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VATAL KONYVELES\Desktop\2018\2018.költségvetés\2018.kv.testület\ÖNK\ÖNK.kv.2018. II. mód\ÖNK. kv. II. mód. rendelet\"/>
    </mc:Choice>
  </mc:AlternateContent>
  <bookViews>
    <workbookView xWindow="16230" yWindow="-225" windowWidth="12660" windowHeight="11640" tabRatio="727" activeTab="8"/>
  </bookViews>
  <sheets>
    <sheet name="1.1.sz.mell." sheetId="134" r:id="rId1"/>
    <sheet name="1.2.sz.mell." sheetId="117" r:id="rId2"/>
    <sheet name="2.1.sz.mell  " sheetId="73" r:id="rId3"/>
    <sheet name="2.2.sz.mell  " sheetId="61" r:id="rId4"/>
    <sheet name="3.mell.(6)" sheetId="129" r:id="rId5"/>
    <sheet name="4.mell.(7)" sheetId="135" r:id="rId6"/>
    <sheet name="5.mell.(8)" sheetId="133" r:id="rId7"/>
    <sheet name="6 sz. mell.(9.1.)" sheetId="3" r:id="rId8"/>
    <sheet name="7.mell (9.2)" sheetId="137" r:id="rId9"/>
  </sheets>
  <definedNames>
    <definedName name="_xlnm.Print_Titles" localSheetId="7">'6 sz. mell.(9.1.)'!$1:$7</definedName>
    <definedName name="_xlnm.Print_Area" localSheetId="0">'1.1.sz.mell.'!$A$1:$E$170</definedName>
    <definedName name="_xlnm.Print_Area" localSheetId="1">'1.2.sz.mell.'!$A$1:$N$175</definedName>
  </definedNames>
  <calcPr calcId="152511"/>
</workbook>
</file>

<file path=xl/calcChain.xml><?xml version="1.0" encoding="utf-8"?>
<calcChain xmlns="http://schemas.openxmlformats.org/spreadsheetml/2006/main">
  <c r="N10" i="129" l="1"/>
  <c r="E42" i="129"/>
  <c r="E18" i="129"/>
  <c r="D110" i="117" l="1"/>
  <c r="D111" i="117"/>
  <c r="D112" i="117"/>
  <c r="D113" i="117"/>
  <c r="D114" i="117"/>
  <c r="D115" i="117"/>
  <c r="D116" i="117"/>
  <c r="D117" i="117"/>
  <c r="D118" i="117"/>
  <c r="D119" i="117"/>
  <c r="D120" i="117"/>
  <c r="D121" i="117"/>
  <c r="D122" i="117"/>
  <c r="D123" i="117"/>
  <c r="D124" i="117"/>
  <c r="D125" i="117"/>
  <c r="D126" i="117"/>
  <c r="D127" i="117"/>
  <c r="D128" i="117"/>
  <c r="D129" i="117"/>
  <c r="D130" i="117"/>
  <c r="D131" i="117"/>
  <c r="D132" i="117"/>
  <c r="D133" i="117"/>
  <c r="D134" i="117"/>
  <c r="D135" i="117"/>
  <c r="D136" i="117"/>
  <c r="D137" i="117"/>
  <c r="D138" i="117"/>
  <c r="D139" i="117"/>
  <c r="D140" i="117"/>
  <c r="D141" i="117"/>
  <c r="D142" i="117"/>
  <c r="D143" i="117"/>
  <c r="D144" i="117"/>
  <c r="D145" i="117"/>
  <c r="D146" i="117"/>
  <c r="D147" i="117"/>
  <c r="D148" i="117"/>
  <c r="D149" i="117"/>
  <c r="D150" i="117"/>
  <c r="D151" i="117"/>
  <c r="D152" i="117"/>
  <c r="D153" i="117"/>
  <c r="D154" i="117"/>
  <c r="D155" i="117"/>
  <c r="D156" i="117"/>
  <c r="D157" i="117"/>
  <c r="D158" i="117"/>
  <c r="D159" i="117"/>
  <c r="D160" i="117"/>
  <c r="D161" i="117"/>
  <c r="D162" i="117"/>
  <c r="D163" i="117"/>
  <c r="D164" i="117"/>
  <c r="D165" i="117"/>
  <c r="D166" i="117"/>
  <c r="D167" i="117"/>
  <c r="D168" i="117"/>
  <c r="D169" i="117"/>
  <c r="D170" i="117"/>
  <c r="D109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51" i="117"/>
  <c r="E52" i="117"/>
  <c r="E53" i="117"/>
  <c r="E54" i="117"/>
  <c r="E55" i="117"/>
  <c r="E56" i="117"/>
  <c r="E57" i="117"/>
  <c r="E58" i="117"/>
  <c r="E59" i="117"/>
  <c r="E60" i="117"/>
  <c r="E61" i="117"/>
  <c r="E62" i="117"/>
  <c r="E63" i="117"/>
  <c r="E64" i="117"/>
  <c r="E65" i="117"/>
  <c r="E66" i="117"/>
  <c r="E67" i="117"/>
  <c r="E68" i="117"/>
  <c r="E69" i="117"/>
  <c r="E70" i="117"/>
  <c r="E71" i="117"/>
  <c r="E72" i="117"/>
  <c r="E73" i="117"/>
  <c r="E74" i="117"/>
  <c r="E75" i="117"/>
  <c r="E77" i="117"/>
  <c r="E78" i="117"/>
  <c r="E79" i="117"/>
  <c r="E80" i="117"/>
  <c r="E81" i="117"/>
  <c r="E82" i="117"/>
  <c r="E83" i="117"/>
  <c r="E84" i="117"/>
  <c r="E85" i="117"/>
  <c r="E86" i="117"/>
  <c r="E87" i="117"/>
  <c r="E88" i="117"/>
  <c r="E89" i="117"/>
  <c r="E90" i="117"/>
  <c r="E91" i="117"/>
  <c r="E92" i="117"/>
  <c r="E93" i="117"/>
  <c r="E94" i="117"/>
  <c r="E95" i="117"/>
  <c r="E96" i="117"/>
  <c r="E97" i="117"/>
  <c r="E98" i="117"/>
  <c r="E99" i="117"/>
  <c r="E100" i="117"/>
  <c r="D174" i="117"/>
  <c r="E110" i="117"/>
  <c r="E111" i="117"/>
  <c r="E112" i="117"/>
  <c r="E113" i="117"/>
  <c r="E114" i="117"/>
  <c r="E115" i="117"/>
  <c r="E116" i="117"/>
  <c r="E117" i="117"/>
  <c r="E118" i="117"/>
  <c r="E119" i="117"/>
  <c r="E120" i="117"/>
  <c r="E121" i="117"/>
  <c r="E122" i="117"/>
  <c r="E123" i="117"/>
  <c r="E124" i="117"/>
  <c r="E125" i="117"/>
  <c r="E126" i="117"/>
  <c r="E127" i="117"/>
  <c r="E128" i="117"/>
  <c r="E129" i="117"/>
  <c r="E131" i="117"/>
  <c r="E132" i="117"/>
  <c r="E133" i="117"/>
  <c r="E134" i="117"/>
  <c r="E135" i="117"/>
  <c r="E136" i="117"/>
  <c r="E137" i="117"/>
  <c r="E138" i="117"/>
  <c r="E139" i="117"/>
  <c r="E140" i="117"/>
  <c r="E141" i="117"/>
  <c r="E142" i="117"/>
  <c r="E143" i="117"/>
  <c r="E145" i="117"/>
  <c r="E146" i="117"/>
  <c r="E147" i="117"/>
  <c r="E148" i="117"/>
  <c r="E149" i="117"/>
  <c r="E150" i="117"/>
  <c r="E151" i="117"/>
  <c r="E152" i="117"/>
  <c r="E153" i="117"/>
  <c r="E154" i="117"/>
  <c r="E155" i="117"/>
  <c r="E156" i="117"/>
  <c r="E157" i="117"/>
  <c r="E158" i="117"/>
  <c r="E159" i="117"/>
  <c r="E160" i="117"/>
  <c r="E161" i="117"/>
  <c r="E162" i="117"/>
  <c r="E163" i="117"/>
  <c r="E164" i="117"/>
  <c r="E165" i="117"/>
  <c r="E166" i="117"/>
  <c r="E167" i="117"/>
  <c r="E168" i="117"/>
  <c r="E169" i="117"/>
  <c r="D11" i="117"/>
  <c r="D12" i="117"/>
  <c r="D13" i="117"/>
  <c r="D14" i="117"/>
  <c r="D15" i="117"/>
  <c r="D16" i="117"/>
  <c r="D17" i="117"/>
  <c r="D18" i="117"/>
  <c r="D19" i="117"/>
  <c r="D20" i="117"/>
  <c r="D21" i="117"/>
  <c r="D22" i="117"/>
  <c r="D23" i="117"/>
  <c r="D24" i="117"/>
  <c r="D25" i="117"/>
  <c r="D26" i="117"/>
  <c r="D27" i="117"/>
  <c r="D28" i="117"/>
  <c r="D29" i="117"/>
  <c r="D30" i="117"/>
  <c r="D31" i="117"/>
  <c r="D32" i="117"/>
  <c r="D33" i="117"/>
  <c r="D34" i="117"/>
  <c r="D35" i="117"/>
  <c r="D36" i="117"/>
  <c r="D37" i="117"/>
  <c r="D38" i="117"/>
  <c r="D39" i="117"/>
  <c r="D40" i="117"/>
  <c r="D41" i="117"/>
  <c r="D42" i="117"/>
  <c r="D43" i="117"/>
  <c r="D44" i="117"/>
  <c r="D45" i="117"/>
  <c r="D46" i="117"/>
  <c r="D47" i="117"/>
  <c r="D48" i="117"/>
  <c r="D49" i="117"/>
  <c r="D50" i="117"/>
  <c r="D51" i="117"/>
  <c r="D52" i="117"/>
  <c r="D53" i="117"/>
  <c r="D54" i="117"/>
  <c r="D55" i="117"/>
  <c r="D56" i="117"/>
  <c r="D57" i="117"/>
  <c r="D58" i="117"/>
  <c r="D59" i="117"/>
  <c r="D60" i="117"/>
  <c r="D61" i="117"/>
  <c r="D62" i="117"/>
  <c r="D63" i="117"/>
  <c r="D64" i="117"/>
  <c r="D65" i="117"/>
  <c r="D66" i="117"/>
  <c r="D67" i="117"/>
  <c r="D68" i="117"/>
  <c r="D69" i="117"/>
  <c r="D70" i="117"/>
  <c r="D71" i="117"/>
  <c r="D72" i="117"/>
  <c r="D73" i="117"/>
  <c r="D74" i="117"/>
  <c r="D75" i="117"/>
  <c r="D76" i="117"/>
  <c r="D77" i="117"/>
  <c r="D78" i="117"/>
  <c r="D79" i="117"/>
  <c r="D80" i="117"/>
  <c r="D81" i="117"/>
  <c r="D82" i="117"/>
  <c r="D83" i="117"/>
  <c r="D84" i="117"/>
  <c r="D85" i="117"/>
  <c r="D86" i="117"/>
  <c r="D87" i="117"/>
  <c r="D88" i="117"/>
  <c r="D89" i="117"/>
  <c r="D90" i="117"/>
  <c r="D91" i="117"/>
  <c r="D92" i="117"/>
  <c r="D93" i="117"/>
  <c r="D94" i="117"/>
  <c r="D95" i="117"/>
  <c r="D96" i="117"/>
  <c r="D97" i="117"/>
  <c r="D98" i="117"/>
  <c r="D99" i="117"/>
  <c r="D100" i="117"/>
  <c r="D101" i="117"/>
  <c r="D10" i="117"/>
  <c r="N161" i="117"/>
  <c r="N156" i="117"/>
  <c r="N149" i="117"/>
  <c r="N145" i="117"/>
  <c r="N169" i="117" s="1"/>
  <c r="N130" i="117"/>
  <c r="N109" i="117"/>
  <c r="N144" i="117" s="1"/>
  <c r="N170" i="117" s="1"/>
  <c r="N93" i="117"/>
  <c r="N89" i="117"/>
  <c r="N86" i="117"/>
  <c r="N81" i="117"/>
  <c r="N77" i="117"/>
  <c r="N71" i="117"/>
  <c r="N66" i="117"/>
  <c r="N60" i="117"/>
  <c r="N48" i="117"/>
  <c r="N37" i="117"/>
  <c r="N36" i="117" s="1"/>
  <c r="N29" i="117"/>
  <c r="N17" i="117"/>
  <c r="N10" i="117"/>
  <c r="M161" i="117"/>
  <c r="M156" i="117"/>
  <c r="M149" i="117"/>
  <c r="M145" i="117"/>
  <c r="M130" i="117"/>
  <c r="M109" i="117"/>
  <c r="M93" i="117"/>
  <c r="M89" i="117"/>
  <c r="M86" i="117"/>
  <c r="M81" i="117"/>
  <c r="M77" i="117"/>
  <c r="M71" i="117"/>
  <c r="M66" i="117"/>
  <c r="M60" i="117"/>
  <c r="M48" i="117"/>
  <c r="M37" i="117"/>
  <c r="M36" i="117" s="1"/>
  <c r="M29" i="117"/>
  <c r="M17" i="117"/>
  <c r="M10" i="117"/>
  <c r="H114" i="117"/>
  <c r="I114" i="117"/>
  <c r="C27" i="117"/>
  <c r="M144" i="117" l="1"/>
  <c r="M169" i="117"/>
  <c r="M170" i="117" s="1"/>
  <c r="N76" i="117"/>
  <c r="N100" i="117"/>
  <c r="M76" i="117"/>
  <c r="M100" i="117"/>
  <c r="H175" i="117"/>
  <c r="N101" i="117" l="1"/>
  <c r="M101" i="117"/>
  <c r="F76" i="3"/>
  <c r="H115" i="3"/>
  <c r="E27" i="129"/>
  <c r="E73" i="129"/>
  <c r="J56" i="137"/>
  <c r="I56" i="137"/>
  <c r="I61" i="137" s="1"/>
  <c r="D56" i="137"/>
  <c r="C56" i="137"/>
  <c r="C61" i="137" s="1"/>
  <c r="D55" i="137"/>
  <c r="D54" i="137"/>
  <c r="D53" i="137"/>
  <c r="D52" i="137"/>
  <c r="D51" i="137"/>
  <c r="J50" i="137"/>
  <c r="J61" i="137" s="1"/>
  <c r="I50" i="137"/>
  <c r="D50" i="137"/>
  <c r="D61" i="137" s="1"/>
  <c r="C50" i="137"/>
  <c r="J47" i="137"/>
  <c r="I42" i="137"/>
  <c r="D42" i="137"/>
  <c r="C42" i="137"/>
  <c r="J39" i="137"/>
  <c r="I39" i="137"/>
  <c r="D39" i="137"/>
  <c r="C39" i="137"/>
  <c r="J32" i="137"/>
  <c r="I32" i="137"/>
  <c r="D32" i="137"/>
  <c r="C32" i="137"/>
  <c r="J28" i="137"/>
  <c r="I28" i="137"/>
  <c r="D28" i="137"/>
  <c r="D38" i="137" s="1"/>
  <c r="D47" i="137" s="1"/>
  <c r="C28" i="137"/>
  <c r="C38" i="137" s="1"/>
  <c r="C47" i="137" s="1"/>
  <c r="J20" i="137"/>
  <c r="I20" i="137"/>
  <c r="I38" i="137" s="1"/>
  <c r="I47" i="137" s="1"/>
  <c r="I18" i="61" l="1"/>
  <c r="E56" i="133"/>
  <c r="E57" i="133"/>
  <c r="E58" i="133"/>
  <c r="E59" i="133"/>
  <c r="E47" i="133"/>
  <c r="C108" i="133"/>
  <c r="E7" i="134"/>
  <c r="E130" i="134"/>
  <c r="E109" i="134"/>
  <c r="E35" i="134" l="1"/>
  <c r="E19" i="134"/>
  <c r="B37" i="135" l="1"/>
  <c r="B31" i="135"/>
  <c r="B18" i="135"/>
  <c r="B8" i="135"/>
  <c r="E88" i="129"/>
  <c r="D88" i="129"/>
  <c r="D84" i="129"/>
  <c r="E84" i="129"/>
  <c r="G89" i="129"/>
  <c r="H89" i="129"/>
  <c r="I89" i="129"/>
  <c r="J89" i="129"/>
  <c r="K89" i="129"/>
  <c r="L89" i="129"/>
  <c r="M89" i="129"/>
  <c r="N89" i="129"/>
  <c r="O89" i="129"/>
  <c r="P89" i="129"/>
  <c r="Q89" i="129"/>
  <c r="R89" i="129"/>
  <c r="S89" i="129"/>
  <c r="T89" i="129"/>
  <c r="F89" i="129"/>
  <c r="E89" i="129"/>
  <c r="G85" i="129"/>
  <c r="G81" i="129" s="1"/>
  <c r="H85" i="129"/>
  <c r="I85" i="129"/>
  <c r="J85" i="129"/>
  <c r="K85" i="129"/>
  <c r="L85" i="129"/>
  <c r="M85" i="129"/>
  <c r="N85" i="129"/>
  <c r="O85" i="129"/>
  <c r="P85" i="129"/>
  <c r="Q85" i="129"/>
  <c r="R85" i="129"/>
  <c r="S85" i="129"/>
  <c r="T85" i="129"/>
  <c r="F85" i="129"/>
  <c r="E39" i="129"/>
  <c r="E40" i="129"/>
  <c r="C85" i="129" l="1"/>
  <c r="B7" i="135"/>
  <c r="G8" i="135"/>
  <c r="G7" i="135" s="1"/>
  <c r="E8" i="135"/>
  <c r="F8" i="135"/>
  <c r="G37" i="135"/>
  <c r="H39" i="135"/>
  <c r="H10" i="129"/>
  <c r="K10" i="129"/>
  <c r="N42" i="129"/>
  <c r="Q42" i="129"/>
  <c r="Q10" i="129"/>
  <c r="Q91" i="129" s="1"/>
  <c r="K81" i="129"/>
  <c r="H81" i="129"/>
  <c r="E90" i="129"/>
  <c r="E87" i="129"/>
  <c r="E86" i="129"/>
  <c r="E83" i="129"/>
  <c r="E82" i="129"/>
  <c r="E80" i="129"/>
  <c r="E79" i="129"/>
  <c r="E78" i="129"/>
  <c r="E77" i="129"/>
  <c r="E76" i="129"/>
  <c r="E75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45" i="129"/>
  <c r="E38" i="129"/>
  <c r="E37" i="129"/>
  <c r="E36" i="129"/>
  <c r="E35" i="129"/>
  <c r="E34" i="129"/>
  <c r="E33" i="129"/>
  <c r="E32" i="129"/>
  <c r="E31" i="129"/>
  <c r="E30" i="129"/>
  <c r="E29" i="129"/>
  <c r="E28" i="129"/>
  <c r="E26" i="129"/>
  <c r="E25" i="129"/>
  <c r="E24" i="129"/>
  <c r="E23" i="129"/>
  <c r="E22" i="129"/>
  <c r="E21" i="129"/>
  <c r="E20" i="129"/>
  <c r="E19" i="129"/>
  <c r="E17" i="129"/>
  <c r="E15" i="129"/>
  <c r="E14" i="129"/>
  <c r="E13" i="129"/>
  <c r="E12" i="129"/>
  <c r="E10" i="129" s="1"/>
  <c r="T81" i="129"/>
  <c r="E154" i="3"/>
  <c r="E153" i="3"/>
  <c r="E152" i="3"/>
  <c r="E151" i="3"/>
  <c r="E150" i="3"/>
  <c r="E149" i="3"/>
  <c r="E148" i="3"/>
  <c r="E146" i="3"/>
  <c r="E145" i="3"/>
  <c r="E144" i="3"/>
  <c r="E143" i="3"/>
  <c r="E142" i="3"/>
  <c r="E140" i="3"/>
  <c r="E139" i="3"/>
  <c r="E138" i="3"/>
  <c r="E137" i="3"/>
  <c r="E136" i="3"/>
  <c r="E135" i="3"/>
  <c r="E133" i="3"/>
  <c r="E132" i="3"/>
  <c r="E131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K147" i="3"/>
  <c r="K141" i="3"/>
  <c r="K115" i="3"/>
  <c r="K94" i="3"/>
  <c r="K76" i="3"/>
  <c r="K90" i="3"/>
  <c r="K61" i="3"/>
  <c r="K56" i="3"/>
  <c r="K50" i="3"/>
  <c r="K38" i="3"/>
  <c r="K23" i="3"/>
  <c r="K16" i="3"/>
  <c r="K9" i="3"/>
  <c r="K66" i="3"/>
  <c r="K91" i="3" s="1"/>
  <c r="H147" i="3"/>
  <c r="E147" i="3" s="1"/>
  <c r="H141" i="3"/>
  <c r="E115" i="3"/>
  <c r="H94" i="3"/>
  <c r="H129" i="3" s="1"/>
  <c r="H76" i="3"/>
  <c r="H90" i="3" s="1"/>
  <c r="H61" i="3"/>
  <c r="H56" i="3"/>
  <c r="H50" i="3"/>
  <c r="E50" i="3" s="1"/>
  <c r="H38" i="3"/>
  <c r="H30" i="3"/>
  <c r="E30" i="3" s="1"/>
  <c r="H23" i="3"/>
  <c r="H16" i="3"/>
  <c r="H9" i="3"/>
  <c r="E89" i="3"/>
  <c r="E88" i="3"/>
  <c r="E87" i="3"/>
  <c r="E86" i="3"/>
  <c r="E85" i="3"/>
  <c r="E84" i="3"/>
  <c r="E82" i="3"/>
  <c r="E81" i="3"/>
  <c r="E80" i="3"/>
  <c r="E78" i="3"/>
  <c r="E77" i="3"/>
  <c r="E75" i="3"/>
  <c r="E74" i="3"/>
  <c r="E73" i="3"/>
  <c r="E72" i="3"/>
  <c r="E70" i="3"/>
  <c r="E69" i="3"/>
  <c r="E68" i="3"/>
  <c r="E65" i="3"/>
  <c r="E64" i="3"/>
  <c r="E63" i="3"/>
  <c r="E62" i="3"/>
  <c r="E60" i="3"/>
  <c r="E59" i="3"/>
  <c r="E58" i="3"/>
  <c r="E57" i="3"/>
  <c r="E55" i="3"/>
  <c r="E54" i="3"/>
  <c r="E53" i="3"/>
  <c r="E52" i="3"/>
  <c r="E51" i="3"/>
  <c r="E49" i="3"/>
  <c r="E48" i="3"/>
  <c r="E47" i="3"/>
  <c r="E46" i="3"/>
  <c r="E45" i="3"/>
  <c r="E44" i="3"/>
  <c r="E43" i="3"/>
  <c r="E42" i="3"/>
  <c r="E41" i="3"/>
  <c r="E40" i="3"/>
  <c r="E39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2" i="3"/>
  <c r="E21" i="3"/>
  <c r="E20" i="3"/>
  <c r="E19" i="3"/>
  <c r="E18" i="3"/>
  <c r="E17" i="3"/>
  <c r="E15" i="3"/>
  <c r="E14" i="3"/>
  <c r="E13" i="3"/>
  <c r="E12" i="3"/>
  <c r="E11" i="3"/>
  <c r="E10" i="3"/>
  <c r="N147" i="3"/>
  <c r="N141" i="3"/>
  <c r="N134" i="3"/>
  <c r="E134" i="3" s="1"/>
  <c r="N130" i="3"/>
  <c r="N155" i="3" s="1"/>
  <c r="E155" i="3" s="1"/>
  <c r="N115" i="3"/>
  <c r="N129" i="3" s="1"/>
  <c r="N83" i="3"/>
  <c r="E83" i="3" s="1"/>
  <c r="N79" i="3"/>
  <c r="E79" i="3" s="1"/>
  <c r="N76" i="3"/>
  <c r="N90" i="3" s="1"/>
  <c r="N71" i="3"/>
  <c r="E71" i="3" s="1"/>
  <c r="N67" i="3"/>
  <c r="E67" i="3" s="1"/>
  <c r="N61" i="3"/>
  <c r="E61" i="3" s="1"/>
  <c r="N56" i="3"/>
  <c r="E56" i="3" s="1"/>
  <c r="N50" i="3"/>
  <c r="N38" i="3"/>
  <c r="E38" i="3" s="1"/>
  <c r="N30" i="3"/>
  <c r="N23" i="3"/>
  <c r="E23" i="3" s="1"/>
  <c r="N16" i="3"/>
  <c r="E16" i="3" s="1"/>
  <c r="N9" i="3"/>
  <c r="N66" i="3" s="1"/>
  <c r="E76" i="3"/>
  <c r="G31" i="135"/>
  <c r="G29" i="135"/>
  <c r="G18" i="135"/>
  <c r="H12" i="135"/>
  <c r="H17" i="135"/>
  <c r="H19" i="135"/>
  <c r="H20" i="135"/>
  <c r="H21" i="135"/>
  <c r="H22" i="135"/>
  <c r="H23" i="135"/>
  <c r="H24" i="135"/>
  <c r="H25" i="135"/>
  <c r="H27" i="135"/>
  <c r="H28" i="135"/>
  <c r="H30" i="135"/>
  <c r="H32" i="135"/>
  <c r="H34" i="135"/>
  <c r="H36" i="135"/>
  <c r="H40" i="135"/>
  <c r="H10" i="135"/>
  <c r="I31" i="61"/>
  <c r="I32" i="61"/>
  <c r="E25" i="61"/>
  <c r="E31" i="61"/>
  <c r="E18" i="61"/>
  <c r="I30" i="73"/>
  <c r="I19" i="73"/>
  <c r="I31" i="73" s="1"/>
  <c r="E25" i="73"/>
  <c r="E20" i="73"/>
  <c r="E30" i="73" s="1"/>
  <c r="E19" i="73"/>
  <c r="H130" i="117"/>
  <c r="E130" i="117" s="1"/>
  <c r="H109" i="117"/>
  <c r="E109" i="117" s="1"/>
  <c r="H86" i="117"/>
  <c r="H66" i="117"/>
  <c r="H48" i="117"/>
  <c r="H37" i="117"/>
  <c r="H36" i="117" s="1"/>
  <c r="H22" i="117"/>
  <c r="H17" i="117" s="1"/>
  <c r="H10" i="117"/>
  <c r="E10" i="117" s="1"/>
  <c r="G10" i="117"/>
  <c r="D156" i="134"/>
  <c r="D151" i="134"/>
  <c r="D144" i="134"/>
  <c r="D140" i="134"/>
  <c r="D164" i="134"/>
  <c r="D125" i="134"/>
  <c r="D104" i="134"/>
  <c r="D139" i="134" s="1"/>
  <c r="D91" i="134"/>
  <c r="D87" i="134"/>
  <c r="D84" i="134"/>
  <c r="D79" i="134"/>
  <c r="D75" i="134"/>
  <c r="D98" i="134"/>
  <c r="D170" i="134" s="1"/>
  <c r="D69" i="134"/>
  <c r="D64" i="134"/>
  <c r="D58" i="134"/>
  <c r="D46" i="134"/>
  <c r="D41" i="134"/>
  <c r="D35" i="134"/>
  <c r="D34" i="134" s="1"/>
  <c r="D31" i="134"/>
  <c r="D26" i="134" s="1"/>
  <c r="D19" i="134"/>
  <c r="D14" i="134" s="1"/>
  <c r="D7" i="134"/>
  <c r="E106" i="133"/>
  <c r="E92" i="133"/>
  <c r="E94" i="133"/>
  <c r="D108" i="133"/>
  <c r="E105" i="133"/>
  <c r="E103" i="133"/>
  <c r="E101" i="133"/>
  <c r="E108" i="133" s="1"/>
  <c r="D98" i="133"/>
  <c r="C98" i="133"/>
  <c r="B98" i="133"/>
  <c r="E97" i="133"/>
  <c r="E96" i="133"/>
  <c r="E95" i="133"/>
  <c r="E93" i="133"/>
  <c r="E31" i="134"/>
  <c r="E26" i="134" s="1"/>
  <c r="C10" i="3"/>
  <c r="C11" i="3"/>
  <c r="C12" i="3"/>
  <c r="C13" i="3"/>
  <c r="C14" i="3"/>
  <c r="C15" i="3"/>
  <c r="C17" i="3"/>
  <c r="C18" i="3"/>
  <c r="C19" i="3"/>
  <c r="C20" i="3"/>
  <c r="C21" i="3"/>
  <c r="C22" i="3"/>
  <c r="C24" i="3"/>
  <c r="C25" i="3"/>
  <c r="C27" i="3"/>
  <c r="C29" i="3"/>
  <c r="C31" i="3"/>
  <c r="C32" i="3"/>
  <c r="C33" i="3"/>
  <c r="C34" i="3"/>
  <c r="C35" i="3"/>
  <c r="C36" i="3"/>
  <c r="C37" i="3"/>
  <c r="C39" i="3"/>
  <c r="C40" i="3"/>
  <c r="C41" i="3"/>
  <c r="C42" i="3"/>
  <c r="C43" i="3"/>
  <c r="C44" i="3"/>
  <c r="C45" i="3"/>
  <c r="C46" i="3"/>
  <c r="C47" i="3"/>
  <c r="C48" i="3"/>
  <c r="C49" i="3"/>
  <c r="C51" i="3"/>
  <c r="C52" i="3"/>
  <c r="C53" i="3"/>
  <c r="C54" i="3"/>
  <c r="C55" i="3"/>
  <c r="C57" i="3"/>
  <c r="C58" i="3"/>
  <c r="C59" i="3"/>
  <c r="C60" i="3"/>
  <c r="C62" i="3"/>
  <c r="C63" i="3"/>
  <c r="C64" i="3"/>
  <c r="C65" i="3"/>
  <c r="C68" i="3"/>
  <c r="C69" i="3"/>
  <c r="C70" i="3"/>
  <c r="C72" i="3"/>
  <c r="C73" i="3"/>
  <c r="C74" i="3"/>
  <c r="C75" i="3"/>
  <c r="C77" i="3"/>
  <c r="C78" i="3"/>
  <c r="C80" i="3"/>
  <c r="C81" i="3"/>
  <c r="C82" i="3"/>
  <c r="C84" i="3"/>
  <c r="C85" i="3"/>
  <c r="C86" i="3"/>
  <c r="C87" i="3"/>
  <c r="C88" i="3"/>
  <c r="C89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6" i="3"/>
  <c r="D117" i="3"/>
  <c r="D118" i="3"/>
  <c r="D119" i="3"/>
  <c r="D120" i="3"/>
  <c r="D121" i="3"/>
  <c r="D122" i="3"/>
  <c r="D123" i="3"/>
  <c r="D124" i="3"/>
  <c r="D125" i="3"/>
  <c r="D126" i="3"/>
  <c r="D131" i="3"/>
  <c r="D132" i="3"/>
  <c r="D133" i="3"/>
  <c r="D135" i="3"/>
  <c r="D136" i="3"/>
  <c r="D137" i="3"/>
  <c r="D138" i="3"/>
  <c r="D139" i="3"/>
  <c r="D140" i="3"/>
  <c r="D142" i="3"/>
  <c r="D143" i="3"/>
  <c r="D144" i="3"/>
  <c r="D145" i="3"/>
  <c r="D146" i="3"/>
  <c r="D148" i="3"/>
  <c r="D149" i="3"/>
  <c r="D150" i="3"/>
  <c r="D151" i="3"/>
  <c r="D152" i="3"/>
  <c r="D153" i="3"/>
  <c r="D154" i="3"/>
  <c r="D95" i="3"/>
  <c r="D94" i="3" s="1"/>
  <c r="C95" i="3"/>
  <c r="J147" i="3"/>
  <c r="J141" i="3"/>
  <c r="J115" i="3"/>
  <c r="J94" i="3"/>
  <c r="J76" i="3"/>
  <c r="J90" i="3" s="1"/>
  <c r="J61" i="3"/>
  <c r="J56" i="3"/>
  <c r="J50" i="3"/>
  <c r="J38" i="3"/>
  <c r="J23" i="3"/>
  <c r="J16" i="3"/>
  <c r="J9" i="3"/>
  <c r="G147" i="3"/>
  <c r="G141" i="3"/>
  <c r="G115" i="3"/>
  <c r="G94" i="3"/>
  <c r="G76" i="3"/>
  <c r="G90" i="3" s="1"/>
  <c r="G61" i="3"/>
  <c r="G56" i="3"/>
  <c r="G50" i="3"/>
  <c r="G38" i="3"/>
  <c r="G30" i="3"/>
  <c r="G23" i="3"/>
  <c r="G16" i="3"/>
  <c r="G9" i="3"/>
  <c r="G130" i="117"/>
  <c r="G109" i="117"/>
  <c r="G86" i="117"/>
  <c r="G66" i="117"/>
  <c r="G48" i="117"/>
  <c r="G37" i="117"/>
  <c r="G36" i="117" s="1"/>
  <c r="G76" i="117" s="1"/>
  <c r="G101" i="117" s="1"/>
  <c r="G22" i="117"/>
  <c r="G17" i="117" s="1"/>
  <c r="M42" i="129"/>
  <c r="M10" i="129" s="1"/>
  <c r="D57" i="129"/>
  <c r="F37" i="135"/>
  <c r="F31" i="135"/>
  <c r="F29" i="135"/>
  <c r="F18" i="135"/>
  <c r="F7" i="135" s="1"/>
  <c r="F42" i="135" s="1"/>
  <c r="D45" i="129"/>
  <c r="F42" i="129"/>
  <c r="I42" i="129"/>
  <c r="I10" i="129" s="1"/>
  <c r="L42" i="129"/>
  <c r="O42" i="129"/>
  <c r="O10" i="129" s="1"/>
  <c r="O91" i="129" s="1"/>
  <c r="P42" i="129"/>
  <c r="R42" i="129"/>
  <c r="R10" i="129" s="1"/>
  <c r="S42" i="129"/>
  <c r="S10" i="129" s="1"/>
  <c r="M81" i="129"/>
  <c r="M91" i="129" s="1"/>
  <c r="J81" i="129"/>
  <c r="C77" i="129"/>
  <c r="D77" i="129"/>
  <c r="D38" i="129"/>
  <c r="D31" i="129"/>
  <c r="D12" i="129"/>
  <c r="C96" i="3"/>
  <c r="C97" i="3"/>
  <c r="C98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6" i="3"/>
  <c r="C117" i="3"/>
  <c r="C118" i="3"/>
  <c r="C119" i="3"/>
  <c r="C120" i="3"/>
  <c r="C121" i="3"/>
  <c r="C122" i="3"/>
  <c r="C123" i="3"/>
  <c r="C124" i="3"/>
  <c r="C125" i="3"/>
  <c r="C126" i="3"/>
  <c r="C131" i="3"/>
  <c r="C132" i="3"/>
  <c r="C133" i="3"/>
  <c r="C135" i="3"/>
  <c r="C136" i="3"/>
  <c r="C137" i="3"/>
  <c r="C138" i="3"/>
  <c r="C139" i="3"/>
  <c r="C140" i="3"/>
  <c r="C142" i="3"/>
  <c r="C143" i="3"/>
  <c r="C144" i="3"/>
  <c r="C145" i="3"/>
  <c r="C146" i="3"/>
  <c r="C148" i="3"/>
  <c r="C149" i="3"/>
  <c r="C150" i="3"/>
  <c r="C151" i="3"/>
  <c r="C152" i="3"/>
  <c r="C153" i="3"/>
  <c r="C154" i="3"/>
  <c r="D10" i="3"/>
  <c r="D11" i="3"/>
  <c r="D12" i="3"/>
  <c r="D13" i="3"/>
  <c r="D14" i="3"/>
  <c r="D15" i="3"/>
  <c r="D17" i="3"/>
  <c r="D18" i="3"/>
  <c r="D19" i="3"/>
  <c r="D20" i="3"/>
  <c r="D21" i="3"/>
  <c r="D22" i="3"/>
  <c r="D24" i="3"/>
  <c r="D25" i="3"/>
  <c r="D26" i="3"/>
  <c r="D27" i="3"/>
  <c r="D28" i="3"/>
  <c r="D29" i="3"/>
  <c r="D31" i="3"/>
  <c r="D32" i="3"/>
  <c r="D33" i="3"/>
  <c r="D34" i="3"/>
  <c r="D35" i="3"/>
  <c r="D36" i="3"/>
  <c r="D37" i="3"/>
  <c r="D39" i="3"/>
  <c r="D40" i="3"/>
  <c r="D41" i="3"/>
  <c r="D42" i="3"/>
  <c r="D43" i="3"/>
  <c r="D44" i="3"/>
  <c r="D45" i="3"/>
  <c r="D46" i="3"/>
  <c r="D47" i="3"/>
  <c r="D48" i="3"/>
  <c r="D49" i="3"/>
  <c r="D51" i="3"/>
  <c r="D52" i="3"/>
  <c r="D53" i="3"/>
  <c r="D54" i="3"/>
  <c r="D55" i="3"/>
  <c r="D57" i="3"/>
  <c r="D58" i="3"/>
  <c r="D59" i="3"/>
  <c r="D60" i="3"/>
  <c r="D62" i="3"/>
  <c r="D63" i="3"/>
  <c r="D64" i="3"/>
  <c r="D65" i="3"/>
  <c r="D68" i="3"/>
  <c r="D69" i="3"/>
  <c r="D70" i="3"/>
  <c r="D72" i="3"/>
  <c r="D73" i="3"/>
  <c r="D74" i="3"/>
  <c r="D75" i="3"/>
  <c r="D77" i="3"/>
  <c r="D78" i="3"/>
  <c r="D80" i="3"/>
  <c r="D81" i="3"/>
  <c r="D82" i="3"/>
  <c r="D84" i="3"/>
  <c r="D85" i="3"/>
  <c r="D86" i="3"/>
  <c r="D87" i="3"/>
  <c r="D88" i="3"/>
  <c r="D89" i="3"/>
  <c r="L147" i="3"/>
  <c r="L141" i="3"/>
  <c r="L134" i="3"/>
  <c r="C134" i="3" s="1"/>
  <c r="L130" i="3"/>
  <c r="C130" i="3" s="1"/>
  <c r="L115" i="3"/>
  <c r="L129" i="3" s="1"/>
  <c r="L83" i="3"/>
  <c r="C83" i="3" s="1"/>
  <c r="L79" i="3"/>
  <c r="C79" i="3" s="1"/>
  <c r="L76" i="3"/>
  <c r="L71" i="3"/>
  <c r="C71" i="3" s="1"/>
  <c r="L90" i="3"/>
  <c r="L67" i="3"/>
  <c r="C67" i="3" s="1"/>
  <c r="L61" i="3"/>
  <c r="L56" i="3"/>
  <c r="L50" i="3"/>
  <c r="L38" i="3"/>
  <c r="L30" i="3"/>
  <c r="L23" i="3"/>
  <c r="L16" i="3"/>
  <c r="L9" i="3"/>
  <c r="D62" i="129"/>
  <c r="D27" i="129"/>
  <c r="C54" i="129"/>
  <c r="C55" i="129"/>
  <c r="C56" i="129"/>
  <c r="C58" i="129"/>
  <c r="C59" i="129"/>
  <c r="C60" i="129"/>
  <c r="C61" i="129"/>
  <c r="C62" i="129"/>
  <c r="C63" i="129"/>
  <c r="C64" i="129"/>
  <c r="C65" i="129"/>
  <c r="C66" i="129"/>
  <c r="C67" i="129"/>
  <c r="C68" i="129"/>
  <c r="C69" i="129"/>
  <c r="C70" i="129"/>
  <c r="C71" i="129"/>
  <c r="C72" i="129"/>
  <c r="C75" i="129"/>
  <c r="C76" i="129"/>
  <c r="C78" i="129"/>
  <c r="C79" i="129"/>
  <c r="C80" i="129"/>
  <c r="C82" i="129"/>
  <c r="C83" i="129"/>
  <c r="C86" i="129"/>
  <c r="C87" i="129"/>
  <c r="C90" i="129"/>
  <c r="C53" i="129"/>
  <c r="D54" i="129"/>
  <c r="D55" i="129"/>
  <c r="D56" i="129"/>
  <c r="D58" i="129"/>
  <c r="D59" i="129"/>
  <c r="D60" i="129"/>
  <c r="D61" i="129"/>
  <c r="D63" i="129"/>
  <c r="D64" i="129"/>
  <c r="D65" i="129"/>
  <c r="D66" i="129"/>
  <c r="D67" i="129"/>
  <c r="D68" i="129"/>
  <c r="D69" i="129"/>
  <c r="D70" i="129"/>
  <c r="D71" i="129"/>
  <c r="D72" i="129"/>
  <c r="D75" i="129"/>
  <c r="D76" i="129"/>
  <c r="D78" i="129"/>
  <c r="D79" i="129"/>
  <c r="D80" i="129"/>
  <c r="D82" i="129"/>
  <c r="D83" i="129"/>
  <c r="D86" i="129"/>
  <c r="D87" i="129"/>
  <c r="D90" i="129"/>
  <c r="D53" i="129"/>
  <c r="C45" i="129"/>
  <c r="C13" i="129"/>
  <c r="D13" i="129"/>
  <c r="C14" i="129"/>
  <c r="D14" i="129"/>
  <c r="C15" i="129"/>
  <c r="D15" i="129"/>
  <c r="C17" i="129"/>
  <c r="D17" i="129"/>
  <c r="C19" i="129"/>
  <c r="D19" i="129"/>
  <c r="C20" i="129"/>
  <c r="D20" i="129"/>
  <c r="C21" i="129"/>
  <c r="D21" i="129"/>
  <c r="C22" i="129"/>
  <c r="D22" i="129"/>
  <c r="C23" i="129"/>
  <c r="D23" i="129"/>
  <c r="C24" i="129"/>
  <c r="D24" i="129"/>
  <c r="C25" i="129"/>
  <c r="D25" i="129"/>
  <c r="C26" i="129"/>
  <c r="D26" i="129"/>
  <c r="C27" i="129"/>
  <c r="C28" i="129"/>
  <c r="D28" i="129"/>
  <c r="C29" i="129"/>
  <c r="D29" i="129"/>
  <c r="C30" i="129"/>
  <c r="D30" i="129"/>
  <c r="C31" i="129"/>
  <c r="C32" i="129"/>
  <c r="D32" i="129"/>
  <c r="C33" i="129"/>
  <c r="D33" i="129"/>
  <c r="C34" i="129"/>
  <c r="D34" i="129"/>
  <c r="C35" i="129"/>
  <c r="D35" i="129"/>
  <c r="C36" i="129"/>
  <c r="D36" i="129"/>
  <c r="C37" i="129"/>
  <c r="D37" i="129"/>
  <c r="C12" i="129"/>
  <c r="G31" i="61"/>
  <c r="G18" i="61"/>
  <c r="G32" i="61"/>
  <c r="C25" i="61"/>
  <c r="C19" i="61"/>
  <c r="C31" i="61" s="1"/>
  <c r="C18" i="61"/>
  <c r="G33" i="61" s="1"/>
  <c r="G30" i="73"/>
  <c r="G19" i="73"/>
  <c r="C25" i="73"/>
  <c r="C20" i="73"/>
  <c r="C30" i="73"/>
  <c r="C19" i="73"/>
  <c r="C32" i="73" s="1"/>
  <c r="F175" i="117"/>
  <c r="G175" i="117"/>
  <c r="J175" i="117"/>
  <c r="J174" i="117"/>
  <c r="C110" i="117"/>
  <c r="C111" i="117"/>
  <c r="C112" i="117"/>
  <c r="C113" i="117"/>
  <c r="C115" i="117"/>
  <c r="C116" i="117"/>
  <c r="C117" i="117"/>
  <c r="C118" i="117"/>
  <c r="C119" i="117"/>
  <c r="C120" i="117"/>
  <c r="C121" i="117"/>
  <c r="C122" i="117"/>
  <c r="C123" i="117"/>
  <c r="C124" i="117"/>
  <c r="C125" i="117"/>
  <c r="C126" i="117"/>
  <c r="C127" i="117"/>
  <c r="C128" i="117"/>
  <c r="C129" i="117"/>
  <c r="C131" i="117"/>
  <c r="C132" i="117"/>
  <c r="C133" i="117"/>
  <c r="C134" i="117"/>
  <c r="C135" i="117"/>
  <c r="C136" i="117"/>
  <c r="C137" i="117"/>
  <c r="C138" i="117"/>
  <c r="C139" i="117"/>
  <c r="C140" i="117"/>
  <c r="C141" i="117"/>
  <c r="C142" i="117"/>
  <c r="C143" i="117"/>
  <c r="C146" i="117"/>
  <c r="C147" i="117"/>
  <c r="C148" i="117"/>
  <c r="C150" i="117"/>
  <c r="C151" i="117"/>
  <c r="C152" i="117"/>
  <c r="C153" i="117"/>
  <c r="C154" i="117"/>
  <c r="C155" i="117"/>
  <c r="C157" i="117"/>
  <c r="C158" i="117"/>
  <c r="C159" i="117"/>
  <c r="C160" i="117"/>
  <c r="C162" i="117"/>
  <c r="C163" i="117"/>
  <c r="C164" i="117"/>
  <c r="C165" i="117"/>
  <c r="C166" i="117"/>
  <c r="C167" i="117"/>
  <c r="C168" i="117"/>
  <c r="C11" i="117"/>
  <c r="C12" i="117"/>
  <c r="C13" i="117"/>
  <c r="C14" i="117"/>
  <c r="C15" i="117"/>
  <c r="C16" i="117"/>
  <c r="C18" i="117"/>
  <c r="C19" i="117"/>
  <c r="C20" i="117"/>
  <c r="C21" i="117"/>
  <c r="C23" i="117"/>
  <c r="C24" i="117"/>
  <c r="C25" i="117"/>
  <c r="C26" i="117"/>
  <c r="C28" i="117"/>
  <c r="C30" i="117"/>
  <c r="C31" i="117"/>
  <c r="C32" i="117"/>
  <c r="C33" i="117"/>
  <c r="C34" i="117"/>
  <c r="C35" i="117"/>
  <c r="C38" i="117"/>
  <c r="C39" i="117"/>
  <c r="C40" i="117"/>
  <c r="C41" i="117"/>
  <c r="C42" i="117"/>
  <c r="C43" i="117"/>
  <c r="C44" i="117"/>
  <c r="C45" i="117"/>
  <c r="C46" i="117"/>
  <c r="C47" i="117"/>
  <c r="C49" i="117"/>
  <c r="C50" i="117"/>
  <c r="C51" i="117"/>
  <c r="C52" i="117"/>
  <c r="C53" i="117"/>
  <c r="C54" i="117"/>
  <c r="C55" i="117"/>
  <c r="C56" i="117"/>
  <c r="C57" i="117"/>
  <c r="C58" i="117"/>
  <c r="C59" i="117"/>
  <c r="C61" i="117"/>
  <c r="C62" i="117"/>
  <c r="C63" i="117"/>
  <c r="C64" i="117"/>
  <c r="C65" i="117"/>
  <c r="C67" i="117"/>
  <c r="C68" i="117"/>
  <c r="C69" i="117"/>
  <c r="C70" i="117"/>
  <c r="C72" i="117"/>
  <c r="C73" i="117"/>
  <c r="C74" i="117"/>
  <c r="C75" i="117"/>
  <c r="C78" i="117"/>
  <c r="C79" i="117"/>
  <c r="C80" i="117"/>
  <c r="C82" i="117"/>
  <c r="C83" i="117"/>
  <c r="C84" i="117"/>
  <c r="C85" i="117"/>
  <c r="C87" i="117"/>
  <c r="C88" i="117"/>
  <c r="C90" i="117"/>
  <c r="C91" i="117"/>
  <c r="C92" i="117"/>
  <c r="C94" i="117"/>
  <c r="C95" i="117"/>
  <c r="C96" i="117"/>
  <c r="C97" i="117"/>
  <c r="C98" i="117"/>
  <c r="C99" i="117"/>
  <c r="L161" i="117"/>
  <c r="C161" i="117" s="1"/>
  <c r="L156" i="117"/>
  <c r="C156" i="117" s="1"/>
  <c r="L149" i="117"/>
  <c r="C149" i="117" s="1"/>
  <c r="L145" i="117"/>
  <c r="L130" i="117"/>
  <c r="L109" i="117"/>
  <c r="L93" i="117"/>
  <c r="C93" i="117" s="1"/>
  <c r="L89" i="117"/>
  <c r="C89" i="117" s="1"/>
  <c r="L86" i="117"/>
  <c r="L81" i="117"/>
  <c r="C81" i="117" s="1"/>
  <c r="L77" i="117"/>
  <c r="C77" i="117" s="1"/>
  <c r="L71" i="117"/>
  <c r="C71" i="117" s="1"/>
  <c r="L66" i="117"/>
  <c r="L60" i="117"/>
  <c r="C60" i="117" s="1"/>
  <c r="L48" i="117"/>
  <c r="L37" i="117"/>
  <c r="L36" i="117" s="1"/>
  <c r="L29" i="117"/>
  <c r="C29" i="117" s="1"/>
  <c r="L17" i="117"/>
  <c r="L10" i="117"/>
  <c r="F10" i="117"/>
  <c r="C10" i="117"/>
  <c r="F22" i="117"/>
  <c r="F17" i="117"/>
  <c r="F37" i="117"/>
  <c r="F36" i="117" s="1"/>
  <c r="F48" i="117"/>
  <c r="F66" i="117"/>
  <c r="C66" i="117"/>
  <c r="F86" i="117"/>
  <c r="F109" i="117"/>
  <c r="F144" i="117" s="1"/>
  <c r="F170" i="117" s="1"/>
  <c r="F130" i="117"/>
  <c r="C156" i="134"/>
  <c r="C151" i="134"/>
  <c r="C144" i="134"/>
  <c r="C140" i="134"/>
  <c r="C164" i="134"/>
  <c r="C125" i="134"/>
  <c r="C104" i="134"/>
  <c r="C139" i="134" s="1"/>
  <c r="C165" i="134" s="1"/>
  <c r="C91" i="134"/>
  <c r="C87" i="134"/>
  <c r="C84" i="134"/>
  <c r="C79" i="134"/>
  <c r="C75" i="134"/>
  <c r="C98" i="134"/>
  <c r="C170" i="134" s="1"/>
  <c r="C69" i="134"/>
  <c r="C64" i="134"/>
  <c r="C58" i="134"/>
  <c r="C46" i="134"/>
  <c r="C41" i="134"/>
  <c r="C35" i="134"/>
  <c r="C34" i="134"/>
  <c r="C26" i="134"/>
  <c r="C19" i="134"/>
  <c r="C14" i="134" s="1"/>
  <c r="C74" i="134" s="1"/>
  <c r="C7" i="134"/>
  <c r="E41" i="134"/>
  <c r="I37" i="117"/>
  <c r="I36" i="117" s="1"/>
  <c r="F99" i="3"/>
  <c r="C99" i="3" s="1"/>
  <c r="D19" i="73"/>
  <c r="D18" i="61"/>
  <c r="H18" i="61"/>
  <c r="H33" i="61" s="1"/>
  <c r="D89" i="129"/>
  <c r="C89" i="129"/>
  <c r="S81" i="129"/>
  <c r="O81" i="129"/>
  <c r="L81" i="129"/>
  <c r="I81" i="129"/>
  <c r="D8" i="135"/>
  <c r="D7" i="135"/>
  <c r="D42" i="135" s="1"/>
  <c r="D18" i="135"/>
  <c r="E18" i="135"/>
  <c r="E29" i="135"/>
  <c r="D31" i="135"/>
  <c r="E31" i="135"/>
  <c r="D37" i="135"/>
  <c r="E37" i="135"/>
  <c r="E14" i="134"/>
  <c r="E34" i="134"/>
  <c r="E46" i="134"/>
  <c r="E58" i="134"/>
  <c r="E64" i="134"/>
  <c r="E69" i="134"/>
  <c r="E75" i="134"/>
  <c r="E79" i="134"/>
  <c r="E84" i="134"/>
  <c r="E87" i="134"/>
  <c r="E91" i="134"/>
  <c r="E104" i="134"/>
  <c r="E125" i="134"/>
  <c r="E140" i="134"/>
  <c r="E144" i="134"/>
  <c r="E151" i="134"/>
  <c r="E164" i="134" s="1"/>
  <c r="E156" i="134"/>
  <c r="E9" i="133"/>
  <c r="E10" i="133"/>
  <c r="E11" i="133"/>
  <c r="E12" i="133"/>
  <c r="B13" i="133"/>
  <c r="C13" i="133"/>
  <c r="D13" i="133"/>
  <c r="E16" i="133"/>
  <c r="E21" i="133" s="1"/>
  <c r="E17" i="133"/>
  <c r="E18" i="133"/>
  <c r="E19" i="133"/>
  <c r="E20" i="133"/>
  <c r="B21" i="133"/>
  <c r="C21" i="133"/>
  <c r="D21" i="133"/>
  <c r="E27" i="133"/>
  <c r="E28" i="133"/>
  <c r="E29" i="133"/>
  <c r="E30" i="133"/>
  <c r="E31" i="133"/>
  <c r="E32" i="133"/>
  <c r="B33" i="133"/>
  <c r="C33" i="133"/>
  <c r="D33" i="133"/>
  <c r="E36" i="133"/>
  <c r="E38" i="133"/>
  <c r="E39" i="133"/>
  <c r="E40" i="133"/>
  <c r="B41" i="133"/>
  <c r="C41" i="133"/>
  <c r="D41" i="133"/>
  <c r="E48" i="133"/>
  <c r="E49" i="133"/>
  <c r="E50" i="133"/>
  <c r="E51" i="133"/>
  <c r="E52" i="133"/>
  <c r="B53" i="133"/>
  <c r="C53" i="133"/>
  <c r="D53" i="133"/>
  <c r="E60" i="133"/>
  <c r="E61" i="133" s="1"/>
  <c r="B61" i="133"/>
  <c r="C61" i="133"/>
  <c r="D61" i="133"/>
  <c r="E71" i="133"/>
  <c r="E72" i="133"/>
  <c r="E73" i="133"/>
  <c r="E74" i="133"/>
  <c r="E75" i="133"/>
  <c r="C76" i="133"/>
  <c r="D76" i="133"/>
  <c r="E79" i="133"/>
  <c r="E80" i="133"/>
  <c r="E81" i="133"/>
  <c r="E82" i="133"/>
  <c r="E83" i="133"/>
  <c r="E84" i="133"/>
  <c r="C85" i="133"/>
  <c r="D85" i="133"/>
  <c r="H19" i="73"/>
  <c r="H32" i="73"/>
  <c r="D19" i="61"/>
  <c r="F141" i="3"/>
  <c r="C141" i="3" s="1"/>
  <c r="I141" i="3"/>
  <c r="F115" i="3"/>
  <c r="C115" i="3" s="1"/>
  <c r="I115" i="3"/>
  <c r="F94" i="3"/>
  <c r="F129" i="3" s="1"/>
  <c r="I94" i="3"/>
  <c r="F147" i="3"/>
  <c r="I147" i="3"/>
  <c r="F16" i="3"/>
  <c r="F30" i="3"/>
  <c r="C30" i="3" s="1"/>
  <c r="F38" i="3"/>
  <c r="F56" i="3"/>
  <c r="F61" i="3"/>
  <c r="I76" i="3"/>
  <c r="I90" i="3"/>
  <c r="I61" i="3"/>
  <c r="I56" i="3"/>
  <c r="F50" i="3"/>
  <c r="I50" i="3"/>
  <c r="I38" i="3"/>
  <c r="F23" i="3"/>
  <c r="I23" i="3"/>
  <c r="I16" i="3"/>
  <c r="F9" i="3"/>
  <c r="C9" i="3"/>
  <c r="I9" i="3"/>
  <c r="I66" i="3"/>
  <c r="M9" i="3"/>
  <c r="M16" i="3"/>
  <c r="M66" i="3" s="1"/>
  <c r="M30" i="3"/>
  <c r="D30" i="3" s="1"/>
  <c r="C114" i="117"/>
  <c r="I130" i="117"/>
  <c r="I86" i="117"/>
  <c r="C86" i="117" s="1"/>
  <c r="I48" i="117"/>
  <c r="I22" i="117"/>
  <c r="M141" i="3"/>
  <c r="M147" i="3"/>
  <c r="M134" i="3"/>
  <c r="D134" i="3" s="1"/>
  <c r="H30" i="73"/>
  <c r="H31" i="73" s="1"/>
  <c r="M130" i="3"/>
  <c r="D130" i="3" s="1"/>
  <c r="M115" i="3"/>
  <c r="D115" i="3" s="1"/>
  <c r="M83" i="3"/>
  <c r="D83" i="3" s="1"/>
  <c r="M79" i="3"/>
  <c r="D79" i="3" s="1"/>
  <c r="M76" i="3"/>
  <c r="D76" i="3" s="1"/>
  <c r="M71" i="3"/>
  <c r="D71" i="3" s="1"/>
  <c r="M67" i="3"/>
  <c r="D67" i="3" s="1"/>
  <c r="M61" i="3"/>
  <c r="D61" i="3"/>
  <c r="M56" i="3"/>
  <c r="M50" i="3"/>
  <c r="M38" i="3"/>
  <c r="M23" i="3"/>
  <c r="H31" i="61"/>
  <c r="D25" i="61"/>
  <c r="D31" i="61" s="1"/>
  <c r="D32" i="61" s="1"/>
  <c r="D20" i="73"/>
  <c r="D30" i="73"/>
  <c r="D25" i="73"/>
  <c r="E33" i="133"/>
  <c r="H32" i="61"/>
  <c r="F66" i="3"/>
  <c r="L155" i="3"/>
  <c r="C155" i="3" s="1"/>
  <c r="C32" i="61"/>
  <c r="G31" i="73"/>
  <c r="G33" i="73" s="1"/>
  <c r="C31" i="73"/>
  <c r="I17" i="117"/>
  <c r="D31" i="73"/>
  <c r="R81" i="129"/>
  <c r="D42" i="129"/>
  <c r="P10" i="129"/>
  <c r="P91" i="129"/>
  <c r="J10" i="129"/>
  <c r="L10" i="129"/>
  <c r="G10" i="129"/>
  <c r="F10" i="129"/>
  <c r="G129" i="3"/>
  <c r="G156" i="3" s="1"/>
  <c r="C22" i="117"/>
  <c r="I91" i="3"/>
  <c r="C76" i="3"/>
  <c r="D50" i="3"/>
  <c r="D38" i="3"/>
  <c r="D56" i="3"/>
  <c r="C23" i="3"/>
  <c r="C50" i="3"/>
  <c r="C56" i="3"/>
  <c r="F90" i="3"/>
  <c r="F91" i="3" s="1"/>
  <c r="C90" i="3"/>
  <c r="C61" i="3"/>
  <c r="C38" i="3"/>
  <c r="C16" i="3"/>
  <c r="L66" i="3"/>
  <c r="C66" i="3" s="1"/>
  <c r="D23" i="3"/>
  <c r="J66" i="3"/>
  <c r="J91" i="3"/>
  <c r="G66" i="3"/>
  <c r="G91" i="3"/>
  <c r="D85" i="129"/>
  <c r="C42" i="129"/>
  <c r="G91" i="129"/>
  <c r="F81" i="129"/>
  <c r="F91" i="129" s="1"/>
  <c r="D165" i="134"/>
  <c r="B42" i="135"/>
  <c r="G42" i="135"/>
  <c r="H7" i="135"/>
  <c r="D81" i="129" l="1"/>
  <c r="R91" i="129"/>
  <c r="L100" i="117"/>
  <c r="I100" i="117"/>
  <c r="I175" i="117" s="1"/>
  <c r="L144" i="117"/>
  <c r="G144" i="117"/>
  <c r="G170" i="117"/>
  <c r="G174" i="117"/>
  <c r="I76" i="117"/>
  <c r="I101" i="117" s="1"/>
  <c r="C37" i="117"/>
  <c r="C48" i="117"/>
  <c r="C130" i="117"/>
  <c r="D175" i="117"/>
  <c r="H144" i="117"/>
  <c r="H76" i="117"/>
  <c r="E76" i="117" s="1"/>
  <c r="C17" i="117"/>
  <c r="E94" i="3"/>
  <c r="H66" i="3"/>
  <c r="E66" i="3" s="1"/>
  <c r="D10" i="129"/>
  <c r="E141" i="3"/>
  <c r="N156" i="3"/>
  <c r="E9" i="3"/>
  <c r="E31" i="73"/>
  <c r="E33" i="73"/>
  <c r="I33" i="61"/>
  <c r="E32" i="61"/>
  <c r="I33" i="73"/>
  <c r="E85" i="133"/>
  <c r="E76" i="133"/>
  <c r="E53" i="133"/>
  <c r="E13" i="133"/>
  <c r="E98" i="133"/>
  <c r="E41" i="133"/>
  <c r="E98" i="134"/>
  <c r="E139" i="134"/>
  <c r="E165" i="134" s="1"/>
  <c r="E74" i="134"/>
  <c r="I91" i="129"/>
  <c r="S91" i="129"/>
  <c r="N81" i="129"/>
  <c r="N91" i="129" s="1"/>
  <c r="K91" i="129"/>
  <c r="E81" i="129"/>
  <c r="E85" i="129"/>
  <c r="H91" i="129"/>
  <c r="C10" i="129"/>
  <c r="L91" i="129"/>
  <c r="D66" i="3"/>
  <c r="E170" i="134"/>
  <c r="D33" i="73"/>
  <c r="H33" i="73"/>
  <c r="C129" i="3"/>
  <c r="F156" i="3"/>
  <c r="C169" i="134"/>
  <c r="C99" i="134"/>
  <c r="F76" i="117"/>
  <c r="C36" i="117"/>
  <c r="N175" i="117"/>
  <c r="L76" i="117"/>
  <c r="C100" i="117"/>
  <c r="D32" i="73"/>
  <c r="D16" i="3"/>
  <c r="D141" i="3"/>
  <c r="C94" i="3"/>
  <c r="N91" i="3"/>
  <c r="E129" i="3"/>
  <c r="C81" i="129"/>
  <c r="L91" i="3"/>
  <c r="C91" i="3" s="1"/>
  <c r="L156" i="3"/>
  <c r="I109" i="117"/>
  <c r="M90" i="3"/>
  <c r="D90" i="3" s="1"/>
  <c r="M129" i="3"/>
  <c r="M155" i="3"/>
  <c r="D155" i="3" s="1"/>
  <c r="C147" i="3"/>
  <c r="L169" i="117"/>
  <c r="C169" i="117" s="1"/>
  <c r="C145" i="117"/>
  <c r="J91" i="129"/>
  <c r="D9" i="3"/>
  <c r="D147" i="3"/>
  <c r="D74" i="134"/>
  <c r="E90" i="3"/>
  <c r="H91" i="3"/>
  <c r="E91" i="3" s="1"/>
  <c r="E7" i="135"/>
  <c r="E42" i="135" s="1"/>
  <c r="C33" i="73"/>
  <c r="E175" i="117"/>
  <c r="I32" i="73"/>
  <c r="E130" i="3"/>
  <c r="G32" i="73"/>
  <c r="H156" i="3"/>
  <c r="E156" i="3" s="1"/>
  <c r="H170" i="117" l="1"/>
  <c r="E170" i="117" s="1"/>
  <c r="E144" i="117"/>
  <c r="E174" i="117" s="1"/>
  <c r="C91" i="129"/>
  <c r="H174" i="117"/>
  <c r="H101" i="117"/>
  <c r="E101" i="117" s="1"/>
  <c r="D91" i="129"/>
  <c r="E169" i="134"/>
  <c r="E99" i="134"/>
  <c r="C175" i="117"/>
  <c r="L174" i="117"/>
  <c r="L101" i="117"/>
  <c r="C76" i="117"/>
  <c r="F101" i="117"/>
  <c r="C101" i="117" s="1"/>
  <c r="F174" i="117"/>
  <c r="L175" i="117"/>
  <c r="D99" i="134"/>
  <c r="D169" i="134"/>
  <c r="N174" i="117"/>
  <c r="M156" i="3"/>
  <c r="D156" i="3" s="1"/>
  <c r="D129" i="3"/>
  <c r="I144" i="117"/>
  <c r="C109" i="117"/>
  <c r="L170" i="117"/>
  <c r="C170" i="117" s="1"/>
  <c r="C156" i="3"/>
  <c r="M91" i="3"/>
  <c r="D91" i="3" s="1"/>
  <c r="C144" i="117" l="1"/>
  <c r="I174" i="117"/>
  <c r="C174" i="117"/>
  <c r="T42" i="129"/>
  <c r="T10" i="129"/>
  <c r="T91" i="129" s="1"/>
  <c r="E91" i="129" s="1"/>
</calcChain>
</file>

<file path=xl/comments1.xml><?xml version="1.0" encoding="utf-8"?>
<comments xmlns="http://schemas.openxmlformats.org/spreadsheetml/2006/main">
  <authors>
    <author>HIVATAL KONYVELES</author>
  </authors>
  <commentList>
    <comment ref="N93" authorId="0" shapeId="0">
      <text>
        <r>
          <rPr>
            <b/>
            <sz val="9"/>
            <color indexed="81"/>
            <rFont val="Segoe UI"/>
            <family val="2"/>
            <charset val="238"/>
          </rPr>
          <t>HIVATAL KONYVELES: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<sst xmlns="http://schemas.openxmlformats.org/spreadsheetml/2006/main" count="1753" uniqueCount="675">
  <si>
    <t>Gyermekszületési támogatás</t>
  </si>
  <si>
    <t>Köztemetés</t>
  </si>
  <si>
    <t>Rendkívüli települési támogatás</t>
  </si>
  <si>
    <t>Települési lakásfenntartási támogatás</t>
  </si>
  <si>
    <r>
      <t xml:space="preserve">   Működési költségvetés kiadásai </t>
    </r>
    <r>
      <rPr>
        <sz val="11"/>
        <rFont val="Times New Roman CE"/>
        <charset val="238"/>
      </rPr>
      <t>(1.1+…+1.5.+1.18.)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</si>
  <si>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</si>
  <si>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2017.</t>
  </si>
  <si>
    <t>2018.</t>
  </si>
  <si>
    <t>2016.</t>
  </si>
  <si>
    <t>Értékesítési és forgalmi adók (iparűzési adó)</t>
  </si>
  <si>
    <t xml:space="preserve">Finanszírozási bevételek, kiadások egyenlege (finanszírozási bevételek 17. sor - finanszírozási kiadások 10. sor) (+/-)
</t>
  </si>
  <si>
    <t>2019.</t>
  </si>
  <si>
    <t xml:space="preserve">2. </t>
  </si>
  <si>
    <t xml:space="preserve">Város és községgazdálkodás </t>
  </si>
  <si>
    <t>Szennyvíz gyüjtése, elhelyezése</t>
  </si>
  <si>
    <t>Országyűlési képviselő választás</t>
  </si>
  <si>
    <t>Tiszajenő székhely összesen</t>
  </si>
  <si>
    <t>Vezseny Kirendeltség összesen:</t>
  </si>
  <si>
    <t xml:space="preserve">  ebből: útjavító gép pályázat</t>
  </si>
  <si>
    <t>Munkáltatói közteher</t>
  </si>
  <si>
    <t>Tiszajenő Községi Önkormányzat 2018. évi költségvetésének összevont mérlege</t>
  </si>
  <si>
    <t>2018. évi előirányzat</t>
  </si>
  <si>
    <t>Forintban!</t>
  </si>
  <si>
    <t>2018. évi tervezett működési költségvetés kiadásai feladatonként</t>
  </si>
  <si>
    <t>2018.után</t>
  </si>
  <si>
    <t>Hozzájárulás  (Ft)</t>
  </si>
  <si>
    <t>Önkormányzat és ellátandó feladatainak 2018. évi bevételei és kiadásai</t>
  </si>
  <si>
    <t>Hallgatói ösztöndíj: Arany János tehetségg.program</t>
  </si>
  <si>
    <t>BURSA ösztöndíj támogatás</t>
  </si>
  <si>
    <t xml:space="preserve">    - Pénzbeli eseti települési létfenntartási támogatás</t>
  </si>
  <si>
    <t xml:space="preserve"> Természetben nyújtott szociális tüzifa 2017 évi </t>
  </si>
  <si>
    <t>Család és gyermekjóléti szolgáltatás támogatás Társulás</t>
  </si>
  <si>
    <t xml:space="preserve">   -Polgárőrség működés</t>
  </si>
  <si>
    <t xml:space="preserve">   -Polgárőrség közbiztonság támogatás BM</t>
  </si>
  <si>
    <t>Gyermekétkeztetés támogatása iskola</t>
  </si>
  <si>
    <t>Lakóingatlan  szociális bérbeadás, üzemeltetés</t>
  </si>
  <si>
    <t>Óvoda főzőkonyha áthelyezés pályázat TOP-141</t>
  </si>
  <si>
    <t xml:space="preserve">Iskola sportinfrastruktúra fejlesztés pályázat </t>
  </si>
  <si>
    <t>Nem veszélyes hulladék begyűjtése, szállítása</t>
  </si>
  <si>
    <t>5.-ből EU-s forrásból megvalósuló felújítás</t>
  </si>
  <si>
    <t>Társadalmi szervezetek működésének támogatása:</t>
  </si>
  <si>
    <t>Közművelődés, közösségi kulturális érték gondozás</t>
  </si>
  <si>
    <t>Turizmus fejlesztési tevékenység</t>
  </si>
  <si>
    <t>Települési létfenntartási támogatás</t>
  </si>
  <si>
    <t xml:space="preserve">Működési célú költségvetési támogatások és kiegészítő támogatások </t>
  </si>
  <si>
    <t xml:space="preserve">            egyéb fejezeti kezelésű előirányzatok: gyermekvédelmi támogatás</t>
  </si>
  <si>
    <t xml:space="preserve">            társadalom biztosítás pénzügyi alapjaitól: egészségügy működés finanszírozás</t>
  </si>
  <si>
    <t xml:space="preserve">            elkülönített állami pénzalapok: közfoglalkoztatáshoz támogatás</t>
  </si>
  <si>
    <t>Termékek és szolgáltatások adói</t>
  </si>
  <si>
    <t>Vagyoni típusú adók  (építményadó)</t>
  </si>
  <si>
    <t>Gépjárműadó (önkormányzatot megillető rész)</t>
  </si>
  <si>
    <t>Egyéb áruhasználati és szolgáltatási adók (talajterhelési díj)</t>
  </si>
  <si>
    <t>4.4.1.</t>
  </si>
  <si>
    <t>4.4.2.</t>
  </si>
  <si>
    <t>4.4.3.</t>
  </si>
  <si>
    <t xml:space="preserve"> ezen belül: szabálysértési, közigazgatásibírság</t>
  </si>
  <si>
    <t xml:space="preserve">                késedelmi és önellenőrzési pótlék</t>
  </si>
  <si>
    <t xml:space="preserve">                igazgatási szolgáltatás díja</t>
  </si>
  <si>
    <t xml:space="preserve">            Vezseny Község Önkormányzat hozzájárulása Közös Hivatal működéséhez</t>
  </si>
  <si>
    <t xml:space="preserve">Államháztartáson belüli megelőlegezések visszafizetése </t>
  </si>
  <si>
    <t xml:space="preserve">I. </t>
  </si>
  <si>
    <t xml:space="preserve">ÖNKORMÁNYZAT és ellátandó feladatainak </t>
  </si>
  <si>
    <t xml:space="preserve">            társadalom biztosítás pánzügyi alapjaitól: egészségügy működés finanszírozás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</si>
  <si>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</si>
  <si>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</si>
  <si>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</si>
  <si>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</si>
  <si>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</si>
  <si>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</si>
  <si>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</si>
  <si>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</si>
  <si>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</si>
  <si>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</si>
  <si>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</si>
  <si>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</si>
  <si>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</si>
  <si>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</si>
  <si>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</si>
  <si>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</si>
  <si>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</si>
  <si>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</si>
  <si>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</si>
  <si>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</si>
  <si>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</si>
  <si>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</si>
  <si>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</si>
  <si>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</si>
  <si>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</si>
  <si>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</si>
  <si>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</si>
  <si>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</si>
  <si>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</si>
  <si>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</si>
  <si>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</si>
  <si>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</si>
  <si>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</si>
  <si>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</si>
  <si>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</si>
  <si>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</si>
  <si>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Bevételek</t>
  </si>
  <si>
    <t>Kiadások</t>
  </si>
  <si>
    <t>Megnevezés</t>
  </si>
  <si>
    <t>Személyi juttatások</t>
  </si>
  <si>
    <t>ÖSSZESEN: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</si>
  <si>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</si>
  <si>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</si>
  <si>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</si>
  <si>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</si>
  <si>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</si>
  <si>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</si>
  <si>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</si>
  <si>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</si>
  <si>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</si>
  <si>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</si>
  <si>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</si>
  <si>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</si>
  <si>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</si>
  <si>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</si>
  <si>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</si>
  <si>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</si>
  <si>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</si>
  <si>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</si>
  <si>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</si>
  <si>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</si>
  <si>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</si>
  <si>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</si>
  <si>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</si>
  <si>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</si>
  <si>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</si>
  <si>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</si>
  <si>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</si>
  <si>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</si>
  <si>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</si>
  <si>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</si>
  <si>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</si>
  <si>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</si>
  <si>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</si>
  <si>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</si>
  <si>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</si>
  <si>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</si>
  <si>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</si>
  <si>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</si>
  <si>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</si>
  <si>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</si>
  <si>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</si>
  <si>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</si>
  <si>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</si>
  <si>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- saját erőből központi támogatás</t>
  </si>
  <si>
    <t>Társfinanszírozás</t>
  </si>
  <si>
    <t>1.5.</t>
  </si>
  <si>
    <t>11.1.</t>
  </si>
  <si>
    <t>11.2.</t>
  </si>
  <si>
    <t>1.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</si>
  <si>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</si>
  <si>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</si>
  <si>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</si>
  <si>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</si>
  <si>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</si>
  <si>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</si>
  <si>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</si>
  <si>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</si>
  <si>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</si>
  <si>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</si>
  <si>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</si>
  <si>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</si>
  <si>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</si>
  <si>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</si>
  <si>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</si>
  <si>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</si>
  <si>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</si>
  <si>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</si>
  <si>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</si>
  <si>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</si>
  <si>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</si>
  <si>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</si>
  <si>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</si>
  <si>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</si>
  <si>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</si>
  <si>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</si>
  <si>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</si>
  <si>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</si>
  <si>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</si>
  <si>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</si>
  <si>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</si>
  <si>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</si>
  <si>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</si>
  <si>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</si>
  <si>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</si>
  <si>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</si>
  <si>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</si>
  <si>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</si>
  <si>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</si>
  <si>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</si>
  <si>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</si>
  <si>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</si>
  <si>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</si>
  <si>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</si>
  <si>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</si>
  <si>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</si>
  <si>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</si>
  <si>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</si>
  <si>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</si>
  <si>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</si>
  <si>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</si>
  <si>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</si>
  <si>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</si>
  <si>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</si>
  <si>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</si>
  <si>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</si>
  <si>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</si>
  <si>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</si>
  <si>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</si>
  <si>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</si>
  <si>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</si>
  <si>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</si>
  <si>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</si>
  <si>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</si>
  <si>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</si>
  <si>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</si>
  <si>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</si>
  <si>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</si>
  <si>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</si>
  <si>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</si>
  <si>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</si>
  <si>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</si>
  <si>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</si>
  <si>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</si>
  <si>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</si>
  <si>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</si>
  <si>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</si>
  <si>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</si>
  <si>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</si>
  <si>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</si>
  <si>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</si>
  <si>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</si>
  <si>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</si>
  <si>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</si>
  <si>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</si>
  <si>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</si>
  <si>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</si>
  <si>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</si>
  <si>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</si>
  <si>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</si>
  <si>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</si>
  <si>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</si>
  <si>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</si>
  <si>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</si>
  <si>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</si>
  <si>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</si>
  <si>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</si>
  <si>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</si>
  <si>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</si>
  <si>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</si>
  <si>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</si>
  <si>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</si>
  <si>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</si>
  <si>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</si>
  <si>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</si>
  <si>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</si>
  <si>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</si>
  <si>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</si>
  <si>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</si>
  <si>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</si>
  <si>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</si>
  <si>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</si>
  <si>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</si>
  <si>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</si>
  <si>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</si>
  <si>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</si>
  <si>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</si>
  <si>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>3.7.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</si>
  <si>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</si>
  <si>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</si>
  <si>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</si>
  <si>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</si>
  <si>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</si>
  <si>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</si>
  <si>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</si>
  <si>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</si>
  <si>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</si>
  <si>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</si>
  <si>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</si>
  <si>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</si>
  <si>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</si>
  <si>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</si>
  <si>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</si>
  <si>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</si>
  <si>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</si>
  <si>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</si>
  <si>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</si>
  <si>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</si>
  <si>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</si>
  <si>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</si>
  <si>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</si>
  <si>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</si>
  <si>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</si>
  <si>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</si>
  <si>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</si>
  <si>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</si>
  <si>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</si>
  <si>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</si>
  <si>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</si>
  <si>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</si>
  <si>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</si>
  <si>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</si>
  <si>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</si>
  <si>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</si>
  <si>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</si>
  <si>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</si>
  <si>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</si>
  <si>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</si>
  <si>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</si>
  <si>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</si>
  <si>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</si>
  <si>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</si>
  <si>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</si>
  <si>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</si>
  <si>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</si>
  <si>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</si>
  <si>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</si>
  <si>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</si>
  <si>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</si>
  <si>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</si>
  <si>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</si>
  <si>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</si>
  <si>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</si>
  <si>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</si>
  <si>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</si>
  <si>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</si>
  <si>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</si>
  <si>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</si>
  <si>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</si>
  <si>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</si>
  <si>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</si>
  <si>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</si>
  <si>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</si>
  <si>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</si>
  <si>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</si>
  <si>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</si>
  <si>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</si>
  <si>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</si>
  <si>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</si>
  <si>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</si>
  <si>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</si>
  <si>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</si>
  <si>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Egyéb felhalmozási célú bevételek</t>
  </si>
  <si>
    <t>Felhalmozási célú finanszírozási bevételek összesen (13.+19.)</t>
  </si>
  <si>
    <t>1.-ből EU-s forrásból megvalósuló beruházás</t>
  </si>
  <si>
    <t>Pénzügyi lízing kiadásai</t>
  </si>
  <si>
    <t>BEVÉTEL ÖSSZESEN (12+25)</t>
  </si>
  <si>
    <t>KIADÁSOK ÖSSZESEN (12+25)</t>
  </si>
  <si>
    <t xml:space="preserve"> 10.</t>
  </si>
  <si>
    <t>Költségvetési bevételek összesen: (1.+3.+4.+6.+…+11.)</t>
  </si>
  <si>
    <t>Költségvetési kiadások összesen: (1.+3.+5.+...+11.)</t>
  </si>
  <si>
    <t>Intézményen kívüli szünidei gyermekétkeztetés</t>
  </si>
  <si>
    <t xml:space="preserve">    - Természetbeni eseti létfenntartási támogatás</t>
  </si>
  <si>
    <t xml:space="preserve">        - Céltartalék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</si>
  <si>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</si>
  <si>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</si>
  <si>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</si>
  <si>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</si>
  <si>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</si>
  <si>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</si>
  <si>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</si>
  <si>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</si>
  <si>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</si>
  <si>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</si>
  <si>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</si>
  <si>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</si>
  <si>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</si>
  <si>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</si>
  <si>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</si>
  <si>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</si>
  <si>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</si>
  <si>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</si>
  <si>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</si>
  <si>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</si>
  <si>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</si>
  <si>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</si>
  <si>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</si>
  <si>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</si>
  <si>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</si>
  <si>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</si>
  <si>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</si>
  <si>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</si>
  <si>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</si>
  <si>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</si>
  <si>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</si>
  <si>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</si>
  <si>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</si>
  <si>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</si>
  <si>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</si>
  <si>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</si>
  <si>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</si>
  <si>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</si>
  <si>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</si>
  <si>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</si>
  <si>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</si>
  <si>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</si>
  <si>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</si>
  <si>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</si>
  <si>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</si>
  <si>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</si>
  <si>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</si>
  <si>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</si>
  <si>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</si>
  <si>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</si>
  <si>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</si>
  <si>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</si>
  <si>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</si>
  <si>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</si>
  <si>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</si>
  <si>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</si>
  <si>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</si>
  <si>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</si>
  <si>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</si>
  <si>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</si>
  <si>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</si>
  <si>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</si>
  <si>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</si>
  <si>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</si>
  <si>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</si>
  <si>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</si>
  <si>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</si>
  <si>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</si>
  <si>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</si>
  <si>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</si>
  <si>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</si>
  <si>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</si>
  <si>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</si>
  <si>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</si>
  <si>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</si>
  <si>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</si>
  <si>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</si>
  <si>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</si>
  <si>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</si>
  <si>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</si>
  <si>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</si>
  <si>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</si>
  <si>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</si>
  <si>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</si>
  <si>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</si>
  <si>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</si>
  <si>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</si>
  <si>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 xml:space="preserve">Felhalmozási célú átvett pénzeszközök </t>
  </si>
  <si>
    <t>Központi, irányító szervi támogatás</t>
  </si>
  <si>
    <t>Belföldi finanszírozás kiadásai (6.1. + … + 6.5.)</t>
  </si>
  <si>
    <t>1. oldal</t>
  </si>
  <si>
    <t>2. oldal</t>
  </si>
  <si>
    <t>Ezen belül</t>
  </si>
  <si>
    <t>Kötelező feladat</t>
  </si>
  <si>
    <t>Önként vállalt feladat</t>
  </si>
  <si>
    <t>az ellátandó feladat jellege szerint</t>
  </si>
  <si>
    <t>3. soldal</t>
  </si>
  <si>
    <t xml:space="preserve">I. Működési célú bevételek és kiadások mérlege
</t>
  </si>
  <si>
    <t xml:space="preserve">II. Felhalmozási célú bevételek és kiadások mérlege
</t>
  </si>
  <si>
    <t xml:space="preserve">Felhalmozási célú finanszírozási kiadások összesen  (13.+...+24.)
</t>
  </si>
  <si>
    <t>3. oldal</t>
  </si>
  <si>
    <t>Tiszajenő Községi Önkormányzat</t>
  </si>
  <si>
    <t>Ezen belül: kiemelt kiadási előirányzatok</t>
  </si>
  <si>
    <t xml:space="preserve">Személyi </t>
  </si>
  <si>
    <t xml:space="preserve">Munkaadót </t>
  </si>
  <si>
    <t xml:space="preserve">Dologi </t>
  </si>
  <si>
    <t>Ellátottak</t>
  </si>
  <si>
    <t>terhelő járulékok</t>
  </si>
  <si>
    <t>kiadások</t>
  </si>
  <si>
    <t>pénzbeni juttatása</t>
  </si>
  <si>
    <t>Ezen belül :</t>
  </si>
  <si>
    <t xml:space="preserve"> Önkormányzati igazgatási feladatok</t>
  </si>
  <si>
    <t xml:space="preserve"> Ellátandó feladatok:</t>
  </si>
  <si>
    <t>Víztermelés, kezelés és ellátás</t>
  </si>
  <si>
    <t>Közutak fenntartása</t>
  </si>
  <si>
    <t>Zöldterület kezelés, játszótér fenntartás</t>
  </si>
  <si>
    <t>Közvilágítás</t>
  </si>
  <si>
    <t>Háziorvosi ellátás</t>
  </si>
  <si>
    <t>Fogorvosi alapellátás</t>
  </si>
  <si>
    <t>Család és nővédelmi egészségügyi gondozás</t>
  </si>
  <si>
    <t>Ifjúság-egészségügyi gondozás</t>
  </si>
  <si>
    <t xml:space="preserve">Közfoglalkoztatás </t>
  </si>
  <si>
    <t>Lakosságnak juttatott támogatások és szociális</t>
  </si>
  <si>
    <t xml:space="preserve">rászorultsági jellegű ellátások összesen: </t>
  </si>
  <si>
    <t xml:space="preserve">Ezen belül : </t>
  </si>
  <si>
    <t>Családi támogatások</t>
  </si>
  <si>
    <t xml:space="preserve">   Gyermekvédelmi támogatás (Erzsébet utalvány)</t>
  </si>
  <si>
    <t>Könyvtári szolgáltatás</t>
  </si>
  <si>
    <t>Köztemető fenntartás</t>
  </si>
  <si>
    <t xml:space="preserve">   -Sportegyesület</t>
  </si>
  <si>
    <t>JNK-Szolnok Megyei Katasztrófavédelem támogatás</t>
  </si>
  <si>
    <t>Tiszakécske Önkormányzat Tűzoltóság támogatás</t>
  </si>
  <si>
    <t>Általános tartalék</t>
  </si>
  <si>
    <t xml:space="preserve">5. </t>
  </si>
  <si>
    <t>Céltartalék</t>
  </si>
  <si>
    <t>II.</t>
  </si>
  <si>
    <t>költségvetési előirányzata összesen:</t>
  </si>
  <si>
    <t>MŰKÖDÉSI KÖLTSÉGVETÉS KIADÁSAI</t>
  </si>
  <si>
    <t xml:space="preserve"> ÖSSZESEN (I. +II.)</t>
  </si>
  <si>
    <t>2016. évi elszámolás MÁK felülvizsgálat visszafizetés</t>
  </si>
  <si>
    <t>0</t>
  </si>
  <si>
    <t>II. Önkormányzaton kívüli EU-s projekthez történő hozzájárulás 2018. évi előirányzata</t>
  </si>
  <si>
    <t>EFOP-1.5.2-16-2017-0038</t>
  </si>
  <si>
    <t>térségében</t>
  </si>
  <si>
    <t>Reklám és propaganda kiadás</t>
  </si>
  <si>
    <t xml:space="preserve">4. EU-s projekt neve, azonosítója: Humán szolgáltatások fejlesztése Rákócziújfalu </t>
  </si>
  <si>
    <t>Felújítás</t>
  </si>
  <si>
    <t>TOP-3.2.1-15-JN1-2016-00036</t>
  </si>
  <si>
    <t>3. EU-s projekt neve, azonosítója: Községháza energia racionalizációja</t>
  </si>
  <si>
    <t>2018.előtt</t>
  </si>
  <si>
    <t>TOP-1.4.1-15-JN1-2016-00015</t>
  </si>
  <si>
    <t>2. EU-s projekt neve, azonosítója: Óvoda főzőkonyha áthelyezése</t>
  </si>
  <si>
    <t xml:space="preserve">KÖFOP 1.2.1-VEKOP-16. </t>
  </si>
  <si>
    <t xml:space="preserve">1. EU-s projekt neve, azonosítója: ASP önkormányzati rendszerhez csatlakozás </t>
  </si>
  <si>
    <t>I.  Európai Uniós támogatással megvalósuló projektek bevételei, kiadásai, hozzájárulások</t>
  </si>
  <si>
    <t>2.5.-ből EU-s támogatás EFOP-1.5.2.</t>
  </si>
  <si>
    <t>3.2. Lakás korszerűsítés támogatása lakosság</t>
  </si>
  <si>
    <t>3.1. Lakáshoz jutást segítő támogatás lakosság</t>
  </si>
  <si>
    <t>3. EGYÉB FELHALMOZÁSI KIADÁSOK</t>
  </si>
  <si>
    <t>2.6.Humán szolg.fejlesztés EFOP-152 művház felúj.</t>
  </si>
  <si>
    <t xml:space="preserve">2.5. Községháza energiaracionalizálás TOP-321              </t>
  </si>
  <si>
    <t>látható felújítási munkái</t>
  </si>
  <si>
    <t>2.2.  Szennyvíz csatorna  közműrendszer előre nem látható felújítási munkáai</t>
  </si>
  <si>
    <t>2. FELÚJÍTÁSOK</t>
  </si>
  <si>
    <t xml:space="preserve"> 1.4.1.Település rendezési  terv készítés</t>
  </si>
  <si>
    <t xml:space="preserve">  Iskola sportpálya röplabda háló beszerzés</t>
  </si>
  <si>
    <t xml:space="preserve">  hulladéktároló edényzet pótlása</t>
  </si>
  <si>
    <t xml:space="preserve">  játszótéri eszközök, köztéri bútorok pótlása</t>
  </si>
  <si>
    <t xml:space="preserve">  zöldterület fenntartás eszköz beszerzés </t>
  </si>
  <si>
    <t xml:space="preserve">  hivatal elhasználódott eszköz pótlása </t>
  </si>
  <si>
    <t>1.3. Egyéb tárgyi eszköz beszerzés:</t>
  </si>
  <si>
    <t>1.2.1. Hivatal informatikai eszköz pótlás</t>
  </si>
  <si>
    <t>1.2. Informatikai eszköz beszerzés</t>
  </si>
  <si>
    <t>2016/2018</t>
  </si>
  <si>
    <t>1.1.3. TOP-1-4-1- Óvoda főzőkonyha építés</t>
  </si>
  <si>
    <t>beruházási előleg elszámolás</t>
  </si>
  <si>
    <t>1.1.1. Kétpó hulladékgazdálkodási rendszer</t>
  </si>
  <si>
    <t>1.1. Ingatlan beszerzés, létesítés</t>
  </si>
  <si>
    <t>1. BERUHÁZÁSOK</t>
  </si>
  <si>
    <t>Teljes költség</t>
  </si>
  <si>
    <t>Beruházás, felújítás  megnevezése</t>
  </si>
  <si>
    <t xml:space="preserve">Beruházási, felújítási  (felhalmozási) kiadások előirányzata </t>
  </si>
  <si>
    <t xml:space="preserve">   1-ből EU-s támogatás</t>
  </si>
  <si>
    <t xml:space="preserve">   4-ből lakossági kölcsön törlesztés ÁHK</t>
  </si>
  <si>
    <t xml:space="preserve">   4-ből EU-s támogatás (közvetlen)</t>
  </si>
  <si>
    <t xml:space="preserve">    2.-ból EU-s támogatás</t>
  </si>
  <si>
    <t xml:space="preserve">   6.-ból EU-s támogatás (közvetlen)</t>
  </si>
  <si>
    <t xml:space="preserve">                önkormányzatot illető talajterhelési díj</t>
  </si>
  <si>
    <r>
      <t xml:space="preserve">        </t>
    </r>
    <r>
      <rPr>
        <sz val="9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    önkormányzatot illető talajterhelési díj</t>
    </r>
  </si>
  <si>
    <t>2.oldal</t>
  </si>
  <si>
    <t>2018. évi eredeti előirányzat</t>
  </si>
  <si>
    <t>2018. évi módosított előirányzat</t>
  </si>
  <si>
    <t>I</t>
  </si>
  <si>
    <t>J</t>
  </si>
  <si>
    <t>Módosított</t>
  </si>
  <si>
    <t>Eredeti</t>
  </si>
  <si>
    <t xml:space="preserve"> Államigazgatási feladat</t>
  </si>
  <si>
    <t xml:space="preserve">Humán szolgáltatások fejlesztése térségi program </t>
  </si>
  <si>
    <t>Sorszám</t>
  </si>
  <si>
    <t xml:space="preserve"> ebből:likviditási hitel kamata</t>
  </si>
  <si>
    <t>2017/2019</t>
  </si>
  <si>
    <t>2017.évi állami támogatás visszafizetés</t>
  </si>
  <si>
    <t>Vezseny Önkormányzat 2017. évi támogatás visszafizetés</t>
  </si>
  <si>
    <t xml:space="preserve"> Természetben nyújt.szoc.tüzifa téli rezsicsökkentés</t>
  </si>
  <si>
    <t>3.8.</t>
  </si>
  <si>
    <t xml:space="preserve">                                     VP6-7.2.1-7.4.1.2-16 erő- és munkagépek beszerzése    </t>
  </si>
  <si>
    <t>3.6.-ből EU-s támogatás EFOP-1.5.2. Humán szolg.fejlesztése</t>
  </si>
  <si>
    <t>2018/2019</t>
  </si>
  <si>
    <t>5. EU-s projekt neve, azonosítója: Önkormányzati utak kezeléséhez szükséges erő- és</t>
  </si>
  <si>
    <t>munkagépek beszerzése</t>
  </si>
  <si>
    <t xml:space="preserve"> VP6-7.2.1-7.4.1.2-16 </t>
  </si>
  <si>
    <t xml:space="preserve">  7-ből Víz és szennyvíz közműrendszer bérleti díj</t>
  </si>
  <si>
    <t>Végleges</t>
  </si>
  <si>
    <t>K</t>
  </si>
  <si>
    <t>L</t>
  </si>
  <si>
    <t>M</t>
  </si>
  <si>
    <t>N</t>
  </si>
  <si>
    <t>2018. évi végleges előirányzat</t>
  </si>
  <si>
    <t>H=(B-D-G)</t>
  </si>
  <si>
    <r>
      <t>Vezseny Kirendeltség</t>
    </r>
    <r>
      <rPr>
        <sz val="8"/>
        <color indexed="8"/>
        <rFont val="Times New Roman"/>
        <family val="1"/>
        <charset val="238"/>
      </rPr>
      <t xml:space="preserve"> igazgatási kiadása</t>
    </r>
  </si>
  <si>
    <t xml:space="preserve">  egészségügy elhasználódott eszközök pótlása</t>
  </si>
  <si>
    <t xml:space="preserve">1.4. Immateriális javak, vagyonértékű jogok </t>
  </si>
  <si>
    <t xml:space="preserve">  VP6-7.2.1-7.4.1.2-16 önkormányzati utak keze-</t>
  </si>
  <si>
    <t xml:space="preserve">   lését biztosító gépek beszerzése pályázat</t>
  </si>
  <si>
    <t xml:space="preserve">  TOP-1-4-1 Óvoda főzőkonyha építés eszközök</t>
  </si>
  <si>
    <t>2.1.  Ivóvíz közmű előre nem látható felúj.</t>
  </si>
  <si>
    <t>1.1.2. Csapadékvízelvezetés pályázat adósság-</t>
  </si>
  <si>
    <t>konszolidációban részt nem vett önkorm.</t>
  </si>
  <si>
    <t xml:space="preserve">  Humán szolgáltatás fejle. EFOP-152 eszközök</t>
  </si>
  <si>
    <t>1.1.5. Irattár építés hivatal részére</t>
  </si>
  <si>
    <t>1.1.4. Iskola sportpálya építés, labdafogó háló</t>
  </si>
  <si>
    <t>Módosí-tott</t>
  </si>
  <si>
    <t xml:space="preserve">Felhasz-nálás 2017. decem-ber 31-ig </t>
  </si>
  <si>
    <t>Kivitele-zés kezdésés/ befejezés éve</t>
  </si>
  <si>
    <t>2018. év utáni szük-séglet</t>
  </si>
  <si>
    <t>3.4. TOP 1.4.1. Óvoda főzőkonyha építéshez nyújtott támogatás visszafizetése (önkormány-zat elállt a szerződéstól)</t>
  </si>
  <si>
    <t>Egyéb működési</t>
  </si>
  <si>
    <t>jellegű kiadások</t>
  </si>
  <si>
    <t xml:space="preserve"> célú kiadás</t>
  </si>
  <si>
    <t>2018. évi  előirányzat</t>
  </si>
  <si>
    <r>
      <t xml:space="preserve">          </t>
    </r>
    <r>
      <rPr>
        <i/>
        <sz val="8"/>
        <rFont val="Times New Roman"/>
        <family val="1"/>
        <charset val="238"/>
      </rPr>
      <t>Községháza energiarac.pályázatTOP-321</t>
    </r>
  </si>
  <si>
    <t xml:space="preserve">           ASP csatlakozás projekt pályázat műk.kiadás</t>
  </si>
  <si>
    <t>Óvoda konyha projekt meghiúsulás miatt tám.visszafiz.</t>
  </si>
  <si>
    <t>ASP csatlakozás projekt állami támogatás visszafizetés</t>
  </si>
  <si>
    <t>ASP bevezetés többletmunka díjazása</t>
  </si>
  <si>
    <t>Tiszajenő Székhely igazgatási kiadása</t>
  </si>
  <si>
    <t xml:space="preserve">            Országgyűlési képviselő választáshoz állami támogatás</t>
  </si>
  <si>
    <t xml:space="preserve">Általános forgalmi adó </t>
  </si>
  <si>
    <t>Felhalmozási támogatás Vezseny Önkorm.önerő</t>
  </si>
  <si>
    <t>Elállás miatt támogatás visszafizetés</t>
  </si>
  <si>
    <t>2.5.-ből     - Garancia- és kezességvállalásból kifizetés ÁH-n belülre</t>
  </si>
  <si>
    <t>Munkaadókat terhelő járulékok és szociális hj. adó</t>
  </si>
  <si>
    <t>Adóssághoz nem kapcsolódó származékos ügyletek bev.</t>
  </si>
  <si>
    <t>Működési célú  támogatásból felhalmozási célra fordítható</t>
  </si>
  <si>
    <t>Tartalék</t>
  </si>
  <si>
    <t xml:space="preserve">             Óvoda konyha támogatás visszafizetés</t>
  </si>
  <si>
    <t xml:space="preserve">             Lakáskorszerűsítés támogatás</t>
  </si>
  <si>
    <t>Ebből: Vezseny Önkorm.önerő átadás VP6-7.2.1-7.4.1.2</t>
  </si>
  <si>
    <t>Tiszajenői Közös Önkormányzti Hivatal 2018. évi bevételei és kiadásai</t>
  </si>
  <si>
    <t>Száma</t>
  </si>
  <si>
    <t>Előirányzat-csoport, kiemelt előirányzat megnevezése</t>
  </si>
  <si>
    <t>Ezen belül: ellátandó feladat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</si>
  <si>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</si>
  <si>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</si>
  <si>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</si>
  <si>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</si>
  <si>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</si>
  <si>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</si>
  <si>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</si>
  <si>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</si>
  <si>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</si>
  <si>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</si>
  <si>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</si>
  <si>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</si>
  <si>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</si>
  <si>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</si>
  <si>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</si>
  <si>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</si>
  <si>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</si>
  <si>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ebből: Önkormányzati hivatal működésének állami támogatása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</si>
  <si>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</si>
  <si>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</si>
  <si>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</si>
  <si>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</si>
  <si>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</si>
  <si>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</si>
  <si>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 xml:space="preserve">2018. évi előirányzat    </t>
  </si>
  <si>
    <t>Államigazgatási feladat</t>
  </si>
  <si>
    <t xml:space="preserve">Eredeti </t>
  </si>
  <si>
    <t xml:space="preserve"> - ebből : EU támogatás</t>
  </si>
  <si>
    <t xml:space="preserve"> - ebből: OGY képviselő választáshoz állami támogatás</t>
  </si>
  <si>
    <t xml:space="preserve"> - ebből:  Vezseny Községi Önkormányzat hozzájárulása</t>
  </si>
  <si>
    <t>Egyéb felhalmozási célú támogatások bevételei államháztartáson belül</t>
  </si>
  <si>
    <t xml:space="preserve">            Kiegészítő állami támogatás ASP rendszer bevezetéséhez</t>
  </si>
  <si>
    <t xml:space="preserve">            Bérkompenzáció állami támogatás</t>
  </si>
  <si>
    <t xml:space="preserve">           Tiszajenő Község Önkormányzatának hozzájárulása</t>
  </si>
  <si>
    <t>3.3.Vezseny Önkormányzatnak VP6-7.2.1-7.4.1.2 projekthez vállalt önerő átadása</t>
  </si>
  <si>
    <t>Mosolyért alapítvány támogatás</t>
  </si>
  <si>
    <t xml:space="preserve">   - Visszatérítendő támogatások, kölcsönök törlesztése ÁHB</t>
  </si>
  <si>
    <t xml:space="preserve">   - Visszatérítendő támogatások, kölcsönök nyújtása ÁHB</t>
  </si>
  <si>
    <t>2.5.-ből        - Garancia- és kezességvállalásból kifizetés ÁHB</t>
  </si>
  <si>
    <t xml:space="preserve">   - Visszatérítendő támogatások, kölcsönök nyújtása ÁHK</t>
  </si>
  <si>
    <t xml:space="preserve">   -Visszatérítendő támogatások, kölcsönök nyújtása ÁHB</t>
  </si>
  <si>
    <t>Felhalm. célú visszatérítendő támogatások, kölcsönök visszatér. ÁHK</t>
  </si>
  <si>
    <t>2.11</t>
  </si>
  <si>
    <t xml:space="preserve"> Természetben nyújtott szociális tüzifa 2018. önrész+tám.</t>
  </si>
  <si>
    <t>Szennyvíz csatorna építés fordított áfa befizetés</t>
  </si>
  <si>
    <t>Rákóczi Szövetség támogatása</t>
  </si>
  <si>
    <t>TISZAJENŐI KÖZÖS ÖNKORMÁNYZATI HIVATAL</t>
  </si>
  <si>
    <t>1.1. melléklet a 13/2018. (XI.26.) önkormányzati rendelethez</t>
  </si>
  <si>
    <t>1.2. melléklet az 13/2018. (XI.26.) önkormányzati rendelethez</t>
  </si>
  <si>
    <t>2.1. melléklet a 13/2018. (XI.26.)önkormányzati rendelethez</t>
  </si>
  <si>
    <t>2.2. melléklet a 13/2018. (XI.26.)önkormányzati rendelethez</t>
  </si>
  <si>
    <t xml:space="preserve">3. melléklet az 13/2018. (XI.26.)) önkormányzati rendelethez </t>
  </si>
  <si>
    <t>4. melléklet a 13/2018. (XI.26.) önkormányzati rendelethez</t>
  </si>
  <si>
    <t>5. melléklet a 13/2018. (XI.26.) önkormányzati rendelethez</t>
  </si>
  <si>
    <t>6. melléklet a 13/2018. (XI.26.) önkormányzati rendelethez</t>
  </si>
  <si>
    <t>7. melléklet a 13/2018. (XI.26.)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</si>
</sst>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54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sz val="11"/>
      <name val="Times New Roman"/>
      <family val="1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sz val="8"/>
      <name val="Times New Roman"/>
      <family val="1"/>
      <charset val="238"/>
    </font>
    <font>
      <sz val="8"/>
      <name val="Arial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12" fillId="0" borderId="0"/>
  </cellStyleXfs>
  <cellXfs count="1014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5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 wrapText="1"/>
    </xf>
    <xf numFmtId="49" fontId="18" fillId="0" borderId="1" xfId="5" applyNumberFormat="1" applyFont="1" applyFill="1" applyBorder="1" applyAlignment="1" applyProtection="1">
      <alignment horizontal="left" vertical="center" wrapText="1" indent="1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49" fontId="18" fillId="0" borderId="3" xfId="5" applyNumberFormat="1" applyFont="1" applyFill="1" applyBorder="1" applyAlignment="1" applyProtection="1">
      <alignment horizontal="left" vertical="center" wrapText="1" indent="1"/>
    </xf>
    <xf numFmtId="49" fontId="18" fillId="0" borderId="4" xfId="5" applyNumberFormat="1" applyFont="1" applyFill="1" applyBorder="1" applyAlignment="1" applyProtection="1">
      <alignment horizontal="left" vertical="center" wrapText="1" indent="1"/>
    </xf>
    <xf numFmtId="49" fontId="18" fillId="0" borderId="5" xfId="5" applyNumberFormat="1" applyFont="1" applyFill="1" applyBorder="1" applyAlignment="1" applyProtection="1">
      <alignment horizontal="left" vertical="center" wrapText="1" indent="1"/>
    </xf>
    <xf numFmtId="49" fontId="18" fillId="0" borderId="6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7" xfId="5" applyFont="1" applyFill="1" applyBorder="1" applyAlignment="1" applyProtection="1">
      <alignment horizontal="lef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17" fillId="0" borderId="7" xfId="5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0" xfId="0" applyFill="1" applyAlignment="1" applyProtection="1">
      <alignment vertical="center"/>
    </xf>
    <xf numFmtId="164" fontId="8" fillId="0" borderId="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/>
    <xf numFmtId="3" fontId="25" fillId="0" borderId="12" xfId="0" applyNumberFormat="1" applyFont="1" applyFill="1" applyBorder="1" applyAlignment="1" applyProtection="1">
      <alignment vertical="center"/>
      <protection locked="0"/>
    </xf>
    <xf numFmtId="3" fontId="29" fillId="0" borderId="10" xfId="0" applyNumberFormat="1" applyFont="1" applyFill="1" applyBorder="1" applyAlignment="1" applyProtection="1">
      <alignment vertical="center"/>
      <protection locked="0"/>
    </xf>
    <xf numFmtId="3" fontId="25" fillId="0" borderId="10" xfId="0" applyNumberFormat="1" applyFont="1" applyFill="1" applyBorder="1" applyAlignment="1" applyProtection="1">
      <alignment vertical="center"/>
      <protection locked="0"/>
    </xf>
    <xf numFmtId="49" fontId="25" fillId="0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31" fillId="0" borderId="13" xfId="5" applyNumberFormat="1" applyFont="1" applyFill="1" applyBorder="1" applyAlignment="1" applyProtection="1">
      <alignment horizontal="left" vertical="center"/>
    </xf>
    <xf numFmtId="0" fontId="3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8" xfId="0" applyFont="1" applyFill="1" applyBorder="1" applyAlignment="1" applyProtection="1">
      <alignment vertical="center"/>
    </xf>
    <xf numFmtId="0" fontId="26" fillId="0" borderId="15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49" fontId="25" fillId="0" borderId="5" xfId="0" applyNumberFormat="1" applyFont="1" applyFill="1" applyBorder="1" applyAlignment="1" applyProtection="1">
      <alignment vertical="center"/>
    </xf>
    <xf numFmtId="3" fontId="25" fillId="0" borderId="17" xfId="0" applyNumberFormat="1" applyFont="1" applyFill="1" applyBorder="1" applyAlignment="1" applyProtection="1">
      <alignment vertical="center"/>
    </xf>
    <xf numFmtId="49" fontId="29" fillId="0" borderId="2" xfId="0" quotePrefix="1" applyNumberFormat="1" applyFont="1" applyFill="1" applyBorder="1" applyAlignment="1" applyProtection="1">
      <alignment horizontal="left" vertical="center" indent="1"/>
    </xf>
    <xf numFmtId="3" fontId="29" fillId="0" borderId="11" xfId="0" applyNumberFormat="1" applyFont="1" applyFill="1" applyBorder="1" applyAlignment="1" applyProtection="1">
      <alignment vertical="center"/>
    </xf>
    <xf numFmtId="49" fontId="25" fillId="0" borderId="2" xfId="0" applyNumberFormat="1" applyFont="1" applyFill="1" applyBorder="1" applyAlignment="1" applyProtection="1">
      <alignment vertical="center"/>
    </xf>
    <xf numFmtId="3" fontId="25" fillId="0" borderId="11" xfId="0" applyNumberFormat="1" applyFont="1" applyFill="1" applyBorder="1" applyAlignment="1" applyProtection="1">
      <alignment vertical="center"/>
    </xf>
    <xf numFmtId="49" fontId="26" fillId="0" borderId="7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9" xfId="0" applyNumberFormat="1" applyFont="1" applyFill="1" applyBorder="1" applyAlignment="1" applyProtection="1">
      <alignment vertical="center"/>
    </xf>
    <xf numFmtId="49" fontId="25" fillId="0" borderId="2" xfId="0" applyNumberFormat="1" applyFont="1" applyFill="1" applyBorder="1" applyAlignment="1" applyProtection="1">
      <alignment horizontal="left" vertical="center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9" xfId="5" applyNumberFormat="1" applyFont="1" applyFill="1" applyBorder="1" applyAlignment="1" applyProtection="1">
      <alignment horizontal="right" vertical="center" wrapText="1" indent="1"/>
    </xf>
    <xf numFmtId="164" fontId="7" fillId="0" borderId="0" xfId="5" applyNumberFormat="1" applyFont="1" applyFill="1" applyBorder="1" applyAlignment="1" applyProtection="1">
      <alignment horizontal="right" vertical="center" wrapText="1" indent="1"/>
    </xf>
    <xf numFmtId="0" fontId="6" fillId="0" borderId="13" xfId="0" applyFont="1" applyFill="1" applyBorder="1" applyAlignment="1" applyProtection="1">
      <alignment horizontal="right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7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27" fillId="0" borderId="30" xfId="0" applyNumberFormat="1" applyFont="1" applyFill="1" applyBorder="1" applyAlignment="1" applyProtection="1">
      <alignment horizontal="left" vertical="center" wrapText="1" indent="1"/>
    </xf>
    <xf numFmtId="164" fontId="1" fillId="0" borderId="33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0" fontId="12" fillId="0" borderId="0" xfId="5" applyFont="1" applyFill="1" applyProtection="1"/>
    <xf numFmtId="0" fontId="12" fillId="0" borderId="0" xfId="5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34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17" fillId="0" borderId="8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2" fillId="0" borderId="0" xfId="5" applyFill="1" applyProtection="1"/>
    <xf numFmtId="0" fontId="18" fillId="0" borderId="0" xfId="5" applyFont="1" applyFill="1" applyProtection="1"/>
    <xf numFmtId="0" fontId="15" fillId="0" borderId="0" xfId="5" applyFont="1" applyFill="1" applyProtection="1"/>
    <xf numFmtId="0" fontId="22" fillId="0" borderId="3" xfId="0" applyFont="1" applyBorder="1" applyAlignment="1" applyProtection="1">
      <alignment wrapText="1"/>
    </xf>
    <xf numFmtId="0" fontId="22" fillId="0" borderId="2" xfId="0" applyFont="1" applyBorder="1" applyAlignment="1" applyProtection="1">
      <alignment wrapText="1"/>
    </xf>
    <xf numFmtId="0" fontId="22" fillId="0" borderId="4" xfId="0" applyFont="1" applyBorder="1" applyAlignment="1" applyProtection="1">
      <alignment wrapText="1"/>
    </xf>
    <xf numFmtId="0" fontId="12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49" fontId="18" fillId="0" borderId="3" xfId="5" applyNumberFormat="1" applyFont="1" applyFill="1" applyBorder="1" applyAlignment="1" applyProtection="1">
      <alignment horizontal="center" vertical="center" wrapText="1"/>
    </xf>
    <xf numFmtId="49" fontId="18" fillId="0" borderId="2" xfId="5" applyNumberFormat="1" applyFont="1" applyFill="1" applyBorder="1" applyAlignment="1" applyProtection="1">
      <alignment horizontal="center" vertical="center" wrapText="1"/>
    </xf>
    <xf numFmtId="49" fontId="18" fillId="0" borderId="4" xfId="5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 wrapText="1"/>
    </xf>
    <xf numFmtId="0" fontId="22" fillId="0" borderId="2" xfId="0" applyFont="1" applyBorder="1" applyAlignment="1" applyProtection="1">
      <alignment horizontal="center" wrapText="1"/>
    </xf>
    <xf numFmtId="0" fontId="22" fillId="0" borderId="4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49" fontId="18" fillId="0" borderId="5" xfId="5" applyNumberFormat="1" applyFont="1" applyFill="1" applyBorder="1" applyAlignment="1" applyProtection="1">
      <alignment horizontal="center" vertical="center" wrapText="1"/>
    </xf>
    <xf numFmtId="49" fontId="18" fillId="0" borderId="1" xfId="5" applyNumberFormat="1" applyFont="1" applyFill="1" applyBorder="1" applyAlignment="1" applyProtection="1">
      <alignment horizontal="center" vertical="center" wrapText="1"/>
    </xf>
    <xf numFmtId="49" fontId="18" fillId="0" borderId="6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0" fontId="22" fillId="0" borderId="25" xfId="0" applyFont="1" applyBorder="1" applyAlignment="1" applyProtection="1">
      <alignment vertical="center" wrapText="1"/>
    </xf>
    <xf numFmtId="0" fontId="17" fillId="0" borderId="22" xfId="5" applyFont="1" applyFill="1" applyBorder="1" applyAlignment="1" applyProtection="1">
      <alignment horizontal="left" vertical="center" wrapText="1" indent="1"/>
    </xf>
    <xf numFmtId="0" fontId="17" fillId="0" borderId="7" xfId="5" applyFont="1" applyFill="1" applyBorder="1" applyAlignment="1" applyProtection="1">
      <alignment horizontal="left" vertical="center" wrapText="1"/>
    </xf>
    <xf numFmtId="49" fontId="24" fillId="0" borderId="7" xfId="5" applyNumberFormat="1" applyFont="1" applyFill="1" applyBorder="1" applyAlignment="1" applyProtection="1">
      <alignment horizontal="center" vertical="center" wrapText="1"/>
    </xf>
    <xf numFmtId="164" fontId="31" fillId="0" borderId="13" xfId="5" applyNumberFormat="1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3" fillId="0" borderId="0" xfId="5" applyFont="1" applyFill="1" applyProtection="1"/>
    <xf numFmtId="0" fontId="2" fillId="0" borderId="0" xfId="5" applyFont="1" applyFill="1" applyProtection="1"/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35" xfId="5" applyFont="1" applyFill="1" applyBorder="1" applyAlignment="1" applyProtection="1">
      <alignment horizontal="left" vertical="center" wrapText="1" indent="1"/>
    </xf>
    <xf numFmtId="0" fontId="22" fillId="0" borderId="36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wrapText="1" indent="1"/>
    </xf>
    <xf numFmtId="0" fontId="22" fillId="0" borderId="24" xfId="0" applyFont="1" applyBorder="1" applyAlignment="1" applyProtection="1">
      <alignment horizontal="left" vertical="center" wrapText="1" indent="1"/>
    </xf>
    <xf numFmtId="0" fontId="22" fillId="0" borderId="37" xfId="0" applyFont="1" applyBorder="1" applyAlignment="1" applyProtection="1">
      <alignment horizontal="left" vertical="center" wrapText="1" indent="1"/>
    </xf>
    <xf numFmtId="0" fontId="23" fillId="0" borderId="35" xfId="0" applyFont="1" applyBorder="1" applyAlignment="1" applyProtection="1">
      <alignment horizontal="left" vertical="center" wrapText="1" indent="1"/>
    </xf>
    <xf numFmtId="0" fontId="22" fillId="0" borderId="37" xfId="0" applyFont="1" applyBorder="1" applyAlignment="1" applyProtection="1">
      <alignment horizontal="left" wrapText="1" indent="1"/>
    </xf>
    <xf numFmtId="0" fontId="22" fillId="0" borderId="24" xfId="0" quotePrefix="1" applyFont="1" applyBorder="1" applyAlignment="1" applyProtection="1">
      <alignment horizontal="left" wrapText="1" indent="1"/>
    </xf>
    <xf numFmtId="0" fontId="22" fillId="0" borderId="37" xfId="0" applyFont="1" applyBorder="1" applyAlignment="1" applyProtection="1">
      <alignment vertical="center" wrapText="1"/>
    </xf>
    <xf numFmtId="0" fontId="23" fillId="0" borderId="35" xfId="0" applyFont="1" applyBorder="1" applyAlignment="1" applyProtection="1">
      <alignment wrapText="1"/>
    </xf>
    <xf numFmtId="0" fontId="23" fillId="0" borderId="38" xfId="0" applyFont="1" applyBorder="1" applyAlignment="1" applyProtection="1">
      <alignment wrapText="1"/>
    </xf>
    <xf numFmtId="0" fontId="17" fillId="0" borderId="34" xfId="5" applyFont="1" applyFill="1" applyBorder="1" applyAlignment="1" applyProtection="1">
      <alignment vertical="center" wrapText="1"/>
    </xf>
    <xf numFmtId="0" fontId="18" fillId="0" borderId="39" xfId="5" applyFont="1" applyFill="1" applyBorder="1" applyAlignment="1" applyProtection="1">
      <alignment horizontal="left" vertical="center" wrapText="1" indent="1"/>
    </xf>
    <xf numFmtId="0" fontId="18" fillId="0" borderId="24" xfId="5" applyFont="1" applyFill="1" applyBorder="1" applyAlignment="1" applyProtection="1">
      <alignment horizontal="left" vertical="center" wrapText="1" indent="1"/>
    </xf>
    <xf numFmtId="0" fontId="18" fillId="0" borderId="37" xfId="5" applyFont="1" applyFill="1" applyBorder="1" applyAlignment="1" applyProtection="1">
      <alignment horizontal="left" vertical="center" wrapText="1" indent="1"/>
    </xf>
    <xf numFmtId="0" fontId="18" fillId="0" borderId="37" xfId="5" applyFont="1" applyFill="1" applyBorder="1" applyAlignment="1" applyProtection="1">
      <alignment horizontal="left" vertical="center" wrapText="1" indent="6"/>
    </xf>
    <xf numFmtId="0" fontId="18" fillId="0" borderId="40" xfId="5" applyFont="1" applyFill="1" applyBorder="1" applyAlignment="1" applyProtection="1">
      <alignment horizontal="left" vertical="center" wrapText="1" indent="1"/>
    </xf>
    <xf numFmtId="0" fontId="18" fillId="0" borderId="41" xfId="5" applyFont="1" applyFill="1" applyBorder="1" applyAlignment="1" applyProtection="1">
      <alignment horizontal="left" vertical="center" wrapText="1" indent="7"/>
    </xf>
    <xf numFmtId="0" fontId="17" fillId="0" borderId="38" xfId="5" applyFont="1" applyFill="1" applyBorder="1" applyAlignment="1" applyProtection="1">
      <alignment vertical="center" wrapText="1"/>
    </xf>
    <xf numFmtId="0" fontId="18" fillId="0" borderId="36" xfId="5" applyFont="1" applyFill="1" applyBorder="1" applyAlignment="1" applyProtection="1">
      <alignment horizontal="left" vertical="center" wrapText="1" indent="1"/>
    </xf>
    <xf numFmtId="0" fontId="18" fillId="0" borderId="42" xfId="5" applyFont="1" applyFill="1" applyBorder="1" applyAlignment="1" applyProtection="1">
      <alignment horizontal="left" vertical="center" wrapText="1" indent="1"/>
    </xf>
    <xf numFmtId="0" fontId="24" fillId="0" borderId="35" xfId="5" applyFont="1" applyFill="1" applyBorder="1" applyAlignment="1" applyProtection="1">
      <alignment horizontal="left" vertical="center" wrapText="1" indent="1"/>
    </xf>
    <xf numFmtId="0" fontId="17" fillId="0" borderId="35" xfId="5" applyFont="1" applyFill="1" applyBorder="1" applyAlignment="1" applyProtection="1">
      <alignment vertical="center" wrapText="1"/>
    </xf>
    <xf numFmtId="0" fontId="18" fillId="0" borderId="24" xfId="5" applyFont="1" applyFill="1" applyBorder="1" applyAlignment="1" applyProtection="1">
      <alignment horizontal="left" indent="6"/>
    </xf>
    <xf numFmtId="0" fontId="18" fillId="0" borderId="24" xfId="5" applyFont="1" applyFill="1" applyBorder="1" applyAlignment="1" applyProtection="1">
      <alignment horizontal="left" vertical="center" wrapText="1" indent="6"/>
    </xf>
    <xf numFmtId="0" fontId="18" fillId="0" borderId="36" xfId="5" applyFont="1" applyFill="1" applyBorder="1" applyAlignment="1" applyProtection="1">
      <alignment horizontal="left" vertical="center" wrapText="1" indent="6"/>
    </xf>
    <xf numFmtId="164" fontId="30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 applyFill="1" applyProtection="1"/>
    <xf numFmtId="0" fontId="36" fillId="0" borderId="0" xfId="4" applyFont="1"/>
    <xf numFmtId="0" fontId="38" fillId="0" borderId="0" xfId="4" applyFont="1"/>
    <xf numFmtId="0" fontId="38" fillId="0" borderId="0" xfId="4" applyFont="1" applyBorder="1"/>
    <xf numFmtId="41" fontId="39" fillId="0" borderId="0" xfId="4" applyNumberFormat="1" applyFont="1" applyBorder="1"/>
    <xf numFmtId="0" fontId="22" fillId="0" borderId="42" xfId="0" applyFont="1" applyBorder="1" applyAlignment="1" applyProtection="1">
      <alignment horizontal="left" wrapText="1" indent="1"/>
    </xf>
    <xf numFmtId="0" fontId="15" fillId="0" borderId="10" xfId="5" applyFont="1" applyFill="1" applyBorder="1" applyAlignment="1" applyProtection="1">
      <alignment horizontal="right"/>
    </xf>
    <xf numFmtId="164" fontId="17" fillId="0" borderId="9" xfId="5" applyNumberFormat="1" applyFont="1" applyFill="1" applyBorder="1" applyAlignment="1" applyProtection="1">
      <alignment vertical="center" wrapText="1"/>
    </xf>
    <xf numFmtId="164" fontId="18" fillId="0" borderId="11" xfId="5" applyNumberFormat="1" applyFont="1" applyFill="1" applyBorder="1" applyAlignment="1" applyProtection="1">
      <alignment vertical="center" wrapText="1"/>
      <protection locked="0"/>
    </xf>
    <xf numFmtId="164" fontId="18" fillId="0" borderId="28" xfId="5" applyNumberFormat="1" applyFont="1" applyFill="1" applyBorder="1" applyAlignment="1" applyProtection="1">
      <alignment vertical="center" wrapText="1"/>
      <protection locked="0"/>
    </xf>
    <xf numFmtId="0" fontId="22" fillId="0" borderId="37" xfId="0" applyFont="1" applyBorder="1" applyAlignment="1" applyProtection="1">
      <alignment wrapText="1"/>
    </xf>
    <xf numFmtId="0" fontId="18" fillId="0" borderId="41" xfId="5" applyFont="1" applyFill="1" applyBorder="1" applyAlignment="1" applyProtection="1">
      <alignment horizontal="left" vertical="center" wrapText="1" indent="6"/>
    </xf>
    <xf numFmtId="0" fontId="17" fillId="0" borderId="14" xfId="5" applyFont="1" applyFill="1" applyBorder="1" applyAlignment="1" applyProtection="1">
      <alignment horizontal="right" vertical="center" wrapText="1" indent="1"/>
    </xf>
    <xf numFmtId="0" fontId="22" fillId="0" borderId="23" xfId="0" applyFont="1" applyBorder="1" applyAlignment="1" applyProtection="1">
      <alignment horizontal="right" wrapText="1" indent="1"/>
    </xf>
    <xf numFmtId="0" fontId="22" fillId="0" borderId="10" xfId="0" applyFont="1" applyBorder="1" applyAlignment="1" applyProtection="1">
      <alignment horizontal="right" wrapText="1" indent="1"/>
    </xf>
    <xf numFmtId="0" fontId="22" fillId="0" borderId="25" xfId="0" applyFont="1" applyBorder="1" applyAlignment="1" applyProtection="1">
      <alignment horizontal="right" wrapText="1" indent="1"/>
    </xf>
    <xf numFmtId="0" fontId="22" fillId="0" borderId="10" xfId="0" quotePrefix="1" applyFont="1" applyBorder="1" applyAlignment="1" applyProtection="1">
      <alignment horizontal="right" wrapText="1" indent="1"/>
    </xf>
    <xf numFmtId="0" fontId="23" fillId="0" borderId="14" xfId="0" applyFont="1" applyBorder="1" applyAlignment="1" applyProtection="1">
      <alignment horizontal="right" vertical="center" wrapText="1" indent="1"/>
    </xf>
    <xf numFmtId="0" fontId="22" fillId="0" borderId="25" xfId="0" applyFont="1" applyBorder="1" applyAlignment="1" applyProtection="1">
      <alignment horizontal="right" wrapText="1"/>
    </xf>
    <xf numFmtId="164" fontId="17" fillId="0" borderId="15" xfId="5" applyNumberFormat="1" applyFont="1" applyFill="1" applyBorder="1" applyAlignment="1" applyProtection="1">
      <alignment vertical="center" wrapText="1"/>
    </xf>
    <xf numFmtId="164" fontId="17" fillId="0" borderId="16" xfId="5" applyNumberFormat="1" applyFont="1" applyFill="1" applyBorder="1" applyAlignment="1" applyProtection="1">
      <alignment vertical="center" wrapText="1"/>
    </xf>
    <xf numFmtId="0" fontId="18" fillId="0" borderId="12" xfId="5" applyFont="1" applyFill="1" applyBorder="1" applyAlignment="1" applyProtection="1">
      <alignment vertical="center" wrapText="1"/>
    </xf>
    <xf numFmtId="164" fontId="18" fillId="0" borderId="17" xfId="5" applyNumberFormat="1" applyFont="1" applyFill="1" applyBorder="1" applyAlignment="1" applyProtection="1">
      <alignment vertical="center" wrapText="1"/>
      <protection locked="0"/>
    </xf>
    <xf numFmtId="0" fontId="18" fillId="0" borderId="10" xfId="5" applyFont="1" applyFill="1" applyBorder="1" applyAlignment="1" applyProtection="1">
      <alignment vertical="center" wrapText="1"/>
    </xf>
    <xf numFmtId="0" fontId="18" fillId="0" borderId="25" xfId="5" applyFont="1" applyFill="1" applyBorder="1" applyAlignment="1" applyProtection="1">
      <alignment vertical="center" wrapText="1"/>
    </xf>
    <xf numFmtId="0" fontId="18" fillId="0" borderId="26" xfId="5" applyFont="1" applyFill="1" applyBorder="1" applyAlignment="1" applyProtection="1">
      <alignment vertical="center" wrapText="1"/>
    </xf>
    <xf numFmtId="0" fontId="18" fillId="0" borderId="25" xfId="5" applyFont="1" applyFill="1" applyBorder="1" applyAlignment="1" applyProtection="1"/>
    <xf numFmtId="0" fontId="18" fillId="0" borderId="46" xfId="5" applyFont="1" applyFill="1" applyBorder="1" applyAlignment="1" applyProtection="1">
      <alignment vertical="center" wrapText="1"/>
    </xf>
    <xf numFmtId="164" fontId="18" fillId="0" borderId="47" xfId="5" applyNumberFormat="1" applyFont="1" applyFill="1" applyBorder="1" applyAlignment="1" applyProtection="1">
      <alignment vertical="center" wrapText="1"/>
      <protection locked="0"/>
    </xf>
    <xf numFmtId="164" fontId="17" fillId="0" borderId="14" xfId="5" applyNumberFormat="1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vertical="center" wrapText="1"/>
    </xf>
    <xf numFmtId="164" fontId="18" fillId="0" borderId="27" xfId="5" applyNumberFormat="1" applyFont="1" applyFill="1" applyBorder="1" applyAlignment="1" applyProtection="1">
      <alignment vertical="center" wrapText="1"/>
      <protection locked="0"/>
    </xf>
    <xf numFmtId="0" fontId="22" fillId="0" borderId="10" xfId="0" applyFont="1" applyBorder="1" applyAlignment="1" applyProtection="1">
      <alignment vertical="center" wrapText="1"/>
    </xf>
    <xf numFmtId="164" fontId="24" fillId="0" borderId="9" xfId="5" applyNumberFormat="1" applyFont="1" applyFill="1" applyBorder="1" applyAlignment="1" applyProtection="1">
      <alignment vertical="center" wrapText="1"/>
    </xf>
    <xf numFmtId="0" fontId="24" fillId="0" borderId="14" xfId="5" applyFont="1" applyFill="1" applyBorder="1" applyAlignment="1" applyProtection="1">
      <alignment vertical="center" wrapText="1"/>
    </xf>
    <xf numFmtId="164" fontId="23" fillId="0" borderId="9" xfId="0" applyNumberFormat="1" applyFont="1" applyBorder="1" applyAlignment="1" applyProtection="1">
      <alignment vertical="center" wrapText="1"/>
    </xf>
    <xf numFmtId="164" fontId="21" fillId="0" borderId="9" xfId="0" quotePrefix="1" applyNumberFormat="1" applyFont="1" applyBorder="1" applyAlignment="1" applyProtection="1">
      <alignment vertical="center" wrapText="1"/>
    </xf>
    <xf numFmtId="164" fontId="21" fillId="0" borderId="14" xfId="0" quotePrefix="1" applyNumberFormat="1" applyFont="1" applyBorder="1" applyAlignment="1" applyProtection="1">
      <alignment vertical="center" wrapText="1"/>
    </xf>
    <xf numFmtId="0" fontId="18" fillId="0" borderId="2" xfId="5" applyFont="1" applyFill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horizontal="right" vertical="center"/>
    </xf>
    <xf numFmtId="0" fontId="5" fillId="0" borderId="7" xfId="5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8" xfId="5" applyFont="1" applyFill="1" applyBorder="1" applyAlignment="1" applyProtection="1">
      <alignment horizontal="center" vertical="center" wrapText="1"/>
    </xf>
    <xf numFmtId="0" fontId="5" fillId="0" borderId="15" xfId="5" applyFont="1" applyFill="1" applyBorder="1" applyAlignment="1" applyProtection="1">
      <alignment horizontal="center" vertical="center" wrapText="1"/>
    </xf>
    <xf numFmtId="0" fontId="5" fillId="0" borderId="16" xfId="5" applyFont="1" applyFill="1" applyBorder="1" applyAlignment="1" applyProtection="1">
      <alignment horizontal="center" vertical="center" wrapText="1"/>
    </xf>
    <xf numFmtId="0" fontId="5" fillId="0" borderId="7" xfId="5" applyFont="1" applyFill="1" applyBorder="1" applyAlignment="1" applyProtection="1">
      <alignment horizontal="left" vertical="center" wrapText="1" indent="1"/>
    </xf>
    <xf numFmtId="0" fontId="5" fillId="0" borderId="14" xfId="5" applyFont="1" applyFill="1" applyBorder="1" applyAlignment="1" applyProtection="1">
      <alignment horizontal="left" vertical="center" wrapText="1" indent="1"/>
    </xf>
    <xf numFmtId="49" fontId="2" fillId="0" borderId="3" xfId="5" applyNumberFormat="1" applyFont="1" applyFill="1" applyBorder="1" applyAlignment="1" applyProtection="1">
      <alignment horizontal="left" vertical="center" wrapText="1" indent="1"/>
    </xf>
    <xf numFmtId="0" fontId="36" fillId="0" borderId="23" xfId="0" applyFont="1" applyBorder="1" applyAlignment="1" applyProtection="1">
      <alignment horizontal="left" wrapText="1" indent="1"/>
    </xf>
    <xf numFmtId="49" fontId="2" fillId="0" borderId="2" xfId="5" applyNumberFormat="1" applyFont="1" applyFill="1" applyBorder="1" applyAlignment="1" applyProtection="1">
      <alignment horizontal="left" vertical="center" wrapText="1" indent="1"/>
    </xf>
    <xf numFmtId="0" fontId="36" fillId="0" borderId="10" xfId="0" applyFont="1" applyBorder="1" applyAlignment="1" applyProtection="1">
      <alignment horizontal="left" wrapText="1" indent="1"/>
    </xf>
    <xf numFmtId="0" fontId="36" fillId="0" borderId="10" xfId="0" applyFont="1" applyBorder="1" applyAlignment="1" applyProtection="1">
      <alignment horizontal="left" vertical="center" wrapText="1" indent="1"/>
    </xf>
    <xf numFmtId="49" fontId="2" fillId="0" borderId="4" xfId="5" applyNumberFormat="1" applyFont="1" applyFill="1" applyBorder="1" applyAlignment="1" applyProtection="1">
      <alignment horizontal="left" vertical="center" wrapText="1" indent="1"/>
    </xf>
    <xf numFmtId="0" fontId="36" fillId="0" borderId="25" xfId="0" applyFont="1" applyBorder="1" applyAlignment="1" applyProtection="1">
      <alignment horizontal="left" vertical="center" wrapText="1" indent="1"/>
    </xf>
    <xf numFmtId="0" fontId="41" fillId="0" borderId="14" xfId="0" applyFont="1" applyBorder="1" applyAlignment="1" applyProtection="1">
      <alignment horizontal="left" vertical="center" wrapText="1" indent="1"/>
    </xf>
    <xf numFmtId="0" fontId="36" fillId="0" borderId="25" xfId="0" applyFont="1" applyBorder="1" applyAlignment="1" applyProtection="1">
      <alignment horizontal="left" wrapText="1" indent="1"/>
    </xf>
    <xf numFmtId="49" fontId="2" fillId="0" borderId="6" xfId="5" applyNumberFormat="1" applyFont="1" applyFill="1" applyBorder="1" applyAlignment="1" applyProtection="1">
      <alignment horizontal="left" vertical="center" wrapText="1" indent="1"/>
    </xf>
    <xf numFmtId="0" fontId="36" fillId="0" borderId="46" xfId="0" applyFont="1" applyBorder="1" applyAlignment="1" applyProtection="1">
      <alignment horizontal="left" wrapText="1" indent="1"/>
    </xf>
    <xf numFmtId="49" fontId="2" fillId="0" borderId="1" xfId="5" applyNumberFormat="1" applyFont="1" applyFill="1" applyBorder="1" applyAlignment="1" applyProtection="1">
      <alignment horizontal="left" vertical="center" wrapText="1" indent="1"/>
    </xf>
    <xf numFmtId="0" fontId="36" fillId="0" borderId="26" xfId="0" applyFont="1" applyBorder="1" applyAlignment="1" applyProtection="1">
      <alignment horizontal="left" wrapText="1" indent="1"/>
    </xf>
    <xf numFmtId="0" fontId="5" fillId="0" borderId="7" xfId="5" applyFont="1" applyFill="1" applyBorder="1" applyAlignment="1" applyProtection="1">
      <alignment horizontal="left" vertical="center" wrapText="1"/>
    </xf>
    <xf numFmtId="0" fontId="41" fillId="0" borderId="7" xfId="0" applyFont="1" applyBorder="1" applyAlignment="1" applyProtection="1">
      <alignment vertical="center" wrapText="1"/>
    </xf>
    <xf numFmtId="0" fontId="36" fillId="0" borderId="25" xfId="0" applyFont="1" applyBorder="1" applyAlignment="1" applyProtection="1">
      <alignment vertical="center" wrapText="1"/>
    </xf>
    <xf numFmtId="0" fontId="36" fillId="0" borderId="3" xfId="0" applyFont="1" applyBorder="1" applyAlignment="1" applyProtection="1">
      <alignment wrapText="1"/>
    </xf>
    <xf numFmtId="0" fontId="36" fillId="0" borderId="2" xfId="0" applyFont="1" applyBorder="1" applyAlignment="1" applyProtection="1">
      <alignment wrapText="1"/>
    </xf>
    <xf numFmtId="0" fontId="36" fillId="0" borderId="4" xfId="0" applyFont="1" applyBorder="1" applyAlignment="1" applyProtection="1">
      <alignment wrapText="1"/>
    </xf>
    <xf numFmtId="0" fontId="41" fillId="0" borderId="14" xfId="0" applyFont="1" applyBorder="1" applyAlignment="1" applyProtection="1">
      <alignment wrapText="1"/>
    </xf>
    <xf numFmtId="0" fontId="41" fillId="0" borderId="22" xfId="0" applyFont="1" applyBorder="1" applyAlignment="1" applyProtection="1">
      <alignment vertical="center" wrapText="1"/>
    </xf>
    <xf numFmtId="0" fontId="41" fillId="0" borderId="53" xfId="0" applyFont="1" applyBorder="1" applyAlignment="1" applyProtection="1">
      <alignment wrapText="1"/>
    </xf>
    <xf numFmtId="0" fontId="5" fillId="0" borderId="8" xfId="5" applyFont="1" applyFill="1" applyBorder="1" applyAlignment="1" applyProtection="1">
      <alignment horizontal="left" vertical="center" wrapText="1" indent="1"/>
    </xf>
    <xf numFmtId="0" fontId="5" fillId="0" borderId="15" xfId="5" applyFont="1" applyFill="1" applyBorder="1" applyAlignment="1" applyProtection="1">
      <alignment vertical="center" wrapText="1"/>
    </xf>
    <xf numFmtId="49" fontId="2" fillId="0" borderId="5" xfId="5" applyNumberFormat="1" applyFont="1" applyFill="1" applyBorder="1" applyAlignment="1" applyProtection="1">
      <alignment horizontal="left" vertical="center" wrapText="1" indent="1"/>
    </xf>
    <xf numFmtId="0" fontId="2" fillId="0" borderId="12" xfId="5" applyFont="1" applyFill="1" applyBorder="1" applyAlignment="1" applyProtection="1">
      <alignment horizontal="left" vertical="center" wrapText="1" indent="1"/>
    </xf>
    <xf numFmtId="0" fontId="2" fillId="0" borderId="10" xfId="5" applyFont="1" applyFill="1" applyBorder="1" applyAlignment="1" applyProtection="1">
      <alignment horizontal="left" vertical="center" wrapText="1" indent="1"/>
    </xf>
    <xf numFmtId="0" fontId="2" fillId="0" borderId="45" xfId="5" applyFont="1" applyFill="1" applyBorder="1" applyAlignment="1" applyProtection="1">
      <alignment horizontal="left" vertical="center" wrapText="1" indent="1"/>
    </xf>
    <xf numFmtId="0" fontId="2" fillId="0" borderId="0" xfId="5" applyFont="1" applyFill="1" applyBorder="1" applyAlignment="1" applyProtection="1">
      <alignment horizontal="left" vertical="center" wrapText="1" indent="1"/>
    </xf>
    <xf numFmtId="0" fontId="2" fillId="0" borderId="25" xfId="5" applyFont="1" applyFill="1" applyBorder="1" applyAlignment="1" applyProtection="1">
      <alignment horizontal="left" vertical="center" wrapText="1" indent="6"/>
    </xf>
    <xf numFmtId="0" fontId="2" fillId="0" borderId="10" xfId="5" applyFont="1" applyFill="1" applyBorder="1" applyAlignment="1" applyProtection="1">
      <alignment horizontal="left" indent="6"/>
    </xf>
    <xf numFmtId="0" fontId="2" fillId="0" borderId="10" xfId="5" applyFont="1" applyFill="1" applyBorder="1" applyAlignment="1" applyProtection="1">
      <alignment horizontal="left" vertical="center" wrapText="1" indent="6"/>
    </xf>
    <xf numFmtId="0" fontId="2" fillId="0" borderId="46" xfId="5" applyFont="1" applyFill="1" applyBorder="1" applyAlignment="1" applyProtection="1">
      <alignment horizontal="left" vertical="center" wrapText="1" indent="7"/>
    </xf>
    <xf numFmtId="0" fontId="5" fillId="0" borderId="22" xfId="5" applyFont="1" applyFill="1" applyBorder="1" applyAlignment="1" applyProtection="1">
      <alignment horizontal="left" vertical="center" wrapText="1" indent="1"/>
    </xf>
    <xf numFmtId="0" fontId="5" fillId="0" borderId="53" xfId="5" applyFont="1" applyFill="1" applyBorder="1" applyAlignment="1" applyProtection="1">
      <alignment vertical="center" wrapText="1"/>
    </xf>
    <xf numFmtId="0" fontId="2" fillId="0" borderId="25" xfId="5" applyFont="1" applyFill="1" applyBorder="1" applyAlignment="1" applyProtection="1">
      <alignment horizontal="left" vertical="center" wrapText="1" indent="1"/>
    </xf>
    <xf numFmtId="0" fontId="2" fillId="0" borderId="23" xfId="5" applyFont="1" applyFill="1" applyBorder="1" applyAlignment="1" applyProtection="1">
      <alignment horizontal="left" vertical="center" wrapText="1" indent="6"/>
    </xf>
    <xf numFmtId="0" fontId="30" fillId="0" borderId="14" xfId="5" applyFont="1" applyFill="1" applyBorder="1" applyAlignment="1" applyProtection="1">
      <alignment horizontal="left" vertical="center" wrapText="1" indent="1"/>
    </xf>
    <xf numFmtId="0" fontId="2" fillId="0" borderId="23" xfId="5" applyFont="1" applyFill="1" applyBorder="1" applyAlignment="1" applyProtection="1">
      <alignment horizontal="left" vertical="center" wrapText="1" indent="1"/>
    </xf>
    <xf numFmtId="0" fontId="2" fillId="0" borderId="26" xfId="5" applyFont="1" applyFill="1" applyBorder="1" applyAlignment="1" applyProtection="1">
      <alignment horizontal="left" vertical="center" wrapText="1" indent="1"/>
    </xf>
    <xf numFmtId="0" fontId="41" fillId="0" borderId="22" xfId="0" applyFont="1" applyBorder="1" applyAlignment="1" applyProtection="1">
      <alignment horizontal="left" vertical="center" wrapText="1" indent="1"/>
    </xf>
    <xf numFmtId="0" fontId="41" fillId="0" borderId="53" xfId="0" applyFont="1" applyBorder="1" applyAlignment="1" applyProtection="1">
      <alignment horizontal="left" vertical="center" wrapText="1" indent="1"/>
    </xf>
    <xf numFmtId="0" fontId="33" fillId="0" borderId="0" xfId="5" applyFont="1" applyFill="1" applyAlignment="1" applyProtection="1">
      <alignment horizontal="right" vertical="center" indent="1"/>
    </xf>
    <xf numFmtId="0" fontId="5" fillId="0" borderId="14" xfId="5" applyFont="1" applyFill="1" applyBorder="1" applyAlignment="1" applyProtection="1">
      <alignment vertical="center" wrapText="1"/>
    </xf>
    <xf numFmtId="0" fontId="22" fillId="0" borderId="41" xfId="0" applyFont="1" applyBorder="1" applyAlignment="1" applyProtection="1">
      <alignment horizontal="left" wrapText="1" indent="1"/>
    </xf>
    <xf numFmtId="164" fontId="17" fillId="0" borderId="7" xfId="5" applyNumberFormat="1" applyFont="1" applyFill="1" applyBorder="1" applyAlignment="1" applyProtection="1">
      <alignment vertical="center" wrapText="1"/>
    </xf>
    <xf numFmtId="0" fontId="22" fillId="0" borderId="10" xfId="0" applyFont="1" applyBorder="1" applyAlignment="1" applyProtection="1">
      <alignment horizontal="right" vertical="center" wrapText="1" indent="1"/>
    </xf>
    <xf numFmtId="0" fontId="22" fillId="0" borderId="46" xfId="0" applyFont="1" applyBorder="1" applyAlignment="1" applyProtection="1">
      <alignment horizontal="right" vertical="center" wrapText="1" indent="1"/>
    </xf>
    <xf numFmtId="0" fontId="22" fillId="0" borderId="25" xfId="0" applyFont="1" applyBorder="1" applyAlignment="1" applyProtection="1">
      <alignment horizontal="right" vertical="center" wrapText="1" indent="1"/>
    </xf>
    <xf numFmtId="0" fontId="22" fillId="0" borderId="25" xfId="0" applyFont="1" applyBorder="1" applyAlignment="1" applyProtection="1">
      <alignment horizontal="right" vertical="center" wrapText="1"/>
    </xf>
    <xf numFmtId="164" fontId="17" fillId="0" borderId="9" xfId="5" applyNumberFormat="1" applyFont="1" applyFill="1" applyBorder="1" applyAlignment="1" applyProtection="1">
      <alignment horizontal="right" vertical="center" wrapText="1"/>
    </xf>
    <xf numFmtId="164" fontId="18" fillId="0" borderId="27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11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10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28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/>
      <protection locked="0"/>
    </xf>
    <xf numFmtId="164" fontId="24" fillId="0" borderId="9" xfId="5" applyNumberFormat="1" applyFont="1" applyFill="1" applyBorder="1" applyAlignment="1" applyProtection="1">
      <alignment horizontal="right" vertical="center" wrapText="1"/>
    </xf>
    <xf numFmtId="0" fontId="15" fillId="0" borderId="11" xfId="5" applyFont="1" applyFill="1" applyBorder="1" applyAlignment="1" applyProtection="1">
      <alignment horizontal="right"/>
    </xf>
    <xf numFmtId="164" fontId="25" fillId="0" borderId="11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28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27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9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25" xfId="5" applyNumberFormat="1" applyFont="1" applyFill="1" applyBorder="1" applyAlignment="1" applyProtection="1">
      <alignment vertical="center" wrapText="1"/>
      <protection locked="0"/>
    </xf>
    <xf numFmtId="164" fontId="17" fillId="0" borderId="53" xfId="5" applyNumberFormat="1" applyFont="1" applyFill="1" applyBorder="1" applyAlignment="1" applyProtection="1">
      <alignment vertical="center" wrapText="1"/>
    </xf>
    <xf numFmtId="164" fontId="17" fillId="0" borderId="54" xfId="5" applyNumberFormat="1" applyFont="1" applyFill="1" applyBorder="1" applyAlignment="1" applyProtection="1">
      <alignment vertical="center" wrapText="1"/>
    </xf>
    <xf numFmtId="164" fontId="23" fillId="0" borderId="9" xfId="0" applyNumberFormat="1" applyFont="1" applyBorder="1" applyAlignment="1" applyProtection="1">
      <alignment vertical="center" wrapText="1"/>
      <protection locked="0"/>
    </xf>
    <xf numFmtId="0" fontId="27" fillId="0" borderId="0" xfId="0" applyFont="1" applyFill="1" applyAlignment="1" applyProtection="1">
      <alignment horizontal="left"/>
    </xf>
    <xf numFmtId="49" fontId="25" fillId="0" borderId="3" xfId="0" applyNumberFormat="1" applyFont="1" applyFill="1" applyBorder="1" applyAlignment="1" applyProtection="1">
      <alignment vertical="center"/>
    </xf>
    <xf numFmtId="3" fontId="25" fillId="0" borderId="23" xfId="0" applyNumberFormat="1" applyFont="1" applyFill="1" applyBorder="1" applyAlignment="1" applyProtection="1">
      <alignment vertical="center"/>
      <protection locked="0"/>
    </xf>
    <xf numFmtId="3" fontId="25" fillId="0" borderId="27" xfId="0" applyNumberFormat="1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horizontal="left"/>
    </xf>
    <xf numFmtId="3" fontId="25" fillId="0" borderId="0" xfId="0" applyNumberFormat="1" applyFont="1" applyFill="1" applyBorder="1" applyAlignment="1" applyProtection="1">
      <alignment vertical="center"/>
    </xf>
    <xf numFmtId="49" fontId="26" fillId="0" borderId="0" xfId="0" applyNumberFormat="1" applyFont="1" applyFill="1" applyBorder="1" applyAlignment="1" applyProtection="1">
      <alignment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7" xfId="0" applyNumberFormat="1" applyFont="1" applyFill="1" applyBorder="1" applyAlignment="1" applyProtection="1">
      <alignment horizontal="left" vertical="center" wrapText="1"/>
    </xf>
    <xf numFmtId="164" fontId="15" fillId="0" borderId="0" xfId="0" applyNumberFormat="1" applyFont="1" applyFill="1" applyAlignment="1">
      <alignment vertical="center" wrapText="1"/>
    </xf>
    <xf numFmtId="164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27" fillId="0" borderId="0" xfId="0" applyNumberFormat="1" applyFont="1" applyFill="1" applyAlignment="1">
      <alignment vertical="center" wrapText="1"/>
    </xf>
    <xf numFmtId="164" fontId="2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54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15" fillId="0" borderId="26" xfId="5" applyFont="1" applyFill="1" applyBorder="1" applyAlignment="1" applyProtection="1">
      <alignment horizontal="right"/>
    </xf>
    <xf numFmtId="0" fontId="15" fillId="0" borderId="29" xfId="5" applyFont="1" applyFill="1" applyBorder="1" applyAlignment="1" applyProtection="1">
      <alignment horizontal="right"/>
    </xf>
    <xf numFmtId="0" fontId="5" fillId="0" borderId="35" xfId="5" applyFont="1" applyFill="1" applyBorder="1" applyAlignment="1" applyProtection="1">
      <alignment horizontal="center" vertical="center" wrapText="1"/>
    </xf>
    <xf numFmtId="0" fontId="5" fillId="0" borderId="34" xfId="5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0" fontId="22" fillId="0" borderId="36" xfId="0" applyFont="1" applyBorder="1" applyAlignment="1" applyProtection="1">
      <alignment horizontal="right" wrapText="1" indent="1"/>
    </xf>
    <xf numFmtId="0" fontId="22" fillId="0" borderId="24" xfId="0" applyFont="1" applyBorder="1" applyAlignment="1" applyProtection="1">
      <alignment horizontal="right" wrapText="1" indent="1"/>
    </xf>
    <xf numFmtId="0" fontId="22" fillId="0" borderId="24" xfId="0" applyFont="1" applyBorder="1" applyAlignment="1" applyProtection="1">
      <alignment horizontal="right" vertical="center" wrapText="1" indent="1"/>
    </xf>
    <xf numFmtId="0" fontId="22" fillId="0" borderId="37" xfId="0" applyFont="1" applyBorder="1" applyAlignment="1" applyProtection="1">
      <alignment horizontal="righ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41" xfId="0" applyFont="1" applyBorder="1" applyAlignment="1" applyProtection="1">
      <alignment horizontal="right" vertical="center" wrapText="1" indent="1"/>
    </xf>
    <xf numFmtId="0" fontId="17" fillId="0" borderId="35" xfId="5" applyFont="1" applyFill="1" applyBorder="1" applyAlignment="1" applyProtection="1">
      <alignment horizontal="right" vertical="center" wrapText="1" indent="1"/>
    </xf>
    <xf numFmtId="0" fontId="22" fillId="0" borderId="37" xfId="0" applyFont="1" applyBorder="1" applyAlignment="1" applyProtection="1">
      <alignment horizontal="right" wrapText="1" indent="1"/>
    </xf>
    <xf numFmtId="164" fontId="24" fillId="0" borderId="35" xfId="5" applyNumberFormat="1" applyFont="1" applyFill="1" applyBorder="1" applyAlignment="1" applyProtection="1">
      <alignment horizontal="right" vertical="center" wrapText="1" indent="1"/>
    </xf>
    <xf numFmtId="0" fontId="22" fillId="0" borderId="24" xfId="0" quotePrefix="1" applyFont="1" applyBorder="1" applyAlignment="1" applyProtection="1">
      <alignment horizontal="right" wrapText="1" indent="1"/>
    </xf>
    <xf numFmtId="164" fontId="18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4" xfId="5" applyFont="1" applyFill="1" applyBorder="1" applyAlignment="1" applyProtection="1">
      <alignment horizontal="right"/>
    </xf>
    <xf numFmtId="0" fontId="15" fillId="0" borderId="42" xfId="5" applyFont="1" applyFill="1" applyBorder="1" applyAlignment="1" applyProtection="1">
      <alignment horizontal="right"/>
    </xf>
    <xf numFmtId="0" fontId="23" fillId="0" borderId="35" xfId="0" applyFont="1" applyBorder="1" applyAlignment="1" applyProtection="1">
      <alignment horizontal="right" vertical="center" wrapText="1" indent="1"/>
    </xf>
    <xf numFmtId="0" fontId="22" fillId="0" borderId="37" xfId="0" applyFont="1" applyBorder="1" applyAlignment="1" applyProtection="1">
      <alignment horizontal="right" vertical="center" wrapText="1"/>
    </xf>
    <xf numFmtId="164" fontId="17" fillId="0" borderId="34" xfId="5" applyNumberFormat="1" applyFont="1" applyFill="1" applyBorder="1" applyAlignment="1" applyProtection="1">
      <alignment vertical="center" wrapText="1"/>
    </xf>
    <xf numFmtId="0" fontId="18" fillId="0" borderId="39" xfId="5" applyFont="1" applyFill="1" applyBorder="1" applyAlignment="1" applyProtection="1">
      <alignment vertical="center" wrapText="1"/>
    </xf>
    <xf numFmtId="0" fontId="18" fillId="0" borderId="24" xfId="5" applyFont="1" applyFill="1" applyBorder="1" applyAlignment="1" applyProtection="1">
      <alignment vertical="center" wrapText="1"/>
    </xf>
    <xf numFmtId="0" fontId="18" fillId="0" borderId="37" xfId="5" applyFont="1" applyFill="1" applyBorder="1" applyAlignment="1" applyProtection="1">
      <alignment vertical="center" wrapText="1"/>
    </xf>
    <xf numFmtId="164" fontId="18" fillId="0" borderId="37" xfId="5" applyNumberFormat="1" applyFont="1" applyFill="1" applyBorder="1" applyAlignment="1" applyProtection="1">
      <alignment vertical="center" wrapText="1"/>
      <protection locked="0"/>
    </xf>
    <xf numFmtId="0" fontId="18" fillId="0" borderId="37" xfId="5" applyFont="1" applyFill="1" applyBorder="1" applyAlignment="1" applyProtection="1"/>
    <xf numFmtId="0" fontId="18" fillId="0" borderId="41" xfId="5" applyFont="1" applyFill="1" applyBorder="1" applyAlignment="1" applyProtection="1">
      <alignment vertical="center" wrapText="1"/>
    </xf>
    <xf numFmtId="164" fontId="17" fillId="0" borderId="38" xfId="5" applyNumberFormat="1" applyFont="1" applyFill="1" applyBorder="1" applyAlignment="1" applyProtection="1">
      <alignment vertical="center" wrapText="1"/>
    </xf>
    <xf numFmtId="0" fontId="18" fillId="0" borderId="36" xfId="5" applyFont="1" applyFill="1" applyBorder="1" applyAlignment="1" applyProtection="1">
      <alignment vertical="center" wrapText="1"/>
    </xf>
    <xf numFmtId="0" fontId="18" fillId="0" borderId="42" xfId="5" applyFont="1" applyFill="1" applyBorder="1" applyAlignment="1" applyProtection="1">
      <alignment vertical="center" wrapText="1"/>
    </xf>
    <xf numFmtId="0" fontId="22" fillId="0" borderId="24" xfId="0" applyFont="1" applyBorder="1" applyAlignment="1" applyProtection="1">
      <alignment vertical="center" wrapText="1"/>
    </xf>
    <xf numFmtId="164" fontId="17" fillId="0" borderId="35" xfId="5" applyNumberFormat="1" applyFont="1" applyFill="1" applyBorder="1" applyAlignment="1" applyProtection="1">
      <alignment vertical="center" wrapText="1"/>
    </xf>
    <xf numFmtId="0" fontId="24" fillId="0" borderId="35" xfId="5" applyFont="1" applyFill="1" applyBorder="1" applyAlignment="1" applyProtection="1">
      <alignment vertical="center" wrapText="1"/>
    </xf>
    <xf numFmtId="0" fontId="17" fillId="0" borderId="55" xfId="5" applyFont="1" applyFill="1" applyBorder="1" applyAlignment="1" applyProtection="1">
      <alignment horizontal="center" vertical="center" wrapText="1"/>
    </xf>
    <xf numFmtId="164" fontId="24" fillId="0" borderId="56" xfId="5" applyNumberFormat="1" applyFont="1" applyFill="1" applyBorder="1" applyAlignment="1" applyProtection="1">
      <alignment vertical="center" wrapText="1"/>
      <protection locked="0"/>
    </xf>
    <xf numFmtId="164" fontId="24" fillId="0" borderId="57" xfId="5" applyNumberFormat="1" applyFont="1" applyFill="1" applyBorder="1" applyAlignment="1" applyProtection="1">
      <alignment vertical="center" wrapText="1"/>
      <protection locked="0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7" fillId="0" borderId="20" xfId="5" applyNumberFormat="1" applyFont="1" applyFill="1" applyBorder="1" applyAlignment="1" applyProtection="1">
      <alignment horizontal="right" vertical="center" wrapText="1" indent="1"/>
    </xf>
    <xf numFmtId="164" fontId="17" fillId="0" borderId="35" xfId="5" applyNumberFormat="1" applyFont="1" applyFill="1" applyBorder="1" applyAlignment="1" applyProtection="1">
      <alignment horizontal="right" vertical="center" wrapText="1"/>
    </xf>
    <xf numFmtId="164" fontId="18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37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41" xfId="5" applyNumberFormat="1" applyFont="1" applyFill="1" applyBorder="1" applyAlignment="1" applyProtection="1">
      <alignment horizontal="right" vertical="center" wrapText="1"/>
      <protection locked="0"/>
    </xf>
    <xf numFmtId="164" fontId="24" fillId="0" borderId="35" xfId="5" applyNumberFormat="1" applyFont="1" applyFill="1" applyBorder="1" applyAlignment="1" applyProtection="1">
      <alignment horizontal="right" vertical="center" wrapText="1"/>
    </xf>
    <xf numFmtId="164" fontId="25" fillId="0" borderId="24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37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17" fillId="0" borderId="35" xfId="5" applyNumberFormat="1" applyFont="1" applyFill="1" applyBorder="1" applyAlignment="1" applyProtection="1">
      <alignment horizontal="right" vertical="center" wrapText="1"/>
      <protection locked="0"/>
    </xf>
    <xf numFmtId="164" fontId="18" fillId="0" borderId="39" xfId="5" applyNumberFormat="1" applyFont="1" applyFill="1" applyBorder="1" applyAlignment="1" applyProtection="1">
      <alignment vertical="center" wrapText="1"/>
      <protection locked="0"/>
    </xf>
    <xf numFmtId="164" fontId="18" fillId="0" borderId="24" xfId="5" applyNumberFormat="1" applyFont="1" applyFill="1" applyBorder="1" applyAlignment="1" applyProtection="1">
      <alignment vertical="center" wrapText="1"/>
      <protection locked="0"/>
    </xf>
    <xf numFmtId="164" fontId="18" fillId="0" borderId="41" xfId="5" applyNumberFormat="1" applyFont="1" applyFill="1" applyBorder="1" applyAlignment="1" applyProtection="1">
      <alignment vertical="center" wrapText="1"/>
      <protection locked="0"/>
    </xf>
    <xf numFmtId="164" fontId="18" fillId="0" borderId="36" xfId="5" applyNumberFormat="1" applyFont="1" applyFill="1" applyBorder="1" applyAlignment="1" applyProtection="1">
      <alignment vertical="center" wrapText="1"/>
      <protection locked="0"/>
    </xf>
    <xf numFmtId="164" fontId="24" fillId="0" borderId="35" xfId="5" applyNumberFormat="1" applyFont="1" applyFill="1" applyBorder="1" applyAlignment="1" applyProtection="1">
      <alignment vertical="center" wrapText="1"/>
    </xf>
    <xf numFmtId="164" fontId="23" fillId="0" borderId="35" xfId="0" applyNumberFormat="1" applyFont="1" applyBorder="1" applyAlignment="1" applyProtection="1">
      <alignment vertical="center" wrapText="1"/>
    </xf>
    <xf numFmtId="164" fontId="23" fillId="0" borderId="35" xfId="0" applyNumberFormat="1" applyFont="1" applyBorder="1" applyAlignment="1" applyProtection="1">
      <alignment vertical="center" wrapText="1"/>
      <protection locked="0"/>
    </xf>
    <xf numFmtId="164" fontId="21" fillId="0" borderId="35" xfId="0" quotePrefix="1" applyNumberFormat="1" applyFont="1" applyBorder="1" applyAlignment="1" applyProtection="1">
      <alignment vertical="center" wrapText="1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24" fillId="0" borderId="20" xfId="5" applyNumberFormat="1" applyFont="1" applyFill="1" applyBorder="1" applyAlignment="1" applyProtection="1">
      <alignment vertical="center" wrapText="1"/>
      <protection locked="0"/>
    </xf>
    <xf numFmtId="164" fontId="24" fillId="0" borderId="9" xfId="5" applyNumberFormat="1" applyFont="1" applyFill="1" applyBorder="1" applyAlignment="1" applyProtection="1">
      <alignment vertical="center" wrapText="1"/>
      <protection locked="0"/>
    </xf>
    <xf numFmtId="0" fontId="22" fillId="0" borderId="42" xfId="0" applyFont="1" applyBorder="1" applyAlignment="1" applyProtection="1">
      <alignment horizontal="right" wrapText="1" indent="1"/>
    </xf>
    <xf numFmtId="164" fontId="17" fillId="0" borderId="58" xfId="5" applyNumberFormat="1" applyFont="1" applyFill="1" applyBorder="1" applyAlignment="1" applyProtection="1">
      <alignment horizontal="right" vertical="center" wrapText="1" indent="1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7" fillId="0" borderId="60" xfId="5" applyNumberFormat="1" applyFont="1" applyFill="1" applyBorder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24" fillId="0" borderId="35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vertical="center" wrapText="1"/>
    </xf>
    <xf numFmtId="164" fontId="18" fillId="0" borderId="2" xfId="0" applyNumberFormat="1" applyFont="1" applyFill="1" applyBorder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0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7" fillId="0" borderId="7" xfId="0" applyNumberFormat="1" applyFont="1" applyFill="1" applyBorder="1" applyAlignment="1" applyProtection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42" fillId="0" borderId="31" xfId="0" applyNumberFormat="1" applyFont="1" applyFill="1" applyBorder="1" applyAlignment="1" applyProtection="1">
      <alignment horizontal="left" vertical="center" wrapText="1" indent="1"/>
    </xf>
    <xf numFmtId="164" fontId="42" fillId="0" borderId="3" xfId="0" applyNumberFormat="1" applyFont="1" applyFill="1" applyBorder="1" applyAlignment="1" applyProtection="1">
      <alignment vertical="center" wrapText="1"/>
    </xf>
    <xf numFmtId="164" fontId="42" fillId="0" borderId="32" xfId="0" applyNumberFormat="1" applyFont="1" applyFill="1" applyBorder="1" applyAlignment="1" applyProtection="1">
      <alignment horizontal="left" vertical="center" wrapText="1" indent="1"/>
    </xf>
    <xf numFmtId="164" fontId="42" fillId="0" borderId="2" xfId="0" applyNumberFormat="1" applyFont="1" applyFill="1" applyBorder="1" applyAlignment="1" applyProtection="1">
      <alignment vertical="center" wrapText="1"/>
    </xf>
    <xf numFmtId="164" fontId="42" fillId="0" borderId="2" xfId="0" quotePrefix="1" applyNumberFormat="1" applyFont="1" applyFill="1" applyBorder="1" applyAlignment="1" applyProtection="1">
      <alignment vertical="center" wrapText="1"/>
      <protection locked="0"/>
    </xf>
    <xf numFmtId="164" fontId="42" fillId="0" borderId="2" xfId="0" applyNumberFormat="1" applyFont="1" applyFill="1" applyBorder="1" applyAlignment="1" applyProtection="1">
      <alignment vertical="center" wrapText="1"/>
      <protection locked="0"/>
    </xf>
    <xf numFmtId="164" fontId="42" fillId="0" borderId="33" xfId="0" applyNumberFormat="1" applyFont="1" applyFill="1" applyBorder="1" applyAlignment="1" applyProtection="1">
      <alignment horizontal="left" vertical="center" wrapText="1" indent="1"/>
    </xf>
    <xf numFmtId="164" fontId="42" fillId="0" borderId="1" xfId="0" applyNumberFormat="1" applyFont="1" applyFill="1" applyBorder="1" applyAlignment="1" applyProtection="1">
      <alignment vertical="center" wrapText="1"/>
      <protection locked="0"/>
    </xf>
    <xf numFmtId="164" fontId="42" fillId="0" borderId="1" xfId="0" quotePrefix="1" applyNumberFormat="1" applyFont="1" applyFill="1" applyBorder="1" applyAlignment="1" applyProtection="1">
      <alignment vertical="center" wrapText="1"/>
      <protection locked="0"/>
    </xf>
    <xf numFmtId="164" fontId="26" fillId="0" borderId="30" xfId="0" applyNumberFormat="1" applyFont="1" applyFill="1" applyBorder="1" applyAlignment="1" applyProtection="1">
      <alignment horizontal="left" vertical="center" wrapText="1" indent="1"/>
    </xf>
    <xf numFmtId="164" fontId="26" fillId="0" borderId="7" xfId="0" applyNumberFormat="1" applyFont="1" applyFill="1" applyBorder="1" applyAlignment="1" applyProtection="1">
      <alignment vertical="center" wrapText="1"/>
    </xf>
    <xf numFmtId="164" fontId="43" fillId="0" borderId="1" xfId="0" applyNumberFormat="1" applyFont="1" applyFill="1" applyBorder="1" applyAlignment="1" applyProtection="1">
      <alignment vertical="center" wrapText="1"/>
    </xf>
    <xf numFmtId="164" fontId="42" fillId="0" borderId="1" xfId="0" applyNumberFormat="1" applyFont="1" applyFill="1" applyBorder="1" applyAlignment="1" applyProtection="1">
      <alignment vertical="center" wrapText="1"/>
    </xf>
    <xf numFmtId="164" fontId="42" fillId="0" borderId="10" xfId="0" applyNumberFormat="1" applyFont="1" applyFill="1" applyBorder="1" applyAlignment="1" applyProtection="1">
      <alignment vertical="center" wrapText="1"/>
    </xf>
    <xf numFmtId="164" fontId="43" fillId="0" borderId="10" xfId="0" applyNumberFormat="1" applyFont="1" applyFill="1" applyBorder="1" applyAlignment="1" applyProtection="1">
      <alignment vertical="center" wrapText="1"/>
    </xf>
    <xf numFmtId="164" fontId="42" fillId="0" borderId="3" xfId="0" applyNumberFormat="1" applyFont="1" applyFill="1" applyBorder="1" applyAlignment="1" applyProtection="1">
      <alignment vertical="center" wrapText="1"/>
      <protection locked="0"/>
    </xf>
    <xf numFmtId="164" fontId="42" fillId="0" borderId="4" xfId="0" applyNumberFormat="1" applyFont="1" applyFill="1" applyBorder="1" applyAlignment="1" applyProtection="1">
      <alignment vertical="center" wrapText="1"/>
    </xf>
    <xf numFmtId="3" fontId="22" fillId="0" borderId="25" xfId="4" applyNumberFormat="1" applyFont="1" applyBorder="1"/>
    <xf numFmtId="3" fontId="22" fillId="0" borderId="37" xfId="4" applyNumberFormat="1" applyFont="1" applyBorder="1"/>
    <xf numFmtId="3" fontId="22" fillId="0" borderId="28" xfId="4" applyNumberFormat="1" applyFont="1" applyBorder="1"/>
    <xf numFmtId="41" fontId="23" fillId="0" borderId="0" xfId="4" applyNumberFormat="1" applyFont="1" applyBorder="1"/>
    <xf numFmtId="0" fontId="22" fillId="0" borderId="0" xfId="4" applyFont="1" applyBorder="1"/>
    <xf numFmtId="0" fontId="22" fillId="0" borderId="0" xfId="4" applyFont="1"/>
    <xf numFmtId="0" fontId="23" fillId="0" borderId="23" xfId="4" applyNumberFormat="1" applyFont="1" applyBorder="1"/>
    <xf numFmtId="0" fontId="23" fillId="0" borderId="25" xfId="4" applyNumberFormat="1" applyFont="1" applyBorder="1"/>
    <xf numFmtId="0" fontId="23" fillId="0" borderId="26" xfId="4" applyNumberFormat="1" applyFont="1" applyBorder="1"/>
    <xf numFmtId="0" fontId="22" fillId="0" borderId="26" xfId="4" applyNumberFormat="1" applyFont="1" applyBorder="1"/>
    <xf numFmtId="0" fontId="22" fillId="0" borderId="42" xfId="4" applyNumberFormat="1" applyFont="1" applyBorder="1"/>
    <xf numFmtId="0" fontId="22" fillId="0" borderId="29" xfId="4" applyNumberFormat="1" applyFont="1" applyBorder="1"/>
    <xf numFmtId="0" fontId="23" fillId="0" borderId="42" xfId="4" applyNumberFormat="1" applyFont="1" applyBorder="1"/>
    <xf numFmtId="0" fontId="23" fillId="0" borderId="29" xfId="4" applyNumberFormat="1" applyFont="1" applyBorder="1"/>
    <xf numFmtId="0" fontId="44" fillId="0" borderId="26" xfId="4" applyNumberFormat="1" applyFont="1" applyBorder="1"/>
    <xf numFmtId="0" fontId="44" fillId="0" borderId="42" xfId="4" applyNumberFormat="1" applyFont="1" applyBorder="1"/>
    <xf numFmtId="0" fontId="44" fillId="0" borderId="29" xfId="4" applyNumberFormat="1" applyFont="1" applyBorder="1"/>
    <xf numFmtId="0" fontId="22" fillId="0" borderId="26" xfId="4" applyNumberFormat="1" applyFont="1" applyFill="1" applyBorder="1"/>
    <xf numFmtId="0" fontId="22" fillId="0" borderId="25" xfId="4" applyNumberFormat="1" applyFont="1" applyBorder="1"/>
    <xf numFmtId="0" fontId="22" fillId="0" borderId="37" xfId="4" applyNumberFormat="1" applyFont="1" applyBorder="1"/>
    <xf numFmtId="0" fontId="22" fillId="0" borderId="28" xfId="4" applyNumberFormat="1" applyFont="1" applyBorder="1"/>
    <xf numFmtId="0" fontId="23" fillId="0" borderId="36" xfId="4" applyNumberFormat="1" applyFont="1" applyBorder="1"/>
    <xf numFmtId="0" fontId="23" fillId="0" borderId="27" xfId="4" applyNumberFormat="1" applyFont="1" applyBorder="1"/>
    <xf numFmtId="0" fontId="23" fillId="0" borderId="53" xfId="4" applyNumberFormat="1" applyFont="1" applyBorder="1"/>
    <xf numFmtId="0" fontId="22" fillId="0" borderId="53" xfId="4" applyNumberFormat="1" applyFont="1" applyBorder="1"/>
    <xf numFmtId="0" fontId="22" fillId="0" borderId="38" xfId="4" applyNumberFormat="1" applyFont="1" applyBorder="1"/>
    <xf numFmtId="0" fontId="22" fillId="0" borderId="54" xfId="4" applyNumberFormat="1" applyFont="1" applyBorder="1"/>
    <xf numFmtId="0" fontId="22" fillId="0" borderId="26" xfId="4" applyNumberFormat="1" applyFont="1" applyBorder="1" applyAlignment="1"/>
    <xf numFmtId="0" fontId="22" fillId="0" borderId="29" xfId="4" applyNumberFormat="1" applyFont="1" applyBorder="1" applyAlignment="1">
      <alignment horizontal="center"/>
    </xf>
    <xf numFmtId="0" fontId="22" fillId="0" borderId="29" xfId="4" applyNumberFormat="1" applyFont="1" applyBorder="1" applyAlignment="1"/>
    <xf numFmtId="0" fontId="23" fillId="0" borderId="15" xfId="4" applyNumberFormat="1" applyFont="1" applyBorder="1"/>
    <xf numFmtId="0" fontId="22" fillId="0" borderId="15" xfId="4" applyNumberFormat="1" applyFont="1" applyBorder="1"/>
    <xf numFmtId="0" fontId="22" fillId="0" borderId="16" xfId="4" applyNumberFormat="1" applyFont="1" applyBorder="1"/>
    <xf numFmtId="0" fontId="22" fillId="0" borderId="10" xfId="4" applyNumberFormat="1" applyFont="1" applyBorder="1"/>
    <xf numFmtId="0" fontId="22" fillId="0" borderId="11" xfId="4" applyNumberFormat="1" applyFont="1" applyBorder="1"/>
    <xf numFmtId="0" fontId="22" fillId="0" borderId="46" xfId="4" applyNumberFormat="1" applyFont="1" applyBorder="1"/>
    <xf numFmtId="0" fontId="22" fillId="0" borderId="47" xfId="4" applyNumberFormat="1" applyFont="1" applyBorder="1"/>
    <xf numFmtId="0" fontId="23" fillId="0" borderId="54" xfId="4" applyNumberFormat="1" applyFont="1" applyBorder="1"/>
    <xf numFmtId="0" fontId="22" fillId="0" borderId="26" xfId="4" applyNumberFormat="1" applyFont="1" applyBorder="1" applyAlignment="1">
      <alignment horizontal="center"/>
    </xf>
    <xf numFmtId="0" fontId="22" fillId="0" borderId="25" xfId="4" applyNumberFormat="1" applyFont="1" applyFill="1" applyBorder="1"/>
    <xf numFmtId="164" fontId="17" fillId="0" borderId="38" xfId="0" applyNumberFormat="1" applyFont="1" applyFill="1" applyBorder="1" applyAlignment="1" applyProtection="1">
      <alignment horizontal="center" vertical="center" wrapText="1"/>
    </xf>
    <xf numFmtId="0" fontId="8" fillId="0" borderId="6" xfId="5" applyFont="1" applyFill="1" applyBorder="1" applyAlignment="1" applyProtection="1">
      <alignment horizontal="center" vertical="center" wrapText="1"/>
    </xf>
    <xf numFmtId="0" fontId="8" fillId="0" borderId="47" xfId="5" applyFont="1" applyFill="1" applyBorder="1" applyAlignment="1" applyProtection="1">
      <alignment horizontal="center" vertical="center" wrapText="1"/>
    </xf>
    <xf numFmtId="0" fontId="8" fillId="0" borderId="46" xfId="5" applyFont="1" applyFill="1" applyBorder="1" applyAlignment="1" applyProtection="1">
      <alignment horizontal="center" vertical="center" wrapText="1"/>
    </xf>
    <xf numFmtId="164" fontId="18" fillId="0" borderId="17" xfId="5" applyNumberFormat="1" applyFont="1" applyFill="1" applyBorder="1" applyAlignment="1" applyProtection="1">
      <alignment horizontal="right" vertical="center" wrapText="1"/>
    </xf>
    <xf numFmtId="164" fontId="18" fillId="0" borderId="39" xfId="5" applyNumberFormat="1" applyFont="1" applyFill="1" applyBorder="1" applyAlignment="1" applyProtection="1">
      <alignment horizontal="right" vertical="center" wrapText="1"/>
    </xf>
    <xf numFmtId="164" fontId="18" fillId="0" borderId="12" xfId="5" applyNumberFormat="1" applyFont="1" applyFill="1" applyBorder="1" applyAlignment="1" applyProtection="1">
      <alignment horizontal="right" vertical="center" wrapText="1"/>
    </xf>
    <xf numFmtId="0" fontId="8" fillId="0" borderId="61" xfId="5" applyFont="1" applyFill="1" applyBorder="1" applyAlignment="1" applyProtection="1">
      <alignment horizontal="center" vertical="center" wrapTex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0" fontId="22" fillId="0" borderId="23" xfId="4" applyNumberFormat="1" applyFont="1" applyBorder="1"/>
    <xf numFmtId="164" fontId="17" fillId="0" borderId="20" xfId="5" applyNumberFormat="1" applyFont="1" applyFill="1" applyBorder="1" applyAlignment="1" applyProtection="1">
      <alignment horizontal="right" vertical="center" wrapText="1"/>
    </xf>
    <xf numFmtId="0" fontId="22" fillId="0" borderId="57" xfId="0" applyFont="1" applyBorder="1" applyAlignment="1" applyProtection="1">
      <alignment horizontal="right" wrapText="1"/>
    </xf>
    <xf numFmtId="0" fontId="22" fillId="0" borderId="59" xfId="0" applyFont="1" applyBorder="1" applyAlignment="1" applyProtection="1">
      <alignment horizontal="right" wrapText="1"/>
    </xf>
    <xf numFmtId="0" fontId="22" fillId="0" borderId="59" xfId="0" applyFont="1" applyBorder="1" applyAlignment="1" applyProtection="1">
      <alignment horizontal="right" vertical="center" wrapText="1"/>
    </xf>
    <xf numFmtId="0" fontId="22" fillId="0" borderId="18" xfId="0" applyFont="1" applyBorder="1" applyAlignment="1" applyProtection="1">
      <alignment horizontal="right" vertical="center" wrapText="1"/>
    </xf>
    <xf numFmtId="164" fontId="18" fillId="0" borderId="59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0" xfId="0" applyFont="1" applyBorder="1" applyAlignment="1" applyProtection="1">
      <alignment horizontal="right" vertical="center" wrapText="1"/>
    </xf>
    <xf numFmtId="0" fontId="17" fillId="0" borderId="20" xfId="5" applyFont="1" applyFill="1" applyBorder="1" applyAlignment="1" applyProtection="1">
      <alignment horizontal="right" vertical="center" wrapText="1"/>
    </xf>
    <xf numFmtId="0" fontId="22" fillId="0" borderId="18" xfId="0" applyFont="1" applyBorder="1" applyAlignment="1" applyProtection="1">
      <alignment horizontal="right" wrapText="1"/>
    </xf>
    <xf numFmtId="164" fontId="24" fillId="0" borderId="20" xfId="5" applyNumberFormat="1" applyFont="1" applyFill="1" applyBorder="1" applyAlignment="1" applyProtection="1">
      <alignment horizontal="right" vertical="center" wrapText="1" indent="1"/>
    </xf>
    <xf numFmtId="0" fontId="22" fillId="0" borderId="59" xfId="0" quotePrefix="1" applyFont="1" applyBorder="1" applyAlignment="1" applyProtection="1">
      <alignment horizontal="right" wrapText="1"/>
    </xf>
    <xf numFmtId="164" fontId="18" fillId="0" borderId="18" xfId="5" applyNumberFormat="1" applyFont="1" applyFill="1" applyBorder="1" applyAlignment="1" applyProtection="1">
      <alignment horizontal="right" vertical="center" wrapText="1"/>
      <protection locked="0"/>
    </xf>
    <xf numFmtId="0" fontId="18" fillId="0" borderId="59" xfId="5" applyFont="1" applyFill="1" applyBorder="1" applyAlignment="1" applyProtection="1">
      <alignment horizontal="right"/>
    </xf>
    <xf numFmtId="0" fontId="18" fillId="0" borderId="56" xfId="5" applyFont="1" applyFill="1" applyBorder="1" applyAlignment="1" applyProtection="1">
      <alignment horizontal="right"/>
    </xf>
    <xf numFmtId="0" fontId="22" fillId="0" borderId="58" xfId="0" applyFont="1" applyBorder="1" applyAlignment="1" applyProtection="1">
      <alignment horizontal="right" wrapText="1"/>
    </xf>
    <xf numFmtId="0" fontId="23" fillId="0" borderId="20" xfId="0" applyFont="1" applyBorder="1" applyAlignment="1" applyProtection="1">
      <alignment horizontal="right"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/>
    </xf>
    <xf numFmtId="0" fontId="22" fillId="0" borderId="23" xfId="0" applyFont="1" applyBorder="1" applyAlignment="1" applyProtection="1">
      <alignment horizontal="right" wrapText="1"/>
    </xf>
    <xf numFmtId="0" fontId="22" fillId="0" borderId="10" xfId="0" applyFont="1" applyBorder="1" applyAlignment="1" applyProtection="1">
      <alignment horizontal="right" wrapText="1"/>
    </xf>
    <xf numFmtId="0" fontId="22" fillId="0" borderId="10" xfId="0" applyFont="1" applyBorder="1" applyAlignment="1" applyProtection="1">
      <alignment horizontal="right" vertical="center" wrapText="1"/>
    </xf>
    <xf numFmtId="0" fontId="22" fillId="0" borderId="46" xfId="0" applyFont="1" applyBorder="1" applyAlignment="1" applyProtection="1">
      <alignment horizontal="right" vertical="center" wrapText="1"/>
    </xf>
    <xf numFmtId="0" fontId="17" fillId="0" borderId="14" xfId="5" applyFont="1" applyFill="1" applyBorder="1" applyAlignment="1" applyProtection="1">
      <alignment horizontal="right" vertical="center" wrapText="1"/>
    </xf>
    <xf numFmtId="0" fontId="22" fillId="0" borderId="10" xfId="0" quotePrefix="1" applyFont="1" applyBorder="1" applyAlignment="1" applyProtection="1">
      <alignment horizontal="right" wrapText="1"/>
    </xf>
    <xf numFmtId="164" fontId="18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18" fillId="0" borderId="10" xfId="5" applyFont="1" applyFill="1" applyBorder="1" applyAlignment="1" applyProtection="1">
      <alignment horizontal="right"/>
    </xf>
    <xf numFmtId="0" fontId="18" fillId="0" borderId="26" xfId="5" applyFont="1" applyFill="1" applyBorder="1" applyAlignment="1" applyProtection="1">
      <alignment horizontal="right"/>
    </xf>
    <xf numFmtId="0" fontId="22" fillId="0" borderId="12" xfId="0" applyFont="1" applyBorder="1" applyAlignment="1" applyProtection="1">
      <alignment horizontal="right" wrapText="1"/>
    </xf>
    <xf numFmtId="0" fontId="23" fillId="0" borderId="14" xfId="0" applyFont="1" applyBorder="1" applyAlignment="1" applyProtection="1">
      <alignment horizontal="right" vertical="center" wrapText="1"/>
    </xf>
    <xf numFmtId="164" fontId="17" fillId="0" borderId="55" xfId="5" applyNumberFormat="1" applyFont="1" applyFill="1" applyBorder="1" applyAlignment="1" applyProtection="1">
      <alignment vertical="center" wrapText="1"/>
    </xf>
    <xf numFmtId="0" fontId="18" fillId="0" borderId="58" xfId="5" applyFont="1" applyFill="1" applyBorder="1" applyAlignment="1" applyProtection="1">
      <alignment vertical="center" wrapText="1"/>
    </xf>
    <xf numFmtId="0" fontId="18" fillId="0" borderId="59" xfId="5" applyFont="1" applyFill="1" applyBorder="1" applyAlignment="1" applyProtection="1">
      <alignment vertical="center" wrapText="1"/>
    </xf>
    <xf numFmtId="0" fontId="18" fillId="0" borderId="18" xfId="5" applyFont="1" applyFill="1" applyBorder="1" applyAlignment="1" applyProtection="1">
      <alignment vertical="center" wrapText="1"/>
    </xf>
    <xf numFmtId="164" fontId="18" fillId="0" borderId="18" xfId="5" applyNumberFormat="1" applyFont="1" applyFill="1" applyBorder="1" applyAlignment="1" applyProtection="1">
      <alignment vertical="center" wrapText="1"/>
      <protection locked="0"/>
    </xf>
    <xf numFmtId="0" fontId="18" fillId="0" borderId="18" xfId="5" applyFont="1" applyFill="1" applyBorder="1" applyAlignment="1" applyProtection="1"/>
    <xf numFmtId="0" fontId="18" fillId="0" borderId="60" xfId="5" applyFont="1" applyFill="1" applyBorder="1" applyAlignment="1" applyProtection="1">
      <alignment vertical="center" wrapText="1"/>
    </xf>
    <xf numFmtId="164" fontId="17" fillId="0" borderId="62" xfId="5" applyNumberFormat="1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vertical="center" wrapText="1"/>
    </xf>
    <xf numFmtId="164" fontId="18" fillId="0" borderId="59" xfId="5" applyNumberFormat="1" applyFont="1" applyFill="1" applyBorder="1" applyAlignment="1" applyProtection="1">
      <alignment vertical="center" wrapText="1"/>
      <protection locked="0"/>
    </xf>
    <xf numFmtId="0" fontId="22" fillId="0" borderId="59" xfId="0" applyFont="1" applyBorder="1" applyAlignment="1" applyProtection="1">
      <alignment vertical="center" wrapText="1"/>
    </xf>
    <xf numFmtId="164" fontId="17" fillId="0" borderId="20" xfId="5" applyNumberFormat="1" applyFont="1" applyFill="1" applyBorder="1" applyAlignment="1" applyProtection="1">
      <alignment vertical="center" wrapText="1"/>
    </xf>
    <xf numFmtId="0" fontId="24" fillId="0" borderId="20" xfId="5" applyFont="1" applyFill="1" applyBorder="1" applyAlignment="1" applyProtection="1">
      <alignment vertical="center" wrapText="1"/>
    </xf>
    <xf numFmtId="164" fontId="21" fillId="0" borderId="20" xfId="0" quotePrefix="1" applyNumberFormat="1" applyFont="1" applyBorder="1" applyAlignment="1" applyProtection="1">
      <alignment vertical="center" wrapText="1"/>
    </xf>
    <xf numFmtId="164" fontId="18" fillId="0" borderId="10" xfId="5" applyNumberFormat="1" applyFont="1" applyFill="1" applyBorder="1" applyAlignment="1" applyProtection="1">
      <alignment vertical="center" wrapText="1"/>
      <protection locked="0"/>
    </xf>
    <xf numFmtId="0" fontId="12" fillId="0" borderId="10" xfId="5" applyFont="1" applyFill="1" applyBorder="1" applyAlignment="1" applyProtection="1">
      <alignment horizontal="right" vertical="center" indent="1"/>
    </xf>
    <xf numFmtId="0" fontId="12" fillId="0" borderId="11" xfId="5" applyFont="1" applyFill="1" applyBorder="1" applyAlignment="1" applyProtection="1">
      <alignment horizontal="right" vertical="center" indent="1"/>
    </xf>
    <xf numFmtId="164" fontId="17" fillId="0" borderId="21" xfId="0" applyNumberFormat="1" applyFont="1" applyFill="1" applyBorder="1" applyAlignment="1" applyProtection="1">
      <alignment vertical="center" wrapText="1"/>
    </xf>
    <xf numFmtId="3" fontId="25" fillId="0" borderId="26" xfId="0" applyNumberFormat="1" applyFont="1" applyFill="1" applyBorder="1" applyAlignment="1" applyProtection="1">
      <alignment vertical="center"/>
      <protection locked="0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0" fontId="17" fillId="0" borderId="65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9" xfId="5" applyFont="1" applyFill="1" applyBorder="1" applyAlignment="1" applyProtection="1">
      <alignment horizontal="center" vertical="center" wrapText="1"/>
    </xf>
    <xf numFmtId="164" fontId="31" fillId="0" borderId="0" xfId="5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164" fontId="24" fillId="0" borderId="17" xfId="5" applyNumberFormat="1" applyFont="1" applyFill="1" applyBorder="1" applyAlignment="1" applyProtection="1">
      <alignment vertical="center" wrapText="1"/>
      <protection locked="0"/>
    </xf>
    <xf numFmtId="164" fontId="24" fillId="0" borderId="11" xfId="5" applyNumberFormat="1" applyFont="1" applyFill="1" applyBorder="1" applyAlignment="1" applyProtection="1">
      <alignment vertical="center" wrapText="1"/>
      <protection locked="0"/>
    </xf>
    <xf numFmtId="164" fontId="24" fillId="0" borderId="47" xfId="5" applyNumberFormat="1" applyFont="1" applyFill="1" applyBorder="1" applyAlignment="1" applyProtection="1">
      <alignment vertical="center" wrapText="1"/>
      <protection locked="0"/>
    </xf>
    <xf numFmtId="164" fontId="17" fillId="0" borderId="66" xfId="5" applyNumberFormat="1" applyFont="1" applyFill="1" applyBorder="1" applyAlignment="1" applyProtection="1">
      <alignment horizontal="right" vertical="center" wrapText="1" indent="1"/>
    </xf>
    <xf numFmtId="164" fontId="17" fillId="0" borderId="30" xfId="5" applyNumberFormat="1" applyFont="1" applyFill="1" applyBorder="1" applyAlignment="1" applyProtection="1">
      <alignment horizontal="right" vertical="center" wrapText="1" indent="1"/>
    </xf>
    <xf numFmtId="164" fontId="8" fillId="0" borderId="52" xfId="0" applyNumberFormat="1" applyFont="1" applyFill="1" applyBorder="1" applyAlignment="1" applyProtection="1">
      <alignment horizontal="centerContinuous" vertical="center" wrapText="1"/>
    </xf>
    <xf numFmtId="164" fontId="8" fillId="0" borderId="68" xfId="0" applyNumberFormat="1" applyFont="1" applyFill="1" applyBorder="1" applyAlignment="1" applyProtection="1">
      <alignment horizontal="centerContinuous" vertical="center" wrapText="1"/>
    </xf>
    <xf numFmtId="0" fontId="17" fillId="0" borderId="68" xfId="5" applyFont="1" applyFill="1" applyBorder="1" applyAlignment="1" applyProtection="1">
      <alignment horizontal="center" vertical="center" wrapText="1"/>
    </xf>
    <xf numFmtId="0" fontId="17" fillId="0" borderId="17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17" fillId="0" borderId="50" xfId="5" applyFont="1" applyFill="1" applyBorder="1" applyAlignment="1" applyProtection="1">
      <alignment horizontal="center" vertical="center" wrapText="1"/>
    </xf>
    <xf numFmtId="0" fontId="17" fillId="0" borderId="12" xfId="5" applyFont="1" applyFill="1" applyBorder="1" applyAlignment="1" applyProtection="1">
      <alignment horizontal="center" vertical="center" wrapText="1"/>
    </xf>
    <xf numFmtId="0" fontId="17" fillId="0" borderId="39" xfId="5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164" fontId="8" fillId="0" borderId="69" xfId="0" applyNumberFormat="1" applyFont="1" applyFill="1" applyBorder="1" applyAlignment="1" applyProtection="1">
      <alignment horizontal="right" vertical="center" wrapText="1" indent="1"/>
    </xf>
    <xf numFmtId="164" fontId="40" fillId="0" borderId="13" xfId="5" applyNumberFormat="1" applyFont="1" applyFill="1" applyBorder="1" applyAlignment="1" applyProtection="1">
      <alignment horizontal="left" vertical="center"/>
    </xf>
    <xf numFmtId="164" fontId="40" fillId="0" borderId="13" xfId="5" applyNumberFormat="1" applyFont="1" applyFill="1" applyBorder="1" applyAlignment="1" applyProtection="1">
      <alignment horizontal="left"/>
    </xf>
    <xf numFmtId="0" fontId="30" fillId="0" borderId="0" xfId="5" applyFont="1" applyFill="1" applyAlignment="1" applyProtection="1">
      <alignment horizontal="center"/>
    </xf>
    <xf numFmtId="0" fontId="25" fillId="0" borderId="0" xfId="0" applyFont="1"/>
    <xf numFmtId="0" fontId="22" fillId="0" borderId="0" xfId="4" applyFont="1" applyAlignment="1">
      <alignment horizontal="center"/>
    </xf>
    <xf numFmtId="0" fontId="23" fillId="0" borderId="4" xfId="4" applyFont="1" applyBorder="1"/>
    <xf numFmtId="0" fontId="23" fillId="0" borderId="25" xfId="4" applyFont="1" applyBorder="1"/>
    <xf numFmtId="0" fontId="23" fillId="0" borderId="1" xfId="4" applyFont="1" applyBorder="1"/>
    <xf numFmtId="0" fontId="23" fillId="0" borderId="23" xfId="4" applyFont="1" applyBorder="1"/>
    <xf numFmtId="0" fontId="22" fillId="0" borderId="1" xfId="4" applyFont="1" applyBorder="1"/>
    <xf numFmtId="0" fontId="44" fillId="0" borderId="26" xfId="4" applyFont="1" applyFill="1" applyBorder="1"/>
    <xf numFmtId="0" fontId="23" fillId="0" borderId="26" xfId="4" applyFont="1" applyFill="1" applyBorder="1"/>
    <xf numFmtId="0" fontId="47" fillId="0" borderId="26" xfId="4" applyFont="1" applyFill="1" applyBorder="1"/>
    <xf numFmtId="0" fontId="22" fillId="0" borderId="26" xfId="4" applyFont="1" applyFill="1" applyBorder="1"/>
    <xf numFmtId="0" fontId="22" fillId="0" borderId="56" xfId="4" applyFont="1" applyBorder="1"/>
    <xf numFmtId="0" fontId="22" fillId="0" borderId="23" xfId="4" applyFont="1" applyFill="1" applyBorder="1"/>
    <xf numFmtId="0" fontId="23" fillId="0" borderId="56" xfId="4" applyFont="1" applyBorder="1"/>
    <xf numFmtId="0" fontId="23" fillId="0" borderId="25" xfId="4" applyFont="1" applyFill="1" applyBorder="1"/>
    <xf numFmtId="0" fontId="23" fillId="0" borderId="23" xfId="4" applyFont="1" applyFill="1" applyBorder="1"/>
    <xf numFmtId="0" fontId="44" fillId="0" borderId="26" xfId="4" applyFont="1" applyBorder="1"/>
    <xf numFmtId="0" fontId="22" fillId="0" borderId="26" xfId="4" applyFont="1" applyBorder="1"/>
    <xf numFmtId="0" fontId="22" fillId="0" borderId="22" xfId="4" applyFont="1" applyBorder="1"/>
    <xf numFmtId="0" fontId="22" fillId="0" borderId="53" xfId="4" applyFont="1" applyFill="1" applyBorder="1"/>
    <xf numFmtId="0" fontId="48" fillId="0" borderId="0" xfId="4" applyFont="1"/>
    <xf numFmtId="0" fontId="48" fillId="0" borderId="0" xfId="4" applyNumberFormat="1" applyFont="1"/>
    <xf numFmtId="0" fontId="23" fillId="0" borderId="13" xfId="4" applyNumberFormat="1" applyFont="1" applyBorder="1"/>
    <xf numFmtId="0" fontId="23" fillId="0" borderId="0" xfId="4" applyNumberFormat="1" applyFont="1" applyBorder="1"/>
    <xf numFmtId="0" fontId="22" fillId="0" borderId="0" xfId="4" applyNumberFormat="1" applyFont="1"/>
    <xf numFmtId="0" fontId="22" fillId="0" borderId="25" xfId="4" applyFont="1" applyFill="1" applyBorder="1"/>
    <xf numFmtId="0" fontId="23" fillId="0" borderId="53" xfId="4" applyFont="1" applyFill="1" applyBorder="1"/>
    <xf numFmtId="0" fontId="23" fillId="0" borderId="8" xfId="4" applyFont="1" applyBorder="1"/>
    <xf numFmtId="0" fontId="23" fillId="0" borderId="15" xfId="4" applyFont="1" applyFill="1" applyBorder="1"/>
    <xf numFmtId="0" fontId="23" fillId="0" borderId="26" xfId="4" applyFont="1" applyBorder="1"/>
    <xf numFmtId="0" fontId="23" fillId="0" borderId="22" xfId="4" applyFont="1" applyBorder="1"/>
    <xf numFmtId="0" fontId="23" fillId="0" borderId="46" xfId="4" applyFont="1" applyBorder="1" applyAlignment="1">
      <alignment horizontal="right"/>
    </xf>
    <xf numFmtId="0" fontId="23" fillId="0" borderId="53" xfId="4" applyFont="1" applyBorder="1"/>
    <xf numFmtId="164" fontId="5" fillId="0" borderId="35" xfId="5" applyNumberFormat="1" applyFont="1" applyFill="1" applyBorder="1" applyAlignment="1" applyProtection="1">
      <alignment vertical="center" wrapText="1"/>
    </xf>
    <xf numFmtId="164" fontId="5" fillId="0" borderId="9" xfId="5" applyNumberFormat="1" applyFont="1" applyFill="1" applyBorder="1" applyAlignment="1" applyProtection="1">
      <alignment vertical="center" wrapText="1"/>
    </xf>
    <xf numFmtId="164" fontId="2" fillId="0" borderId="36" xfId="5" applyNumberFormat="1" applyFont="1" applyFill="1" applyBorder="1" applyAlignment="1" applyProtection="1">
      <alignment vertical="center" wrapText="1"/>
      <protection locked="0"/>
    </xf>
    <xf numFmtId="164" fontId="2" fillId="0" borderId="27" xfId="5" applyNumberFormat="1" applyFont="1" applyFill="1" applyBorder="1" applyAlignment="1" applyProtection="1">
      <alignment vertical="center" wrapText="1"/>
      <protection locked="0"/>
    </xf>
    <xf numFmtId="164" fontId="2" fillId="0" borderId="24" xfId="5" applyNumberFormat="1" applyFont="1" applyFill="1" applyBorder="1" applyAlignment="1" applyProtection="1">
      <alignment vertical="center" wrapText="1"/>
      <protection locked="0"/>
    </xf>
    <xf numFmtId="164" fontId="2" fillId="0" borderId="11" xfId="5" applyNumberFormat="1" applyFont="1" applyFill="1" applyBorder="1" applyAlignment="1" applyProtection="1">
      <alignment vertical="center" wrapText="1"/>
      <protection locked="0"/>
    </xf>
    <xf numFmtId="164" fontId="2" fillId="0" borderId="37" xfId="5" applyNumberFormat="1" applyFont="1" applyFill="1" applyBorder="1" applyAlignment="1" applyProtection="1">
      <alignment vertical="center" wrapText="1"/>
      <protection locked="0"/>
    </xf>
    <xf numFmtId="164" fontId="2" fillId="0" borderId="28" xfId="5" applyNumberFormat="1" applyFont="1" applyFill="1" applyBorder="1" applyAlignment="1" applyProtection="1">
      <alignment vertical="center" wrapText="1"/>
      <protection locked="0"/>
    </xf>
    <xf numFmtId="164" fontId="2" fillId="0" borderId="41" xfId="5" applyNumberFormat="1" applyFont="1" applyFill="1" applyBorder="1" applyAlignment="1" applyProtection="1">
      <alignment vertical="center" wrapText="1"/>
      <protection locked="0"/>
    </xf>
    <xf numFmtId="164" fontId="2" fillId="0" borderId="47" xfId="5" applyNumberFormat="1" applyFont="1" applyFill="1" applyBorder="1" applyAlignment="1" applyProtection="1">
      <alignment vertical="center" wrapText="1"/>
      <protection locked="0"/>
    </xf>
    <xf numFmtId="164" fontId="2" fillId="0" borderId="42" xfId="5" applyNumberFormat="1" applyFont="1" applyFill="1" applyBorder="1" applyAlignment="1" applyProtection="1">
      <alignment vertical="center" wrapText="1"/>
      <protection locked="0"/>
    </xf>
    <xf numFmtId="164" fontId="2" fillId="0" borderId="29" xfId="5" applyNumberFormat="1" applyFont="1" applyFill="1" applyBorder="1" applyAlignment="1" applyProtection="1">
      <alignment vertical="center" wrapText="1"/>
      <protection locked="0"/>
    </xf>
    <xf numFmtId="164" fontId="30" fillId="0" borderId="35" xfId="5" applyNumberFormat="1" applyFont="1" applyFill="1" applyBorder="1" applyAlignment="1" applyProtection="1">
      <alignment vertical="center" wrapText="1"/>
    </xf>
    <xf numFmtId="164" fontId="30" fillId="0" borderId="9" xfId="5" applyNumberFormat="1" applyFont="1" applyFill="1" applyBorder="1" applyAlignment="1" applyProtection="1">
      <alignment vertical="center" wrapText="1"/>
    </xf>
    <xf numFmtId="164" fontId="2" fillId="0" borderId="36" xfId="5" applyNumberFormat="1" applyFont="1" applyFill="1" applyBorder="1" applyAlignment="1" applyProtection="1">
      <alignment vertical="center" wrapText="1"/>
    </xf>
    <xf numFmtId="164" fontId="2" fillId="0" borderId="27" xfId="5" applyNumberFormat="1" applyFont="1" applyFill="1" applyBorder="1" applyAlignment="1" applyProtection="1">
      <alignment vertical="center" wrapText="1"/>
    </xf>
    <xf numFmtId="164" fontId="33" fillId="0" borderId="24" xfId="5" applyNumberFormat="1" applyFont="1" applyFill="1" applyBorder="1" applyAlignment="1" applyProtection="1">
      <alignment vertical="center" wrapText="1"/>
      <protection locked="0"/>
    </xf>
    <xf numFmtId="164" fontId="33" fillId="0" borderId="11" xfId="5" applyNumberFormat="1" applyFont="1" applyFill="1" applyBorder="1" applyAlignment="1" applyProtection="1">
      <alignment vertical="center" wrapText="1"/>
      <protection locked="0"/>
    </xf>
    <xf numFmtId="164" fontId="33" fillId="0" borderId="37" xfId="5" applyNumberFormat="1" applyFont="1" applyFill="1" applyBorder="1" applyAlignment="1" applyProtection="1">
      <alignment vertical="center" wrapText="1"/>
      <protection locked="0"/>
    </xf>
    <xf numFmtId="164" fontId="33" fillId="0" borderId="28" xfId="5" applyNumberFormat="1" applyFont="1" applyFill="1" applyBorder="1" applyAlignment="1" applyProtection="1">
      <alignment vertical="center" wrapText="1"/>
      <protection locked="0"/>
    </xf>
    <xf numFmtId="164" fontId="33" fillId="0" borderId="36" xfId="5" applyNumberFormat="1" applyFont="1" applyFill="1" applyBorder="1" applyAlignment="1" applyProtection="1">
      <alignment vertical="center" wrapText="1"/>
      <protection locked="0"/>
    </xf>
    <xf numFmtId="164" fontId="33" fillId="0" borderId="27" xfId="5" applyNumberFormat="1" applyFont="1" applyFill="1" applyBorder="1" applyAlignment="1" applyProtection="1">
      <alignment vertical="center" wrapText="1"/>
      <protection locked="0"/>
    </xf>
    <xf numFmtId="164" fontId="5" fillId="0" borderId="35" xfId="5" applyNumberFormat="1" applyFont="1" applyFill="1" applyBorder="1" applyAlignment="1" applyProtection="1">
      <alignment vertical="center" wrapText="1"/>
      <protection locked="0"/>
    </xf>
    <xf numFmtId="164" fontId="5" fillId="0" borderId="9" xfId="5" applyNumberFormat="1" applyFont="1" applyFill="1" applyBorder="1" applyAlignment="1" applyProtection="1">
      <alignment vertical="center" wrapText="1"/>
      <protection locked="0"/>
    </xf>
    <xf numFmtId="164" fontId="5" fillId="0" borderId="34" xfId="5" applyNumberFormat="1" applyFont="1" applyFill="1" applyBorder="1" applyAlignment="1" applyProtection="1">
      <alignment vertical="center" wrapText="1"/>
    </xf>
    <xf numFmtId="164" fontId="5" fillId="0" borderId="16" xfId="5" applyNumberFormat="1" applyFont="1" applyFill="1" applyBorder="1" applyAlignment="1" applyProtection="1">
      <alignment vertical="center" wrapText="1"/>
    </xf>
    <xf numFmtId="164" fontId="2" fillId="0" borderId="39" xfId="5" applyNumberFormat="1" applyFont="1" applyFill="1" applyBorder="1" applyAlignment="1" applyProtection="1">
      <alignment vertical="center" wrapText="1"/>
      <protection locked="0"/>
    </xf>
    <xf numFmtId="164" fontId="2" fillId="0" borderId="17" xfId="5" applyNumberFormat="1" applyFont="1" applyFill="1" applyBorder="1" applyAlignment="1" applyProtection="1">
      <alignment vertical="center" wrapText="1"/>
      <protection locked="0"/>
    </xf>
    <xf numFmtId="164" fontId="5" fillId="0" borderId="38" xfId="5" applyNumberFormat="1" applyFont="1" applyFill="1" applyBorder="1" applyAlignment="1" applyProtection="1">
      <alignment vertical="center" wrapText="1"/>
    </xf>
    <xf numFmtId="164" fontId="5" fillId="0" borderId="54" xfId="5" applyNumberFormat="1" applyFont="1" applyFill="1" applyBorder="1" applyAlignment="1" applyProtection="1">
      <alignment vertical="center" wrapText="1"/>
    </xf>
    <xf numFmtId="164" fontId="2" fillId="0" borderId="40" xfId="5" applyNumberFormat="1" applyFont="1" applyFill="1" applyBorder="1" applyAlignment="1" applyProtection="1">
      <alignment vertical="center" wrapText="1"/>
      <protection locked="0"/>
    </xf>
    <xf numFmtId="164" fontId="2" fillId="0" borderId="19" xfId="5" applyNumberFormat="1" applyFont="1" applyFill="1" applyBorder="1" applyAlignment="1" applyProtection="1">
      <alignment vertical="center" wrapText="1"/>
      <protection locked="0"/>
    </xf>
    <xf numFmtId="164" fontId="41" fillId="0" borderId="35" xfId="0" applyNumberFormat="1" applyFont="1" applyBorder="1" applyAlignment="1" applyProtection="1">
      <alignment vertical="center" wrapText="1"/>
    </xf>
    <xf numFmtId="164" fontId="41" fillId="0" borderId="9" xfId="0" applyNumberFormat="1" applyFont="1" applyBorder="1" applyAlignment="1" applyProtection="1">
      <alignment vertical="center" wrapText="1"/>
    </xf>
    <xf numFmtId="164" fontId="41" fillId="0" borderId="35" xfId="0" applyNumberFormat="1" applyFont="1" applyBorder="1" applyAlignment="1" applyProtection="1">
      <alignment vertical="center" wrapText="1"/>
      <protection locked="0"/>
    </xf>
    <xf numFmtId="164" fontId="41" fillId="0" borderId="9" xfId="0" applyNumberFormat="1" applyFont="1" applyBorder="1" applyAlignment="1" applyProtection="1">
      <alignment vertical="center" wrapText="1"/>
      <protection locked="0"/>
    </xf>
    <xf numFmtId="164" fontId="41" fillId="0" borderId="35" xfId="0" quotePrefix="1" applyNumberFormat="1" applyFont="1" applyBorder="1" applyAlignment="1" applyProtection="1">
      <alignment vertical="center" wrapText="1"/>
    </xf>
    <xf numFmtId="164" fontId="41" fillId="0" borderId="9" xfId="0" quotePrefix="1" applyNumberFormat="1" applyFont="1" applyBorder="1" applyAlignment="1" applyProtection="1">
      <alignment vertical="center" wrapText="1"/>
    </xf>
    <xf numFmtId="164" fontId="5" fillId="0" borderId="65" xfId="5" applyNumberFormat="1" applyFont="1" applyFill="1" applyBorder="1" applyAlignment="1" applyProtection="1">
      <alignment horizontal="center" vertical="center"/>
    </xf>
    <xf numFmtId="164" fontId="17" fillId="0" borderId="9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vertical="center" wrapText="1"/>
      <protection locked="0"/>
    </xf>
    <xf numFmtId="0" fontId="17" fillId="0" borderId="11" xfId="0" applyNumberFormat="1" applyFont="1" applyFill="1" applyBorder="1" applyAlignment="1" applyProtection="1">
      <alignment vertical="center" wrapText="1"/>
      <protection locked="0"/>
    </xf>
    <xf numFmtId="0" fontId="17" fillId="0" borderId="25" xfId="0" applyNumberFormat="1" applyFont="1" applyFill="1" applyBorder="1" applyAlignment="1" applyProtection="1">
      <alignment vertical="center" wrapText="1"/>
      <protection locked="0"/>
    </xf>
    <xf numFmtId="0" fontId="17" fillId="0" borderId="28" xfId="0" applyNumberFormat="1" applyFont="1" applyFill="1" applyBorder="1" applyAlignment="1" applyProtection="1">
      <alignment vertical="center" wrapText="1"/>
    </xf>
    <xf numFmtId="0" fontId="18" fillId="0" borderId="25" xfId="0" applyNumberFormat="1" applyFont="1" applyFill="1" applyBorder="1" applyAlignment="1" applyProtection="1">
      <alignment vertical="center" wrapText="1"/>
      <protection locked="0"/>
    </xf>
    <xf numFmtId="0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8" xfId="0" applyNumberFormat="1" applyFont="1" applyFill="1" applyBorder="1" applyAlignment="1" applyProtection="1">
      <alignment vertical="center" wrapText="1"/>
    </xf>
    <xf numFmtId="0" fontId="18" fillId="0" borderId="26" xfId="0" applyNumberFormat="1" applyFont="1" applyFill="1" applyBorder="1" applyAlignment="1" applyProtection="1">
      <alignment vertical="center" wrapText="1"/>
      <protection locked="0"/>
    </xf>
    <xf numFmtId="0" fontId="18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9" xfId="0" applyNumberFormat="1" applyFont="1" applyFill="1" applyBorder="1" applyAlignment="1" applyProtection="1">
      <alignment vertical="center" wrapText="1"/>
    </xf>
    <xf numFmtId="0" fontId="18" fillId="0" borderId="23" xfId="0" applyNumberFormat="1" applyFont="1" applyFill="1" applyBorder="1" applyAlignment="1" applyProtection="1">
      <alignment vertical="center" wrapText="1"/>
      <protection locked="0"/>
    </xf>
    <xf numFmtId="0" fontId="18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1" xfId="0" applyNumberFormat="1" applyFont="1" applyFill="1" applyBorder="1" applyAlignment="1" applyProtection="1">
      <alignment vertical="center" wrapText="1"/>
    </xf>
    <xf numFmtId="0" fontId="18" fillId="0" borderId="27" xfId="0" applyNumberFormat="1" applyFont="1" applyFill="1" applyBorder="1" applyAlignment="1" applyProtection="1">
      <alignment vertical="center" wrapText="1"/>
    </xf>
    <xf numFmtId="0" fontId="17" fillId="0" borderId="14" xfId="0" applyNumberFormat="1" applyFont="1" applyFill="1" applyBorder="1" applyAlignment="1" applyProtection="1">
      <alignment vertical="center" wrapText="1"/>
    </xf>
    <xf numFmtId="0" fontId="17" fillId="0" borderId="35" xfId="0" applyNumberFormat="1" applyFont="1" applyFill="1" applyBorder="1" applyAlignment="1" applyProtection="1">
      <alignment vertical="center" wrapText="1"/>
    </xf>
    <xf numFmtId="0" fontId="18" fillId="0" borderId="9" xfId="0" applyNumberFormat="1" applyFont="1" applyFill="1" applyBorder="1" applyAlignment="1" applyProtection="1">
      <alignment vertical="center" wrapText="1"/>
    </xf>
    <xf numFmtId="0" fontId="18" fillId="0" borderId="42" xfId="0" applyNumberFormat="1" applyFont="1" applyFill="1" applyBorder="1" applyAlignment="1" applyProtection="1">
      <alignment vertical="center" wrapText="1"/>
      <protection locked="0"/>
    </xf>
    <xf numFmtId="0" fontId="21" fillId="0" borderId="15" xfId="4" applyFont="1" applyBorder="1" applyAlignment="1">
      <alignment horizontal="center"/>
    </xf>
    <xf numFmtId="0" fontId="32" fillId="0" borderId="26" xfId="4" applyFont="1" applyBorder="1" applyAlignment="1">
      <alignment horizontal="center"/>
    </xf>
    <xf numFmtId="0" fontId="32" fillId="0" borderId="23" xfId="4" applyFont="1" applyBorder="1" applyAlignment="1">
      <alignment wrapText="1"/>
    </xf>
    <xf numFmtId="0" fontId="32" fillId="0" borderId="10" xfId="4" applyFont="1" applyBorder="1" applyAlignment="1">
      <alignment horizontal="center" wrapText="1"/>
    </xf>
    <xf numFmtId="0" fontId="32" fillId="0" borderId="11" xfId="4" applyFont="1" applyBorder="1" applyAlignment="1">
      <alignment horizontal="center" wrapText="1"/>
    </xf>
    <xf numFmtId="0" fontId="32" fillId="0" borderId="24" xfId="4" applyFont="1" applyBorder="1" applyAlignment="1">
      <alignment horizontal="center" wrapText="1"/>
    </xf>
    <xf numFmtId="0" fontId="22" fillId="0" borderId="42" xfId="4" applyNumberFormat="1" applyFont="1" applyBorder="1" applyAlignment="1">
      <alignment horizontal="center"/>
    </xf>
    <xf numFmtId="0" fontId="22" fillId="0" borderId="42" xfId="4" applyNumberFormat="1" applyFont="1" applyBorder="1" applyAlignment="1"/>
    <xf numFmtId="0" fontId="22" fillId="0" borderId="34" xfId="4" applyNumberFormat="1" applyFont="1" applyBorder="1"/>
    <xf numFmtId="0" fontId="23" fillId="0" borderId="38" xfId="4" applyNumberFormat="1" applyFont="1" applyBorder="1"/>
    <xf numFmtId="0" fontId="23" fillId="0" borderId="23" xfId="4" applyFont="1" applyFill="1" applyBorder="1" applyAlignment="1">
      <alignment horizontal="right"/>
    </xf>
    <xf numFmtId="0" fontId="22" fillId="0" borderId="4" xfId="4" applyFont="1" applyBorder="1"/>
    <xf numFmtId="0" fontId="23" fillId="0" borderId="46" xfId="4" applyNumberFormat="1" applyFont="1" applyBorder="1"/>
    <xf numFmtId="49" fontId="25" fillId="0" borderId="1" xfId="0" applyNumberFormat="1" applyFont="1" applyFill="1" applyBorder="1" applyAlignment="1" applyProtection="1">
      <alignment vertical="center"/>
      <protection locked="0"/>
    </xf>
    <xf numFmtId="3" fontId="25" fillId="0" borderId="29" xfId="0" applyNumberFormat="1" applyFont="1" applyFill="1" applyBorder="1" applyAlignment="1" applyProtection="1">
      <alignment vertical="center"/>
    </xf>
    <xf numFmtId="3" fontId="25" fillId="0" borderId="46" xfId="0" applyNumberFormat="1" applyFont="1" applyFill="1" applyBorder="1" applyAlignment="1" applyProtection="1">
      <alignment vertical="center"/>
      <protection locked="0"/>
    </xf>
    <xf numFmtId="164" fontId="18" fillId="0" borderId="23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24" xfId="0" applyNumberFormat="1" applyFont="1" applyFill="1" applyBorder="1" applyAlignment="1" applyProtection="1">
      <alignment vertical="center" wrapText="1"/>
      <protection locked="0"/>
    </xf>
    <xf numFmtId="164" fontId="18" fillId="0" borderId="25" xfId="0" applyNumberFormat="1" applyFont="1" applyFill="1" applyBorder="1" applyAlignment="1" applyProtection="1">
      <alignment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164" fontId="18" fillId="0" borderId="11" xfId="0" applyNumberFormat="1" applyFont="1" applyFill="1" applyBorder="1" applyAlignment="1" applyProtection="1">
      <alignment vertical="center" wrapText="1"/>
      <protection locked="0"/>
    </xf>
    <xf numFmtId="164" fontId="18" fillId="0" borderId="37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42" fillId="0" borderId="36" xfId="0" applyNumberFormat="1" applyFont="1" applyFill="1" applyBorder="1" applyAlignment="1" applyProtection="1">
      <alignment vertical="center" wrapText="1"/>
      <protection locked="0"/>
    </xf>
    <xf numFmtId="164" fontId="42" fillId="0" borderId="27" xfId="0" applyNumberFormat="1" applyFont="1" applyFill="1" applyBorder="1" applyAlignment="1" applyProtection="1">
      <alignment vertical="center" wrapText="1"/>
      <protection locked="0"/>
    </xf>
    <xf numFmtId="164" fontId="42" fillId="0" borderId="24" xfId="0" applyNumberFormat="1" applyFont="1" applyFill="1" applyBorder="1" applyAlignment="1" applyProtection="1">
      <alignment vertical="center" wrapText="1"/>
      <protection locked="0"/>
    </xf>
    <xf numFmtId="164" fontId="42" fillId="0" borderId="11" xfId="0" applyNumberFormat="1" applyFont="1" applyFill="1" applyBorder="1" applyAlignment="1" applyProtection="1">
      <alignment vertical="center" wrapText="1"/>
      <protection locked="0"/>
    </xf>
    <xf numFmtId="164" fontId="42" fillId="0" borderId="42" xfId="0" applyNumberFormat="1" applyFont="1" applyFill="1" applyBorder="1" applyAlignment="1" applyProtection="1">
      <alignment vertical="center" wrapText="1"/>
      <protection locked="0"/>
    </xf>
    <xf numFmtId="164" fontId="42" fillId="0" borderId="29" xfId="0" applyNumberFormat="1" applyFont="1" applyFill="1" applyBorder="1" applyAlignment="1" applyProtection="1">
      <alignment vertical="center" wrapText="1"/>
      <protection locked="0"/>
    </xf>
    <xf numFmtId="164" fontId="26" fillId="0" borderId="35" xfId="0" applyNumberFormat="1" applyFont="1" applyFill="1" applyBorder="1" applyAlignment="1" applyProtection="1">
      <alignment vertical="center" wrapText="1"/>
    </xf>
    <xf numFmtId="164" fontId="26" fillId="0" borderId="9" xfId="0" applyNumberFormat="1" applyFont="1" applyFill="1" applyBorder="1" applyAlignment="1" applyProtection="1">
      <alignment vertical="center" wrapText="1"/>
    </xf>
    <xf numFmtId="164" fontId="43" fillId="0" borderId="36" xfId="0" applyNumberFormat="1" applyFont="1" applyFill="1" applyBorder="1" applyAlignment="1" applyProtection="1">
      <alignment vertical="center" wrapText="1"/>
    </xf>
    <xf numFmtId="164" fontId="43" fillId="0" borderId="27" xfId="0" applyNumberFormat="1" applyFont="1" applyFill="1" applyBorder="1" applyAlignment="1" applyProtection="1">
      <alignment vertical="center" wrapText="1"/>
    </xf>
    <xf numFmtId="164" fontId="43" fillId="0" borderId="24" xfId="0" applyNumberFormat="1" applyFont="1" applyFill="1" applyBorder="1" applyAlignment="1" applyProtection="1">
      <alignment vertical="center" wrapText="1"/>
    </xf>
    <xf numFmtId="164" fontId="43" fillId="0" borderId="11" xfId="0" applyNumberFormat="1" applyFont="1" applyFill="1" applyBorder="1" applyAlignment="1" applyProtection="1">
      <alignment vertical="center" wrapText="1"/>
    </xf>
    <xf numFmtId="164" fontId="26" fillId="0" borderId="21" xfId="0" applyNumberFormat="1" applyFont="1" applyFill="1" applyBorder="1" applyAlignment="1" applyProtection="1">
      <alignment vertical="center" wrapText="1"/>
    </xf>
    <xf numFmtId="164" fontId="43" fillId="0" borderId="2" xfId="0" applyNumberFormat="1" applyFont="1" applyFill="1" applyBorder="1" applyAlignment="1" applyProtection="1">
      <alignment vertical="center" wrapText="1"/>
    </xf>
    <xf numFmtId="164" fontId="43" fillId="0" borderId="24" xfId="0" applyNumberFormat="1" applyFont="1" applyFill="1" applyBorder="1" applyAlignment="1" applyProtection="1">
      <alignment vertical="center" wrapText="1"/>
      <protection locked="0"/>
    </xf>
    <xf numFmtId="164" fontId="43" fillId="0" borderId="11" xfId="0" applyNumberFormat="1" applyFont="1" applyFill="1" applyBorder="1" applyAlignment="1" applyProtection="1">
      <alignment vertical="center" wrapText="1"/>
      <protection locked="0"/>
    </xf>
    <xf numFmtId="164" fontId="43" fillId="0" borderId="2" xfId="0" applyNumberFormat="1" applyFont="1" applyFill="1" applyBorder="1" applyAlignment="1" applyProtection="1">
      <alignment vertical="center" wrapText="1"/>
      <protection locked="0"/>
    </xf>
    <xf numFmtId="164" fontId="43" fillId="0" borderId="2" xfId="0" quotePrefix="1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50" fillId="0" borderId="26" xfId="0" applyNumberFormat="1" applyFont="1" applyFill="1" applyBorder="1" applyAlignment="1" applyProtection="1">
      <alignment vertical="center" wrapText="1"/>
    </xf>
    <xf numFmtId="164" fontId="50" fillId="0" borderId="10" xfId="0" applyNumberFormat="1" applyFont="1" applyFill="1" applyBorder="1" applyAlignment="1" applyProtection="1">
      <alignment vertical="center" wrapText="1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164" fontId="17" fillId="0" borderId="9" xfId="0" applyNumberFormat="1" applyFont="1" applyFill="1" applyBorder="1" applyAlignment="1" applyProtection="1">
      <alignment vertical="center" wrapText="1"/>
    </xf>
    <xf numFmtId="164" fontId="17" fillId="0" borderId="35" xfId="0" applyNumberFormat="1" applyFont="1" applyFill="1" applyBorder="1" applyAlignment="1" applyProtection="1">
      <alignment vertical="center" wrapText="1"/>
    </xf>
    <xf numFmtId="164" fontId="18" fillId="0" borderId="42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0" fontId="1" fillId="0" borderId="0" xfId="3" applyFont="1" applyFill="1" applyAlignment="1" applyProtection="1">
      <alignment horizontal="left" vertical="center" wrapText="1"/>
    </xf>
    <xf numFmtId="0" fontId="1" fillId="0" borderId="0" xfId="3" applyFont="1" applyFill="1" applyAlignment="1" applyProtection="1">
      <alignment vertical="center" wrapText="1"/>
    </xf>
    <xf numFmtId="0" fontId="12" fillId="0" borderId="0" xfId="3" applyFont="1" applyFill="1" applyAlignment="1" applyProtection="1">
      <alignment horizontal="left" vertical="center" wrapText="1"/>
    </xf>
    <xf numFmtId="0" fontId="12" fillId="0" borderId="0" xfId="3" applyFont="1" applyFill="1" applyAlignment="1" applyProtection="1">
      <alignment vertical="center" wrapText="1"/>
    </xf>
    <xf numFmtId="164" fontId="3" fillId="0" borderId="0" xfId="3" applyNumberFormat="1" applyFont="1" applyFill="1" applyAlignment="1" applyProtection="1">
      <alignment vertical="center" wrapText="1"/>
    </xf>
    <xf numFmtId="0" fontId="7" fillId="0" borderId="0" xfId="3" applyFont="1" applyFill="1" applyAlignment="1" applyProtection="1">
      <alignment vertical="center"/>
    </xf>
    <xf numFmtId="0" fontId="52" fillId="0" borderId="0" xfId="3" applyFont="1" applyFill="1" applyAlignment="1" applyProtection="1">
      <alignment horizontal="right"/>
    </xf>
    <xf numFmtId="0" fontId="4" fillId="0" borderId="0" xfId="3" applyFont="1" applyFill="1" applyAlignment="1" applyProtection="1">
      <alignment vertical="center"/>
    </xf>
    <xf numFmtId="0" fontId="1" fillId="0" borderId="0" xfId="3" applyFill="1" applyAlignment="1" applyProtection="1">
      <alignment vertical="center" wrapText="1"/>
    </xf>
    <xf numFmtId="0" fontId="4" fillId="0" borderId="38" xfId="3" applyFont="1" applyFill="1" applyBorder="1" applyAlignment="1" applyProtection="1">
      <alignment horizontal="center" vertical="center" wrapText="1"/>
    </xf>
    <xf numFmtId="0" fontId="4" fillId="0" borderId="54" xfId="3" applyFont="1" applyFill="1" applyBorder="1" applyAlignment="1" applyProtection="1">
      <alignment horizontal="center" vertical="center" wrapText="1"/>
    </xf>
    <xf numFmtId="0" fontId="4" fillId="0" borderId="7" xfId="3" applyFont="1" applyFill="1" applyBorder="1" applyAlignment="1" applyProtection="1">
      <alignment horizontal="center" vertical="center" wrapText="1"/>
    </xf>
    <xf numFmtId="0" fontId="4" fillId="0" borderId="14" xfId="3" applyFont="1" applyFill="1" applyBorder="1" applyAlignment="1" applyProtection="1">
      <alignment horizontal="center" vertical="center" wrapText="1"/>
    </xf>
    <xf numFmtId="0" fontId="4" fillId="0" borderId="35" xfId="3" applyFont="1" applyFill="1" applyBorder="1" applyAlignment="1" applyProtection="1">
      <alignment horizontal="center" vertical="center" wrapText="1"/>
    </xf>
    <xf numFmtId="0" fontId="4" fillId="0" borderId="9" xfId="3" applyFont="1" applyFill="1" applyBorder="1" applyAlignment="1" applyProtection="1">
      <alignment horizontal="center" vertical="center" wrapText="1"/>
    </xf>
    <xf numFmtId="0" fontId="7" fillId="0" borderId="0" xfId="3" applyFont="1" applyFill="1" applyAlignment="1" applyProtection="1">
      <alignment horizontal="center" vertical="center" wrapText="1"/>
    </xf>
    <xf numFmtId="0" fontId="4" fillId="0" borderId="18" xfId="3" applyFont="1" applyFill="1" applyBorder="1" applyAlignment="1" applyProtection="1">
      <alignment horizontal="center" vertical="center" wrapText="1"/>
    </xf>
    <xf numFmtId="0" fontId="4" fillId="0" borderId="19" xfId="3" applyFont="1" applyFill="1" applyBorder="1" applyAlignment="1" applyProtection="1">
      <alignment horizontal="center" vertical="center" wrapText="1"/>
    </xf>
    <xf numFmtId="164" fontId="4" fillId="0" borderId="63" xfId="3" applyNumberFormat="1" applyFont="1" applyFill="1" applyBorder="1" applyAlignment="1" applyProtection="1">
      <alignment horizontal="center" vertical="center" wrapText="1"/>
    </xf>
    <xf numFmtId="0" fontId="27" fillId="0" borderId="35" xfId="3" applyFont="1" applyFill="1" applyBorder="1" applyAlignment="1" applyProtection="1">
      <alignment horizontal="left" vertical="center" wrapText="1" indent="1"/>
    </xf>
    <xf numFmtId="0" fontId="27" fillId="0" borderId="14" xfId="3" applyNumberFormat="1" applyFont="1" applyFill="1" applyBorder="1" applyAlignment="1" applyProtection="1">
      <alignment vertical="center" wrapText="1"/>
    </xf>
    <xf numFmtId="0" fontId="27" fillId="0" borderId="35" xfId="3" applyNumberFormat="1" applyFont="1" applyFill="1" applyBorder="1" applyAlignment="1" applyProtection="1">
      <alignment vertical="center" wrapText="1"/>
    </xf>
    <xf numFmtId="0" fontId="27" fillId="0" borderId="9" xfId="3" applyNumberFormat="1" applyFont="1" applyFill="1" applyBorder="1" applyAlignment="1" applyProtection="1">
      <alignment vertical="center" wrapText="1"/>
    </xf>
    <xf numFmtId="0" fontId="10" fillId="0" borderId="0" xfId="3" applyFont="1" applyFill="1" applyAlignment="1" applyProtection="1">
      <alignment vertical="center" wrapText="1"/>
    </xf>
    <xf numFmtId="49" fontId="1" fillId="0" borderId="5" xfId="3" applyNumberFormat="1" applyFont="1" applyFill="1" applyBorder="1" applyAlignment="1" applyProtection="1">
      <alignment horizontal="center" vertical="center" wrapText="1"/>
    </xf>
    <xf numFmtId="0" fontId="15" fillId="0" borderId="12" xfId="5" applyFont="1" applyFill="1" applyBorder="1" applyAlignment="1" applyProtection="1">
      <alignment horizontal="left" vertical="center" wrapText="1" indent="1"/>
    </xf>
    <xf numFmtId="0" fontId="27" fillId="0" borderId="12" xfId="3" applyNumberFormat="1" applyFont="1" applyFill="1" applyBorder="1" applyAlignment="1" applyProtection="1">
      <alignment vertical="center" wrapText="1"/>
    </xf>
    <xf numFmtId="0" fontId="15" fillId="0" borderId="12" xfId="5" applyNumberFormat="1" applyFont="1" applyFill="1" applyBorder="1" applyAlignment="1" applyProtection="1">
      <alignment vertical="center" wrapText="1"/>
    </xf>
    <xf numFmtId="0" fontId="15" fillId="0" borderId="39" xfId="5" applyNumberFormat="1" applyFont="1" applyFill="1" applyBorder="1" applyAlignment="1" applyProtection="1">
      <alignment vertical="center" wrapText="1"/>
    </xf>
    <xf numFmtId="0" fontId="15" fillId="0" borderId="39" xfId="3" applyNumberFormat="1" applyFont="1" applyFill="1" applyBorder="1" applyAlignment="1" applyProtection="1">
      <alignment vertical="center" wrapText="1"/>
      <protection locked="0"/>
    </xf>
    <xf numFmtId="0" fontId="15" fillId="0" borderId="17" xfId="3" applyNumberFormat="1" applyFont="1" applyFill="1" applyBorder="1" applyAlignment="1" applyProtection="1">
      <alignment vertical="center" wrapText="1"/>
      <protection locked="0"/>
    </xf>
    <xf numFmtId="49" fontId="1" fillId="0" borderId="2" xfId="3" applyNumberFormat="1" applyFont="1" applyFill="1" applyBorder="1" applyAlignment="1" applyProtection="1">
      <alignment horizontal="center" vertical="center" wrapText="1"/>
    </xf>
    <xf numFmtId="0" fontId="15" fillId="0" borderId="10" xfId="5" applyFont="1" applyFill="1" applyBorder="1" applyAlignment="1" applyProtection="1">
      <alignment horizontal="left" vertical="center" wrapText="1" indent="1"/>
    </xf>
    <xf numFmtId="0" fontId="27" fillId="0" borderId="10" xfId="3" applyNumberFormat="1" applyFont="1" applyFill="1" applyBorder="1" applyAlignment="1" applyProtection="1">
      <alignment vertical="center" wrapText="1"/>
    </xf>
    <xf numFmtId="0" fontId="15" fillId="0" borderId="10" xfId="5" applyNumberFormat="1" applyFont="1" applyFill="1" applyBorder="1" applyAlignment="1" applyProtection="1">
      <alignment vertical="center" wrapText="1"/>
    </xf>
    <xf numFmtId="0" fontId="15" fillId="0" borderId="24" xfId="5" applyNumberFormat="1" applyFont="1" applyFill="1" applyBorder="1" applyAlignment="1" applyProtection="1">
      <alignment vertical="center" wrapText="1"/>
    </xf>
    <xf numFmtId="0" fontId="15" fillId="0" borderId="24" xfId="3" applyNumberFormat="1" applyFont="1" applyFill="1" applyBorder="1" applyAlignment="1" applyProtection="1">
      <alignment vertical="center" wrapText="1"/>
      <protection locked="0"/>
    </xf>
    <xf numFmtId="0" fontId="15" fillId="0" borderId="11" xfId="3" applyNumberFormat="1" applyFont="1" applyFill="1" applyBorder="1" applyAlignment="1" applyProtection="1">
      <alignment vertical="center" wrapText="1"/>
      <protection locked="0"/>
    </xf>
    <xf numFmtId="0" fontId="2" fillId="0" borderId="0" xfId="3" applyFont="1" applyFill="1" applyAlignment="1" applyProtection="1">
      <alignment vertical="center" wrapText="1"/>
    </xf>
    <xf numFmtId="0" fontId="15" fillId="0" borderId="46" xfId="5" applyFont="1" applyFill="1" applyBorder="1" applyAlignment="1" applyProtection="1">
      <alignment horizontal="left" vertical="center" wrapText="1" indent="1"/>
    </xf>
    <xf numFmtId="0" fontId="27" fillId="0" borderId="46" xfId="3" applyNumberFormat="1" applyFont="1" applyFill="1" applyBorder="1" applyAlignment="1" applyProtection="1">
      <alignment vertical="center" wrapText="1"/>
    </xf>
    <xf numFmtId="0" fontId="15" fillId="0" borderId="46" xfId="5" applyNumberFormat="1" applyFont="1" applyFill="1" applyBorder="1" applyAlignment="1" applyProtection="1">
      <alignment vertical="center" wrapText="1"/>
    </xf>
    <xf numFmtId="0" fontId="15" fillId="0" borderId="41" xfId="5" applyNumberFormat="1" applyFont="1" applyFill="1" applyBorder="1" applyAlignment="1" applyProtection="1">
      <alignment vertical="center" wrapText="1"/>
    </xf>
    <xf numFmtId="0" fontId="15" fillId="0" borderId="41" xfId="3" applyNumberFormat="1" applyFont="1" applyFill="1" applyBorder="1" applyAlignment="1" applyProtection="1">
      <alignment vertical="center" wrapText="1"/>
      <protection locked="0"/>
    </xf>
    <xf numFmtId="0" fontId="15" fillId="0" borderId="47" xfId="3" applyNumberFormat="1" applyFont="1" applyFill="1" applyBorder="1" applyAlignment="1" applyProtection="1">
      <alignment vertical="center" wrapText="1"/>
      <protection locked="0"/>
    </xf>
    <xf numFmtId="0" fontId="27" fillId="0" borderId="14" xfId="3" applyFont="1" applyFill="1" applyBorder="1" applyAlignment="1" applyProtection="1">
      <alignment horizontal="left" vertical="center" wrapText="1" indent="1"/>
    </xf>
    <xf numFmtId="0" fontId="15" fillId="0" borderId="23" xfId="5" applyFont="1" applyFill="1" applyBorder="1" applyAlignment="1" applyProtection="1">
      <alignment horizontal="left" vertical="center" wrapText="1" indent="1"/>
    </xf>
    <xf numFmtId="0" fontId="27" fillId="0" borderId="23" xfId="3" applyNumberFormat="1" applyFont="1" applyFill="1" applyBorder="1" applyAlignment="1" applyProtection="1">
      <alignment vertical="center" wrapText="1"/>
    </xf>
    <xf numFmtId="0" fontId="15" fillId="0" borderId="23" xfId="5" applyNumberFormat="1" applyFont="1" applyFill="1" applyBorder="1" applyAlignment="1" applyProtection="1">
      <alignment vertical="center" wrapText="1"/>
    </xf>
    <xf numFmtId="0" fontId="15" fillId="0" borderId="36" xfId="5" applyNumberFormat="1" applyFont="1" applyFill="1" applyBorder="1" applyAlignment="1" applyProtection="1">
      <alignment vertical="center" wrapText="1"/>
    </xf>
    <xf numFmtId="0" fontId="1" fillId="0" borderId="2" xfId="3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left" vertical="center" wrapText="1" indent="1"/>
    </xf>
    <xf numFmtId="0" fontId="27" fillId="0" borderId="24" xfId="3" applyNumberFormat="1" applyFont="1" applyFill="1" applyBorder="1" applyAlignment="1" applyProtection="1">
      <alignment vertical="center" wrapText="1"/>
    </xf>
    <xf numFmtId="16" fontId="1" fillId="0" borderId="2" xfId="3" applyNumberFormat="1" applyFont="1" applyFill="1" applyBorder="1" applyAlignment="1" applyProtection="1">
      <alignment horizontal="center" vertical="center" wrapText="1"/>
    </xf>
    <xf numFmtId="0" fontId="1" fillId="0" borderId="24" xfId="3" applyNumberFormat="1" applyFont="1" applyFill="1" applyBorder="1" applyAlignment="1" applyProtection="1">
      <alignment vertical="center" wrapText="1"/>
    </xf>
    <xf numFmtId="0" fontId="15" fillId="0" borderId="26" xfId="5" applyNumberFormat="1" applyFont="1" applyFill="1" applyBorder="1" applyAlignment="1" applyProtection="1">
      <alignment horizontal="left" vertical="center" wrapText="1" indent="1"/>
    </xf>
    <xf numFmtId="0" fontId="15" fillId="0" borderId="42" xfId="3" applyNumberFormat="1" applyFont="1" applyFill="1" applyBorder="1" applyAlignment="1" applyProtection="1">
      <alignment vertical="center" wrapText="1"/>
      <protection locked="0"/>
    </xf>
    <xf numFmtId="0" fontId="1" fillId="0" borderId="42" xfId="3" applyNumberFormat="1" applyFont="1" applyFill="1" applyBorder="1" applyAlignment="1" applyProtection="1">
      <alignment vertical="center" wrapText="1"/>
      <protection locked="0"/>
    </xf>
    <xf numFmtId="0" fontId="15" fillId="0" borderId="26" xfId="5" applyNumberFormat="1" applyFont="1" applyFill="1" applyBorder="1" applyAlignment="1" applyProtection="1">
      <alignment vertical="center" wrapText="1"/>
    </xf>
    <xf numFmtId="0" fontId="15" fillId="0" borderId="42" xfId="5" applyNumberFormat="1" applyFont="1" applyFill="1" applyBorder="1" applyAlignment="1" applyProtection="1">
      <alignment vertical="center" wrapText="1"/>
    </xf>
    <xf numFmtId="0" fontId="15" fillId="0" borderId="29" xfId="3" applyNumberFormat="1" applyFont="1" applyFill="1" applyBorder="1" applyAlignment="1" applyProtection="1">
      <alignment vertical="center" wrapText="1"/>
      <protection locked="0"/>
    </xf>
    <xf numFmtId="0" fontId="27" fillId="0" borderId="7" xfId="3" applyFont="1" applyFill="1" applyBorder="1" applyAlignment="1" applyProtection="1">
      <alignment horizontal="center" vertical="center" wrapText="1"/>
    </xf>
    <xf numFmtId="0" fontId="27" fillId="0" borderId="14" xfId="5" applyFont="1" applyFill="1" applyBorder="1" applyAlignment="1" applyProtection="1">
      <alignment horizontal="left" vertical="center" wrapText="1" indent="1"/>
    </xf>
    <xf numFmtId="0" fontId="27" fillId="0" borderId="35" xfId="3" applyNumberFormat="1" applyFont="1" applyFill="1" applyBorder="1" applyAlignment="1" applyProtection="1">
      <alignment vertical="center" wrapText="1"/>
      <protection locked="0"/>
    </xf>
    <xf numFmtId="0" fontId="1" fillId="0" borderId="35" xfId="3" applyNumberFormat="1" applyFont="1" applyFill="1" applyBorder="1" applyAlignment="1" applyProtection="1">
      <alignment vertical="center" wrapText="1"/>
      <protection locked="0"/>
    </xf>
    <xf numFmtId="0" fontId="27" fillId="0" borderId="14" xfId="5" applyNumberFormat="1" applyFont="1" applyFill="1" applyBorder="1" applyAlignment="1" applyProtection="1">
      <alignment vertical="center" wrapText="1"/>
    </xf>
    <xf numFmtId="0" fontId="27" fillId="0" borderId="35" xfId="5" applyNumberFormat="1" applyFont="1" applyFill="1" applyBorder="1" applyAlignment="1" applyProtection="1">
      <alignment vertical="center" wrapText="1"/>
    </xf>
    <xf numFmtId="0" fontId="27" fillId="0" borderId="9" xfId="3" applyNumberFormat="1" applyFont="1" applyFill="1" applyBorder="1" applyAlignment="1" applyProtection="1">
      <alignment vertical="center" wrapText="1"/>
      <protection locked="0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0" fontId="1" fillId="0" borderId="23" xfId="5" applyFont="1" applyFill="1" applyBorder="1" applyAlignment="1" applyProtection="1">
      <alignment horizontal="left" vertical="center" wrapText="1" indent="1"/>
    </xf>
    <xf numFmtId="0" fontId="1" fillId="0" borderId="36" xfId="3" applyNumberFormat="1" applyFont="1" applyFill="1" applyBorder="1" applyAlignment="1" applyProtection="1">
      <alignment vertical="center" wrapText="1"/>
      <protection locked="0"/>
    </xf>
    <xf numFmtId="0" fontId="1" fillId="0" borderId="23" xfId="5" applyNumberFormat="1" applyFont="1" applyFill="1" applyBorder="1" applyAlignment="1" applyProtection="1">
      <alignment vertical="center" wrapText="1"/>
    </xf>
    <xf numFmtId="0" fontId="1" fillId="0" borderId="36" xfId="5" applyNumberFormat="1" applyFont="1" applyFill="1" applyBorder="1" applyAlignment="1" applyProtection="1">
      <alignment vertical="center" wrapText="1"/>
    </xf>
    <xf numFmtId="0" fontId="1" fillId="0" borderId="27" xfId="3" applyNumberFormat="1" applyFont="1" applyFill="1" applyBorder="1" applyAlignment="1" applyProtection="1">
      <alignment vertical="center" wrapText="1"/>
      <protection locked="0"/>
    </xf>
    <xf numFmtId="0" fontId="1" fillId="0" borderId="10" xfId="5" applyFont="1" applyFill="1" applyBorder="1" applyAlignment="1" applyProtection="1">
      <alignment horizontal="left" vertical="center" wrapText="1" indent="1"/>
    </xf>
    <xf numFmtId="0" fontId="1" fillId="0" borderId="10" xfId="5" applyNumberFormat="1" applyFont="1" applyFill="1" applyBorder="1" applyAlignment="1" applyProtection="1">
      <alignment vertical="center" wrapText="1"/>
    </xf>
    <xf numFmtId="0" fontId="1" fillId="0" borderId="26" xfId="5" applyNumberFormat="1" applyFont="1" applyFill="1" applyBorder="1" applyAlignment="1" applyProtection="1">
      <alignment vertical="center" wrapText="1"/>
    </xf>
    <xf numFmtId="0" fontId="1" fillId="0" borderId="42" xfId="5" applyNumberFormat="1" applyFont="1" applyFill="1" applyBorder="1" applyAlignment="1" applyProtection="1">
      <alignment vertical="center" wrapText="1"/>
    </xf>
    <xf numFmtId="0" fontId="1" fillId="0" borderId="29" xfId="3" applyNumberFormat="1" applyFont="1" applyFill="1" applyBorder="1" applyAlignment="1" applyProtection="1">
      <alignment vertical="center" wrapText="1"/>
      <protection locked="0"/>
    </xf>
    <xf numFmtId="0" fontId="1" fillId="0" borderId="53" xfId="5" quotePrefix="1" applyFont="1" applyFill="1" applyBorder="1" applyAlignment="1" applyProtection="1">
      <alignment horizontal="left" vertical="center" wrapText="1" indent="1"/>
    </xf>
    <xf numFmtId="0" fontId="1" fillId="0" borderId="41" xfId="3" applyNumberFormat="1" applyFont="1" applyFill="1" applyBorder="1" applyAlignment="1" applyProtection="1">
      <alignment vertical="center" wrapText="1"/>
      <protection locked="0"/>
    </xf>
    <xf numFmtId="0" fontId="1" fillId="0" borderId="46" xfId="5" quotePrefix="1" applyNumberFormat="1" applyFont="1" applyFill="1" applyBorder="1" applyAlignment="1" applyProtection="1">
      <alignment vertical="center" wrapText="1"/>
    </xf>
    <xf numFmtId="0" fontId="1" fillId="0" borderId="41" xfId="5" quotePrefix="1" applyNumberFormat="1" applyFont="1" applyFill="1" applyBorder="1" applyAlignment="1" applyProtection="1">
      <alignment vertical="center" wrapText="1"/>
    </xf>
    <xf numFmtId="0" fontId="1" fillId="0" borderId="47" xfId="3" applyNumberFormat="1" applyFont="1" applyFill="1" applyBorder="1" applyAlignment="1" applyProtection="1">
      <alignment vertical="center" wrapText="1"/>
      <protection locked="0"/>
    </xf>
    <xf numFmtId="0" fontId="1" fillId="0" borderId="53" xfId="5" applyFont="1" applyFill="1" applyBorder="1" applyAlignment="1" applyProtection="1">
      <alignment horizontal="left" vertical="center" wrapText="1" indent="1"/>
    </xf>
    <xf numFmtId="0" fontId="1" fillId="0" borderId="46" xfId="5" applyNumberFormat="1" applyFont="1" applyFill="1" applyBorder="1" applyAlignment="1" applyProtection="1">
      <alignment vertical="center" wrapText="1"/>
    </xf>
    <xf numFmtId="0" fontId="1" fillId="0" borderId="41" xfId="5" applyNumberFormat="1" applyFont="1" applyFill="1" applyBorder="1" applyAlignment="1" applyProtection="1">
      <alignment vertical="center" wrapText="1"/>
    </xf>
    <xf numFmtId="0" fontId="39" fillId="0" borderId="7" xfId="3" applyFont="1" applyBorder="1" applyAlignment="1" applyProtection="1">
      <alignment horizontal="center" vertical="center" wrapText="1"/>
    </xf>
    <xf numFmtId="0" fontId="1" fillId="0" borderId="26" xfId="5" applyFont="1" applyFill="1" applyBorder="1" applyAlignment="1" applyProtection="1">
      <alignment horizontal="left" vertical="center" wrapText="1" indent="1"/>
    </xf>
    <xf numFmtId="0" fontId="1" fillId="0" borderId="37" xfId="5" applyNumberFormat="1" applyFont="1" applyFill="1" applyBorder="1" applyAlignment="1" applyProtection="1">
      <alignment vertical="center" wrapText="1"/>
    </xf>
    <xf numFmtId="0" fontId="1" fillId="0" borderId="25" xfId="5" applyNumberFormat="1" applyFont="1" applyFill="1" applyBorder="1" applyAlignment="1" applyProtection="1">
      <alignment vertical="center" wrapText="1"/>
    </xf>
    <xf numFmtId="0" fontId="1" fillId="0" borderId="28" xfId="5" applyNumberFormat="1" applyFont="1" applyFill="1" applyBorder="1" applyAlignment="1" applyProtection="1">
      <alignment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24" xfId="3" applyNumberFormat="1" applyFont="1" applyFill="1" applyBorder="1" applyAlignment="1" applyProtection="1">
      <alignment vertical="center" wrapText="1"/>
      <protection locked="0"/>
    </xf>
    <xf numFmtId="0" fontId="1" fillId="0" borderId="24" xfId="5" applyNumberFormat="1" applyFont="1" applyFill="1" applyBorder="1" applyAlignment="1" applyProtection="1">
      <alignment vertical="center" wrapText="1"/>
    </xf>
    <xf numFmtId="0" fontId="1" fillId="0" borderId="11" xfId="3" applyNumberFormat="1" applyFont="1" applyFill="1" applyBorder="1" applyAlignment="1" applyProtection="1">
      <alignment vertical="center" wrapText="1"/>
      <protection locked="0"/>
    </xf>
    <xf numFmtId="0" fontId="1" fillId="0" borderId="25" xfId="5" applyFont="1" applyFill="1" applyBorder="1" applyAlignment="1" applyProtection="1">
      <alignment horizontal="left" vertical="center" wrapText="1" indent="1"/>
    </xf>
    <xf numFmtId="0" fontId="1" fillId="0" borderId="37" xfId="3" applyNumberFormat="1" applyFont="1" applyFill="1" applyBorder="1" applyAlignment="1" applyProtection="1">
      <alignment vertical="center" wrapText="1"/>
      <protection locked="0"/>
    </xf>
    <xf numFmtId="0" fontId="1" fillId="0" borderId="28" xfId="3" applyNumberFormat="1" applyFont="1" applyFill="1" applyBorder="1" applyAlignment="1" applyProtection="1">
      <alignment vertical="center" wrapText="1"/>
      <protection locked="0"/>
    </xf>
    <xf numFmtId="0" fontId="1" fillId="0" borderId="46" xfId="5" applyFont="1" applyFill="1" applyBorder="1" applyAlignment="1" applyProtection="1">
      <alignment horizontal="left" vertical="center" wrapText="1" indent="1"/>
    </xf>
    <xf numFmtId="0" fontId="53" fillId="0" borderId="52" xfId="3" applyFont="1" applyBorder="1" applyAlignment="1" applyProtection="1">
      <alignment horizontal="left" wrapText="1" indent="1"/>
    </xf>
    <xf numFmtId="0" fontId="4" fillId="0" borderId="35" xfId="3" applyNumberFormat="1" applyFont="1" applyFill="1" applyBorder="1" applyAlignment="1" applyProtection="1">
      <alignment vertical="center" wrapText="1"/>
    </xf>
    <xf numFmtId="0" fontId="4" fillId="0" borderId="14" xfId="3" applyNumberFormat="1" applyFont="1" applyFill="1" applyBorder="1" applyAlignment="1" applyProtection="1">
      <alignment vertical="center" wrapText="1"/>
    </xf>
    <xf numFmtId="0" fontId="4" fillId="0" borderId="9" xfId="3" applyNumberFormat="1" applyFont="1" applyFill="1" applyBorder="1" applyAlignment="1" applyProtection="1">
      <alignment vertical="center" wrapText="1"/>
    </xf>
    <xf numFmtId="0" fontId="15" fillId="0" borderId="56" xfId="3" applyFont="1" applyFill="1" applyBorder="1" applyAlignment="1" applyProtection="1">
      <alignment horizontal="left" vertical="center" wrapText="1"/>
    </xf>
    <xf numFmtId="0" fontId="15" fillId="0" borderId="65" xfId="3" applyFont="1" applyFill="1" applyBorder="1" applyAlignment="1" applyProtection="1">
      <alignment vertical="center" wrapText="1"/>
    </xf>
    <xf numFmtId="0" fontId="15" fillId="0" borderId="65" xfId="3" applyNumberFormat="1" applyFont="1" applyFill="1" applyBorder="1" applyAlignment="1" applyProtection="1">
      <alignment vertical="center" wrapText="1"/>
    </xf>
    <xf numFmtId="0" fontId="15" fillId="0" borderId="68" xfId="3" applyNumberFormat="1" applyFont="1" applyFill="1" applyBorder="1" applyAlignment="1" applyProtection="1">
      <alignment vertical="center" wrapText="1"/>
    </xf>
    <xf numFmtId="0" fontId="4" fillId="0" borderId="20" xfId="3" applyFont="1" applyFill="1" applyBorder="1" applyAlignment="1" applyProtection="1">
      <alignment horizontal="center" vertical="center" wrapText="1"/>
    </xf>
    <xf numFmtId="0" fontId="4" fillId="0" borderId="21" xfId="3" applyFont="1" applyFill="1" applyBorder="1" applyAlignment="1" applyProtection="1">
      <alignment horizontal="center" vertical="center" wrapText="1"/>
    </xf>
    <xf numFmtId="0" fontId="4" fillId="0" borderId="21" xfId="3" applyNumberFormat="1" applyFont="1" applyFill="1" applyBorder="1" applyAlignment="1" applyProtection="1">
      <alignment vertical="center" wrapText="1"/>
    </xf>
    <xf numFmtId="0" fontId="4" fillId="0" borderId="63" xfId="3" applyNumberFormat="1" applyFont="1" applyFill="1" applyBorder="1" applyAlignment="1" applyProtection="1">
      <alignment vertical="center" wrapText="1"/>
    </xf>
    <xf numFmtId="0" fontId="7" fillId="0" borderId="0" xfId="3" applyFont="1" applyFill="1" applyAlignment="1" applyProtection="1">
      <alignment vertical="center" wrapText="1"/>
    </xf>
    <xf numFmtId="0" fontId="27" fillId="0" borderId="22" xfId="3" applyFont="1" applyFill="1" applyBorder="1" applyAlignment="1" applyProtection="1">
      <alignment horizontal="center" vertical="center" wrapText="1"/>
    </xf>
    <xf numFmtId="0" fontId="27" fillId="0" borderId="53" xfId="5" applyFont="1" applyFill="1" applyBorder="1" applyAlignment="1" applyProtection="1">
      <alignment horizontal="left" vertical="center" wrapText="1" indent="1"/>
    </xf>
    <xf numFmtId="0" fontId="27" fillId="0" borderId="9" xfId="5" applyNumberFormat="1" applyFont="1" applyFill="1" applyBorder="1" applyAlignment="1" applyProtection="1">
      <alignment vertical="center" wrapText="1"/>
    </xf>
    <xf numFmtId="0" fontId="9" fillId="0" borderId="0" xfId="3" applyFont="1" applyFill="1" applyAlignment="1" applyProtection="1">
      <alignment vertical="center" wrapText="1"/>
    </xf>
    <xf numFmtId="0" fontId="4" fillId="0" borderId="14" xfId="3" applyFont="1" applyFill="1" applyBorder="1" applyAlignment="1" applyProtection="1">
      <alignment horizontal="left" vertical="center" wrapText="1" indent="1"/>
    </xf>
    <xf numFmtId="0" fontId="1" fillId="0" borderId="0" xfId="3" applyNumberFormat="1" applyFont="1" applyFill="1" applyAlignment="1" applyProtection="1">
      <alignment vertical="center" wrapText="1"/>
    </xf>
    <xf numFmtId="0" fontId="1" fillId="0" borderId="0" xfId="3" applyFill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 indent="1"/>
    </xf>
    <xf numFmtId="0" fontId="17" fillId="0" borderId="21" xfId="0" applyFont="1" applyFill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horizontal="left" vertical="center" wrapText="1" indent="1"/>
    </xf>
    <xf numFmtId="0" fontId="22" fillId="0" borderId="20" xfId="0" applyNumberFormat="1" applyFont="1" applyBorder="1" applyAlignment="1" applyProtection="1">
      <alignment wrapText="1"/>
    </xf>
    <xf numFmtId="0" fontId="22" fillId="0" borderId="35" xfId="0" applyNumberFormat="1" applyFont="1" applyBorder="1" applyAlignment="1" applyProtection="1">
      <alignment wrapText="1"/>
    </xf>
    <xf numFmtId="0" fontId="22" fillId="0" borderId="9" xfId="0" applyNumberFormat="1" applyFont="1" applyBorder="1" applyAlignment="1" applyProtection="1">
      <alignment wrapText="1"/>
    </xf>
    <xf numFmtId="0" fontId="18" fillId="0" borderId="20" xfId="5" applyNumberFormat="1" applyFont="1" applyFill="1" applyBorder="1" applyAlignment="1" applyProtection="1">
      <alignment vertical="center" wrapText="1"/>
    </xf>
    <xf numFmtId="0" fontId="18" fillId="0" borderId="14" xfId="5" applyNumberFormat="1" applyFont="1" applyFill="1" applyBorder="1" applyAlignment="1" applyProtection="1">
      <alignment vertical="center" wrapText="1"/>
    </xf>
    <xf numFmtId="0" fontId="18" fillId="0" borderId="35" xfId="5" applyNumberFormat="1" applyFont="1" applyFill="1" applyBorder="1" applyAlignment="1" applyProtection="1">
      <alignment vertical="center" wrapText="1"/>
    </xf>
    <xf numFmtId="0" fontId="18" fillId="0" borderId="9" xfId="5" applyNumberFormat="1" applyFont="1" applyFill="1" applyBorder="1" applyAlignment="1" applyProtection="1">
      <alignment vertical="center" wrapText="1"/>
    </xf>
    <xf numFmtId="0" fontId="22" fillId="0" borderId="58" xfId="0" applyNumberFormat="1" applyFont="1" applyBorder="1" applyAlignment="1" applyProtection="1">
      <alignment wrapText="1"/>
    </xf>
    <xf numFmtId="0" fontId="22" fillId="0" borderId="39" xfId="0" applyNumberFormat="1" applyFont="1" applyBorder="1" applyAlignment="1" applyProtection="1">
      <alignment wrapText="1"/>
    </xf>
    <xf numFmtId="0" fontId="22" fillId="0" borderId="17" xfId="0" applyNumberFormat="1" applyFont="1" applyBorder="1" applyAlignment="1" applyProtection="1">
      <alignment wrapText="1"/>
    </xf>
    <xf numFmtId="0" fontId="22" fillId="0" borderId="57" xfId="0" applyNumberFormat="1" applyFont="1" applyBorder="1" applyAlignment="1" applyProtection="1">
      <alignment wrapText="1"/>
    </xf>
    <xf numFmtId="0" fontId="22" fillId="0" borderId="23" xfId="0" applyNumberFormat="1" applyFont="1" applyBorder="1" applyAlignment="1" applyProtection="1">
      <alignment wrapText="1"/>
    </xf>
    <xf numFmtId="0" fontId="18" fillId="0" borderId="36" xfId="5" applyNumberFormat="1" applyFont="1" applyFill="1" applyBorder="1" applyAlignment="1" applyProtection="1">
      <alignment vertical="center" wrapText="1"/>
      <protection locked="0"/>
    </xf>
    <xf numFmtId="0" fontId="18" fillId="0" borderId="27" xfId="5" applyNumberFormat="1" applyFont="1" applyFill="1" applyBorder="1" applyAlignment="1" applyProtection="1">
      <alignment vertical="center" wrapText="1"/>
      <protection locked="0"/>
    </xf>
    <xf numFmtId="0" fontId="22" fillId="0" borderId="59" xfId="0" applyNumberFormat="1" applyFont="1" applyBorder="1" applyAlignment="1" applyProtection="1">
      <alignment wrapText="1"/>
    </xf>
    <xf numFmtId="0" fontId="22" fillId="0" borderId="24" xfId="0" applyNumberFormat="1" applyFont="1" applyBorder="1" applyAlignment="1" applyProtection="1">
      <alignment wrapText="1"/>
    </xf>
    <xf numFmtId="0" fontId="22" fillId="0" borderId="11" xfId="0" applyNumberFormat="1" applyFont="1" applyBorder="1" applyAlignment="1" applyProtection="1">
      <alignment wrapText="1"/>
    </xf>
    <xf numFmtId="0" fontId="22" fillId="0" borderId="10" xfId="0" applyNumberFormat="1" applyFont="1" applyBorder="1" applyAlignment="1" applyProtection="1">
      <alignment wrapText="1"/>
    </xf>
    <xf numFmtId="0" fontId="18" fillId="0" borderId="24" xfId="5" applyNumberFormat="1" applyFont="1" applyFill="1" applyBorder="1" applyAlignment="1" applyProtection="1">
      <alignment vertical="center" wrapText="1"/>
      <protection locked="0"/>
    </xf>
    <xf numFmtId="0" fontId="18" fillId="0" borderId="11" xfId="5" applyNumberFormat="1" applyFont="1" applyFill="1" applyBorder="1" applyAlignment="1" applyProtection="1">
      <alignment vertical="center" wrapText="1"/>
      <protection locked="0"/>
    </xf>
    <xf numFmtId="0" fontId="22" fillId="0" borderId="60" xfId="0" applyNumberFormat="1" applyFont="1" applyBorder="1" applyAlignment="1" applyProtection="1">
      <alignment wrapText="1"/>
    </xf>
    <xf numFmtId="0" fontId="22" fillId="0" borderId="41" xfId="0" applyNumberFormat="1" applyFont="1" applyBorder="1" applyAlignment="1" applyProtection="1">
      <alignment wrapText="1"/>
    </xf>
    <xf numFmtId="0" fontId="22" fillId="0" borderId="47" xfId="0" applyNumberFormat="1" applyFont="1" applyBorder="1" applyAlignment="1" applyProtection="1">
      <alignment wrapText="1"/>
    </xf>
    <xf numFmtId="0" fontId="22" fillId="0" borderId="18" xfId="0" applyNumberFormat="1" applyFont="1" applyBorder="1" applyAlignment="1" applyProtection="1">
      <alignment wrapText="1"/>
    </xf>
    <xf numFmtId="0" fontId="22" fillId="0" borderId="25" xfId="0" applyNumberFormat="1" applyFont="1" applyBorder="1" applyAlignment="1" applyProtection="1">
      <alignment wrapText="1"/>
    </xf>
    <xf numFmtId="0" fontId="18" fillId="0" borderId="37" xfId="5" applyNumberFormat="1" applyFont="1" applyFill="1" applyBorder="1" applyAlignment="1" applyProtection="1">
      <alignment vertical="center" wrapText="1"/>
      <protection locked="0"/>
    </xf>
    <xf numFmtId="0" fontId="18" fillId="0" borderId="28" xfId="5" applyNumberFormat="1" applyFont="1" applyFill="1" applyBorder="1" applyAlignment="1" applyProtection="1">
      <alignment vertical="center" wrapText="1"/>
      <protection locked="0"/>
    </xf>
    <xf numFmtId="0" fontId="25" fillId="0" borderId="20" xfId="5" applyNumberFormat="1" applyFont="1" applyFill="1" applyBorder="1" applyAlignment="1" applyProtection="1">
      <alignment vertical="center" wrapText="1"/>
    </xf>
    <xf numFmtId="0" fontId="25" fillId="0" borderId="14" xfId="5" applyNumberFormat="1" applyFont="1" applyFill="1" applyBorder="1" applyAlignment="1" applyProtection="1">
      <alignment vertical="center" wrapText="1"/>
    </xf>
    <xf numFmtId="0" fontId="25" fillId="0" borderId="35" xfId="5" applyNumberFormat="1" applyFont="1" applyFill="1" applyBorder="1" applyAlignment="1" applyProtection="1">
      <alignment vertical="center" wrapText="1"/>
    </xf>
    <xf numFmtId="0" fontId="25" fillId="0" borderId="9" xfId="5" applyNumberFormat="1" applyFont="1" applyFill="1" applyBorder="1" applyAlignment="1" applyProtection="1">
      <alignment vertical="center" wrapText="1"/>
    </xf>
    <xf numFmtId="0" fontId="18" fillId="0" borderId="36" xfId="5" applyNumberFormat="1" applyFont="1" applyFill="1" applyBorder="1" applyAlignment="1" applyProtection="1">
      <alignment vertical="center" wrapText="1"/>
    </xf>
    <xf numFmtId="0" fontId="18" fillId="0" borderId="27" xfId="5" applyNumberFormat="1" applyFont="1" applyFill="1" applyBorder="1" applyAlignment="1" applyProtection="1">
      <alignment vertical="center" wrapText="1"/>
    </xf>
    <xf numFmtId="0" fontId="22" fillId="0" borderId="59" xfId="0" quotePrefix="1" applyNumberFormat="1" applyFont="1" applyBorder="1" applyAlignment="1" applyProtection="1">
      <alignment wrapText="1"/>
    </xf>
    <xf numFmtId="0" fontId="22" fillId="0" borderId="10" xfId="0" quotePrefix="1" applyNumberFormat="1" applyFont="1" applyBorder="1" applyAlignment="1" applyProtection="1">
      <alignment wrapText="1"/>
    </xf>
    <xf numFmtId="0" fontId="25" fillId="0" borderId="24" xfId="5" applyNumberFormat="1" applyFont="1" applyFill="1" applyBorder="1" applyAlignment="1" applyProtection="1">
      <alignment vertical="center" wrapText="1"/>
      <protection locked="0"/>
    </xf>
    <xf numFmtId="0" fontId="25" fillId="0" borderId="11" xfId="5" applyNumberFormat="1" applyFont="1" applyFill="1" applyBorder="1" applyAlignment="1" applyProtection="1">
      <alignment vertical="center" wrapText="1"/>
      <protection locked="0"/>
    </xf>
    <xf numFmtId="0" fontId="25" fillId="0" borderId="37" xfId="5" applyNumberFormat="1" applyFont="1" applyFill="1" applyBorder="1" applyAlignment="1" applyProtection="1">
      <alignment vertical="center" wrapText="1"/>
      <protection locked="0"/>
    </xf>
    <xf numFmtId="0" fontId="25" fillId="0" borderId="28" xfId="5" applyNumberFormat="1" applyFont="1" applyFill="1" applyBorder="1" applyAlignment="1" applyProtection="1">
      <alignment vertical="center" wrapText="1"/>
      <protection locked="0"/>
    </xf>
    <xf numFmtId="0" fontId="25" fillId="0" borderId="36" xfId="5" applyNumberFormat="1" applyFont="1" applyFill="1" applyBorder="1" applyAlignment="1" applyProtection="1">
      <alignment vertical="center" wrapText="1"/>
      <protection locked="0"/>
    </xf>
    <xf numFmtId="0" fontId="25" fillId="0" borderId="27" xfId="5" applyNumberFormat="1" applyFont="1" applyFill="1" applyBorder="1" applyAlignment="1" applyProtection="1">
      <alignment vertical="center" wrapText="1"/>
      <protection locked="0"/>
    </xf>
    <xf numFmtId="0" fontId="22" fillId="0" borderId="20" xfId="0" applyNumberFormat="1" applyFont="1" applyBorder="1" applyAlignment="1" applyProtection="1">
      <alignment vertical="center" wrapText="1"/>
    </xf>
    <xf numFmtId="0" fontId="22" fillId="0" borderId="14" xfId="0" applyNumberFormat="1" applyFont="1" applyBorder="1" applyAlignment="1" applyProtection="1">
      <alignment vertical="center" wrapText="1"/>
    </xf>
    <xf numFmtId="0" fontId="22" fillId="0" borderId="12" xfId="0" applyNumberFormat="1" applyFont="1" applyBorder="1" applyAlignment="1" applyProtection="1">
      <alignment wrapText="1"/>
    </xf>
    <xf numFmtId="0" fontId="22" fillId="0" borderId="64" xfId="0" applyNumberFormat="1" applyFont="1" applyBorder="1" applyAlignment="1" applyProtection="1">
      <alignment wrapText="1"/>
    </xf>
    <xf numFmtId="0" fontId="22" fillId="0" borderId="46" xfId="0" applyNumberFormat="1" applyFont="1" applyBorder="1" applyAlignment="1" applyProtection="1">
      <alignment wrapText="1"/>
    </xf>
    <xf numFmtId="0" fontId="22" fillId="0" borderId="19" xfId="0" applyNumberFormat="1" applyFont="1" applyBorder="1" applyAlignment="1" applyProtection="1">
      <alignment wrapText="1"/>
    </xf>
    <xf numFmtId="0" fontId="18" fillId="0" borderId="35" xfId="5" applyNumberFormat="1" applyFont="1" applyFill="1" applyBorder="1" applyAlignment="1" applyProtection="1">
      <alignment vertical="center" wrapText="1"/>
      <protection locked="0"/>
    </xf>
    <xf numFmtId="0" fontId="18" fillId="0" borderId="9" xfId="5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 wrapText="1"/>
    </xf>
    <xf numFmtId="0" fontId="51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" fillId="0" borderId="21" xfId="0" applyNumberFormat="1" applyFont="1" applyFill="1" applyBorder="1" applyAlignment="1" applyProtection="1">
      <alignment vertical="center" wrapText="1"/>
    </xf>
    <xf numFmtId="0" fontId="51" fillId="0" borderId="21" xfId="0" applyNumberFormat="1" applyFont="1" applyFill="1" applyBorder="1" applyAlignment="1" applyProtection="1">
      <alignment vertical="center" wrapText="1"/>
    </xf>
    <xf numFmtId="0" fontId="18" fillId="0" borderId="21" xfId="0" applyNumberFormat="1" applyFont="1" applyFill="1" applyBorder="1" applyAlignment="1" applyProtection="1">
      <alignment vertical="center" wrapText="1"/>
    </xf>
    <xf numFmtId="0" fontId="18" fillId="0" borderId="63" xfId="0" applyNumberFormat="1" applyFont="1" applyFill="1" applyBorder="1" applyAlignment="1" applyProtection="1">
      <alignment vertical="center" wrapText="1"/>
    </xf>
    <xf numFmtId="0" fontId="17" fillId="0" borderId="55" xfId="5" applyNumberFormat="1" applyFont="1" applyFill="1" applyBorder="1" applyAlignment="1" applyProtection="1">
      <alignment vertical="center" wrapText="1"/>
    </xf>
    <xf numFmtId="0" fontId="17" fillId="0" borderId="34" xfId="5" applyNumberFormat="1" applyFont="1" applyFill="1" applyBorder="1" applyAlignment="1" applyProtection="1">
      <alignment vertical="center" wrapText="1"/>
    </xf>
    <xf numFmtId="0" fontId="17" fillId="0" borderId="16" xfId="5" applyNumberFormat="1" applyFont="1" applyFill="1" applyBorder="1" applyAlignment="1" applyProtection="1">
      <alignment vertical="center" wrapText="1"/>
    </xf>
    <xf numFmtId="0" fontId="18" fillId="0" borderId="49" xfId="5" applyNumberFormat="1" applyFont="1" applyFill="1" applyBorder="1" applyAlignment="1" applyProtection="1">
      <alignment vertical="center" wrapText="1"/>
    </xf>
    <xf numFmtId="0" fontId="18" fillId="0" borderId="15" xfId="5" applyNumberFormat="1" applyFont="1" applyFill="1" applyBorder="1" applyAlignment="1" applyProtection="1">
      <alignment vertical="center" wrapText="1"/>
    </xf>
    <xf numFmtId="0" fontId="18" fillId="0" borderId="34" xfId="5" applyNumberFormat="1" applyFont="1" applyFill="1" applyBorder="1" applyAlignment="1" applyProtection="1">
      <alignment vertical="center" wrapText="1"/>
    </xf>
    <xf numFmtId="0" fontId="18" fillId="0" borderId="16" xfId="5" applyNumberFormat="1" applyFont="1" applyFill="1" applyBorder="1" applyAlignment="1" applyProtection="1">
      <alignment vertical="center" wrapText="1"/>
    </xf>
    <xf numFmtId="0" fontId="18" fillId="0" borderId="58" xfId="5" applyNumberFormat="1" applyFont="1" applyFill="1" applyBorder="1" applyAlignment="1" applyProtection="1">
      <alignment vertical="center" wrapText="1"/>
    </xf>
    <xf numFmtId="0" fontId="18" fillId="0" borderId="39" xfId="5" applyNumberFormat="1" applyFont="1" applyFill="1" applyBorder="1" applyAlignment="1" applyProtection="1">
      <alignment vertical="center" wrapText="1"/>
    </xf>
    <xf numFmtId="0" fontId="18" fillId="0" borderId="17" xfId="5" applyNumberFormat="1" applyFont="1" applyFill="1" applyBorder="1" applyAlignment="1" applyProtection="1">
      <alignment vertical="center" wrapText="1"/>
    </xf>
    <xf numFmtId="0" fontId="18" fillId="0" borderId="50" xfId="5" applyNumberFormat="1" applyFont="1" applyFill="1" applyBorder="1" applyAlignment="1" applyProtection="1">
      <alignment vertical="center" wrapText="1"/>
    </xf>
    <xf numFmtId="0" fontId="18" fillId="0" borderId="12" xfId="5" applyNumberFormat="1" applyFont="1" applyFill="1" applyBorder="1" applyAlignment="1" applyProtection="1">
      <alignment vertical="center" wrapText="1"/>
    </xf>
    <xf numFmtId="0" fontId="18" fillId="0" borderId="39" xfId="5" applyNumberFormat="1" applyFont="1" applyFill="1" applyBorder="1" applyAlignment="1" applyProtection="1">
      <alignment vertical="center" wrapText="1"/>
      <protection locked="0"/>
    </xf>
    <xf numFmtId="0" fontId="18" fillId="0" borderId="17" xfId="5" applyNumberFormat="1" applyFont="1" applyFill="1" applyBorder="1" applyAlignment="1" applyProtection="1">
      <alignment vertical="center" wrapText="1"/>
      <protection locked="0"/>
    </xf>
    <xf numFmtId="0" fontId="18" fillId="0" borderId="59" xfId="5" applyNumberFormat="1" applyFont="1" applyFill="1" applyBorder="1" applyAlignment="1" applyProtection="1">
      <alignment vertical="center" wrapText="1"/>
    </xf>
    <xf numFmtId="0" fontId="18" fillId="0" borderId="24" xfId="5" applyNumberFormat="1" applyFont="1" applyFill="1" applyBorder="1" applyAlignment="1" applyProtection="1">
      <alignment vertical="center" wrapText="1"/>
    </xf>
    <xf numFmtId="0" fontId="18" fillId="0" borderId="11" xfId="5" applyNumberFormat="1" applyFont="1" applyFill="1" applyBorder="1" applyAlignment="1" applyProtection="1">
      <alignment vertical="center" wrapText="1"/>
    </xf>
    <xf numFmtId="0" fontId="18" fillId="0" borderId="45" xfId="5" applyNumberFormat="1" applyFont="1" applyFill="1" applyBorder="1" applyAlignment="1" applyProtection="1">
      <alignment vertical="center" wrapText="1"/>
    </xf>
    <xf numFmtId="0" fontId="18" fillId="0" borderId="10" xfId="5" applyNumberFormat="1" applyFont="1" applyFill="1" applyBorder="1" applyAlignment="1" applyProtection="1">
      <alignment vertical="center" wrapText="1"/>
    </xf>
    <xf numFmtId="0" fontId="18" fillId="0" borderId="43" xfId="5" applyNumberFormat="1" applyFont="1" applyFill="1" applyBorder="1" applyAlignment="1" applyProtection="1">
      <alignment vertical="center" wrapText="1"/>
    </xf>
    <xf numFmtId="0" fontId="18" fillId="0" borderId="25" xfId="5" applyNumberFormat="1" applyFont="1" applyFill="1" applyBorder="1" applyAlignment="1" applyProtection="1">
      <alignment vertical="center" wrapText="1"/>
    </xf>
    <xf numFmtId="0" fontId="18" fillId="0" borderId="43" xfId="5" applyNumberFormat="1" applyFont="1" applyFill="1" applyBorder="1" applyAlignment="1" applyProtection="1"/>
    <xf numFmtId="0" fontId="18" fillId="0" borderId="25" xfId="5" applyNumberFormat="1" applyFont="1" applyFill="1" applyBorder="1" applyAlignment="1" applyProtection="1"/>
    <xf numFmtId="0" fontId="18" fillId="0" borderId="60" xfId="5" applyNumberFormat="1" applyFont="1" applyFill="1" applyBorder="1" applyAlignment="1" applyProtection="1">
      <alignment vertical="center" wrapText="1"/>
    </xf>
    <xf numFmtId="0" fontId="18" fillId="0" borderId="41" xfId="5" applyNumberFormat="1" applyFont="1" applyFill="1" applyBorder="1" applyAlignment="1" applyProtection="1">
      <alignment vertical="center" wrapText="1"/>
    </xf>
    <xf numFmtId="0" fontId="18" fillId="0" borderId="47" xfId="5" applyNumberFormat="1" applyFont="1" applyFill="1" applyBorder="1" applyAlignment="1" applyProtection="1">
      <alignment vertical="center" wrapText="1"/>
    </xf>
    <xf numFmtId="0" fontId="18" fillId="0" borderId="51" xfId="5" applyNumberFormat="1" applyFont="1" applyFill="1" applyBorder="1" applyAlignment="1" applyProtection="1">
      <alignment vertical="center" wrapText="1"/>
    </xf>
    <xf numFmtId="0" fontId="18" fillId="0" borderId="46" xfId="5" applyNumberFormat="1" applyFont="1" applyFill="1" applyBorder="1" applyAlignment="1" applyProtection="1">
      <alignment vertical="center" wrapText="1"/>
    </xf>
    <xf numFmtId="0" fontId="18" fillId="0" borderId="41" xfId="5" applyNumberFormat="1" applyFont="1" applyFill="1" applyBorder="1" applyAlignment="1" applyProtection="1">
      <alignment vertical="center" wrapText="1"/>
      <protection locked="0"/>
    </xf>
    <xf numFmtId="0" fontId="18" fillId="0" borderId="47" xfId="5" applyNumberFormat="1" applyFont="1" applyFill="1" applyBorder="1" applyAlignment="1" applyProtection="1">
      <alignment vertical="center" wrapText="1"/>
      <protection locked="0"/>
    </xf>
    <xf numFmtId="0" fontId="18" fillId="0" borderId="52" xfId="5" applyNumberFormat="1" applyFont="1" applyFill="1" applyBorder="1" applyAlignment="1" applyProtection="1">
      <alignment vertical="center" wrapText="1"/>
    </xf>
    <xf numFmtId="0" fontId="18" fillId="0" borderId="23" xfId="5" applyNumberFormat="1" applyFont="1" applyFill="1" applyBorder="1" applyAlignment="1" applyProtection="1">
      <alignment vertical="center" wrapText="1"/>
    </xf>
    <xf numFmtId="0" fontId="18" fillId="0" borderId="44" xfId="5" applyNumberFormat="1" applyFont="1" applyFill="1" applyBorder="1" applyAlignment="1" applyProtection="1">
      <alignment vertical="center" wrapText="1"/>
    </xf>
    <xf numFmtId="0" fontId="18" fillId="0" borderId="26" xfId="5" applyNumberFormat="1" applyFont="1" applyFill="1" applyBorder="1" applyAlignment="1" applyProtection="1">
      <alignment vertical="center" wrapText="1"/>
    </xf>
    <xf numFmtId="0" fontId="22" fillId="0" borderId="43" xfId="0" applyNumberFormat="1" applyFont="1" applyBorder="1" applyAlignment="1" applyProtection="1">
      <alignment vertical="center" wrapText="1"/>
    </xf>
    <xf numFmtId="0" fontId="22" fillId="0" borderId="25" xfId="0" applyNumberFormat="1" applyFont="1" applyBorder="1" applyAlignment="1" applyProtection="1">
      <alignment vertical="center" wrapText="1"/>
    </xf>
    <xf numFmtId="0" fontId="22" fillId="0" borderId="45" xfId="0" applyNumberFormat="1" applyFont="1" applyBorder="1" applyAlignment="1" applyProtection="1">
      <alignment vertical="center" wrapText="1"/>
    </xf>
    <xf numFmtId="0" fontId="22" fillId="0" borderId="10" xfId="0" applyNumberFormat="1" applyFont="1" applyBorder="1" applyAlignment="1" applyProtection="1">
      <alignment vertical="center" wrapText="1"/>
    </xf>
    <xf numFmtId="0" fontId="18" fillId="0" borderId="48" xfId="5" applyNumberFormat="1" applyFont="1" applyFill="1" applyBorder="1" applyAlignment="1" applyProtection="1">
      <alignment vertical="center" wrapText="1"/>
    </xf>
    <xf numFmtId="0" fontId="25" fillId="0" borderId="52" xfId="5" applyNumberFormat="1" applyFont="1" applyFill="1" applyBorder="1" applyAlignment="1" applyProtection="1">
      <alignment vertical="center" wrapText="1"/>
    </xf>
    <xf numFmtId="0" fontId="25" fillId="0" borderId="7" xfId="5" applyNumberFormat="1" applyFont="1" applyFill="1" applyBorder="1" applyAlignment="1" applyProtection="1">
      <alignment vertical="center" wrapText="1"/>
    </xf>
    <xf numFmtId="0" fontId="22" fillId="0" borderId="52" xfId="0" applyNumberFormat="1" applyFont="1" applyBorder="1" applyAlignment="1" applyProtection="1">
      <alignment vertical="center" wrapText="1"/>
    </xf>
    <xf numFmtId="0" fontId="22" fillId="0" borderId="35" xfId="0" applyNumberFormat="1" applyFont="1" applyBorder="1" applyAlignment="1" applyProtection="1">
      <alignment vertical="center" wrapText="1"/>
    </xf>
    <xf numFmtId="0" fontId="22" fillId="0" borderId="9" xfId="0" applyNumberFormat="1" applyFont="1" applyBorder="1" applyAlignment="1" applyProtection="1">
      <alignment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6" xfId="5" applyFont="1" applyFill="1" applyBorder="1" applyAlignment="1" applyProtection="1">
      <alignment horizontal="center" vertical="center" wrapText="1"/>
    </xf>
    <xf numFmtId="0" fontId="17" fillId="0" borderId="41" xfId="5" applyFont="1" applyFill="1" applyBorder="1" applyAlignment="1" applyProtection="1">
      <alignment horizontal="center" vertical="center" wrapText="1"/>
    </xf>
    <xf numFmtId="0" fontId="17" fillId="0" borderId="47" xfId="5" applyFont="1" applyFill="1" applyBorder="1" applyAlignment="1" applyProtection="1">
      <alignment horizontal="center" vertical="center" wrapText="1"/>
    </xf>
    <xf numFmtId="0" fontId="17" fillId="0" borderId="46" xfId="5" applyFont="1" applyFill="1" applyBorder="1" applyAlignment="1" applyProtection="1">
      <alignment horizontal="center" vertical="center" wrapText="1"/>
    </xf>
    <xf numFmtId="0" fontId="22" fillId="0" borderId="35" xfId="0" quotePrefix="1" applyNumberFormat="1" applyFont="1" applyBorder="1" applyAlignment="1" applyProtection="1">
      <alignment vertical="center" wrapText="1"/>
    </xf>
    <xf numFmtId="0" fontId="22" fillId="0" borderId="9" xfId="0" quotePrefix="1" applyNumberFormat="1" applyFont="1" applyBorder="1" applyAlignment="1" applyProtection="1">
      <alignment vertical="center" wrapText="1"/>
    </xf>
    <xf numFmtId="0" fontId="22" fillId="0" borderId="21" xfId="0" quotePrefix="1" applyNumberFormat="1" applyFont="1" applyBorder="1" applyAlignment="1" applyProtection="1">
      <alignment vertical="center" wrapText="1"/>
    </xf>
    <xf numFmtId="0" fontId="22" fillId="0" borderId="14" xfId="0" quotePrefix="1" applyNumberFormat="1" applyFont="1" applyBorder="1" applyAlignment="1" applyProtection="1">
      <alignment vertical="center" wrapText="1"/>
    </xf>
    <xf numFmtId="0" fontId="17" fillId="0" borderId="8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7" fillId="0" borderId="55" xfId="5" applyFont="1" applyFill="1" applyBorder="1" applyAlignment="1" applyProtection="1">
      <alignment horizontal="center" vertical="center" wrapText="1"/>
    </xf>
    <xf numFmtId="0" fontId="17" fillId="0" borderId="65" xfId="5" applyFont="1" applyFill="1" applyBorder="1" applyAlignment="1" applyProtection="1">
      <alignment horizontal="center" vertical="center" wrapText="1"/>
    </xf>
    <xf numFmtId="0" fontId="12" fillId="0" borderId="24" xfId="5" applyFont="1" applyFill="1" applyBorder="1" applyAlignment="1" applyProtection="1">
      <alignment horizontal="right" vertical="center" indent="1"/>
    </xf>
    <xf numFmtId="164" fontId="24" fillId="0" borderId="60" xfId="5" applyNumberFormat="1" applyFont="1" applyFill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horizontal="left" vertical="center" wrapText="1" indent="1"/>
    </xf>
    <xf numFmtId="0" fontId="21" fillId="0" borderId="35" xfId="0" applyFont="1" applyBorder="1" applyAlignment="1" applyProtection="1">
      <alignment horizontal="left" vertical="center" wrapText="1" indent="1"/>
    </xf>
    <xf numFmtId="0" fontId="21" fillId="0" borderId="14" xfId="0" applyFont="1" applyBorder="1" applyAlignment="1" applyProtection="1">
      <alignment vertical="center" wrapText="1"/>
    </xf>
    <xf numFmtId="0" fontId="21" fillId="0" borderId="35" xfId="0" applyFont="1" applyBorder="1" applyAlignment="1" applyProtection="1">
      <alignment vertical="center" wrapText="1"/>
    </xf>
    <xf numFmtId="164" fontId="17" fillId="0" borderId="17" xfId="5" applyNumberFormat="1" applyFont="1" applyFill="1" applyBorder="1" applyAlignment="1" applyProtection="1">
      <alignment horizontal="right" vertical="center" wrapText="1" indent="1"/>
    </xf>
    <xf numFmtId="164" fontId="17" fillId="0" borderId="11" xfId="5" applyNumberFormat="1" applyFont="1" applyFill="1" applyBorder="1" applyAlignment="1" applyProtection="1">
      <alignment horizontal="right" vertical="center" wrapText="1" indent="1"/>
    </xf>
    <xf numFmtId="164" fontId="17" fillId="0" borderId="32" xfId="5" applyNumberFormat="1" applyFont="1" applyFill="1" applyBorder="1" applyAlignment="1" applyProtection="1">
      <alignment horizontal="right" vertical="center" wrapText="1" indent="1"/>
    </xf>
    <xf numFmtId="164" fontId="17" fillId="0" borderId="47" xfId="5" applyNumberFormat="1" applyFont="1" applyFill="1" applyBorder="1" applyAlignment="1" applyProtection="1">
      <alignment horizontal="right" vertical="center" wrapText="1" indent="1"/>
    </xf>
    <xf numFmtId="164" fontId="17" fillId="0" borderId="76" xfId="5" applyNumberFormat="1" applyFont="1" applyFill="1" applyBorder="1" applyAlignment="1" applyProtection="1">
      <alignment horizontal="right" vertical="center" wrapText="1" indent="1"/>
    </xf>
    <xf numFmtId="0" fontId="33" fillId="0" borderId="0" xfId="5" applyFont="1" applyFill="1" applyAlignment="1" applyProtection="1">
      <alignment horizontal="center"/>
    </xf>
    <xf numFmtId="0" fontId="30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31" fillId="0" borderId="13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31" fillId="0" borderId="13" xfId="5" applyNumberFormat="1" applyFont="1" applyFill="1" applyBorder="1" applyAlignment="1" applyProtection="1">
      <alignment horizontal="left"/>
    </xf>
    <xf numFmtId="0" fontId="8" fillId="0" borderId="55" xfId="5" applyFont="1" applyFill="1" applyBorder="1" applyAlignment="1" applyProtection="1">
      <alignment horizontal="center" vertical="center" wrapText="1"/>
    </xf>
    <xf numFmtId="0" fontId="8" fillId="0" borderId="65" xfId="5" applyFont="1" applyFill="1" applyBorder="1" applyAlignment="1" applyProtection="1">
      <alignment horizontal="center" vertical="center" wrapText="1"/>
    </xf>
    <xf numFmtId="0" fontId="8" fillId="0" borderId="68" xfId="5" applyFont="1" applyFill="1" applyBorder="1" applyAlignment="1" applyProtection="1">
      <alignment horizontal="center" vertical="center" wrapText="1"/>
    </xf>
    <xf numFmtId="0" fontId="8" fillId="0" borderId="57" xfId="5" applyFont="1" applyFill="1" applyBorder="1" applyAlignment="1" applyProtection="1">
      <alignment horizontal="center" vertical="center" wrapText="1"/>
    </xf>
    <xf numFmtId="0" fontId="8" fillId="0" borderId="64" xfId="5" applyFont="1" applyFill="1" applyBorder="1" applyAlignment="1" applyProtection="1">
      <alignment horizontal="center" vertical="center" wrapText="1"/>
    </xf>
    <xf numFmtId="0" fontId="8" fillId="0" borderId="70" xfId="5" applyFont="1" applyFill="1" applyBorder="1" applyAlignment="1" applyProtection="1">
      <alignment horizontal="center" vertical="center" wrapText="1"/>
    </xf>
    <xf numFmtId="0" fontId="8" fillId="0" borderId="8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22" xfId="5" applyFont="1" applyFill="1" applyBorder="1" applyAlignment="1" applyProtection="1">
      <alignment horizontal="center" vertical="center" wrapText="1"/>
    </xf>
    <xf numFmtId="0" fontId="8" fillId="0" borderId="16" xfId="5" applyFont="1" applyFill="1" applyBorder="1" applyAlignment="1" applyProtection="1">
      <alignment horizontal="center" vertical="center" wrapText="1"/>
    </xf>
    <xf numFmtId="0" fontId="8" fillId="0" borderId="29" xfId="5" applyFont="1" applyFill="1" applyBorder="1" applyAlignment="1" applyProtection="1">
      <alignment horizontal="center" vertical="center" wrapText="1"/>
    </xf>
    <xf numFmtId="0" fontId="8" fillId="0" borderId="54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23" xfId="5" applyFont="1" applyFill="1" applyBorder="1" applyAlignment="1" applyProtection="1">
      <alignment horizontal="center" vertical="center" wrapText="1"/>
    </xf>
    <xf numFmtId="0" fontId="8" fillId="0" borderId="27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textRotation="180" wrapText="1"/>
    </xf>
    <xf numFmtId="164" fontId="0" fillId="0" borderId="0" xfId="0" applyNumberFormat="1" applyFont="1" applyFill="1" applyAlignment="1" applyProtection="1">
      <alignment horizontal="center" textRotation="180" wrapText="1"/>
    </xf>
    <xf numFmtId="164" fontId="35" fillId="0" borderId="65" xfId="0" applyNumberFormat="1" applyFont="1" applyFill="1" applyBorder="1" applyAlignment="1" applyProtection="1">
      <alignment horizontal="center" vertical="center" wrapText="1"/>
    </xf>
    <xf numFmtId="164" fontId="26" fillId="0" borderId="67" xfId="0" applyNumberFormat="1" applyFont="1" applyFill="1" applyBorder="1" applyAlignment="1" applyProtection="1">
      <alignment horizontal="center" vertic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6" fillId="0" borderId="71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0" fontId="32" fillId="0" borderId="36" xfId="4" applyFont="1" applyBorder="1" applyAlignment="1">
      <alignment horizontal="center"/>
    </xf>
    <xf numFmtId="0" fontId="32" fillId="0" borderId="64" xfId="4" applyFont="1" applyBorder="1" applyAlignment="1">
      <alignment horizontal="center"/>
    </xf>
    <xf numFmtId="0" fontId="32" fillId="0" borderId="48" xfId="4" applyFont="1" applyBorder="1" applyAlignment="1">
      <alignment horizontal="center"/>
    </xf>
    <xf numFmtId="0" fontId="32" fillId="0" borderId="70" xfId="4" applyFont="1" applyBorder="1" applyAlignment="1">
      <alignment horizontal="center"/>
    </xf>
    <xf numFmtId="0" fontId="32" fillId="0" borderId="8" xfId="4" applyFont="1" applyBorder="1" applyAlignment="1">
      <alignment horizontal="center" textRotation="89"/>
    </xf>
    <xf numFmtId="0" fontId="32" fillId="0" borderId="1" xfId="4" applyFont="1" applyBorder="1" applyAlignment="1">
      <alignment horizontal="center" textRotation="89"/>
    </xf>
    <xf numFmtId="0" fontId="32" fillId="0" borderId="3" xfId="4" applyFont="1" applyBorder="1" applyAlignment="1">
      <alignment horizontal="center" textRotation="89"/>
    </xf>
    <xf numFmtId="0" fontId="32" fillId="0" borderId="37" xfId="4" applyFont="1" applyBorder="1" applyAlignment="1">
      <alignment horizontal="center"/>
    </xf>
    <xf numFmtId="0" fontId="32" fillId="0" borderId="19" xfId="4" applyFont="1" applyBorder="1" applyAlignment="1">
      <alignment horizontal="center"/>
    </xf>
    <xf numFmtId="0" fontId="32" fillId="0" borderId="43" xfId="4" applyFont="1" applyBorder="1" applyAlignment="1">
      <alignment horizontal="center"/>
    </xf>
    <xf numFmtId="0" fontId="22" fillId="0" borderId="0" xfId="4" applyNumberFormat="1" applyFont="1" applyAlignment="1">
      <alignment horizontal="right"/>
    </xf>
    <xf numFmtId="0" fontId="21" fillId="0" borderId="25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center" wrapText="1"/>
    </xf>
    <xf numFmtId="0" fontId="21" fillId="0" borderId="65" xfId="4" applyFont="1" applyBorder="1" applyAlignment="1">
      <alignment horizontal="center" wrapText="1"/>
    </xf>
    <xf numFmtId="0" fontId="21" fillId="0" borderId="49" xfId="4" applyFont="1" applyBorder="1" applyAlignment="1">
      <alignment horizontal="center" wrapText="1"/>
    </xf>
    <xf numFmtId="0" fontId="21" fillId="0" borderId="42" xfId="4" applyFont="1" applyBorder="1" applyAlignment="1">
      <alignment horizontal="center" wrapText="1"/>
    </xf>
    <xf numFmtId="0" fontId="21" fillId="0" borderId="0" xfId="4" applyFont="1" applyBorder="1" applyAlignment="1">
      <alignment horizontal="center" wrapText="1"/>
    </xf>
    <xf numFmtId="0" fontId="21" fillId="0" borderId="44" xfId="4" applyFont="1" applyBorder="1" applyAlignment="1">
      <alignment horizontal="center" wrapText="1"/>
    </xf>
    <xf numFmtId="0" fontId="21" fillId="0" borderId="39" xfId="4" applyFont="1" applyBorder="1" applyAlignment="1">
      <alignment horizontal="center"/>
    </xf>
    <xf numFmtId="0" fontId="21" fillId="0" borderId="72" xfId="4" applyFont="1" applyBorder="1" applyAlignment="1">
      <alignment horizontal="center"/>
    </xf>
    <xf numFmtId="0" fontId="21" fillId="0" borderId="73" xfId="4" applyFont="1" applyBorder="1" applyAlignment="1">
      <alignment horizontal="center"/>
    </xf>
    <xf numFmtId="0" fontId="32" fillId="0" borderId="74" xfId="4" applyFont="1" applyBorder="1" applyAlignment="1">
      <alignment horizontal="center"/>
    </xf>
    <xf numFmtId="0" fontId="21" fillId="0" borderId="25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2" fillId="0" borderId="0" xfId="4" applyFont="1" applyAlignment="1">
      <alignment horizontal="right"/>
    </xf>
    <xf numFmtId="0" fontId="23" fillId="0" borderId="0" xfId="4" applyFont="1" applyAlignment="1">
      <alignment horizontal="center"/>
    </xf>
    <xf numFmtId="0" fontId="12" fillId="0" borderId="0" xfId="5" applyFont="1" applyFill="1" applyAlignment="1" applyProtection="1">
      <alignment horizontal="center"/>
    </xf>
    <xf numFmtId="164" fontId="19" fillId="0" borderId="0" xfId="0" applyNumberFormat="1" applyFont="1" applyFill="1" applyAlignment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wrapText="1"/>
    </xf>
    <xf numFmtId="164" fontId="17" fillId="0" borderId="35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52" xfId="0" applyNumberFormat="1" applyFont="1" applyFill="1" applyBorder="1" applyAlignment="1" applyProtection="1">
      <alignment horizontal="center" vertical="center" wrapText="1"/>
    </xf>
    <xf numFmtId="164" fontId="17" fillId="0" borderId="15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right"/>
    </xf>
    <xf numFmtId="0" fontId="12" fillId="0" borderId="55" xfId="0" applyFont="1" applyFill="1" applyBorder="1" applyAlignment="1" applyProtection="1">
      <alignment horizontal="center"/>
      <protection locked="0"/>
    </xf>
    <xf numFmtId="0" fontId="12" fillId="0" borderId="65" xfId="0" applyFont="1" applyFill="1" applyBorder="1" applyAlignment="1" applyProtection="1">
      <alignment horizontal="center"/>
      <protection locked="0"/>
    </xf>
    <xf numFmtId="0" fontId="12" fillId="0" borderId="65" xfId="0" applyFont="1" applyFill="1" applyBorder="1" applyAlignment="1" applyProtection="1">
      <alignment horizontal="right" indent="1"/>
      <protection locked="0"/>
    </xf>
    <xf numFmtId="0" fontId="12" fillId="0" borderId="68" xfId="0" applyFont="1" applyFill="1" applyBorder="1" applyAlignment="1" applyProtection="1">
      <alignment horizontal="right" indent="1"/>
      <protection locked="0"/>
    </xf>
    <xf numFmtId="0" fontId="19" fillId="0" borderId="20" xfId="0" applyFont="1" applyFill="1" applyBorder="1" applyAlignment="1" applyProtection="1">
      <alignment horizontal="left" indent="1"/>
    </xf>
    <xf numFmtId="0" fontId="19" fillId="0" borderId="21" xfId="0" applyFont="1" applyFill="1" applyBorder="1" applyAlignment="1" applyProtection="1">
      <alignment horizontal="left" indent="1"/>
    </xf>
    <xf numFmtId="0" fontId="19" fillId="0" borderId="52" xfId="0" applyFont="1" applyFill="1" applyBorder="1" applyAlignment="1" applyProtection="1">
      <alignment horizontal="left" indent="1"/>
    </xf>
    <xf numFmtId="49" fontId="19" fillId="0" borderId="14" xfId="0" applyNumberFormat="1" applyFont="1" applyFill="1" applyBorder="1" applyAlignment="1" applyProtection="1">
      <alignment horizontal="right" indent="1"/>
    </xf>
    <xf numFmtId="49" fontId="19" fillId="0" borderId="9" xfId="0" applyNumberFormat="1" applyFont="1" applyFill="1" applyBorder="1" applyAlignment="1" applyProtection="1">
      <alignment horizontal="right" inden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55" xfId="0" applyFont="1" applyFill="1" applyBorder="1" applyAlignment="1" applyProtection="1">
      <alignment horizontal="center"/>
    </xf>
    <xf numFmtId="0" fontId="19" fillId="0" borderId="65" xfId="0" applyFont="1" applyFill="1" applyBorder="1" applyAlignment="1" applyProtection="1">
      <alignment horizontal="center"/>
    </xf>
    <xf numFmtId="0" fontId="19" fillId="0" borderId="49" xfId="0" applyFont="1" applyFill="1" applyBorder="1" applyAlignment="1" applyProtection="1">
      <alignment horizontal="center"/>
    </xf>
    <xf numFmtId="0" fontId="19" fillId="0" borderId="15" xfId="0" applyFont="1" applyFill="1" applyBorder="1" applyAlignment="1" applyProtection="1">
      <alignment horizontal="center"/>
    </xf>
    <xf numFmtId="0" fontId="19" fillId="0" borderId="16" xfId="0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19" fillId="0" borderId="0" xfId="0" applyFont="1" applyFill="1" applyAlignment="1">
      <alignment horizontal="center"/>
    </xf>
    <xf numFmtId="0" fontId="17" fillId="0" borderId="58" xfId="5" applyFont="1" applyFill="1" applyBorder="1" applyAlignment="1" applyProtection="1">
      <alignment horizontal="center" vertical="center" wrapText="1"/>
    </xf>
    <xf numFmtId="0" fontId="17" fillId="0" borderId="72" xfId="5" applyFont="1" applyFill="1" applyBorder="1" applyAlignment="1" applyProtection="1">
      <alignment horizontal="center" vertical="center" wrapText="1"/>
    </xf>
    <xf numFmtId="0" fontId="17" fillId="0" borderId="50" xfId="5" applyFont="1" applyFill="1" applyBorder="1" applyAlignment="1" applyProtection="1">
      <alignment horizontal="center" vertical="center" wrapText="1"/>
    </xf>
    <xf numFmtId="0" fontId="17" fillId="0" borderId="39" xfId="5" applyFont="1" applyFill="1" applyBorder="1" applyAlignment="1" applyProtection="1">
      <alignment horizontal="center" vertical="center" wrapText="1"/>
    </xf>
    <xf numFmtId="0" fontId="17" fillId="0" borderId="73" xfId="5" applyFont="1" applyFill="1" applyBorder="1" applyAlignment="1" applyProtection="1">
      <alignment horizontal="center" vertical="center" wrapText="1"/>
    </xf>
    <xf numFmtId="0" fontId="17" fillId="0" borderId="20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17" fillId="0" borderId="63" xfId="5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top"/>
      <protection locked="0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right" vertical="center" wrapText="1"/>
    </xf>
    <xf numFmtId="164" fontId="15" fillId="0" borderId="0" xfId="0" applyNumberFormat="1" applyFont="1" applyFill="1" applyBorder="1" applyAlignment="1" applyProtection="1">
      <alignment horizontal="right" vertical="center" wrapText="1"/>
    </xf>
    <xf numFmtId="0" fontId="17" fillId="0" borderId="8" xfId="5" applyFont="1" applyFill="1" applyBorder="1" applyAlignment="1" applyProtection="1">
      <alignment horizontal="center" vertical="center" wrapText="1"/>
    </xf>
    <xf numFmtId="0" fontId="17" fillId="0" borderId="1" xfId="5" applyFont="1" applyFill="1" applyBorder="1" applyAlignment="1" applyProtection="1">
      <alignment horizontal="center" vertical="center" wrapText="1"/>
    </xf>
    <xf numFmtId="0" fontId="17" fillId="0" borderId="22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7" fillId="0" borderId="29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horizontal="center" vertical="center" wrapText="1"/>
    </xf>
    <xf numFmtId="0" fontId="17" fillId="0" borderId="55" xfId="5" applyFont="1" applyFill="1" applyBorder="1" applyAlignment="1" applyProtection="1">
      <alignment horizontal="center" vertical="center" wrapText="1"/>
    </xf>
    <xf numFmtId="0" fontId="17" fillId="0" borderId="65" xfId="5" applyFont="1" applyFill="1" applyBorder="1" applyAlignment="1" applyProtection="1">
      <alignment horizontal="center" vertical="center" wrapText="1"/>
    </xf>
    <xf numFmtId="0" fontId="17" fillId="0" borderId="56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164" fontId="19" fillId="0" borderId="0" xfId="3" applyNumberFormat="1" applyFont="1" applyFill="1" applyAlignment="1" applyProtection="1">
      <alignment horizontal="center" vertical="center" wrapText="1"/>
    </xf>
    <xf numFmtId="0" fontId="4" fillId="0" borderId="8" xfId="3" applyFont="1" applyFill="1" applyBorder="1" applyAlignment="1" applyProtection="1">
      <alignment horizontal="center" vertical="center" textRotation="90" wrapText="1"/>
    </xf>
    <xf numFmtId="0" fontId="4" fillId="0" borderId="1" xfId="3" applyFont="1" applyFill="1" applyBorder="1" applyAlignment="1" applyProtection="1">
      <alignment horizontal="center" vertical="center" textRotation="90" wrapText="1"/>
    </xf>
    <xf numFmtId="0" fontId="4" fillId="0" borderId="22" xfId="3" applyFont="1" applyFill="1" applyBorder="1" applyAlignment="1" applyProtection="1">
      <alignment horizontal="center" vertical="center" textRotation="90" wrapText="1"/>
    </xf>
    <xf numFmtId="0" fontId="4" fillId="0" borderId="15" xfId="3" applyFont="1" applyFill="1" applyBorder="1" applyAlignment="1" applyProtection="1">
      <alignment horizontal="center" vertical="center" wrapText="1"/>
    </xf>
    <xf numFmtId="0" fontId="4" fillId="0" borderId="26" xfId="3" applyFont="1" applyFill="1" applyBorder="1" applyAlignment="1" applyProtection="1">
      <alignment horizontal="center" vertical="center" wrapText="1"/>
    </xf>
    <xf numFmtId="0" fontId="4" fillId="0" borderId="53" xfId="3" applyFont="1" applyFill="1" applyBorder="1" applyAlignment="1" applyProtection="1">
      <alignment horizontal="center" vertical="center" wrapText="1"/>
    </xf>
    <xf numFmtId="0" fontId="4" fillId="0" borderId="34" xfId="3" applyFont="1" applyFill="1" applyBorder="1" applyAlignment="1" applyProtection="1">
      <alignment horizontal="center" vertical="center" wrapText="1"/>
    </xf>
    <xf numFmtId="0" fontId="4" fillId="0" borderId="49" xfId="3" applyFont="1" applyFill="1" applyBorder="1" applyAlignment="1" applyProtection="1">
      <alignment horizontal="center" vertical="center" wrapText="1"/>
    </xf>
    <xf numFmtId="0" fontId="4" fillId="0" borderId="36" xfId="3" applyFont="1" applyFill="1" applyBorder="1" applyAlignment="1" applyProtection="1">
      <alignment horizontal="center" vertical="center" wrapText="1"/>
    </xf>
    <xf numFmtId="0" fontId="4" fillId="0" borderId="48" xfId="3" applyFont="1" applyFill="1" applyBorder="1" applyAlignment="1" applyProtection="1">
      <alignment horizontal="center" vertical="center" wrapText="1"/>
    </xf>
    <xf numFmtId="11" fontId="4" fillId="0" borderId="34" xfId="3" applyNumberFormat="1" applyFont="1" applyFill="1" applyBorder="1" applyAlignment="1" applyProtection="1">
      <alignment horizontal="center" vertical="center" wrapText="1"/>
    </xf>
    <xf numFmtId="11" fontId="4" fillId="0" borderId="65" xfId="3" applyNumberFormat="1" applyFont="1" applyFill="1" applyBorder="1" applyAlignment="1" applyProtection="1">
      <alignment horizontal="center" vertical="center" wrapText="1"/>
    </xf>
    <xf numFmtId="11" fontId="4" fillId="0" borderId="68" xfId="3" applyNumberFormat="1" applyFont="1" applyFill="1" applyBorder="1" applyAlignment="1" applyProtection="1">
      <alignment horizontal="center" vertical="center" wrapText="1"/>
    </xf>
    <xf numFmtId="0" fontId="4" fillId="0" borderId="24" xfId="3" applyFont="1" applyFill="1" applyBorder="1" applyAlignment="1" applyProtection="1">
      <alignment horizontal="center" vertical="center" wrapText="1"/>
    </xf>
    <xf numFmtId="0" fontId="4" fillId="0" borderId="45" xfId="3" applyFont="1" applyFill="1" applyBorder="1" applyAlignment="1" applyProtection="1">
      <alignment horizontal="center" vertical="center" wrapText="1"/>
    </xf>
    <xf numFmtId="0" fontId="4" fillId="0" borderId="75" xfId="3" applyFont="1" applyFill="1" applyBorder="1" applyAlignment="1" applyProtection="1">
      <alignment horizontal="center"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ál_KVRENMUNKA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2"/>
  <sheetViews>
    <sheetView zoomScale="130" zoomScaleNormal="130" zoomScaleSheetLayoutView="100" workbookViewId="0">
      <selection sqref="A1:E1"/>
    </sheetView>
  </sheetViews>
  <sheetFormatPr defaultRowHeight="15.75" x14ac:dyDescent="0.25"/>
  <cols>
    <col min="1" max="1" width="7.1640625" style="73" customWidth="1"/>
    <col min="2" max="2" width="81.6640625" style="73" customWidth="1"/>
    <col min="3" max="3" width="14.6640625" style="74" customWidth="1"/>
    <col min="4" max="4" width="14.6640625" style="87" customWidth="1"/>
    <col min="5" max="5" width="14.5" style="74" customWidth="1"/>
    <col min="7" max="7" width="13.83203125" style="87" bestFit="1" customWidth="1"/>
    <col min="8" max="16384" width="9.33203125" style="87"/>
  </cols>
  <sheetData>
    <row r="1" spans="1:7" s="117" customFormat="1" ht="14.25" customHeight="1" x14ac:dyDescent="0.25">
      <c r="A1" s="886" t="s">
        <v>666</v>
      </c>
      <c r="B1" s="886"/>
      <c r="C1" s="886"/>
      <c r="D1" s="886"/>
      <c r="E1" s="886"/>
    </row>
    <row r="2" spans="1:7" s="117" customFormat="1" ht="14.25" customHeight="1" x14ac:dyDescent="0.25">
      <c r="A2" s="887" t="s">
        <v>20</v>
      </c>
      <c r="B2" s="887"/>
      <c r="C2" s="887"/>
      <c r="D2" s="887"/>
      <c r="E2" s="887"/>
    </row>
    <row r="3" spans="1:7" s="117" customFormat="1" ht="14.25" customHeight="1" x14ac:dyDescent="0.25">
      <c r="A3" s="888" t="s">
        <v>64</v>
      </c>
      <c r="B3" s="888"/>
      <c r="C3" s="888"/>
      <c r="D3" s="888"/>
      <c r="E3" s="888"/>
    </row>
    <row r="4" spans="1:7" ht="12.75" customHeight="1" thickBot="1" x14ac:dyDescent="0.3">
      <c r="A4" s="494" t="s">
        <v>447</v>
      </c>
      <c r="B4" s="494"/>
      <c r="C4" s="185"/>
      <c r="E4" s="185" t="s">
        <v>22</v>
      </c>
    </row>
    <row r="5" spans="1:7" ht="45" customHeight="1" thickBot="1" x14ac:dyDescent="0.3">
      <c r="A5" s="186" t="s">
        <v>104</v>
      </c>
      <c r="B5" s="187" t="s">
        <v>65</v>
      </c>
      <c r="C5" s="284" t="s">
        <v>547</v>
      </c>
      <c r="D5" s="188" t="s">
        <v>548</v>
      </c>
      <c r="E5" s="188" t="s">
        <v>574</v>
      </c>
    </row>
    <row r="6" spans="1:7" s="88" customFormat="1" ht="12.6" customHeight="1" thickBot="1" x14ac:dyDescent="0.3">
      <c r="A6" s="189" t="s">
        <v>422</v>
      </c>
      <c r="B6" s="190" t="s">
        <v>423</v>
      </c>
      <c r="C6" s="285" t="s">
        <v>424</v>
      </c>
      <c r="D6" s="191" t="s">
        <v>426</v>
      </c>
      <c r="E6" s="191" t="s">
        <v>425</v>
      </c>
      <c r="G6" s="117"/>
    </row>
    <row r="7" spans="1:7" s="89" customFormat="1" ht="14.1" customHeight="1" thickBot="1" x14ac:dyDescent="0.25">
      <c r="A7" s="192" t="s">
        <v>66</v>
      </c>
      <c r="B7" s="193" t="s">
        <v>205</v>
      </c>
      <c r="C7" s="530">
        <f>+C8+C9+C10+C11+C12+C13</f>
        <v>69912670</v>
      </c>
      <c r="D7" s="531">
        <f>+D8+D9+D10+D11+D12+D13</f>
        <v>70259040</v>
      </c>
      <c r="E7" s="531">
        <f>+E8+E9+E10+E11+E12+E13</f>
        <v>72326581</v>
      </c>
    </row>
    <row r="8" spans="1:7" s="89" customFormat="1" ht="14.1" customHeight="1" x14ac:dyDescent="0.25">
      <c r="A8" s="194" t="s">
        <v>116</v>
      </c>
      <c r="B8" s="195" t="s">
        <v>206</v>
      </c>
      <c r="C8" s="532">
        <v>56289210</v>
      </c>
      <c r="D8" s="533">
        <v>56289210</v>
      </c>
      <c r="E8" s="533">
        <v>56352804</v>
      </c>
    </row>
    <row r="9" spans="1:7" s="89" customFormat="1" ht="14.1" customHeight="1" x14ac:dyDescent="0.25">
      <c r="A9" s="196" t="s">
        <v>117</v>
      </c>
      <c r="B9" s="197" t="s">
        <v>207</v>
      </c>
      <c r="C9" s="534">
        <v>0</v>
      </c>
      <c r="D9" s="535">
        <v>0</v>
      </c>
      <c r="E9" s="535">
        <v>0</v>
      </c>
    </row>
    <row r="10" spans="1:7" s="89" customFormat="1" ht="14.1" customHeight="1" x14ac:dyDescent="0.25">
      <c r="A10" s="196" t="s">
        <v>118</v>
      </c>
      <c r="B10" s="197" t="s">
        <v>208</v>
      </c>
      <c r="C10" s="534">
        <v>11418490</v>
      </c>
      <c r="D10" s="535">
        <v>11427040</v>
      </c>
      <c r="E10" s="535">
        <v>11374030</v>
      </c>
    </row>
    <row r="11" spans="1:7" s="89" customFormat="1" ht="14.1" customHeight="1" x14ac:dyDescent="0.25">
      <c r="A11" s="196" t="s">
        <v>119</v>
      </c>
      <c r="B11" s="197" t="s">
        <v>209</v>
      </c>
      <c r="C11" s="534">
        <v>1908170</v>
      </c>
      <c r="D11" s="535">
        <v>1908170</v>
      </c>
      <c r="E11" s="535">
        <v>1908170</v>
      </c>
    </row>
    <row r="12" spans="1:7" s="89" customFormat="1" ht="14.1" customHeight="1" x14ac:dyDescent="0.2">
      <c r="A12" s="196" t="s">
        <v>149</v>
      </c>
      <c r="B12" s="198" t="s">
        <v>44</v>
      </c>
      <c r="C12" s="534">
        <v>296800</v>
      </c>
      <c r="D12" s="535">
        <v>634620</v>
      </c>
      <c r="E12" s="535">
        <v>2691577</v>
      </c>
    </row>
    <row r="13" spans="1:7" s="89" customFormat="1" ht="14.1" customHeight="1" thickBot="1" x14ac:dyDescent="0.25">
      <c r="A13" s="199" t="s">
        <v>120</v>
      </c>
      <c r="B13" s="200" t="s">
        <v>366</v>
      </c>
      <c r="C13" s="534"/>
      <c r="D13" s="535"/>
      <c r="E13" s="535"/>
    </row>
    <row r="14" spans="1:7" s="89" customFormat="1" ht="14.1" customHeight="1" thickBot="1" x14ac:dyDescent="0.25">
      <c r="A14" s="192" t="s">
        <v>67</v>
      </c>
      <c r="B14" s="201" t="s">
        <v>210</v>
      </c>
      <c r="C14" s="530">
        <f>+C15+C16+C17+C18+C19</f>
        <v>51301000</v>
      </c>
      <c r="D14" s="531">
        <f>+D15+D16+D17+D18+D19</f>
        <v>60901000</v>
      </c>
      <c r="E14" s="531">
        <f>+E15+E16+E17+E18+E19</f>
        <v>62009799</v>
      </c>
    </row>
    <row r="15" spans="1:7" s="89" customFormat="1" ht="14.1" customHeight="1" x14ac:dyDescent="0.25">
      <c r="A15" s="194" t="s">
        <v>122</v>
      </c>
      <c r="B15" s="195" t="s">
        <v>211</v>
      </c>
      <c r="C15" s="532"/>
      <c r="D15" s="533"/>
      <c r="E15" s="533"/>
    </row>
    <row r="16" spans="1:7" s="89" customFormat="1" ht="14.1" customHeight="1" x14ac:dyDescent="0.25">
      <c r="A16" s="196" t="s">
        <v>123</v>
      </c>
      <c r="B16" s="197" t="s">
        <v>212</v>
      </c>
      <c r="C16" s="534"/>
      <c r="D16" s="535"/>
      <c r="E16" s="535"/>
    </row>
    <row r="17" spans="1:5" s="89" customFormat="1" ht="14.1" customHeight="1" x14ac:dyDescent="0.25">
      <c r="A17" s="196" t="s">
        <v>124</v>
      </c>
      <c r="B17" s="197" t="s">
        <v>358</v>
      </c>
      <c r="C17" s="534">
        <v>0</v>
      </c>
      <c r="D17" s="535">
        <v>0</v>
      </c>
      <c r="E17" s="535">
        <v>0</v>
      </c>
    </row>
    <row r="18" spans="1:5" s="89" customFormat="1" ht="14.1" customHeight="1" x14ac:dyDescent="0.25">
      <c r="A18" s="196" t="s">
        <v>125</v>
      </c>
      <c r="B18" s="197" t="s">
        <v>359</v>
      </c>
      <c r="C18" s="534"/>
      <c r="D18" s="535"/>
      <c r="E18" s="535"/>
    </row>
    <row r="19" spans="1:5" s="89" customFormat="1" ht="14.1" customHeight="1" x14ac:dyDescent="0.25">
      <c r="A19" s="196" t="s">
        <v>126</v>
      </c>
      <c r="B19" s="197" t="s">
        <v>213</v>
      </c>
      <c r="C19" s="534">
        <f>SUM(C20:C25)</f>
        <v>51301000</v>
      </c>
      <c r="D19" s="535">
        <f>SUM(D20:D25)</f>
        <v>60901000</v>
      </c>
      <c r="E19" s="535">
        <f>SUM(E20:E25)</f>
        <v>62009799</v>
      </c>
    </row>
    <row r="20" spans="1:5" s="89" customFormat="1" ht="14.1" customHeight="1" x14ac:dyDescent="0.2">
      <c r="A20" s="199" t="s">
        <v>132</v>
      </c>
      <c r="B20" s="200" t="s">
        <v>512</v>
      </c>
      <c r="C20" s="536">
        <v>29479000</v>
      </c>
      <c r="D20" s="537">
        <v>29479000</v>
      </c>
      <c r="E20" s="537">
        <v>29479000</v>
      </c>
    </row>
    <row r="21" spans="1:5" s="89" customFormat="1" ht="14.1" customHeight="1" x14ac:dyDescent="0.25">
      <c r="A21" s="199" t="s">
        <v>134</v>
      </c>
      <c r="B21" s="202" t="s">
        <v>45</v>
      </c>
      <c r="C21" s="536">
        <v>1050000</v>
      </c>
      <c r="D21" s="537">
        <v>1050000</v>
      </c>
      <c r="E21" s="537">
        <v>1050000</v>
      </c>
    </row>
    <row r="22" spans="1:5" s="89" customFormat="1" ht="14.1" customHeight="1" x14ac:dyDescent="0.25">
      <c r="A22" s="199" t="s">
        <v>174</v>
      </c>
      <c r="B22" s="202" t="s">
        <v>46</v>
      </c>
      <c r="C22" s="536">
        <v>5616000</v>
      </c>
      <c r="D22" s="537">
        <v>15216000</v>
      </c>
      <c r="E22" s="537">
        <v>15216000</v>
      </c>
    </row>
    <row r="23" spans="1:5" s="89" customFormat="1" ht="14.1" customHeight="1" x14ac:dyDescent="0.25">
      <c r="A23" s="199" t="s">
        <v>175</v>
      </c>
      <c r="B23" s="202" t="s">
        <v>47</v>
      </c>
      <c r="C23" s="536">
        <v>8756000</v>
      </c>
      <c r="D23" s="537">
        <v>8756000</v>
      </c>
      <c r="E23" s="537">
        <v>8756000</v>
      </c>
    </row>
    <row r="24" spans="1:5" s="89" customFormat="1" ht="14.1" customHeight="1" x14ac:dyDescent="0.25">
      <c r="A24" s="199" t="s">
        <v>176</v>
      </c>
      <c r="B24" s="202" t="s">
        <v>58</v>
      </c>
      <c r="C24" s="536">
        <v>6400000</v>
      </c>
      <c r="D24" s="537">
        <v>6400000</v>
      </c>
      <c r="E24" s="537">
        <v>6400000</v>
      </c>
    </row>
    <row r="25" spans="1:5" s="89" customFormat="1" ht="14.1" customHeight="1" thickBot="1" x14ac:dyDescent="0.3">
      <c r="A25" s="203" t="s">
        <v>322</v>
      </c>
      <c r="B25" s="204" t="s">
        <v>603</v>
      </c>
      <c r="C25" s="538">
        <v>0</v>
      </c>
      <c r="D25" s="539">
        <v>0</v>
      </c>
      <c r="E25" s="539">
        <v>1108799</v>
      </c>
    </row>
    <row r="26" spans="1:5" s="89" customFormat="1" ht="14.1" customHeight="1" thickBot="1" x14ac:dyDescent="0.25">
      <c r="A26" s="192" t="s">
        <v>68</v>
      </c>
      <c r="B26" s="193" t="s">
        <v>215</v>
      </c>
      <c r="C26" s="530">
        <f>+C27+C28+C29+C30+C31</f>
        <v>2898000</v>
      </c>
      <c r="D26" s="531">
        <f>+D27+D28+D29+D30+D31</f>
        <v>18303198</v>
      </c>
      <c r="E26" s="531">
        <f>+E27+E28+E29+E30+E31</f>
        <v>16619178</v>
      </c>
    </row>
    <row r="27" spans="1:5" s="89" customFormat="1" ht="14.1" customHeight="1" x14ac:dyDescent="0.25">
      <c r="A27" s="194" t="s">
        <v>105</v>
      </c>
      <c r="B27" s="195" t="s">
        <v>216</v>
      </c>
      <c r="C27" s="532"/>
      <c r="D27" s="533"/>
      <c r="E27" s="533"/>
    </row>
    <row r="28" spans="1:5" s="89" customFormat="1" ht="14.1" customHeight="1" x14ac:dyDescent="0.25">
      <c r="A28" s="196" t="s">
        <v>106</v>
      </c>
      <c r="B28" s="197" t="s">
        <v>217</v>
      </c>
      <c r="C28" s="534"/>
      <c r="D28" s="535"/>
      <c r="E28" s="535"/>
    </row>
    <row r="29" spans="1:5" s="89" customFormat="1" ht="14.1" customHeight="1" x14ac:dyDescent="0.25">
      <c r="A29" s="196" t="s">
        <v>107</v>
      </c>
      <c r="B29" s="197" t="s">
        <v>360</v>
      </c>
      <c r="C29" s="534"/>
      <c r="D29" s="535"/>
      <c r="E29" s="535"/>
    </row>
    <row r="30" spans="1:5" s="89" customFormat="1" ht="14.1" customHeight="1" x14ac:dyDescent="0.25">
      <c r="A30" s="196" t="s">
        <v>157</v>
      </c>
      <c r="B30" s="197" t="s">
        <v>361</v>
      </c>
      <c r="C30" s="534"/>
      <c r="D30" s="535"/>
      <c r="E30" s="535"/>
    </row>
    <row r="31" spans="1:5" s="89" customFormat="1" ht="14.1" customHeight="1" x14ac:dyDescent="0.25">
      <c r="A31" s="196" t="s">
        <v>158</v>
      </c>
      <c r="B31" s="197" t="s">
        <v>218</v>
      </c>
      <c r="C31" s="534">
        <v>2898000</v>
      </c>
      <c r="D31" s="535">
        <f>SUM(D32:D33)</f>
        <v>18303198</v>
      </c>
      <c r="E31" s="535">
        <f>SUM(E32:E33)</f>
        <v>16619178</v>
      </c>
    </row>
    <row r="32" spans="1:5" s="89" customFormat="1" ht="14.1" customHeight="1" x14ac:dyDescent="0.25">
      <c r="A32" s="199" t="s">
        <v>270</v>
      </c>
      <c r="B32" s="202" t="s">
        <v>563</v>
      </c>
      <c r="C32" s="536">
        <v>2898000</v>
      </c>
      <c r="D32" s="537">
        <v>2898000</v>
      </c>
      <c r="E32" s="537">
        <v>2898000</v>
      </c>
    </row>
    <row r="33" spans="1:5" s="89" customFormat="1" ht="14.1" customHeight="1" thickBot="1" x14ac:dyDescent="0.3">
      <c r="A33" s="205" t="s">
        <v>561</v>
      </c>
      <c r="B33" s="206" t="s">
        <v>562</v>
      </c>
      <c r="C33" s="540"/>
      <c r="D33" s="541">
        <v>15405198</v>
      </c>
      <c r="E33" s="541">
        <v>13721178</v>
      </c>
    </row>
    <row r="34" spans="1:5" s="89" customFormat="1" ht="14.1" customHeight="1" thickBot="1" x14ac:dyDescent="0.25">
      <c r="A34" s="192" t="s">
        <v>159</v>
      </c>
      <c r="B34" s="193" t="s">
        <v>220</v>
      </c>
      <c r="C34" s="542">
        <f>+C35+C39+C40+C41</f>
        <v>33420000</v>
      </c>
      <c r="D34" s="543">
        <f>+D35+D39+D40+D41</f>
        <v>33420000</v>
      </c>
      <c r="E34" s="543">
        <f>+E35+E39+E40+E41</f>
        <v>34245100</v>
      </c>
    </row>
    <row r="35" spans="1:5" s="89" customFormat="1" ht="14.1" customHeight="1" x14ac:dyDescent="0.25">
      <c r="A35" s="194" t="s">
        <v>221</v>
      </c>
      <c r="B35" s="195" t="s">
        <v>372</v>
      </c>
      <c r="C35" s="544">
        <f>+C36+C37+C38</f>
        <v>28800000</v>
      </c>
      <c r="D35" s="545">
        <f>+D36+D37+D38</f>
        <v>28800000</v>
      </c>
      <c r="E35" s="545">
        <f>+E36+E37+E38</f>
        <v>29625100</v>
      </c>
    </row>
    <row r="36" spans="1:5" s="89" customFormat="1" ht="14.1" customHeight="1" x14ac:dyDescent="0.25">
      <c r="A36" s="196" t="s">
        <v>222</v>
      </c>
      <c r="B36" s="197" t="s">
        <v>49</v>
      </c>
      <c r="C36" s="534">
        <v>1300000</v>
      </c>
      <c r="D36" s="535">
        <v>1300000</v>
      </c>
      <c r="E36" s="535">
        <v>1300000</v>
      </c>
    </row>
    <row r="37" spans="1:5" s="89" customFormat="1" ht="14.1" customHeight="1" x14ac:dyDescent="0.25">
      <c r="A37" s="196" t="s">
        <v>223</v>
      </c>
      <c r="B37" s="197" t="s">
        <v>48</v>
      </c>
      <c r="C37" s="534"/>
      <c r="D37" s="535"/>
      <c r="E37" s="535"/>
    </row>
    <row r="38" spans="1:5" s="89" customFormat="1" ht="14.1" customHeight="1" x14ac:dyDescent="0.25">
      <c r="A38" s="196" t="s">
        <v>370</v>
      </c>
      <c r="B38" s="197" t="s">
        <v>9</v>
      </c>
      <c r="C38" s="534">
        <v>27500000</v>
      </c>
      <c r="D38" s="535">
        <v>27500000</v>
      </c>
      <c r="E38" s="535">
        <v>28325100</v>
      </c>
    </row>
    <row r="39" spans="1:5" s="89" customFormat="1" ht="14.1" customHeight="1" x14ac:dyDescent="0.25">
      <c r="A39" s="196" t="s">
        <v>224</v>
      </c>
      <c r="B39" s="197" t="s">
        <v>50</v>
      </c>
      <c r="C39" s="534">
        <v>4000000</v>
      </c>
      <c r="D39" s="535">
        <v>4000000</v>
      </c>
      <c r="E39" s="535">
        <v>4000000</v>
      </c>
    </row>
    <row r="40" spans="1:5" s="89" customFormat="1" ht="14.1" customHeight="1" x14ac:dyDescent="0.25">
      <c r="A40" s="196" t="s">
        <v>225</v>
      </c>
      <c r="B40" s="197" t="s">
        <v>51</v>
      </c>
      <c r="C40" s="534">
        <v>0</v>
      </c>
      <c r="D40" s="535">
        <v>0</v>
      </c>
      <c r="E40" s="535">
        <v>0</v>
      </c>
    </row>
    <row r="41" spans="1:5" s="89" customFormat="1" ht="14.1" customHeight="1" x14ac:dyDescent="0.25">
      <c r="A41" s="199" t="s">
        <v>226</v>
      </c>
      <c r="B41" s="202" t="s">
        <v>231</v>
      </c>
      <c r="C41" s="536">
        <f>SUM(C42:C45)</f>
        <v>620000</v>
      </c>
      <c r="D41" s="537">
        <f>SUM(D42:D45)</f>
        <v>620000</v>
      </c>
      <c r="E41" s="537">
        <f>SUM(E42:E45)</f>
        <v>620000</v>
      </c>
    </row>
    <row r="42" spans="1:5" s="89" customFormat="1" ht="14.1" customHeight="1" x14ac:dyDescent="0.25">
      <c r="A42" s="196" t="s">
        <v>52</v>
      </c>
      <c r="B42" s="197" t="s">
        <v>55</v>
      </c>
      <c r="C42" s="534">
        <v>50000</v>
      </c>
      <c r="D42" s="535">
        <v>50000</v>
      </c>
      <c r="E42" s="535">
        <v>50000</v>
      </c>
    </row>
    <row r="43" spans="1:5" s="89" customFormat="1" ht="14.1" customHeight="1" x14ac:dyDescent="0.25">
      <c r="A43" s="196" t="s">
        <v>53</v>
      </c>
      <c r="B43" s="197" t="s">
        <v>56</v>
      </c>
      <c r="C43" s="534">
        <v>100000</v>
      </c>
      <c r="D43" s="535">
        <v>100000</v>
      </c>
      <c r="E43" s="535">
        <v>100000</v>
      </c>
    </row>
    <row r="44" spans="1:5" s="89" customFormat="1" ht="14.1" customHeight="1" x14ac:dyDescent="0.25">
      <c r="A44" s="205" t="s">
        <v>54</v>
      </c>
      <c r="B44" s="206" t="s">
        <v>57</v>
      </c>
      <c r="C44" s="540">
        <v>220000</v>
      </c>
      <c r="D44" s="541">
        <v>220000</v>
      </c>
      <c r="E44" s="541">
        <v>220000</v>
      </c>
    </row>
    <row r="45" spans="1:5" s="89" customFormat="1" ht="14.1" customHeight="1" thickBot="1" x14ac:dyDescent="0.3">
      <c r="A45" s="205"/>
      <c r="B45" s="206" t="s">
        <v>544</v>
      </c>
      <c r="C45" s="540">
        <v>250000</v>
      </c>
      <c r="D45" s="541">
        <v>250000</v>
      </c>
      <c r="E45" s="541">
        <v>250000</v>
      </c>
    </row>
    <row r="46" spans="1:5" s="89" customFormat="1" ht="14.1" customHeight="1" thickBot="1" x14ac:dyDescent="0.25">
      <c r="A46" s="192" t="s">
        <v>70</v>
      </c>
      <c r="B46" s="193" t="s">
        <v>367</v>
      </c>
      <c r="C46" s="530">
        <f>SUM(C47:C57)</f>
        <v>5964000</v>
      </c>
      <c r="D46" s="531">
        <f>SUM(D47:D57)</f>
        <v>6164000</v>
      </c>
      <c r="E46" s="531">
        <f>SUM(E47:E57)</f>
        <v>6164000</v>
      </c>
    </row>
    <row r="47" spans="1:5" s="89" customFormat="1" ht="14.1" customHeight="1" x14ac:dyDescent="0.25">
      <c r="A47" s="194" t="s">
        <v>109</v>
      </c>
      <c r="B47" s="195" t="s">
        <v>234</v>
      </c>
      <c r="C47" s="532"/>
      <c r="D47" s="533"/>
      <c r="E47" s="533"/>
    </row>
    <row r="48" spans="1:5" s="89" customFormat="1" ht="14.1" customHeight="1" x14ac:dyDescent="0.25">
      <c r="A48" s="196" t="s">
        <v>110</v>
      </c>
      <c r="B48" s="197" t="s">
        <v>235</v>
      </c>
      <c r="C48" s="534">
        <v>1402000</v>
      </c>
      <c r="D48" s="535">
        <v>1602000</v>
      </c>
      <c r="E48" s="535">
        <v>1602000</v>
      </c>
    </row>
    <row r="49" spans="1:5" s="89" customFormat="1" ht="14.1" customHeight="1" x14ac:dyDescent="0.25">
      <c r="A49" s="196" t="s">
        <v>111</v>
      </c>
      <c r="B49" s="197" t="s">
        <v>236</v>
      </c>
      <c r="C49" s="534">
        <v>780000</v>
      </c>
      <c r="D49" s="535">
        <v>780000</v>
      </c>
      <c r="E49" s="535">
        <v>780000</v>
      </c>
    </row>
    <row r="50" spans="1:5" s="89" customFormat="1" ht="14.1" customHeight="1" x14ac:dyDescent="0.25">
      <c r="A50" s="196" t="s">
        <v>161</v>
      </c>
      <c r="B50" s="197" t="s">
        <v>237</v>
      </c>
      <c r="C50" s="534">
        <v>2101000</v>
      </c>
      <c r="D50" s="535">
        <v>2101000</v>
      </c>
      <c r="E50" s="535">
        <v>2101000</v>
      </c>
    </row>
    <row r="51" spans="1:5" s="89" customFormat="1" ht="14.1" customHeight="1" x14ac:dyDescent="0.25">
      <c r="A51" s="196" t="s">
        <v>162</v>
      </c>
      <c r="B51" s="197" t="s">
        <v>238</v>
      </c>
      <c r="C51" s="534"/>
      <c r="D51" s="535"/>
      <c r="E51" s="535"/>
    </row>
    <row r="52" spans="1:5" s="89" customFormat="1" ht="14.1" customHeight="1" x14ac:dyDescent="0.25">
      <c r="A52" s="196" t="s">
        <v>163</v>
      </c>
      <c r="B52" s="197" t="s">
        <v>239</v>
      </c>
      <c r="C52" s="534">
        <v>1141000</v>
      </c>
      <c r="D52" s="535">
        <v>1141000</v>
      </c>
      <c r="E52" s="535">
        <v>1141000</v>
      </c>
    </row>
    <row r="53" spans="1:5" s="89" customFormat="1" ht="14.1" customHeight="1" x14ac:dyDescent="0.25">
      <c r="A53" s="196" t="s">
        <v>164</v>
      </c>
      <c r="B53" s="197" t="s">
        <v>240</v>
      </c>
      <c r="C53" s="534">
        <v>340000</v>
      </c>
      <c r="D53" s="535">
        <v>340000</v>
      </c>
      <c r="E53" s="535">
        <v>340000</v>
      </c>
    </row>
    <row r="54" spans="1:5" s="89" customFormat="1" ht="14.1" customHeight="1" x14ac:dyDescent="0.25">
      <c r="A54" s="196" t="s">
        <v>165</v>
      </c>
      <c r="B54" s="197" t="s">
        <v>241</v>
      </c>
      <c r="C54" s="534">
        <v>200000</v>
      </c>
      <c r="D54" s="535">
        <v>200000</v>
      </c>
      <c r="E54" s="535">
        <v>200000</v>
      </c>
    </row>
    <row r="55" spans="1:5" s="89" customFormat="1" ht="14.1" customHeight="1" x14ac:dyDescent="0.25">
      <c r="A55" s="196" t="s">
        <v>232</v>
      </c>
      <c r="B55" s="197" t="s">
        <v>242</v>
      </c>
      <c r="C55" s="546"/>
      <c r="D55" s="547"/>
      <c r="E55" s="547"/>
    </row>
    <row r="56" spans="1:5" s="89" customFormat="1" ht="14.1" customHeight="1" x14ac:dyDescent="0.25">
      <c r="A56" s="199" t="s">
        <v>233</v>
      </c>
      <c r="B56" s="202" t="s">
        <v>369</v>
      </c>
      <c r="C56" s="548"/>
      <c r="D56" s="549"/>
      <c r="E56" s="549"/>
    </row>
    <row r="57" spans="1:5" s="89" customFormat="1" ht="14.1" customHeight="1" thickBot="1" x14ac:dyDescent="0.25">
      <c r="A57" s="199" t="s">
        <v>368</v>
      </c>
      <c r="B57" s="200" t="s">
        <v>243</v>
      </c>
      <c r="C57" s="548">
        <v>0</v>
      </c>
      <c r="D57" s="549">
        <v>0</v>
      </c>
      <c r="E57" s="549">
        <v>0</v>
      </c>
    </row>
    <row r="58" spans="1:5" s="89" customFormat="1" ht="14.1" customHeight="1" thickBot="1" x14ac:dyDescent="0.25">
      <c r="A58" s="192" t="s">
        <v>71</v>
      </c>
      <c r="B58" s="193" t="s">
        <v>244</v>
      </c>
      <c r="C58" s="530">
        <f>SUM(C59:C63)</f>
        <v>2500000</v>
      </c>
      <c r="D58" s="531">
        <f>SUM(D59:D63)</f>
        <v>2500000</v>
      </c>
      <c r="E58" s="531">
        <f>SUM(E59:E63)</f>
        <v>498280</v>
      </c>
    </row>
    <row r="59" spans="1:5" s="89" customFormat="1" ht="14.1" customHeight="1" x14ac:dyDescent="0.25">
      <c r="A59" s="194" t="s">
        <v>112</v>
      </c>
      <c r="B59" s="195" t="s">
        <v>248</v>
      </c>
      <c r="C59" s="550"/>
      <c r="D59" s="551"/>
      <c r="E59" s="551"/>
    </row>
    <row r="60" spans="1:5" s="89" customFormat="1" ht="14.1" customHeight="1" x14ac:dyDescent="0.25">
      <c r="A60" s="196" t="s">
        <v>113</v>
      </c>
      <c r="B60" s="197" t="s">
        <v>249</v>
      </c>
      <c r="C60" s="546">
        <v>2500000</v>
      </c>
      <c r="D60" s="547">
        <v>2500000</v>
      </c>
      <c r="E60" s="547">
        <v>498280</v>
      </c>
    </row>
    <row r="61" spans="1:5" s="89" customFormat="1" ht="14.1" customHeight="1" x14ac:dyDescent="0.25">
      <c r="A61" s="196" t="s">
        <v>245</v>
      </c>
      <c r="B61" s="197" t="s">
        <v>250</v>
      </c>
      <c r="C61" s="546"/>
      <c r="D61" s="547"/>
      <c r="E61" s="547"/>
    </row>
    <row r="62" spans="1:5" s="89" customFormat="1" ht="14.1" customHeight="1" x14ac:dyDescent="0.25">
      <c r="A62" s="196" t="s">
        <v>246</v>
      </c>
      <c r="B62" s="197" t="s">
        <v>251</v>
      </c>
      <c r="C62" s="546"/>
      <c r="D62" s="547"/>
      <c r="E62" s="547"/>
    </row>
    <row r="63" spans="1:5" s="89" customFormat="1" ht="14.1" customHeight="1" thickBot="1" x14ac:dyDescent="0.25">
      <c r="A63" s="199" t="s">
        <v>247</v>
      </c>
      <c r="B63" s="200" t="s">
        <v>252</v>
      </c>
      <c r="C63" s="548"/>
      <c r="D63" s="549"/>
      <c r="E63" s="549"/>
    </row>
    <row r="64" spans="1:5" s="89" customFormat="1" ht="14.1" customHeight="1" thickBot="1" x14ac:dyDescent="0.25">
      <c r="A64" s="192" t="s">
        <v>166</v>
      </c>
      <c r="B64" s="193" t="s">
        <v>253</v>
      </c>
      <c r="C64" s="530">
        <f>SUM(C65:C67)</f>
        <v>0</v>
      </c>
      <c r="D64" s="531">
        <f>SUM(D65:D67)</f>
        <v>0</v>
      </c>
      <c r="E64" s="531">
        <f>SUM(E65:E67)</f>
        <v>0</v>
      </c>
    </row>
    <row r="65" spans="1:5" s="89" customFormat="1" ht="14.1" customHeight="1" x14ac:dyDescent="0.25">
      <c r="A65" s="194" t="s">
        <v>114</v>
      </c>
      <c r="B65" s="195" t="s">
        <v>254</v>
      </c>
      <c r="C65" s="532"/>
      <c r="D65" s="533"/>
      <c r="E65" s="533"/>
    </row>
    <row r="66" spans="1:5" s="89" customFormat="1" ht="14.1" customHeight="1" x14ac:dyDescent="0.25">
      <c r="A66" s="196" t="s">
        <v>115</v>
      </c>
      <c r="B66" s="197" t="s">
        <v>362</v>
      </c>
      <c r="C66" s="534">
        <v>0</v>
      </c>
      <c r="D66" s="535">
        <v>0</v>
      </c>
      <c r="E66" s="535">
        <v>0</v>
      </c>
    </row>
    <row r="67" spans="1:5" s="89" customFormat="1" ht="14.1" customHeight="1" x14ac:dyDescent="0.25">
      <c r="A67" s="196" t="s">
        <v>257</v>
      </c>
      <c r="B67" s="197" t="s">
        <v>255</v>
      </c>
      <c r="C67" s="534"/>
      <c r="D67" s="535"/>
      <c r="E67" s="535"/>
    </row>
    <row r="68" spans="1:5" s="89" customFormat="1" ht="14.1" customHeight="1" thickBot="1" x14ac:dyDescent="0.25">
      <c r="A68" s="199" t="s">
        <v>258</v>
      </c>
      <c r="B68" s="200" t="s">
        <v>256</v>
      </c>
      <c r="C68" s="536"/>
      <c r="D68" s="537"/>
      <c r="E68" s="537"/>
    </row>
    <row r="69" spans="1:5" s="89" customFormat="1" ht="14.1" customHeight="1" thickBot="1" x14ac:dyDescent="0.25">
      <c r="A69" s="192" t="s">
        <v>73</v>
      </c>
      <c r="B69" s="201" t="s">
        <v>259</v>
      </c>
      <c r="C69" s="530">
        <f>SUM(C70:C72)</f>
        <v>300000</v>
      </c>
      <c r="D69" s="531">
        <f>SUM(D70:D72)</f>
        <v>300000</v>
      </c>
      <c r="E69" s="531">
        <f>SUM(E70:E72)</f>
        <v>1432878</v>
      </c>
    </row>
    <row r="70" spans="1:5" s="89" customFormat="1" ht="14.1" customHeight="1" x14ac:dyDescent="0.25">
      <c r="A70" s="194" t="s">
        <v>167</v>
      </c>
      <c r="B70" s="195" t="s">
        <v>261</v>
      </c>
      <c r="C70" s="546"/>
      <c r="D70" s="547"/>
      <c r="E70" s="547"/>
    </row>
    <row r="71" spans="1:5" s="89" customFormat="1" ht="14.1" customHeight="1" x14ac:dyDescent="0.25">
      <c r="A71" s="196" t="s">
        <v>168</v>
      </c>
      <c r="B71" s="197" t="s">
        <v>363</v>
      </c>
      <c r="C71" s="546">
        <v>300000</v>
      </c>
      <c r="D71" s="547">
        <v>300000</v>
      </c>
      <c r="E71" s="547">
        <v>1432878</v>
      </c>
    </row>
    <row r="72" spans="1:5" s="89" customFormat="1" ht="14.1" customHeight="1" x14ac:dyDescent="0.25">
      <c r="A72" s="196" t="s">
        <v>185</v>
      </c>
      <c r="B72" s="197" t="s">
        <v>262</v>
      </c>
      <c r="C72" s="546"/>
      <c r="D72" s="547"/>
      <c r="E72" s="547"/>
    </row>
    <row r="73" spans="1:5" s="89" customFormat="1" ht="14.1" customHeight="1" thickBot="1" x14ac:dyDescent="0.25">
      <c r="A73" s="199" t="s">
        <v>260</v>
      </c>
      <c r="B73" s="200" t="s">
        <v>263</v>
      </c>
      <c r="C73" s="546"/>
      <c r="D73" s="547"/>
      <c r="E73" s="547"/>
    </row>
    <row r="74" spans="1:5" s="89" customFormat="1" ht="14.1" customHeight="1" thickBot="1" x14ac:dyDescent="0.25">
      <c r="A74" s="207" t="s">
        <v>412</v>
      </c>
      <c r="B74" s="193" t="s">
        <v>264</v>
      </c>
      <c r="C74" s="542">
        <f>+C7+C14+C26+C34+C46+C58+C64+C69</f>
        <v>166295670</v>
      </c>
      <c r="D74" s="543">
        <f>+D7+D14+D26+D34+D46+D58+D64+D69</f>
        <v>191847238</v>
      </c>
      <c r="E74" s="543">
        <f>+E7+E14+E26+E34+E46+E58+E64+E69</f>
        <v>193295816</v>
      </c>
    </row>
    <row r="75" spans="1:5" s="89" customFormat="1" ht="14.1" customHeight="1" thickBot="1" x14ac:dyDescent="0.25">
      <c r="A75" s="208" t="s">
        <v>265</v>
      </c>
      <c r="B75" s="201" t="s">
        <v>266</v>
      </c>
      <c r="C75" s="530">
        <f>SUM(C76:C78)</f>
        <v>0</v>
      </c>
      <c r="D75" s="531">
        <f>SUM(D76:D78)</f>
        <v>0</v>
      </c>
      <c r="E75" s="531">
        <f>SUM(E76:E78)</f>
        <v>0</v>
      </c>
    </row>
    <row r="76" spans="1:5" s="89" customFormat="1" ht="14.1" customHeight="1" x14ac:dyDescent="0.25">
      <c r="A76" s="194" t="s">
        <v>298</v>
      </c>
      <c r="B76" s="195" t="s">
        <v>267</v>
      </c>
      <c r="C76" s="546"/>
      <c r="D76" s="547"/>
      <c r="E76" s="547"/>
    </row>
    <row r="77" spans="1:5" s="89" customFormat="1" ht="14.1" customHeight="1" x14ac:dyDescent="0.25">
      <c r="A77" s="196" t="s">
        <v>307</v>
      </c>
      <c r="B77" s="197" t="s">
        <v>268</v>
      </c>
      <c r="C77" s="546"/>
      <c r="D77" s="547"/>
      <c r="E77" s="547"/>
    </row>
    <row r="78" spans="1:5" s="89" customFormat="1" ht="14.1" customHeight="1" thickBot="1" x14ac:dyDescent="0.25">
      <c r="A78" s="199" t="s">
        <v>308</v>
      </c>
      <c r="B78" s="209" t="s">
        <v>397</v>
      </c>
      <c r="C78" s="546"/>
      <c r="D78" s="547"/>
      <c r="E78" s="547"/>
    </row>
    <row r="79" spans="1:5" s="89" customFormat="1" ht="14.1" customHeight="1" thickBot="1" x14ac:dyDescent="0.25">
      <c r="A79" s="208" t="s">
        <v>271</v>
      </c>
      <c r="B79" s="201" t="s">
        <v>272</v>
      </c>
      <c r="C79" s="530">
        <f>SUM(C80:C83)</f>
        <v>0</v>
      </c>
      <c r="D79" s="531">
        <f>SUM(D80:D83)</f>
        <v>0</v>
      </c>
      <c r="E79" s="531">
        <f>SUM(E80:E83)</f>
        <v>0</v>
      </c>
    </row>
    <row r="80" spans="1:5" s="89" customFormat="1" ht="14.1" customHeight="1" x14ac:dyDescent="0.25">
      <c r="A80" s="194" t="s">
        <v>150</v>
      </c>
      <c r="B80" s="195" t="s">
        <v>273</v>
      </c>
      <c r="C80" s="546"/>
      <c r="D80" s="547"/>
      <c r="E80" s="547"/>
    </row>
    <row r="81" spans="1:5" s="89" customFormat="1" ht="14.1" customHeight="1" x14ac:dyDescent="0.25">
      <c r="A81" s="196" t="s">
        <v>151</v>
      </c>
      <c r="B81" s="197" t="s">
        <v>274</v>
      </c>
      <c r="C81" s="546"/>
      <c r="D81" s="547"/>
      <c r="E81" s="547"/>
    </row>
    <row r="82" spans="1:5" s="89" customFormat="1" ht="14.1" customHeight="1" x14ac:dyDescent="0.25">
      <c r="A82" s="196" t="s">
        <v>299</v>
      </c>
      <c r="B82" s="197" t="s">
        <v>275</v>
      </c>
      <c r="C82" s="546"/>
      <c r="D82" s="547"/>
      <c r="E82" s="547"/>
    </row>
    <row r="83" spans="1:5" s="89" customFormat="1" ht="14.1" customHeight="1" thickBot="1" x14ac:dyDescent="0.25">
      <c r="A83" s="199" t="s">
        <v>300</v>
      </c>
      <c r="B83" s="200" t="s">
        <v>276</v>
      </c>
      <c r="C83" s="546"/>
      <c r="D83" s="547"/>
      <c r="E83" s="547"/>
    </row>
    <row r="84" spans="1:5" s="89" customFormat="1" ht="14.1" customHeight="1" thickBot="1" x14ac:dyDescent="0.25">
      <c r="A84" s="208" t="s">
        <v>277</v>
      </c>
      <c r="B84" s="201" t="s">
        <v>278</v>
      </c>
      <c r="C84" s="530">
        <f>SUM(C85:C86)</f>
        <v>190376705</v>
      </c>
      <c r="D84" s="531">
        <f>SUM(D85:D86)</f>
        <v>204819874</v>
      </c>
      <c r="E84" s="531">
        <f>SUM(E85:E86)</f>
        <v>205426126</v>
      </c>
    </row>
    <row r="85" spans="1:5" s="89" customFormat="1" ht="14.1" customHeight="1" x14ac:dyDescent="0.25">
      <c r="A85" s="194" t="s">
        <v>301</v>
      </c>
      <c r="B85" s="195" t="s">
        <v>279</v>
      </c>
      <c r="C85" s="546">
        <v>190376705</v>
      </c>
      <c r="D85" s="547">
        <v>204819874</v>
      </c>
      <c r="E85" s="547">
        <v>205426126</v>
      </c>
    </row>
    <row r="86" spans="1:5" s="89" customFormat="1" ht="14.1" customHeight="1" thickBot="1" x14ac:dyDescent="0.25">
      <c r="A86" s="199" t="s">
        <v>302</v>
      </c>
      <c r="B86" s="200" t="s">
        <v>280</v>
      </c>
      <c r="C86" s="546"/>
      <c r="D86" s="547"/>
      <c r="E86" s="547"/>
    </row>
    <row r="87" spans="1:5" s="89" customFormat="1" ht="14.1" customHeight="1" thickBot="1" x14ac:dyDescent="0.25">
      <c r="A87" s="208" t="s">
        <v>281</v>
      </c>
      <c r="B87" s="201" t="s">
        <v>282</v>
      </c>
      <c r="C87" s="530">
        <f>SUM(C88:C90)</f>
        <v>0</v>
      </c>
      <c r="D87" s="531">
        <f>SUM(D88:D90)</f>
        <v>0</v>
      </c>
      <c r="E87" s="531">
        <f>SUM(E88:E90)</f>
        <v>0</v>
      </c>
    </row>
    <row r="88" spans="1:5" s="89" customFormat="1" ht="14.1" customHeight="1" x14ac:dyDescent="0.25">
      <c r="A88" s="194" t="s">
        <v>303</v>
      </c>
      <c r="B88" s="195" t="s">
        <v>283</v>
      </c>
      <c r="C88" s="546"/>
      <c r="D88" s="547"/>
      <c r="E88" s="547"/>
    </row>
    <row r="89" spans="1:5" s="89" customFormat="1" ht="14.1" customHeight="1" x14ac:dyDescent="0.25">
      <c r="A89" s="196" t="s">
        <v>304</v>
      </c>
      <c r="B89" s="197" t="s">
        <v>284</v>
      </c>
      <c r="C89" s="546"/>
      <c r="D89" s="547"/>
      <c r="E89" s="547"/>
    </row>
    <row r="90" spans="1:5" s="89" customFormat="1" ht="14.1" customHeight="1" thickBot="1" x14ac:dyDescent="0.25">
      <c r="A90" s="199" t="s">
        <v>305</v>
      </c>
      <c r="B90" s="200" t="s">
        <v>285</v>
      </c>
      <c r="C90" s="546"/>
      <c r="D90" s="547"/>
      <c r="E90" s="547"/>
    </row>
    <row r="91" spans="1:5" s="89" customFormat="1" ht="14.1" customHeight="1" thickBot="1" x14ac:dyDescent="0.25">
      <c r="A91" s="208" t="s">
        <v>286</v>
      </c>
      <c r="B91" s="201" t="s">
        <v>306</v>
      </c>
      <c r="C91" s="530">
        <f>SUM(C92:C95)</f>
        <v>0</v>
      </c>
      <c r="D91" s="531">
        <f>SUM(D92:D95)</f>
        <v>0</v>
      </c>
      <c r="E91" s="531">
        <f>SUM(E92:E95)</f>
        <v>0</v>
      </c>
    </row>
    <row r="92" spans="1:5" s="89" customFormat="1" ht="14.1" customHeight="1" x14ac:dyDescent="0.25">
      <c r="A92" s="210" t="s">
        <v>287</v>
      </c>
      <c r="B92" s="195" t="s">
        <v>288</v>
      </c>
      <c r="C92" s="546"/>
      <c r="D92" s="547"/>
      <c r="E92" s="547"/>
    </row>
    <row r="93" spans="1:5" s="89" customFormat="1" ht="14.1" customHeight="1" x14ac:dyDescent="0.25">
      <c r="A93" s="211" t="s">
        <v>289</v>
      </c>
      <c r="B93" s="197" t="s">
        <v>290</v>
      </c>
      <c r="C93" s="546"/>
      <c r="D93" s="547"/>
      <c r="E93" s="547"/>
    </row>
    <row r="94" spans="1:5" s="89" customFormat="1" ht="14.1" customHeight="1" x14ac:dyDescent="0.25">
      <c r="A94" s="211" t="s">
        <v>291</v>
      </c>
      <c r="B94" s="197" t="s">
        <v>292</v>
      </c>
      <c r="C94" s="546"/>
      <c r="D94" s="547"/>
      <c r="E94" s="547"/>
    </row>
    <row r="95" spans="1:5" s="89" customFormat="1" ht="14.1" customHeight="1" thickBot="1" x14ac:dyDescent="0.3">
      <c r="A95" s="212" t="s">
        <v>293</v>
      </c>
      <c r="B95" s="200" t="s">
        <v>294</v>
      </c>
      <c r="C95" s="546"/>
      <c r="D95" s="547"/>
      <c r="E95" s="547"/>
    </row>
    <row r="96" spans="1:5" s="89" customFormat="1" ht="14.1" customHeight="1" thickBot="1" x14ac:dyDescent="0.25">
      <c r="A96" s="208" t="s">
        <v>295</v>
      </c>
      <c r="B96" s="201" t="s">
        <v>411</v>
      </c>
      <c r="C96" s="552"/>
      <c r="D96" s="553"/>
      <c r="E96" s="553"/>
    </row>
    <row r="97" spans="1:5" s="89" customFormat="1" ht="14.1" customHeight="1" thickBot="1" x14ac:dyDescent="0.25">
      <c r="A97" s="208" t="s">
        <v>297</v>
      </c>
      <c r="B97" s="201" t="s">
        <v>296</v>
      </c>
      <c r="C97" s="552"/>
      <c r="D97" s="553"/>
      <c r="E97" s="553"/>
    </row>
    <row r="98" spans="1:5" s="89" customFormat="1" ht="18" customHeight="1" thickBot="1" x14ac:dyDescent="0.25">
      <c r="A98" s="208" t="s">
        <v>309</v>
      </c>
      <c r="B98" s="213" t="s">
        <v>414</v>
      </c>
      <c r="C98" s="542">
        <f>+C75+C79+C84+C87+C91+C97+C96</f>
        <v>190376705</v>
      </c>
      <c r="D98" s="543">
        <f>+D75+D79+D84+D87+D91+D97+D96</f>
        <v>204819874</v>
      </c>
      <c r="E98" s="543">
        <f>+E75+E79+E84+E87+E91+E97+E96</f>
        <v>205426126</v>
      </c>
    </row>
    <row r="99" spans="1:5" s="89" customFormat="1" ht="32.25" customHeight="1" thickBot="1" x14ac:dyDescent="0.25">
      <c r="A99" s="214" t="s">
        <v>413</v>
      </c>
      <c r="B99" s="215" t="s">
        <v>415</v>
      </c>
      <c r="C99" s="542">
        <f>+C74+C98</f>
        <v>356672375</v>
      </c>
      <c r="D99" s="543">
        <f>+D74+D98</f>
        <v>396667112</v>
      </c>
      <c r="E99" s="543">
        <f>+E74+E98</f>
        <v>398721942</v>
      </c>
    </row>
    <row r="100" spans="1:5" s="117" customFormat="1" ht="14.1" customHeight="1" x14ac:dyDescent="0.25">
      <c r="A100" s="568" t="s">
        <v>94</v>
      </c>
      <c r="B100" s="568"/>
      <c r="C100" s="568"/>
      <c r="E100" s="568"/>
    </row>
    <row r="101" spans="1:5" s="93" customFormat="1" ht="14.1" customHeight="1" thickBot="1" x14ac:dyDescent="0.3">
      <c r="A101" s="495" t="s">
        <v>448</v>
      </c>
      <c r="B101" s="495"/>
      <c r="C101" s="185"/>
      <c r="E101" s="185" t="s">
        <v>22</v>
      </c>
    </row>
    <row r="102" spans="1:5" ht="41.25" customHeight="1" thickBot="1" x14ac:dyDescent="0.3">
      <c r="A102" s="186" t="s">
        <v>104</v>
      </c>
      <c r="B102" s="187" t="s">
        <v>65</v>
      </c>
      <c r="C102" s="284" t="s">
        <v>547</v>
      </c>
      <c r="D102" s="188" t="s">
        <v>548</v>
      </c>
      <c r="E102" s="188" t="s">
        <v>574</v>
      </c>
    </row>
    <row r="103" spans="1:5" s="88" customFormat="1" ht="14.1" customHeight="1" thickBot="1" x14ac:dyDescent="0.25">
      <c r="A103" s="189" t="s">
        <v>422</v>
      </c>
      <c r="B103" s="190" t="s">
        <v>423</v>
      </c>
      <c r="C103" s="285" t="s">
        <v>424</v>
      </c>
      <c r="D103" s="191" t="s">
        <v>426</v>
      </c>
      <c r="E103" s="191" t="s">
        <v>425</v>
      </c>
    </row>
    <row r="104" spans="1:5" ht="14.1" customHeight="1" thickBot="1" x14ac:dyDescent="0.3">
      <c r="A104" s="216" t="s">
        <v>66</v>
      </c>
      <c r="B104" s="217" t="s">
        <v>4</v>
      </c>
      <c r="C104" s="554">
        <f>C105+C106+C107+C108+C109+C122</f>
        <v>190801740</v>
      </c>
      <c r="D104" s="555">
        <f>D105+D106+D107+D108+D109+D122</f>
        <v>204866051</v>
      </c>
      <c r="E104" s="555">
        <f>E105+E106+E107+E108+E109+E122</f>
        <v>219329175</v>
      </c>
    </row>
    <row r="105" spans="1:5" ht="14.1" customHeight="1" x14ac:dyDescent="0.25">
      <c r="A105" s="218" t="s">
        <v>116</v>
      </c>
      <c r="B105" s="219" t="s">
        <v>95</v>
      </c>
      <c r="C105" s="556">
        <v>74072368</v>
      </c>
      <c r="D105" s="557">
        <v>76959368</v>
      </c>
      <c r="E105" s="557">
        <v>78836535</v>
      </c>
    </row>
    <row r="106" spans="1:5" ht="14.1" customHeight="1" x14ac:dyDescent="0.25">
      <c r="A106" s="196" t="s">
        <v>117</v>
      </c>
      <c r="B106" s="220" t="s">
        <v>169</v>
      </c>
      <c r="C106" s="534">
        <v>13787432</v>
      </c>
      <c r="D106" s="535">
        <v>14440962</v>
      </c>
      <c r="E106" s="535">
        <v>14835867</v>
      </c>
    </row>
    <row r="107" spans="1:5" ht="14.1" customHeight="1" x14ac:dyDescent="0.25">
      <c r="A107" s="196" t="s">
        <v>118</v>
      </c>
      <c r="B107" s="220" t="s">
        <v>143</v>
      </c>
      <c r="C107" s="536">
        <v>79953000</v>
      </c>
      <c r="D107" s="537">
        <v>88905370</v>
      </c>
      <c r="E107" s="537">
        <v>95013365</v>
      </c>
    </row>
    <row r="108" spans="1:5" ht="14.1" customHeight="1" x14ac:dyDescent="0.25">
      <c r="A108" s="196" t="s">
        <v>119</v>
      </c>
      <c r="B108" s="221" t="s">
        <v>170</v>
      </c>
      <c r="C108" s="536">
        <v>10205000</v>
      </c>
      <c r="D108" s="537">
        <v>10205000</v>
      </c>
      <c r="E108" s="537">
        <v>11205000</v>
      </c>
    </row>
    <row r="109" spans="1:5" ht="14.1" customHeight="1" x14ac:dyDescent="0.25">
      <c r="A109" s="196" t="s">
        <v>127</v>
      </c>
      <c r="B109" s="222" t="s">
        <v>171</v>
      </c>
      <c r="C109" s="536">
        <v>12783940</v>
      </c>
      <c r="D109" s="537">
        <v>14355351</v>
      </c>
      <c r="E109" s="537">
        <f>SUM(E110:E121)</f>
        <v>19438408</v>
      </c>
    </row>
    <row r="110" spans="1:5" ht="14.1" customHeight="1" x14ac:dyDescent="0.25">
      <c r="A110" s="196" t="s">
        <v>120</v>
      </c>
      <c r="B110" s="220" t="s">
        <v>378</v>
      </c>
      <c r="C110" s="536">
        <v>68940</v>
      </c>
      <c r="D110" s="537">
        <v>170351</v>
      </c>
      <c r="E110" s="537">
        <v>170351</v>
      </c>
    </row>
    <row r="111" spans="1:5" ht="14.1" customHeight="1" x14ac:dyDescent="0.25">
      <c r="A111" s="196" t="s">
        <v>121</v>
      </c>
      <c r="B111" s="223" t="s">
        <v>377</v>
      </c>
      <c r="C111" s="536"/>
      <c r="D111" s="537"/>
      <c r="E111" s="537"/>
    </row>
    <row r="112" spans="1:5" ht="14.1" customHeight="1" x14ac:dyDescent="0.25">
      <c r="A112" s="196" t="s">
        <v>128</v>
      </c>
      <c r="B112" s="223" t="s">
        <v>376</v>
      </c>
      <c r="C112" s="536"/>
      <c r="D112" s="537"/>
      <c r="E112" s="537"/>
    </row>
    <row r="113" spans="1:5" ht="14.1" customHeight="1" x14ac:dyDescent="0.25">
      <c r="A113" s="196" t="s">
        <v>129</v>
      </c>
      <c r="B113" s="224" t="s">
        <v>312</v>
      </c>
      <c r="C113" s="536"/>
      <c r="D113" s="537"/>
      <c r="E113" s="537"/>
    </row>
    <row r="114" spans="1:5" ht="14.1" customHeight="1" x14ac:dyDescent="0.25">
      <c r="A114" s="196" t="s">
        <v>130</v>
      </c>
      <c r="B114" s="225" t="s">
        <v>313</v>
      </c>
      <c r="C114" s="536"/>
      <c r="D114" s="537"/>
      <c r="E114" s="537"/>
    </row>
    <row r="115" spans="1:5" ht="14.1" customHeight="1" x14ac:dyDescent="0.25">
      <c r="A115" s="196" t="s">
        <v>131</v>
      </c>
      <c r="B115" s="225" t="s">
        <v>314</v>
      </c>
      <c r="C115" s="536"/>
      <c r="D115" s="537"/>
      <c r="E115" s="537"/>
    </row>
    <row r="116" spans="1:5" ht="14.1" customHeight="1" x14ac:dyDescent="0.25">
      <c r="A116" s="196" t="s">
        <v>133</v>
      </c>
      <c r="B116" s="224" t="s">
        <v>315</v>
      </c>
      <c r="C116" s="536">
        <v>4815000</v>
      </c>
      <c r="D116" s="537">
        <v>5550000</v>
      </c>
      <c r="E116" s="537">
        <v>10533057</v>
      </c>
    </row>
    <row r="117" spans="1:5" ht="14.1" customHeight="1" x14ac:dyDescent="0.25">
      <c r="A117" s="196" t="s">
        <v>172</v>
      </c>
      <c r="B117" s="224" t="s">
        <v>316</v>
      </c>
      <c r="C117" s="536"/>
      <c r="D117" s="537"/>
      <c r="E117" s="537"/>
    </row>
    <row r="118" spans="1:5" ht="14.1" customHeight="1" x14ac:dyDescent="0.25">
      <c r="A118" s="196" t="s">
        <v>310</v>
      </c>
      <c r="B118" s="225" t="s">
        <v>317</v>
      </c>
      <c r="C118" s="536"/>
      <c r="D118" s="537"/>
      <c r="E118" s="537"/>
    </row>
    <row r="119" spans="1:5" ht="14.1" customHeight="1" x14ac:dyDescent="0.25">
      <c r="A119" s="205" t="s">
        <v>311</v>
      </c>
      <c r="B119" s="223" t="s">
        <v>318</v>
      </c>
      <c r="C119" s="536"/>
      <c r="D119" s="537"/>
      <c r="E119" s="537"/>
    </row>
    <row r="120" spans="1:5" ht="14.1" customHeight="1" x14ac:dyDescent="0.25">
      <c r="A120" s="196" t="s">
        <v>374</v>
      </c>
      <c r="B120" s="223" t="s">
        <v>319</v>
      </c>
      <c r="C120" s="536"/>
      <c r="D120" s="537"/>
      <c r="E120" s="537"/>
    </row>
    <row r="121" spans="1:5" ht="14.1" customHeight="1" x14ac:dyDescent="0.25">
      <c r="A121" s="199" t="s">
        <v>375</v>
      </c>
      <c r="B121" s="223" t="s">
        <v>320</v>
      </c>
      <c r="C121" s="536">
        <v>7900000</v>
      </c>
      <c r="D121" s="537">
        <v>8635000</v>
      </c>
      <c r="E121" s="537">
        <v>8735000</v>
      </c>
    </row>
    <row r="122" spans="1:5" ht="14.1" customHeight="1" x14ac:dyDescent="0.25">
      <c r="A122" s="196" t="s">
        <v>379</v>
      </c>
      <c r="B122" s="221" t="s">
        <v>96</v>
      </c>
      <c r="C122" s="534"/>
      <c r="D122" s="535"/>
      <c r="E122" s="535"/>
    </row>
    <row r="123" spans="1:5" ht="14.1" customHeight="1" x14ac:dyDescent="0.25">
      <c r="A123" s="196" t="s">
        <v>380</v>
      </c>
      <c r="B123" s="220" t="s">
        <v>382</v>
      </c>
      <c r="C123" s="534"/>
      <c r="D123" s="535"/>
      <c r="E123" s="535"/>
    </row>
    <row r="124" spans="1:5" ht="14.1" customHeight="1" thickBot="1" x14ac:dyDescent="0.3">
      <c r="A124" s="203" t="s">
        <v>381</v>
      </c>
      <c r="B124" s="226" t="s">
        <v>356</v>
      </c>
      <c r="C124" s="538"/>
      <c r="D124" s="539"/>
      <c r="E124" s="539"/>
    </row>
    <row r="125" spans="1:5" ht="14.1" customHeight="1" thickBot="1" x14ac:dyDescent="0.3">
      <c r="A125" s="227" t="s">
        <v>67</v>
      </c>
      <c r="B125" s="228" t="s">
        <v>5</v>
      </c>
      <c r="C125" s="558">
        <f>+C126+C128+C130</f>
        <v>163086000</v>
      </c>
      <c r="D125" s="559">
        <f>+D126+D128+D130</f>
        <v>189016426</v>
      </c>
      <c r="E125" s="559">
        <f>+E126+E128+E130</f>
        <v>176608132</v>
      </c>
    </row>
    <row r="126" spans="1:5" ht="14.1" customHeight="1" x14ac:dyDescent="0.25">
      <c r="A126" s="194" t="s">
        <v>122</v>
      </c>
      <c r="B126" s="220" t="s">
        <v>184</v>
      </c>
      <c r="C126" s="532">
        <v>109337000</v>
      </c>
      <c r="D126" s="533">
        <v>135267426</v>
      </c>
      <c r="E126" s="533">
        <v>72030801</v>
      </c>
    </row>
    <row r="127" spans="1:5" ht="14.1" customHeight="1" x14ac:dyDescent="0.25">
      <c r="A127" s="194" t="s">
        <v>123</v>
      </c>
      <c r="B127" s="229" t="s">
        <v>325</v>
      </c>
      <c r="C127" s="532">
        <v>57639000</v>
      </c>
      <c r="D127" s="533">
        <v>57639000</v>
      </c>
      <c r="E127" s="533">
        <v>22202998</v>
      </c>
    </row>
    <row r="128" spans="1:5" ht="14.1" customHeight="1" x14ac:dyDescent="0.25">
      <c r="A128" s="194" t="s">
        <v>124</v>
      </c>
      <c r="B128" s="229" t="s">
        <v>173</v>
      </c>
      <c r="C128" s="534">
        <v>51749000</v>
      </c>
      <c r="D128" s="535">
        <v>51749000</v>
      </c>
      <c r="E128" s="535">
        <v>52789701</v>
      </c>
    </row>
    <row r="129" spans="1:5" ht="14.1" customHeight="1" x14ac:dyDescent="0.25">
      <c r="A129" s="194" t="s">
        <v>125</v>
      </c>
      <c r="B129" s="229" t="s">
        <v>326</v>
      </c>
      <c r="C129" s="560">
        <v>49648000</v>
      </c>
      <c r="D129" s="535">
        <v>49648000</v>
      </c>
      <c r="E129" s="535">
        <v>46810000</v>
      </c>
    </row>
    <row r="130" spans="1:5" ht="14.1" customHeight="1" x14ac:dyDescent="0.25">
      <c r="A130" s="194" t="s">
        <v>126</v>
      </c>
      <c r="B130" s="200" t="s">
        <v>186</v>
      </c>
      <c r="C130" s="560">
        <v>2000000</v>
      </c>
      <c r="D130" s="535">
        <v>2000000</v>
      </c>
      <c r="E130" s="535">
        <f>SUM(E131:E138)</f>
        <v>51787630</v>
      </c>
    </row>
    <row r="131" spans="1:5" ht="14.1" customHeight="1" x14ac:dyDescent="0.25">
      <c r="A131" s="194" t="s">
        <v>132</v>
      </c>
      <c r="B131" s="198" t="s">
        <v>607</v>
      </c>
      <c r="C131" s="560"/>
      <c r="D131" s="535"/>
      <c r="E131" s="535"/>
    </row>
    <row r="132" spans="1:5" ht="14.1" customHeight="1" x14ac:dyDescent="0.25">
      <c r="A132" s="194" t="s">
        <v>134</v>
      </c>
      <c r="B132" s="230" t="s">
        <v>331</v>
      </c>
      <c r="C132" s="560">
        <v>0</v>
      </c>
      <c r="D132" s="535">
        <v>0</v>
      </c>
      <c r="E132" s="535">
        <v>0</v>
      </c>
    </row>
    <row r="133" spans="1:5" ht="14.1" customHeight="1" x14ac:dyDescent="0.25">
      <c r="A133" s="194" t="s">
        <v>174</v>
      </c>
      <c r="B133" s="225" t="s">
        <v>314</v>
      </c>
      <c r="C133" s="560"/>
      <c r="D133" s="535"/>
      <c r="E133" s="535"/>
    </row>
    <row r="134" spans="1:5" ht="14.1" customHeight="1" x14ac:dyDescent="0.25">
      <c r="A134" s="194" t="s">
        <v>175</v>
      </c>
      <c r="B134" s="225" t="s">
        <v>330</v>
      </c>
      <c r="C134" s="560"/>
      <c r="D134" s="535"/>
      <c r="E134" s="535">
        <v>50787630</v>
      </c>
    </row>
    <row r="135" spans="1:5" ht="14.1" customHeight="1" x14ac:dyDescent="0.25">
      <c r="A135" s="194" t="s">
        <v>176</v>
      </c>
      <c r="B135" s="225" t="s">
        <v>329</v>
      </c>
      <c r="C135" s="560"/>
      <c r="D135" s="535"/>
      <c r="E135" s="535"/>
    </row>
    <row r="136" spans="1:5" ht="14.1" customHeight="1" x14ac:dyDescent="0.25">
      <c r="A136" s="194" t="s">
        <v>322</v>
      </c>
      <c r="B136" s="225" t="s">
        <v>317</v>
      </c>
      <c r="C136" s="560"/>
      <c r="D136" s="535"/>
      <c r="E136" s="535"/>
    </row>
    <row r="137" spans="1:5" ht="14.1" customHeight="1" x14ac:dyDescent="0.25">
      <c r="A137" s="194" t="s">
        <v>323</v>
      </c>
      <c r="B137" s="225" t="s">
        <v>328</v>
      </c>
      <c r="C137" s="560">
        <v>1000000</v>
      </c>
      <c r="D137" s="535">
        <v>1000000</v>
      </c>
      <c r="E137" s="535">
        <v>0</v>
      </c>
    </row>
    <row r="138" spans="1:5" ht="14.1" customHeight="1" thickBot="1" x14ac:dyDescent="0.3">
      <c r="A138" s="205" t="s">
        <v>324</v>
      </c>
      <c r="B138" s="225" t="s">
        <v>327</v>
      </c>
      <c r="C138" s="561">
        <v>1000000</v>
      </c>
      <c r="D138" s="537">
        <v>1000000</v>
      </c>
      <c r="E138" s="537">
        <v>1000000</v>
      </c>
    </row>
    <row r="139" spans="1:5" ht="15.75" customHeight="1" thickBot="1" x14ac:dyDescent="0.3">
      <c r="A139" s="192" t="s">
        <v>68</v>
      </c>
      <c r="B139" s="231" t="s">
        <v>384</v>
      </c>
      <c r="C139" s="530">
        <f>+C104+C125</f>
        <v>353887740</v>
      </c>
      <c r="D139" s="531">
        <f>+D104+D125</f>
        <v>393882477</v>
      </c>
      <c r="E139" s="531">
        <f>+E104+E125</f>
        <v>395937307</v>
      </c>
    </row>
    <row r="140" spans="1:5" ht="14.1" customHeight="1" thickBot="1" x14ac:dyDescent="0.3">
      <c r="A140" s="192" t="s">
        <v>69</v>
      </c>
      <c r="B140" s="231" t="s">
        <v>385</v>
      </c>
      <c r="C140" s="530">
        <f>+C141+C142+C143</f>
        <v>0</v>
      </c>
      <c r="D140" s="531">
        <f>+D141+D142+D143</f>
        <v>0</v>
      </c>
      <c r="E140" s="531">
        <f>+E141+E142+E143</f>
        <v>0</v>
      </c>
    </row>
    <row r="141" spans="1:5" ht="14.1" customHeight="1" x14ac:dyDescent="0.25">
      <c r="A141" s="194" t="s">
        <v>221</v>
      </c>
      <c r="B141" s="229" t="s">
        <v>392</v>
      </c>
      <c r="C141" s="560"/>
      <c r="D141" s="535"/>
      <c r="E141" s="535"/>
    </row>
    <row r="142" spans="1:5" ht="14.1" customHeight="1" x14ac:dyDescent="0.25">
      <c r="A142" s="194" t="s">
        <v>224</v>
      </c>
      <c r="B142" s="229" t="s">
        <v>393</v>
      </c>
      <c r="C142" s="560"/>
      <c r="D142" s="535"/>
      <c r="E142" s="535"/>
    </row>
    <row r="143" spans="1:5" ht="14.1" customHeight="1" thickBot="1" x14ac:dyDescent="0.3">
      <c r="A143" s="205" t="s">
        <v>225</v>
      </c>
      <c r="B143" s="229" t="s">
        <v>394</v>
      </c>
      <c r="C143" s="560"/>
      <c r="D143" s="535"/>
      <c r="E143" s="535"/>
    </row>
    <row r="144" spans="1:5" ht="14.1" customHeight="1" thickBot="1" x14ac:dyDescent="0.3">
      <c r="A144" s="192" t="s">
        <v>70</v>
      </c>
      <c r="B144" s="231" t="s">
        <v>386</v>
      </c>
      <c r="C144" s="530">
        <f>SUM(C145:C150)</f>
        <v>0</v>
      </c>
      <c r="D144" s="531">
        <f>SUM(D145:D150)</f>
        <v>0</v>
      </c>
      <c r="E144" s="531">
        <f>SUM(E145:E150)</f>
        <v>0</v>
      </c>
    </row>
    <row r="145" spans="1:5" ht="14.1" customHeight="1" x14ac:dyDescent="0.25">
      <c r="A145" s="194" t="s">
        <v>109</v>
      </c>
      <c r="B145" s="232" t="s">
        <v>395</v>
      </c>
      <c r="C145" s="560"/>
      <c r="D145" s="535"/>
      <c r="E145" s="535"/>
    </row>
    <row r="146" spans="1:5" ht="14.1" customHeight="1" x14ac:dyDescent="0.25">
      <c r="A146" s="194" t="s">
        <v>110</v>
      </c>
      <c r="B146" s="232" t="s">
        <v>387</v>
      </c>
      <c r="C146" s="560"/>
      <c r="D146" s="535"/>
      <c r="E146" s="535"/>
    </row>
    <row r="147" spans="1:5" ht="14.1" customHeight="1" x14ac:dyDescent="0.25">
      <c r="A147" s="194" t="s">
        <v>111</v>
      </c>
      <c r="B147" s="232" t="s">
        <v>388</v>
      </c>
      <c r="C147" s="560"/>
      <c r="D147" s="535"/>
      <c r="E147" s="535"/>
    </row>
    <row r="148" spans="1:5" ht="14.1" customHeight="1" x14ac:dyDescent="0.25">
      <c r="A148" s="194" t="s">
        <v>161</v>
      </c>
      <c r="B148" s="232" t="s">
        <v>389</v>
      </c>
      <c r="C148" s="560"/>
      <c r="D148" s="535"/>
      <c r="E148" s="535"/>
    </row>
    <row r="149" spans="1:5" ht="14.1" customHeight="1" x14ac:dyDescent="0.25">
      <c r="A149" s="194" t="s">
        <v>162</v>
      </c>
      <c r="B149" s="232" t="s">
        <v>390</v>
      </c>
      <c r="C149" s="560"/>
      <c r="D149" s="535"/>
      <c r="E149" s="535"/>
    </row>
    <row r="150" spans="1:5" ht="14.1" customHeight="1" thickBot="1" x14ac:dyDescent="0.3">
      <c r="A150" s="205" t="s">
        <v>163</v>
      </c>
      <c r="B150" s="232" t="s">
        <v>391</v>
      </c>
      <c r="C150" s="560"/>
      <c r="D150" s="535"/>
      <c r="E150" s="535"/>
    </row>
    <row r="151" spans="1:5" ht="14.1" customHeight="1" thickBot="1" x14ac:dyDescent="0.3">
      <c r="A151" s="192" t="s">
        <v>71</v>
      </c>
      <c r="B151" s="231" t="s">
        <v>399</v>
      </c>
      <c r="C151" s="542">
        <f>+C152+C153+C154+C155</f>
        <v>2784635</v>
      </c>
      <c r="D151" s="543">
        <f>+D152+D153+D154+D155</f>
        <v>2784635</v>
      </c>
      <c r="E151" s="543">
        <f>+E152+E153+E154+E155</f>
        <v>2784635</v>
      </c>
    </row>
    <row r="152" spans="1:5" ht="14.1" customHeight="1" x14ac:dyDescent="0.25">
      <c r="A152" s="194" t="s">
        <v>112</v>
      </c>
      <c r="B152" s="232" t="s">
        <v>332</v>
      </c>
      <c r="C152" s="560"/>
      <c r="D152" s="535"/>
      <c r="E152" s="535"/>
    </row>
    <row r="153" spans="1:5" ht="14.1" customHeight="1" x14ac:dyDescent="0.25">
      <c r="A153" s="194" t="s">
        <v>113</v>
      </c>
      <c r="B153" s="232" t="s">
        <v>59</v>
      </c>
      <c r="C153" s="560">
        <v>2784635</v>
      </c>
      <c r="D153" s="535">
        <v>2784635</v>
      </c>
      <c r="E153" s="535">
        <v>2784635</v>
      </c>
    </row>
    <row r="154" spans="1:5" ht="14.1" customHeight="1" x14ac:dyDescent="0.25">
      <c r="A154" s="194" t="s">
        <v>245</v>
      </c>
      <c r="B154" s="232" t="s">
        <v>400</v>
      </c>
      <c r="C154" s="560"/>
      <c r="D154" s="535"/>
      <c r="E154" s="535"/>
    </row>
    <row r="155" spans="1:5" ht="14.1" customHeight="1" thickBot="1" x14ac:dyDescent="0.3">
      <c r="A155" s="205" t="s">
        <v>246</v>
      </c>
      <c r="B155" s="233" t="s">
        <v>348</v>
      </c>
      <c r="C155" s="560"/>
      <c r="D155" s="535"/>
      <c r="E155" s="535"/>
    </row>
    <row r="156" spans="1:5" ht="14.1" customHeight="1" thickBot="1" x14ac:dyDescent="0.3">
      <c r="A156" s="192" t="s">
        <v>72</v>
      </c>
      <c r="B156" s="231" t="s">
        <v>401</v>
      </c>
      <c r="C156" s="562">
        <f>SUM(C157:C161)</f>
        <v>0</v>
      </c>
      <c r="D156" s="563">
        <f>SUM(D157:D161)</f>
        <v>0</v>
      </c>
      <c r="E156" s="563">
        <f>SUM(E157:E161)</f>
        <v>0</v>
      </c>
    </row>
    <row r="157" spans="1:5" ht="14.1" customHeight="1" x14ac:dyDescent="0.25">
      <c r="A157" s="194" t="s">
        <v>114</v>
      </c>
      <c r="B157" s="232" t="s">
        <v>396</v>
      </c>
      <c r="C157" s="560"/>
      <c r="D157" s="535"/>
      <c r="E157" s="535"/>
    </row>
    <row r="158" spans="1:5" ht="14.1" customHeight="1" x14ac:dyDescent="0.25">
      <c r="A158" s="194" t="s">
        <v>115</v>
      </c>
      <c r="B158" s="232" t="s">
        <v>403</v>
      </c>
      <c r="C158" s="560"/>
      <c r="D158" s="535"/>
      <c r="E158" s="535"/>
    </row>
    <row r="159" spans="1:5" ht="14.1" customHeight="1" x14ac:dyDescent="0.25">
      <c r="A159" s="194" t="s">
        <v>257</v>
      </c>
      <c r="B159" s="232" t="s">
        <v>398</v>
      </c>
      <c r="C159" s="560"/>
      <c r="D159" s="535"/>
      <c r="E159" s="535"/>
    </row>
    <row r="160" spans="1:5" ht="14.1" customHeight="1" x14ac:dyDescent="0.25">
      <c r="A160" s="194" t="s">
        <v>258</v>
      </c>
      <c r="B160" s="232" t="s">
        <v>404</v>
      </c>
      <c r="C160" s="560"/>
      <c r="D160" s="535"/>
      <c r="E160" s="535"/>
    </row>
    <row r="161" spans="1:11" ht="14.1" customHeight="1" thickBot="1" x14ac:dyDescent="0.3">
      <c r="A161" s="194" t="s">
        <v>402</v>
      </c>
      <c r="B161" s="232" t="s">
        <v>405</v>
      </c>
      <c r="C161" s="560"/>
      <c r="D161" s="535"/>
      <c r="E161" s="535"/>
    </row>
    <row r="162" spans="1:11" ht="14.1" customHeight="1" thickBot="1" x14ac:dyDescent="0.3">
      <c r="A162" s="192" t="s">
        <v>73</v>
      </c>
      <c r="B162" s="231" t="s">
        <v>406</v>
      </c>
      <c r="C162" s="564"/>
      <c r="D162" s="565"/>
      <c r="E162" s="565"/>
    </row>
    <row r="163" spans="1:11" ht="14.1" customHeight="1" thickBot="1" x14ac:dyDescent="0.3">
      <c r="A163" s="192" t="s">
        <v>74</v>
      </c>
      <c r="B163" s="231" t="s">
        <v>407</v>
      </c>
      <c r="C163" s="564"/>
      <c r="D163" s="565"/>
      <c r="E163" s="565"/>
    </row>
    <row r="164" spans="1:11" ht="18" customHeight="1" thickBot="1" x14ac:dyDescent="0.3">
      <c r="A164" s="192" t="s">
        <v>75</v>
      </c>
      <c r="B164" s="231" t="s">
        <v>409</v>
      </c>
      <c r="C164" s="566">
        <f>+C140+C144+C151+C156+C162+C163</f>
        <v>2784635</v>
      </c>
      <c r="D164" s="567">
        <f>+D140+D144+D151+D156+D162+D163</f>
        <v>2784635</v>
      </c>
      <c r="E164" s="567">
        <f>+E140+E144+E151+E156+E162+E163</f>
        <v>2784635</v>
      </c>
      <c r="H164" s="94"/>
      <c r="I164" s="95"/>
      <c r="J164" s="95"/>
      <c r="K164" s="95"/>
    </row>
    <row r="165" spans="1:11" s="89" customFormat="1" ht="21" customHeight="1" thickBot="1" x14ac:dyDescent="0.25">
      <c r="A165" s="234" t="s">
        <v>76</v>
      </c>
      <c r="B165" s="235" t="s">
        <v>408</v>
      </c>
      <c r="C165" s="566">
        <f>+C139+C164</f>
        <v>356672375</v>
      </c>
      <c r="D165" s="567">
        <f>+D139+D164</f>
        <v>396667112</v>
      </c>
      <c r="E165" s="567">
        <f>+E139+E164</f>
        <v>398721942</v>
      </c>
    </row>
    <row r="166" spans="1:11" ht="12.6" customHeight="1" x14ac:dyDescent="0.25">
      <c r="A166" s="116"/>
      <c r="B166" s="116"/>
      <c r="C166" s="236"/>
      <c r="E166" s="236"/>
    </row>
    <row r="167" spans="1:11" ht="24" customHeight="1" x14ac:dyDescent="0.25">
      <c r="A167" s="496" t="s">
        <v>334</v>
      </c>
      <c r="B167" s="496"/>
      <c r="C167" s="496"/>
      <c r="E167" s="496"/>
    </row>
    <row r="168" spans="1:11" ht="12.6" customHeight="1" thickBot="1" x14ac:dyDescent="0.3">
      <c r="A168" s="494" t="s">
        <v>457</v>
      </c>
      <c r="B168" s="494"/>
      <c r="C168" s="185"/>
      <c r="E168" s="185" t="s">
        <v>22</v>
      </c>
    </row>
    <row r="169" spans="1:11" ht="33.75" customHeight="1" thickBot="1" x14ac:dyDescent="0.3">
      <c r="A169" s="192">
        <v>1</v>
      </c>
      <c r="B169" s="237" t="s">
        <v>410</v>
      </c>
      <c r="C169" s="530">
        <f>+C74-C139</f>
        <v>-187592070</v>
      </c>
      <c r="D169" s="531">
        <f>+D74-D139</f>
        <v>-202035239</v>
      </c>
      <c r="E169" s="531">
        <f>+E74-E139</f>
        <v>-202641491</v>
      </c>
    </row>
    <row r="170" spans="1:11" ht="45" customHeight="1" thickBot="1" x14ac:dyDescent="0.3">
      <c r="A170" s="192" t="s">
        <v>67</v>
      </c>
      <c r="B170" s="237" t="s">
        <v>10</v>
      </c>
      <c r="C170" s="530">
        <f>+C98-C164</f>
        <v>187592070</v>
      </c>
      <c r="D170" s="531">
        <f>+D98-D164</f>
        <v>202035239</v>
      </c>
      <c r="E170" s="531">
        <f>+E98-E164</f>
        <v>202641491</v>
      </c>
    </row>
    <row r="171" spans="1:11" ht="12.6" customHeight="1" x14ac:dyDescent="0.25">
      <c r="A171" s="116"/>
      <c r="B171" s="116"/>
      <c r="C171" s="236"/>
      <c r="E171" s="236"/>
    </row>
    <row r="172" spans="1:11" ht="12.6" customHeight="1" x14ac:dyDescent="0.25">
      <c r="A172" s="116"/>
      <c r="B172" s="116"/>
      <c r="C172" s="236"/>
      <c r="E172" s="236"/>
    </row>
  </sheetData>
  <mergeCells count="3">
    <mergeCell ref="A1:E1"/>
    <mergeCell ref="A2:E2"/>
    <mergeCell ref="A3:E3"/>
  </mergeCells>
  <printOptions horizontalCentered="1"/>
  <pageMargins left="0" right="0" top="0.27559055118110237" bottom="0" header="0" footer="0"/>
  <pageSetup paperSize="9" scale="71" fitToHeight="2" orientation="portrait" horizontalDpi="300" verticalDpi="300" r:id="rId1"/>
  <headerFooter alignWithMargins="0"/>
  <rowBreaks count="1" manualBreakCount="1">
    <brk id="9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175"/>
  <sheetViews>
    <sheetView zoomScale="115" zoomScaleNormal="115" zoomScaleSheetLayoutView="100" workbookViewId="0">
      <selection sqref="A1:N1"/>
    </sheetView>
  </sheetViews>
  <sheetFormatPr defaultRowHeight="15.75" x14ac:dyDescent="0.25"/>
  <cols>
    <col min="1" max="1" width="7.33203125" style="73" customWidth="1"/>
    <col min="2" max="2" width="61.33203125" style="73" customWidth="1"/>
    <col min="3" max="5" width="14" style="73" customWidth="1"/>
    <col min="6" max="6" width="13" style="73" customWidth="1"/>
    <col min="7" max="8" width="13.83203125" style="73" customWidth="1"/>
    <col min="9" max="11" width="11.1640625" style="73" customWidth="1"/>
    <col min="12" max="14" width="11.6640625" style="74" customWidth="1"/>
    <col min="15" max="16384" width="9.33203125" style="87"/>
  </cols>
  <sheetData>
    <row r="1" spans="1:14" s="116" customFormat="1" ht="13.5" customHeight="1" x14ac:dyDescent="0.25">
      <c r="A1" s="886" t="s">
        <v>667</v>
      </c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</row>
    <row r="2" spans="1:14" x14ac:dyDescent="0.25">
      <c r="A2" s="887" t="s">
        <v>20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887"/>
      <c r="N2" s="887"/>
    </row>
    <row r="3" spans="1:14" x14ac:dyDescent="0.25">
      <c r="A3" s="887" t="s">
        <v>452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</row>
    <row r="4" spans="1:14" s="117" customFormat="1" ht="15.95" customHeight="1" x14ac:dyDescent="0.25">
      <c r="A4" s="888" t="s">
        <v>64</v>
      </c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</row>
    <row r="5" spans="1:14" ht="13.5" customHeight="1" thickBot="1" x14ac:dyDescent="0.3">
      <c r="A5" s="889" t="s">
        <v>152</v>
      </c>
      <c r="B5" s="889"/>
      <c r="C5" s="30"/>
      <c r="D5" s="30"/>
      <c r="E5" s="30"/>
      <c r="F5" s="477"/>
      <c r="G5" s="477"/>
      <c r="H5" s="477"/>
      <c r="I5" s="477"/>
      <c r="J5" s="477"/>
      <c r="K5" s="477"/>
      <c r="L5" s="478"/>
      <c r="M5" s="478"/>
      <c r="N5" s="478" t="s">
        <v>22</v>
      </c>
    </row>
    <row r="6" spans="1:14" ht="12" customHeight="1" thickBot="1" x14ac:dyDescent="0.3">
      <c r="A6" s="898" t="s">
        <v>104</v>
      </c>
      <c r="B6" s="901" t="s">
        <v>65</v>
      </c>
      <c r="C6" s="892" t="s">
        <v>21</v>
      </c>
      <c r="D6" s="893"/>
      <c r="E6" s="894"/>
      <c r="F6" s="904" t="s">
        <v>449</v>
      </c>
      <c r="G6" s="905"/>
      <c r="H6" s="905"/>
      <c r="I6" s="905"/>
      <c r="J6" s="905"/>
      <c r="K6" s="905"/>
      <c r="L6" s="905"/>
      <c r="M6" s="905"/>
      <c r="N6" s="906"/>
    </row>
    <row r="7" spans="1:14" ht="21.75" customHeight="1" x14ac:dyDescent="0.25">
      <c r="A7" s="899"/>
      <c r="B7" s="902"/>
      <c r="C7" s="895"/>
      <c r="D7" s="896"/>
      <c r="E7" s="897"/>
      <c r="F7" s="907" t="s">
        <v>450</v>
      </c>
      <c r="G7" s="908"/>
      <c r="H7" s="908"/>
      <c r="I7" s="908" t="s">
        <v>451</v>
      </c>
      <c r="J7" s="908"/>
      <c r="K7" s="908"/>
      <c r="L7" s="908" t="s">
        <v>553</v>
      </c>
      <c r="M7" s="908"/>
      <c r="N7" s="909"/>
    </row>
    <row r="8" spans="1:14" ht="19.5" customHeight="1" thickBot="1" x14ac:dyDescent="0.3">
      <c r="A8" s="900"/>
      <c r="B8" s="903"/>
      <c r="C8" s="416" t="s">
        <v>552</v>
      </c>
      <c r="D8" s="417" t="s">
        <v>551</v>
      </c>
      <c r="E8" s="422" t="s">
        <v>569</v>
      </c>
      <c r="F8" s="416" t="s">
        <v>552</v>
      </c>
      <c r="G8" s="418" t="s">
        <v>551</v>
      </c>
      <c r="H8" s="418" t="s">
        <v>569</v>
      </c>
      <c r="I8" s="418" t="s">
        <v>552</v>
      </c>
      <c r="J8" s="418" t="s">
        <v>551</v>
      </c>
      <c r="K8" s="418" t="s">
        <v>569</v>
      </c>
      <c r="L8" s="418" t="s">
        <v>552</v>
      </c>
      <c r="M8" s="418" t="s">
        <v>551</v>
      </c>
      <c r="N8" s="417" t="s">
        <v>569</v>
      </c>
    </row>
    <row r="9" spans="1:14" s="88" customFormat="1" ht="12" customHeight="1" thickBot="1" x14ac:dyDescent="0.25">
      <c r="A9" s="85" t="s">
        <v>422</v>
      </c>
      <c r="B9" s="118" t="s">
        <v>423</v>
      </c>
      <c r="C9" s="315" t="s">
        <v>424</v>
      </c>
      <c r="D9" s="86" t="s">
        <v>426</v>
      </c>
      <c r="E9" s="474" t="s">
        <v>425</v>
      </c>
      <c r="F9" s="14" t="s">
        <v>427</v>
      </c>
      <c r="G9" s="475" t="s">
        <v>428</v>
      </c>
      <c r="H9" s="475" t="s">
        <v>429</v>
      </c>
      <c r="I9" s="475" t="s">
        <v>549</v>
      </c>
      <c r="J9" s="475" t="s">
        <v>550</v>
      </c>
      <c r="K9" s="475" t="s">
        <v>570</v>
      </c>
      <c r="L9" s="475" t="s">
        <v>571</v>
      </c>
      <c r="M9" s="475" t="s">
        <v>572</v>
      </c>
      <c r="N9" s="476" t="s">
        <v>573</v>
      </c>
    </row>
    <row r="10" spans="1:14" s="89" customFormat="1" ht="14.1" customHeight="1" thickBot="1" x14ac:dyDescent="0.25">
      <c r="A10" s="12" t="s">
        <v>66</v>
      </c>
      <c r="B10" s="119" t="s">
        <v>205</v>
      </c>
      <c r="C10" s="338">
        <f>SUM(F10,I10,L10)</f>
        <v>69912670</v>
      </c>
      <c r="D10" s="339">
        <f>SUM(G10,J10,M10)</f>
        <v>70259040</v>
      </c>
      <c r="E10" s="339">
        <f>SUM(H10,K10,N10)</f>
        <v>72326581</v>
      </c>
      <c r="F10" s="425">
        <f>+F11+F12+F13+F14+F15+F16</f>
        <v>35952870</v>
      </c>
      <c r="G10" s="441">
        <f>+G11+G12+G13+G14+G15+G16</f>
        <v>36299240</v>
      </c>
      <c r="H10" s="441">
        <f>+H11+H12+H13+H14+H15+H16</f>
        <v>37939567</v>
      </c>
      <c r="I10" s="82"/>
      <c r="J10" s="286"/>
      <c r="K10" s="286"/>
      <c r="L10" s="320">
        <f>+L11+L12+L13+L14+L15+L16</f>
        <v>33959800</v>
      </c>
      <c r="M10" s="320">
        <f>+M11+M12+M13+M14+M15+M16</f>
        <v>33959800</v>
      </c>
      <c r="N10" s="244">
        <f>+N11+N12+N13+N14+N15+N16</f>
        <v>34387014</v>
      </c>
    </row>
    <row r="11" spans="1:14" s="89" customFormat="1" ht="14.1" customHeight="1" x14ac:dyDescent="0.2">
      <c r="A11" s="7" t="s">
        <v>116</v>
      </c>
      <c r="B11" s="120" t="s">
        <v>206</v>
      </c>
      <c r="C11" s="317">
        <f t="shared" ref="C11:C75" si="0">SUM(F11,I11,L11)</f>
        <v>56289210</v>
      </c>
      <c r="D11" s="479">
        <f t="shared" ref="D11:D74" si="1">SUM(G11,J11,M11)</f>
        <v>56289210</v>
      </c>
      <c r="E11" s="479">
        <f t="shared" ref="E11:E74" si="2">SUM(H11,K11,N11)</f>
        <v>56352804</v>
      </c>
      <c r="F11" s="426">
        <v>22626210</v>
      </c>
      <c r="G11" s="442">
        <v>22626210</v>
      </c>
      <c r="H11" s="442">
        <v>22689804</v>
      </c>
      <c r="I11" s="159"/>
      <c r="J11" s="287"/>
      <c r="K11" s="287"/>
      <c r="L11" s="321">
        <v>33663000</v>
      </c>
      <c r="M11" s="321">
        <v>33663000</v>
      </c>
      <c r="N11" s="245">
        <v>33663000</v>
      </c>
    </row>
    <row r="12" spans="1:14" s="89" customFormat="1" ht="14.1" customHeight="1" x14ac:dyDescent="0.2">
      <c r="A12" s="6" t="s">
        <v>117</v>
      </c>
      <c r="B12" s="121" t="s">
        <v>207</v>
      </c>
      <c r="C12" s="317">
        <f t="shared" si="0"/>
        <v>0</v>
      </c>
      <c r="D12" s="480">
        <f t="shared" si="1"/>
        <v>0</v>
      </c>
      <c r="E12" s="480">
        <f t="shared" si="2"/>
        <v>0</v>
      </c>
      <c r="F12" s="427"/>
      <c r="G12" s="443"/>
      <c r="H12" s="443"/>
      <c r="I12" s="160"/>
      <c r="J12" s="288"/>
      <c r="K12" s="288"/>
      <c r="L12" s="291"/>
      <c r="M12" s="291"/>
      <c r="N12" s="246"/>
    </row>
    <row r="13" spans="1:14" s="89" customFormat="1" ht="14.1" customHeight="1" x14ac:dyDescent="0.2">
      <c r="A13" s="6" t="s">
        <v>118</v>
      </c>
      <c r="B13" s="121" t="s">
        <v>208</v>
      </c>
      <c r="C13" s="317">
        <f t="shared" si="0"/>
        <v>11418490</v>
      </c>
      <c r="D13" s="480">
        <f t="shared" si="1"/>
        <v>11427040</v>
      </c>
      <c r="E13" s="480">
        <f t="shared" si="2"/>
        <v>11374030</v>
      </c>
      <c r="F13" s="427">
        <v>11418490</v>
      </c>
      <c r="G13" s="443">
        <v>11427040</v>
      </c>
      <c r="H13" s="443">
        <v>11374030</v>
      </c>
      <c r="I13" s="160"/>
      <c r="J13" s="288"/>
      <c r="K13" s="288"/>
      <c r="L13" s="291"/>
      <c r="M13" s="291"/>
      <c r="N13" s="246"/>
    </row>
    <row r="14" spans="1:14" s="89" customFormat="1" ht="14.1" customHeight="1" x14ac:dyDescent="0.2">
      <c r="A14" s="6" t="s">
        <v>119</v>
      </c>
      <c r="B14" s="121" t="s">
        <v>209</v>
      </c>
      <c r="C14" s="317">
        <f t="shared" si="0"/>
        <v>1908170</v>
      </c>
      <c r="D14" s="480">
        <f t="shared" si="1"/>
        <v>1908170</v>
      </c>
      <c r="E14" s="480">
        <f t="shared" si="2"/>
        <v>1908170</v>
      </c>
      <c r="F14" s="427">
        <v>1908170</v>
      </c>
      <c r="G14" s="443">
        <v>1908170</v>
      </c>
      <c r="H14" s="443">
        <v>1908170</v>
      </c>
      <c r="I14" s="160"/>
      <c r="J14" s="288"/>
      <c r="K14" s="288"/>
      <c r="L14" s="291"/>
      <c r="M14" s="291"/>
      <c r="N14" s="246"/>
    </row>
    <row r="15" spans="1:14" s="89" customFormat="1" ht="14.1" customHeight="1" x14ac:dyDescent="0.2">
      <c r="A15" s="6" t="s">
        <v>149</v>
      </c>
      <c r="B15" s="122" t="s">
        <v>365</v>
      </c>
      <c r="C15" s="317">
        <f t="shared" si="0"/>
        <v>296800</v>
      </c>
      <c r="D15" s="480">
        <f t="shared" si="1"/>
        <v>634620</v>
      </c>
      <c r="E15" s="480">
        <f t="shared" si="2"/>
        <v>2691577</v>
      </c>
      <c r="F15" s="428">
        <v>0</v>
      </c>
      <c r="G15" s="444">
        <v>337820</v>
      </c>
      <c r="H15" s="444">
        <v>1967563</v>
      </c>
      <c r="I15" s="240"/>
      <c r="J15" s="289"/>
      <c r="K15" s="289"/>
      <c r="L15" s="291">
        <v>296800</v>
      </c>
      <c r="M15" s="291">
        <v>296800</v>
      </c>
      <c r="N15" s="246">
        <v>724014</v>
      </c>
    </row>
    <row r="16" spans="1:14" s="89" customFormat="1" ht="14.1" customHeight="1" thickBot="1" x14ac:dyDescent="0.25">
      <c r="A16" s="8" t="s">
        <v>120</v>
      </c>
      <c r="B16" s="123" t="s">
        <v>366</v>
      </c>
      <c r="C16" s="316">
        <f t="shared" si="0"/>
        <v>0</v>
      </c>
      <c r="D16" s="481">
        <f t="shared" si="1"/>
        <v>0</v>
      </c>
      <c r="E16" s="481">
        <f t="shared" si="2"/>
        <v>0</v>
      </c>
      <c r="F16" s="429"/>
      <c r="G16" s="243"/>
      <c r="H16" s="243"/>
      <c r="I16" s="242"/>
      <c r="J16" s="290"/>
      <c r="K16" s="290"/>
      <c r="L16" s="291"/>
      <c r="M16" s="291"/>
      <c r="N16" s="246"/>
    </row>
    <row r="17" spans="1:14" s="89" customFormat="1" ht="14.1" customHeight="1" thickBot="1" x14ac:dyDescent="0.25">
      <c r="A17" s="12" t="s">
        <v>67</v>
      </c>
      <c r="B17" s="124" t="s">
        <v>210</v>
      </c>
      <c r="C17" s="338">
        <f t="shared" si="0"/>
        <v>51301000</v>
      </c>
      <c r="D17" s="339">
        <f t="shared" si="1"/>
        <v>60901000</v>
      </c>
      <c r="E17" s="339">
        <f t="shared" si="2"/>
        <v>62009799</v>
      </c>
      <c r="F17" s="319">
        <f>+F18+F19+F20+F21+F22</f>
        <v>44901000</v>
      </c>
      <c r="G17" s="82">
        <f>+G18+G19+G20+G21+G22</f>
        <v>54501000</v>
      </c>
      <c r="H17" s="82">
        <f>+H18+H19+H20+H21+H22</f>
        <v>54501000</v>
      </c>
      <c r="I17" s="82">
        <f>+I18+I19+I20+I21+I22</f>
        <v>0</v>
      </c>
      <c r="J17" s="286"/>
      <c r="K17" s="286"/>
      <c r="L17" s="320">
        <f>+L18+L19+L20+L21+L22</f>
        <v>6400000</v>
      </c>
      <c r="M17" s="320">
        <f>+M18+M19+M20+M21+M22</f>
        <v>6400000</v>
      </c>
      <c r="N17" s="244">
        <f>+N18+N19+N20+N21+N22</f>
        <v>7508799</v>
      </c>
    </row>
    <row r="18" spans="1:14" s="89" customFormat="1" ht="14.1" customHeight="1" x14ac:dyDescent="0.2">
      <c r="A18" s="7" t="s">
        <v>122</v>
      </c>
      <c r="B18" s="120" t="s">
        <v>211</v>
      </c>
      <c r="C18" s="317">
        <f t="shared" si="0"/>
        <v>0</v>
      </c>
      <c r="D18" s="479">
        <f t="shared" si="1"/>
        <v>0</v>
      </c>
      <c r="E18" s="479">
        <f t="shared" si="2"/>
        <v>0</v>
      </c>
      <c r="F18" s="426"/>
      <c r="G18" s="442"/>
      <c r="H18" s="442"/>
      <c r="I18" s="159"/>
      <c r="J18" s="287"/>
      <c r="K18" s="287"/>
      <c r="L18" s="321"/>
      <c r="M18" s="321"/>
      <c r="N18" s="245"/>
    </row>
    <row r="19" spans="1:14" s="89" customFormat="1" ht="14.1" customHeight="1" x14ac:dyDescent="0.2">
      <c r="A19" s="6" t="s">
        <v>123</v>
      </c>
      <c r="B19" s="121" t="s">
        <v>212</v>
      </c>
      <c r="C19" s="317">
        <f t="shared" si="0"/>
        <v>0</v>
      </c>
      <c r="D19" s="480">
        <f t="shared" si="1"/>
        <v>0</v>
      </c>
      <c r="E19" s="480">
        <f t="shared" si="2"/>
        <v>0</v>
      </c>
      <c r="F19" s="427"/>
      <c r="G19" s="443"/>
      <c r="H19" s="443"/>
      <c r="I19" s="160"/>
      <c r="J19" s="288"/>
      <c r="K19" s="288"/>
      <c r="L19" s="291"/>
      <c r="M19" s="291"/>
      <c r="N19" s="246"/>
    </row>
    <row r="20" spans="1:14" s="89" customFormat="1" ht="14.1" customHeight="1" x14ac:dyDescent="0.2">
      <c r="A20" s="6" t="s">
        <v>124</v>
      </c>
      <c r="B20" s="121" t="s">
        <v>358</v>
      </c>
      <c r="C20" s="317">
        <f t="shared" si="0"/>
        <v>0</v>
      </c>
      <c r="D20" s="480">
        <f t="shared" si="1"/>
        <v>0</v>
      </c>
      <c r="E20" s="480">
        <f t="shared" si="2"/>
        <v>0</v>
      </c>
      <c r="F20" s="427"/>
      <c r="G20" s="443"/>
      <c r="H20" s="443"/>
      <c r="I20" s="160"/>
      <c r="J20" s="288"/>
      <c r="K20" s="288"/>
      <c r="L20" s="291"/>
      <c r="M20" s="291"/>
      <c r="N20" s="246"/>
    </row>
    <row r="21" spans="1:14" s="89" customFormat="1" ht="14.1" customHeight="1" x14ac:dyDescent="0.2">
      <c r="A21" s="6" t="s">
        <v>125</v>
      </c>
      <c r="B21" s="121" t="s">
        <v>359</v>
      </c>
      <c r="C21" s="317">
        <f t="shared" si="0"/>
        <v>0</v>
      </c>
      <c r="D21" s="480">
        <f t="shared" si="1"/>
        <v>0</v>
      </c>
      <c r="E21" s="480">
        <f t="shared" si="2"/>
        <v>0</v>
      </c>
      <c r="F21" s="427"/>
      <c r="G21" s="443"/>
      <c r="H21" s="443"/>
      <c r="I21" s="160"/>
      <c r="J21" s="288"/>
      <c r="K21" s="288"/>
      <c r="L21" s="291"/>
      <c r="M21" s="291"/>
      <c r="N21" s="246"/>
    </row>
    <row r="22" spans="1:14" s="89" customFormat="1" ht="14.1" customHeight="1" x14ac:dyDescent="0.2">
      <c r="A22" s="6" t="s">
        <v>126</v>
      </c>
      <c r="B22" s="121" t="s">
        <v>213</v>
      </c>
      <c r="C22" s="317">
        <f t="shared" si="0"/>
        <v>51301000</v>
      </c>
      <c r="D22" s="480">
        <f t="shared" si="1"/>
        <v>60901000</v>
      </c>
      <c r="E22" s="480">
        <f t="shared" si="2"/>
        <v>62009799</v>
      </c>
      <c r="F22" s="430">
        <f>SUM(F23:F28)</f>
        <v>44901000</v>
      </c>
      <c r="G22" s="247">
        <f>SUM(G23:G28)</f>
        <v>54501000</v>
      </c>
      <c r="H22" s="247">
        <f>SUM(H23:H28)</f>
        <v>54501000</v>
      </c>
      <c r="I22" s="247">
        <f>SUM(I24:I28)</f>
        <v>0</v>
      </c>
      <c r="J22" s="291"/>
      <c r="K22" s="291"/>
      <c r="L22" s="291">
        <v>6400000</v>
      </c>
      <c r="M22" s="291">
        <v>6400000</v>
      </c>
      <c r="N22" s="246">
        <v>7508799</v>
      </c>
    </row>
    <row r="23" spans="1:14" s="89" customFormat="1" ht="14.1" customHeight="1" x14ac:dyDescent="0.2">
      <c r="A23" s="8" t="s">
        <v>132</v>
      </c>
      <c r="B23" s="123" t="s">
        <v>214</v>
      </c>
      <c r="C23" s="317">
        <f t="shared" si="0"/>
        <v>29479000</v>
      </c>
      <c r="D23" s="480">
        <f t="shared" si="1"/>
        <v>29479000</v>
      </c>
      <c r="E23" s="480">
        <f t="shared" si="2"/>
        <v>29479000</v>
      </c>
      <c r="F23" s="429">
        <v>29479000</v>
      </c>
      <c r="G23" s="243">
        <v>29479000</v>
      </c>
      <c r="H23" s="243">
        <v>29479000</v>
      </c>
      <c r="I23" s="242"/>
      <c r="J23" s="290"/>
      <c r="K23" s="290"/>
      <c r="L23" s="322"/>
      <c r="M23" s="322"/>
      <c r="N23" s="248"/>
    </row>
    <row r="24" spans="1:14" s="89" customFormat="1" ht="14.1" customHeight="1" x14ac:dyDescent="0.2">
      <c r="A24" s="8" t="s">
        <v>134</v>
      </c>
      <c r="B24" s="125" t="s">
        <v>45</v>
      </c>
      <c r="C24" s="317">
        <f t="shared" si="0"/>
        <v>1050000</v>
      </c>
      <c r="D24" s="480">
        <f t="shared" si="1"/>
        <v>1050000</v>
      </c>
      <c r="E24" s="480">
        <f t="shared" si="2"/>
        <v>1050000</v>
      </c>
      <c r="F24" s="428">
        <v>1050000</v>
      </c>
      <c r="G24" s="444">
        <v>1050000</v>
      </c>
      <c r="H24" s="444">
        <v>1050000</v>
      </c>
      <c r="I24" s="240"/>
      <c r="J24" s="289"/>
      <c r="K24" s="289"/>
      <c r="L24" s="291"/>
      <c r="M24" s="291"/>
      <c r="N24" s="246"/>
    </row>
    <row r="25" spans="1:14" s="89" customFormat="1" ht="14.1" customHeight="1" x14ac:dyDescent="0.2">
      <c r="A25" s="8" t="s">
        <v>174</v>
      </c>
      <c r="B25" s="125" t="s">
        <v>62</v>
      </c>
      <c r="C25" s="317">
        <f t="shared" si="0"/>
        <v>5616000</v>
      </c>
      <c r="D25" s="480">
        <f t="shared" si="1"/>
        <v>15216000</v>
      </c>
      <c r="E25" s="480">
        <f t="shared" si="2"/>
        <v>15216000</v>
      </c>
      <c r="F25" s="428">
        <v>5616000</v>
      </c>
      <c r="G25" s="444">
        <v>15216000</v>
      </c>
      <c r="H25" s="444">
        <v>15216000</v>
      </c>
      <c r="I25" s="240"/>
      <c r="J25" s="289"/>
      <c r="K25" s="289"/>
      <c r="L25" s="291"/>
      <c r="M25" s="291"/>
      <c r="N25" s="246"/>
    </row>
    <row r="26" spans="1:14" s="89" customFormat="1" ht="14.1" customHeight="1" x14ac:dyDescent="0.2">
      <c r="A26" s="8" t="s">
        <v>175</v>
      </c>
      <c r="B26" s="125" t="s">
        <v>47</v>
      </c>
      <c r="C26" s="317">
        <f t="shared" si="0"/>
        <v>8756000</v>
      </c>
      <c r="D26" s="480">
        <f t="shared" si="1"/>
        <v>8756000</v>
      </c>
      <c r="E26" s="480">
        <f t="shared" si="2"/>
        <v>8756000</v>
      </c>
      <c r="F26" s="428">
        <v>8756000</v>
      </c>
      <c r="G26" s="444">
        <v>8756000</v>
      </c>
      <c r="H26" s="444">
        <v>8756000</v>
      </c>
      <c r="I26" s="240"/>
      <c r="J26" s="289"/>
      <c r="K26" s="289"/>
      <c r="L26" s="291"/>
      <c r="M26" s="291"/>
      <c r="N26" s="246"/>
    </row>
    <row r="27" spans="1:14" s="89" customFormat="1" ht="14.1" customHeight="1" x14ac:dyDescent="0.2">
      <c r="A27" s="8" t="s">
        <v>176</v>
      </c>
      <c r="B27" s="125" t="s">
        <v>58</v>
      </c>
      <c r="C27" s="316">
        <f t="shared" ref="C27" si="3">SUM(F27,I27,L27)</f>
        <v>6400000</v>
      </c>
      <c r="D27" s="480">
        <f t="shared" si="1"/>
        <v>6400000</v>
      </c>
      <c r="E27" s="480">
        <f t="shared" si="2"/>
        <v>6400000</v>
      </c>
      <c r="F27" s="429">
        <v>0</v>
      </c>
      <c r="G27" s="243">
        <v>0</v>
      </c>
      <c r="H27" s="243">
        <v>0</v>
      </c>
      <c r="I27" s="242"/>
      <c r="J27" s="290"/>
      <c r="K27" s="290"/>
      <c r="L27" s="322">
        <v>6400000</v>
      </c>
      <c r="M27" s="322">
        <v>6400000</v>
      </c>
      <c r="N27" s="248">
        <v>6400000</v>
      </c>
    </row>
    <row r="28" spans="1:14" s="89" customFormat="1" ht="14.1" customHeight="1" thickBot="1" x14ac:dyDescent="0.25">
      <c r="A28" s="10" t="s">
        <v>661</v>
      </c>
      <c r="B28" s="238" t="s">
        <v>603</v>
      </c>
      <c r="C28" s="876">
        <f t="shared" si="0"/>
        <v>0</v>
      </c>
      <c r="D28" s="481">
        <f t="shared" si="1"/>
        <v>0</v>
      </c>
      <c r="E28" s="481">
        <f t="shared" si="2"/>
        <v>1108799</v>
      </c>
      <c r="F28" s="431">
        <v>0</v>
      </c>
      <c r="G28" s="445">
        <v>0</v>
      </c>
      <c r="H28" s="445">
        <v>0</v>
      </c>
      <c r="I28" s="241"/>
      <c r="J28" s="292"/>
      <c r="K28" s="292"/>
      <c r="L28" s="323">
        <v>0</v>
      </c>
      <c r="M28" s="323">
        <v>0</v>
      </c>
      <c r="N28" s="249">
        <v>1108799</v>
      </c>
    </row>
    <row r="29" spans="1:14" s="89" customFormat="1" ht="14.1" customHeight="1" thickBot="1" x14ac:dyDescent="0.25">
      <c r="A29" s="12" t="s">
        <v>68</v>
      </c>
      <c r="B29" s="119" t="s">
        <v>215</v>
      </c>
      <c r="C29" s="338">
        <f t="shared" si="0"/>
        <v>2898000</v>
      </c>
      <c r="D29" s="339">
        <f t="shared" si="1"/>
        <v>18303198</v>
      </c>
      <c r="E29" s="339">
        <f t="shared" si="2"/>
        <v>16619178</v>
      </c>
      <c r="F29" s="432">
        <v>2898000</v>
      </c>
      <c r="G29" s="446">
        <v>18303198</v>
      </c>
      <c r="H29" s="446">
        <v>16619178</v>
      </c>
      <c r="I29" s="158"/>
      <c r="J29" s="293"/>
      <c r="K29" s="293"/>
      <c r="L29" s="320">
        <f>+L30+L31+L32+L33+L34</f>
        <v>0</v>
      </c>
      <c r="M29" s="320">
        <f>+M30+M31+M32+M33+M34</f>
        <v>0</v>
      </c>
      <c r="N29" s="244">
        <f>+N30+N31+N32+N33+N34</f>
        <v>0</v>
      </c>
    </row>
    <row r="30" spans="1:14" s="89" customFormat="1" ht="14.1" customHeight="1" x14ac:dyDescent="0.2">
      <c r="A30" s="7" t="s">
        <v>105</v>
      </c>
      <c r="B30" s="120" t="s">
        <v>216</v>
      </c>
      <c r="C30" s="317">
        <f t="shared" si="0"/>
        <v>0</v>
      </c>
      <c r="D30" s="479">
        <f t="shared" si="1"/>
        <v>0</v>
      </c>
      <c r="E30" s="479">
        <f t="shared" si="2"/>
        <v>0</v>
      </c>
      <c r="F30" s="426"/>
      <c r="G30" s="442"/>
      <c r="H30" s="442"/>
      <c r="I30" s="159"/>
      <c r="J30" s="287"/>
      <c r="K30" s="287"/>
      <c r="L30" s="321"/>
      <c r="M30" s="321"/>
      <c r="N30" s="245"/>
    </row>
    <row r="31" spans="1:14" s="89" customFormat="1" ht="14.1" customHeight="1" x14ac:dyDescent="0.2">
      <c r="A31" s="6" t="s">
        <v>106</v>
      </c>
      <c r="B31" s="121" t="s">
        <v>217</v>
      </c>
      <c r="C31" s="317">
        <f t="shared" si="0"/>
        <v>0</v>
      </c>
      <c r="D31" s="480">
        <f t="shared" si="1"/>
        <v>0</v>
      </c>
      <c r="E31" s="480">
        <f t="shared" si="2"/>
        <v>0</v>
      </c>
      <c r="F31" s="427"/>
      <c r="G31" s="443"/>
      <c r="H31" s="443"/>
      <c r="I31" s="160"/>
      <c r="J31" s="288"/>
      <c r="K31" s="288"/>
      <c r="L31" s="291"/>
      <c r="M31" s="291"/>
      <c r="N31" s="246"/>
    </row>
    <row r="32" spans="1:14" s="89" customFormat="1" ht="14.1" customHeight="1" x14ac:dyDescent="0.2">
      <c r="A32" s="6" t="s">
        <v>107</v>
      </c>
      <c r="B32" s="121" t="s">
        <v>360</v>
      </c>
      <c r="C32" s="317">
        <f t="shared" si="0"/>
        <v>0</v>
      </c>
      <c r="D32" s="480">
        <f t="shared" si="1"/>
        <v>0</v>
      </c>
      <c r="E32" s="480">
        <f t="shared" si="2"/>
        <v>0</v>
      </c>
      <c r="F32" s="427">
        <v>0</v>
      </c>
      <c r="G32" s="443">
        <v>0</v>
      </c>
      <c r="H32" s="443">
        <v>0</v>
      </c>
      <c r="I32" s="160"/>
      <c r="J32" s="288"/>
      <c r="K32" s="288"/>
      <c r="L32" s="291"/>
      <c r="M32" s="291"/>
      <c r="N32" s="246"/>
    </row>
    <row r="33" spans="1:14" s="89" customFormat="1" ht="14.1" customHeight="1" x14ac:dyDescent="0.2">
      <c r="A33" s="6" t="s">
        <v>108</v>
      </c>
      <c r="B33" s="121" t="s">
        <v>361</v>
      </c>
      <c r="C33" s="317">
        <f t="shared" si="0"/>
        <v>0</v>
      </c>
      <c r="D33" s="480">
        <f t="shared" si="1"/>
        <v>0</v>
      </c>
      <c r="E33" s="480">
        <f t="shared" si="2"/>
        <v>0</v>
      </c>
      <c r="F33" s="427"/>
      <c r="G33" s="443"/>
      <c r="H33" s="443"/>
      <c r="I33" s="160"/>
      <c r="J33" s="288"/>
      <c r="K33" s="288"/>
      <c r="L33" s="291"/>
      <c r="M33" s="291"/>
      <c r="N33" s="246"/>
    </row>
    <row r="34" spans="1:14" s="89" customFormat="1" ht="14.1" customHeight="1" x14ac:dyDescent="0.2">
      <c r="A34" s="6" t="s">
        <v>157</v>
      </c>
      <c r="B34" s="121" t="s">
        <v>218</v>
      </c>
      <c r="C34" s="317">
        <f t="shared" si="0"/>
        <v>2898000</v>
      </c>
      <c r="D34" s="480">
        <f t="shared" si="1"/>
        <v>18303198</v>
      </c>
      <c r="E34" s="480">
        <f t="shared" si="2"/>
        <v>16619178</v>
      </c>
      <c r="F34" s="427">
        <v>2898000</v>
      </c>
      <c r="G34" s="443">
        <v>18303198</v>
      </c>
      <c r="H34" s="443">
        <v>16619178</v>
      </c>
      <c r="I34" s="160"/>
      <c r="J34" s="288"/>
      <c r="K34" s="288"/>
      <c r="L34" s="291"/>
      <c r="M34" s="291"/>
      <c r="N34" s="246"/>
    </row>
    <row r="35" spans="1:14" s="89" customFormat="1" ht="14.1" customHeight="1" thickBot="1" x14ac:dyDescent="0.25">
      <c r="A35" s="8" t="s">
        <v>158</v>
      </c>
      <c r="B35" s="125" t="s">
        <v>219</v>
      </c>
      <c r="C35" s="316">
        <f t="shared" si="0"/>
        <v>2898000</v>
      </c>
      <c r="D35" s="481">
        <f t="shared" si="1"/>
        <v>18303198</v>
      </c>
      <c r="E35" s="481">
        <f t="shared" si="2"/>
        <v>16619178</v>
      </c>
      <c r="F35" s="433">
        <v>2898000</v>
      </c>
      <c r="G35" s="164">
        <v>18303198</v>
      </c>
      <c r="H35" s="164">
        <v>16619178</v>
      </c>
      <c r="I35" s="161"/>
      <c r="J35" s="294"/>
      <c r="K35" s="294"/>
      <c r="L35" s="322"/>
      <c r="M35" s="322"/>
      <c r="N35" s="248"/>
    </row>
    <row r="36" spans="1:14" s="89" customFormat="1" ht="14.1" customHeight="1" thickBot="1" x14ac:dyDescent="0.25">
      <c r="A36" s="12" t="s">
        <v>159</v>
      </c>
      <c r="B36" s="119" t="s">
        <v>220</v>
      </c>
      <c r="C36" s="338">
        <f t="shared" si="0"/>
        <v>33420000</v>
      </c>
      <c r="D36" s="339">
        <f t="shared" si="1"/>
        <v>33420000</v>
      </c>
      <c r="E36" s="339">
        <f t="shared" si="2"/>
        <v>34245100</v>
      </c>
      <c r="F36" s="434">
        <f>+F37+F41+F42+F43</f>
        <v>20563000</v>
      </c>
      <c r="G36" s="84">
        <f>+G37+G41+G42+G43</f>
        <v>20563000</v>
      </c>
      <c r="H36" s="84">
        <f>+H37+H41+H42+H43</f>
        <v>21388100</v>
      </c>
      <c r="I36" s="84">
        <f>+I37+I41+I42+I43</f>
        <v>40000</v>
      </c>
      <c r="J36" s="295">
        <v>40000</v>
      </c>
      <c r="K36" s="295">
        <v>40000</v>
      </c>
      <c r="L36" s="324">
        <f>+L37+L41+L42+L43</f>
        <v>12817000</v>
      </c>
      <c r="M36" s="324">
        <f>+M37+M41+M42+M43</f>
        <v>12817000</v>
      </c>
      <c r="N36" s="250">
        <f>+N37+N41+N42+N43</f>
        <v>12817000</v>
      </c>
    </row>
    <row r="37" spans="1:14" s="89" customFormat="1" ht="14.1" customHeight="1" x14ac:dyDescent="0.2">
      <c r="A37" s="7" t="s">
        <v>221</v>
      </c>
      <c r="B37" s="120" t="s">
        <v>372</v>
      </c>
      <c r="C37" s="317">
        <f t="shared" si="0"/>
        <v>28800000</v>
      </c>
      <c r="D37" s="479">
        <f t="shared" si="1"/>
        <v>28800000</v>
      </c>
      <c r="E37" s="479">
        <f t="shared" si="2"/>
        <v>29625100</v>
      </c>
      <c r="F37" s="420">
        <f>+F38+F39+F40</f>
        <v>15943000</v>
      </c>
      <c r="G37" s="421">
        <f>+G38+G39+G40</f>
        <v>15943000</v>
      </c>
      <c r="H37" s="421">
        <f>+H38+H39+H40</f>
        <v>16768100</v>
      </c>
      <c r="I37" s="421">
        <f>+I38+I39+I40</f>
        <v>40000</v>
      </c>
      <c r="J37" s="421">
        <v>40000</v>
      </c>
      <c r="K37" s="421">
        <v>40000</v>
      </c>
      <c r="L37" s="421">
        <f>+L38+L39+L40</f>
        <v>12817000</v>
      </c>
      <c r="M37" s="420">
        <f>+M38+M39+M40</f>
        <v>12817000</v>
      </c>
      <c r="N37" s="419">
        <f>+N38+N39+N40</f>
        <v>12817000</v>
      </c>
    </row>
    <row r="38" spans="1:14" s="89" customFormat="1" ht="14.1" customHeight="1" x14ac:dyDescent="0.2">
      <c r="A38" s="6" t="s">
        <v>222</v>
      </c>
      <c r="B38" s="121" t="s">
        <v>227</v>
      </c>
      <c r="C38" s="317">
        <f t="shared" si="0"/>
        <v>1300000</v>
      </c>
      <c r="D38" s="480">
        <f t="shared" si="1"/>
        <v>1300000</v>
      </c>
      <c r="E38" s="480">
        <f t="shared" si="2"/>
        <v>1300000</v>
      </c>
      <c r="F38" s="427">
        <v>1300000</v>
      </c>
      <c r="G38" s="443">
        <v>1300000</v>
      </c>
      <c r="H38" s="443">
        <v>1300000</v>
      </c>
      <c r="I38" s="160"/>
      <c r="J38" s="288"/>
      <c r="K38" s="288"/>
      <c r="L38" s="291"/>
      <c r="M38" s="291"/>
      <c r="N38" s="246"/>
    </row>
    <row r="39" spans="1:14" s="89" customFormat="1" ht="14.1" customHeight="1" x14ac:dyDescent="0.2">
      <c r="A39" s="6" t="s">
        <v>223</v>
      </c>
      <c r="B39" s="121" t="s">
        <v>228</v>
      </c>
      <c r="C39" s="317">
        <f t="shared" si="0"/>
        <v>0</v>
      </c>
      <c r="D39" s="480">
        <f t="shared" si="1"/>
        <v>0</v>
      </c>
      <c r="E39" s="480">
        <f t="shared" si="2"/>
        <v>0</v>
      </c>
      <c r="F39" s="427"/>
      <c r="G39" s="443"/>
      <c r="H39" s="443"/>
      <c r="I39" s="160"/>
      <c r="J39" s="288"/>
      <c r="K39" s="288"/>
      <c r="L39" s="291"/>
      <c r="M39" s="291"/>
      <c r="N39" s="246"/>
    </row>
    <row r="40" spans="1:14" s="89" customFormat="1" ht="14.1" customHeight="1" x14ac:dyDescent="0.2">
      <c r="A40" s="6" t="s">
        <v>370</v>
      </c>
      <c r="B40" s="126" t="s">
        <v>371</v>
      </c>
      <c r="C40" s="317">
        <f t="shared" si="0"/>
        <v>27500000</v>
      </c>
      <c r="D40" s="480">
        <f t="shared" si="1"/>
        <v>27500000</v>
      </c>
      <c r="E40" s="480">
        <f t="shared" si="2"/>
        <v>28325100</v>
      </c>
      <c r="F40" s="435">
        <v>14643000</v>
      </c>
      <c r="G40" s="447">
        <v>14643000</v>
      </c>
      <c r="H40" s="447">
        <v>15468100</v>
      </c>
      <c r="I40" s="162">
        <v>40000</v>
      </c>
      <c r="J40" s="296">
        <v>40000</v>
      </c>
      <c r="K40" s="296">
        <v>40000</v>
      </c>
      <c r="L40" s="291">
        <v>12817000</v>
      </c>
      <c r="M40" s="291">
        <v>12817000</v>
      </c>
      <c r="N40" s="246">
        <v>12817000</v>
      </c>
    </row>
    <row r="41" spans="1:14" s="89" customFormat="1" ht="14.1" customHeight="1" x14ac:dyDescent="0.2">
      <c r="A41" s="6" t="s">
        <v>224</v>
      </c>
      <c r="B41" s="121" t="s">
        <v>229</v>
      </c>
      <c r="C41" s="317">
        <f t="shared" si="0"/>
        <v>4000000</v>
      </c>
      <c r="D41" s="480">
        <f t="shared" si="1"/>
        <v>4000000</v>
      </c>
      <c r="E41" s="480">
        <f t="shared" si="2"/>
        <v>4000000</v>
      </c>
      <c r="F41" s="427">
        <v>4000000</v>
      </c>
      <c r="G41" s="443">
        <v>4000000</v>
      </c>
      <c r="H41" s="443">
        <v>4000000</v>
      </c>
      <c r="I41" s="160"/>
      <c r="J41" s="288"/>
      <c r="K41" s="288"/>
      <c r="L41" s="291">
        <v>0</v>
      </c>
      <c r="M41" s="291">
        <v>0</v>
      </c>
      <c r="N41" s="246">
        <v>0</v>
      </c>
    </row>
    <row r="42" spans="1:14" s="89" customFormat="1" ht="14.1" customHeight="1" x14ac:dyDescent="0.2">
      <c r="A42" s="6" t="s">
        <v>225</v>
      </c>
      <c r="B42" s="121" t="s">
        <v>230</v>
      </c>
      <c r="C42" s="317">
        <f t="shared" si="0"/>
        <v>0</v>
      </c>
      <c r="D42" s="480">
        <f t="shared" si="1"/>
        <v>0</v>
      </c>
      <c r="E42" s="480">
        <f t="shared" si="2"/>
        <v>0</v>
      </c>
      <c r="F42" s="427">
        <v>0</v>
      </c>
      <c r="G42" s="443">
        <v>0</v>
      </c>
      <c r="H42" s="443">
        <v>0</v>
      </c>
      <c r="I42" s="160"/>
      <c r="J42" s="288"/>
      <c r="K42" s="288"/>
      <c r="L42" s="291"/>
      <c r="M42" s="291"/>
      <c r="N42" s="246"/>
    </row>
    <row r="43" spans="1:14" s="89" customFormat="1" ht="14.1" customHeight="1" x14ac:dyDescent="0.2">
      <c r="A43" s="8" t="s">
        <v>226</v>
      </c>
      <c r="B43" s="125" t="s">
        <v>231</v>
      </c>
      <c r="C43" s="317">
        <f t="shared" si="0"/>
        <v>620000</v>
      </c>
      <c r="D43" s="480">
        <f t="shared" si="1"/>
        <v>620000</v>
      </c>
      <c r="E43" s="480">
        <f t="shared" si="2"/>
        <v>620000</v>
      </c>
      <c r="F43" s="433">
        <v>620000</v>
      </c>
      <c r="G43" s="164">
        <v>620000</v>
      </c>
      <c r="H43" s="164">
        <v>620000</v>
      </c>
      <c r="I43" s="161"/>
      <c r="J43" s="294"/>
      <c r="K43" s="294"/>
      <c r="L43" s="322"/>
      <c r="M43" s="322"/>
      <c r="N43" s="248"/>
    </row>
    <row r="44" spans="1:14" s="89" customFormat="1" ht="12.75" customHeight="1" x14ac:dyDescent="0.2">
      <c r="A44" s="6" t="s">
        <v>52</v>
      </c>
      <c r="B44" s="121" t="s">
        <v>55</v>
      </c>
      <c r="C44" s="317">
        <f t="shared" si="0"/>
        <v>50000</v>
      </c>
      <c r="D44" s="480">
        <f t="shared" si="1"/>
        <v>50000</v>
      </c>
      <c r="E44" s="480">
        <f t="shared" si="2"/>
        <v>50000</v>
      </c>
      <c r="F44" s="436">
        <v>50000</v>
      </c>
      <c r="G44" s="448">
        <v>50000</v>
      </c>
      <c r="H44" s="448">
        <v>50000</v>
      </c>
      <c r="I44" s="83"/>
      <c r="J44" s="297"/>
      <c r="K44" s="297"/>
      <c r="L44" s="322"/>
      <c r="M44" s="322"/>
      <c r="N44" s="248"/>
    </row>
    <row r="45" spans="1:14" s="89" customFormat="1" ht="15" customHeight="1" x14ac:dyDescent="0.2">
      <c r="A45" s="6" t="s">
        <v>53</v>
      </c>
      <c r="B45" s="121" t="s">
        <v>56</v>
      </c>
      <c r="C45" s="317">
        <f t="shared" si="0"/>
        <v>100000</v>
      </c>
      <c r="D45" s="480">
        <f t="shared" si="1"/>
        <v>100000</v>
      </c>
      <c r="E45" s="480">
        <f t="shared" si="2"/>
        <v>100000</v>
      </c>
      <c r="F45" s="437">
        <v>100000</v>
      </c>
      <c r="G45" s="449">
        <v>100000</v>
      </c>
      <c r="H45" s="449">
        <v>100000</v>
      </c>
      <c r="I45" s="152"/>
      <c r="J45" s="298"/>
      <c r="K45" s="298"/>
      <c r="L45" s="298"/>
      <c r="M45" s="298"/>
      <c r="N45" s="251"/>
    </row>
    <row r="46" spans="1:14" s="89" customFormat="1" ht="14.1" customHeight="1" x14ac:dyDescent="0.2">
      <c r="A46" s="5" t="s">
        <v>54</v>
      </c>
      <c r="B46" s="151" t="s">
        <v>57</v>
      </c>
      <c r="C46" s="317">
        <f t="shared" si="0"/>
        <v>220000</v>
      </c>
      <c r="D46" s="480">
        <f t="shared" si="1"/>
        <v>220000</v>
      </c>
      <c r="E46" s="480">
        <f t="shared" si="2"/>
        <v>220000</v>
      </c>
      <c r="F46" s="437">
        <v>220000</v>
      </c>
      <c r="G46" s="449">
        <v>220000</v>
      </c>
      <c r="H46" s="449">
        <v>220000</v>
      </c>
      <c r="I46" s="152"/>
      <c r="J46" s="298"/>
      <c r="K46" s="298"/>
      <c r="L46" s="298"/>
      <c r="M46" s="298"/>
      <c r="N46" s="251"/>
    </row>
    <row r="47" spans="1:14" s="89" customFormat="1" ht="14.1" customHeight="1" thickBot="1" x14ac:dyDescent="0.3">
      <c r="A47" s="5"/>
      <c r="B47" s="206" t="s">
        <v>545</v>
      </c>
      <c r="C47" s="316">
        <f t="shared" si="0"/>
        <v>250000</v>
      </c>
      <c r="D47" s="481">
        <f t="shared" si="1"/>
        <v>250000</v>
      </c>
      <c r="E47" s="481">
        <f t="shared" si="2"/>
        <v>250000</v>
      </c>
      <c r="F47" s="438">
        <v>250000</v>
      </c>
      <c r="G47" s="450">
        <v>250000</v>
      </c>
      <c r="H47" s="450">
        <v>250000</v>
      </c>
      <c r="I47" s="282"/>
      <c r="J47" s="299"/>
      <c r="K47" s="299"/>
      <c r="L47" s="299"/>
      <c r="M47" s="299"/>
      <c r="N47" s="283"/>
    </row>
    <row r="48" spans="1:14" s="89" customFormat="1" ht="14.1" customHeight="1" thickBot="1" x14ac:dyDescent="0.25">
      <c r="A48" s="12" t="s">
        <v>70</v>
      </c>
      <c r="B48" s="119" t="s">
        <v>367</v>
      </c>
      <c r="C48" s="338">
        <f t="shared" si="0"/>
        <v>5964000</v>
      </c>
      <c r="D48" s="339">
        <f t="shared" si="1"/>
        <v>6164000</v>
      </c>
      <c r="E48" s="339">
        <f t="shared" si="2"/>
        <v>6164000</v>
      </c>
      <c r="F48" s="319">
        <f>SUM(F49:F59)</f>
        <v>5964000</v>
      </c>
      <c r="G48" s="82">
        <f>SUM(G49:G59)</f>
        <v>6164000</v>
      </c>
      <c r="H48" s="82">
        <f>SUM(H49:H59)</f>
        <v>6164000</v>
      </c>
      <c r="I48" s="82">
        <f>SUM(I49:I59)</f>
        <v>0</v>
      </c>
      <c r="J48" s="286"/>
      <c r="K48" s="286"/>
      <c r="L48" s="320">
        <f>SUM(L49:L59)</f>
        <v>0</v>
      </c>
      <c r="M48" s="320">
        <f>SUM(M49:M59)</f>
        <v>0</v>
      </c>
      <c r="N48" s="244">
        <f>SUM(N49:N59)</f>
        <v>0</v>
      </c>
    </row>
    <row r="49" spans="1:14" s="89" customFormat="1" ht="14.1" customHeight="1" x14ac:dyDescent="0.2">
      <c r="A49" s="7" t="s">
        <v>109</v>
      </c>
      <c r="B49" s="120" t="s">
        <v>234</v>
      </c>
      <c r="C49" s="317">
        <f t="shared" si="0"/>
        <v>0</v>
      </c>
      <c r="D49" s="479">
        <f t="shared" si="1"/>
        <v>0</v>
      </c>
      <c r="E49" s="479">
        <f t="shared" si="2"/>
        <v>0</v>
      </c>
      <c r="F49" s="439"/>
      <c r="G49" s="451"/>
      <c r="H49" s="451"/>
      <c r="I49" s="159"/>
      <c r="J49" s="287"/>
      <c r="K49" s="287"/>
      <c r="L49" s="321"/>
      <c r="M49" s="321"/>
      <c r="N49" s="245"/>
    </row>
    <row r="50" spans="1:14" s="89" customFormat="1" ht="14.1" customHeight="1" x14ac:dyDescent="0.2">
      <c r="A50" s="6" t="s">
        <v>110</v>
      </c>
      <c r="B50" s="121" t="s">
        <v>235</v>
      </c>
      <c r="C50" s="317">
        <f t="shared" si="0"/>
        <v>1402000</v>
      </c>
      <c r="D50" s="480">
        <f t="shared" si="1"/>
        <v>1602000</v>
      </c>
      <c r="E50" s="480">
        <f t="shared" si="2"/>
        <v>1602000</v>
      </c>
      <c r="F50" s="427">
        <v>1402000</v>
      </c>
      <c r="G50" s="443">
        <v>1602000</v>
      </c>
      <c r="H50" s="443">
        <v>1602000</v>
      </c>
      <c r="I50" s="160"/>
      <c r="J50" s="288"/>
      <c r="K50" s="288"/>
      <c r="L50" s="291"/>
      <c r="M50" s="291"/>
      <c r="N50" s="246"/>
    </row>
    <row r="51" spans="1:14" s="89" customFormat="1" ht="14.1" customHeight="1" x14ac:dyDescent="0.2">
      <c r="A51" s="6" t="s">
        <v>111</v>
      </c>
      <c r="B51" s="121" t="s">
        <v>236</v>
      </c>
      <c r="C51" s="317">
        <f t="shared" si="0"/>
        <v>780000</v>
      </c>
      <c r="D51" s="480">
        <f t="shared" si="1"/>
        <v>780000</v>
      </c>
      <c r="E51" s="480">
        <f t="shared" si="2"/>
        <v>780000</v>
      </c>
      <c r="F51" s="427">
        <v>780000</v>
      </c>
      <c r="G51" s="443">
        <v>780000</v>
      </c>
      <c r="H51" s="443">
        <v>780000</v>
      </c>
      <c r="I51" s="160"/>
      <c r="J51" s="288"/>
      <c r="K51" s="288"/>
      <c r="L51" s="291"/>
      <c r="M51" s="291"/>
      <c r="N51" s="246"/>
    </row>
    <row r="52" spans="1:14" s="89" customFormat="1" ht="14.1" customHeight="1" x14ac:dyDescent="0.2">
      <c r="A52" s="6" t="s">
        <v>161</v>
      </c>
      <c r="B52" s="121" t="s">
        <v>237</v>
      </c>
      <c r="C52" s="317">
        <f t="shared" si="0"/>
        <v>2101000</v>
      </c>
      <c r="D52" s="480">
        <f t="shared" si="1"/>
        <v>2101000</v>
      </c>
      <c r="E52" s="480">
        <f t="shared" si="2"/>
        <v>2101000</v>
      </c>
      <c r="F52" s="427">
        <v>2101000</v>
      </c>
      <c r="G52" s="443">
        <v>2101000</v>
      </c>
      <c r="H52" s="443">
        <v>2101000</v>
      </c>
      <c r="I52" s="160"/>
      <c r="J52" s="288"/>
      <c r="K52" s="288"/>
      <c r="L52" s="291"/>
      <c r="M52" s="291"/>
      <c r="N52" s="246"/>
    </row>
    <row r="53" spans="1:14" s="89" customFormat="1" ht="14.1" customHeight="1" x14ac:dyDescent="0.2">
      <c r="A53" s="6" t="s">
        <v>162</v>
      </c>
      <c r="B53" s="121" t="s">
        <v>238</v>
      </c>
      <c r="C53" s="317">
        <f t="shared" si="0"/>
        <v>0</v>
      </c>
      <c r="D53" s="480">
        <f t="shared" si="1"/>
        <v>0</v>
      </c>
      <c r="E53" s="480">
        <f t="shared" si="2"/>
        <v>0</v>
      </c>
      <c r="F53" s="427"/>
      <c r="G53" s="443"/>
      <c r="H53" s="443"/>
      <c r="I53" s="160"/>
      <c r="J53" s="288"/>
      <c r="K53" s="288"/>
      <c r="L53" s="291"/>
      <c r="M53" s="291"/>
      <c r="N53" s="246"/>
    </row>
    <row r="54" spans="1:14" s="89" customFormat="1" ht="14.1" customHeight="1" x14ac:dyDescent="0.2">
      <c r="A54" s="6" t="s">
        <v>163</v>
      </c>
      <c r="B54" s="121" t="s">
        <v>239</v>
      </c>
      <c r="C54" s="317">
        <f t="shared" si="0"/>
        <v>1141000</v>
      </c>
      <c r="D54" s="480">
        <f t="shared" si="1"/>
        <v>1141000</v>
      </c>
      <c r="E54" s="480">
        <f t="shared" si="2"/>
        <v>1141000</v>
      </c>
      <c r="F54" s="427">
        <v>1141000</v>
      </c>
      <c r="G54" s="443">
        <v>1141000</v>
      </c>
      <c r="H54" s="443">
        <v>1141000</v>
      </c>
      <c r="I54" s="160"/>
      <c r="J54" s="288"/>
      <c r="K54" s="288"/>
      <c r="L54" s="291"/>
      <c r="M54" s="291"/>
      <c r="N54" s="246"/>
    </row>
    <row r="55" spans="1:14" s="89" customFormat="1" ht="14.1" customHeight="1" x14ac:dyDescent="0.2">
      <c r="A55" s="6" t="s">
        <v>164</v>
      </c>
      <c r="B55" s="121" t="s">
        <v>240</v>
      </c>
      <c r="C55" s="317">
        <f t="shared" si="0"/>
        <v>340000</v>
      </c>
      <c r="D55" s="480">
        <f t="shared" si="1"/>
        <v>340000</v>
      </c>
      <c r="E55" s="480">
        <f t="shared" si="2"/>
        <v>340000</v>
      </c>
      <c r="F55" s="427">
        <v>340000</v>
      </c>
      <c r="G55" s="443">
        <v>340000</v>
      </c>
      <c r="H55" s="443">
        <v>340000</v>
      </c>
      <c r="I55" s="160"/>
      <c r="J55" s="288"/>
      <c r="K55" s="288"/>
      <c r="L55" s="291"/>
      <c r="M55" s="291"/>
      <c r="N55" s="246"/>
    </row>
    <row r="56" spans="1:14" s="89" customFormat="1" ht="14.1" customHeight="1" x14ac:dyDescent="0.2">
      <c r="A56" s="6" t="s">
        <v>165</v>
      </c>
      <c r="B56" s="121" t="s">
        <v>241</v>
      </c>
      <c r="C56" s="317">
        <f t="shared" si="0"/>
        <v>200000</v>
      </c>
      <c r="D56" s="480">
        <f t="shared" si="1"/>
        <v>200000</v>
      </c>
      <c r="E56" s="480">
        <f t="shared" si="2"/>
        <v>200000</v>
      </c>
      <c r="F56" s="427">
        <v>200000</v>
      </c>
      <c r="G56" s="443">
        <v>200000</v>
      </c>
      <c r="H56" s="443">
        <v>200000</v>
      </c>
      <c r="I56" s="160"/>
      <c r="J56" s="294"/>
      <c r="K56" s="294"/>
      <c r="L56" s="291"/>
      <c r="M56" s="291"/>
      <c r="N56" s="246"/>
    </row>
    <row r="57" spans="1:14" s="89" customFormat="1" ht="14.1" customHeight="1" x14ac:dyDescent="0.2">
      <c r="A57" s="6" t="s">
        <v>232</v>
      </c>
      <c r="B57" s="121" t="s">
        <v>242</v>
      </c>
      <c r="C57" s="317">
        <f t="shared" si="0"/>
        <v>0</v>
      </c>
      <c r="D57" s="480">
        <f t="shared" si="1"/>
        <v>0</v>
      </c>
      <c r="E57" s="480">
        <f t="shared" si="2"/>
        <v>0</v>
      </c>
      <c r="F57" s="427"/>
      <c r="G57" s="443"/>
      <c r="H57" s="443"/>
      <c r="I57" s="160"/>
      <c r="J57" s="160"/>
      <c r="K57" s="160"/>
      <c r="L57" s="325"/>
      <c r="M57" s="325"/>
      <c r="N57" s="252"/>
    </row>
    <row r="58" spans="1:14" s="89" customFormat="1" ht="14.1" customHeight="1" x14ac:dyDescent="0.2">
      <c r="A58" s="8" t="s">
        <v>233</v>
      </c>
      <c r="B58" s="125" t="s">
        <v>369</v>
      </c>
      <c r="C58" s="317">
        <f t="shared" si="0"/>
        <v>0</v>
      </c>
      <c r="D58" s="480">
        <f t="shared" si="1"/>
        <v>0</v>
      </c>
      <c r="E58" s="480">
        <f t="shared" si="2"/>
        <v>0</v>
      </c>
      <c r="F58" s="433"/>
      <c r="G58" s="164"/>
      <c r="H58" s="164"/>
      <c r="I58" s="161"/>
      <c r="J58" s="340"/>
      <c r="K58" s="340"/>
      <c r="L58" s="326"/>
      <c r="M58" s="326"/>
      <c r="N58" s="253"/>
    </row>
    <row r="59" spans="1:14" s="89" customFormat="1" ht="14.1" customHeight="1" thickBot="1" x14ac:dyDescent="0.25">
      <c r="A59" s="8" t="s">
        <v>368</v>
      </c>
      <c r="B59" s="123" t="s">
        <v>243</v>
      </c>
      <c r="C59" s="316">
        <f t="shared" si="0"/>
        <v>0</v>
      </c>
      <c r="D59" s="481">
        <f t="shared" si="1"/>
        <v>0</v>
      </c>
      <c r="E59" s="481">
        <f t="shared" si="2"/>
        <v>0</v>
      </c>
      <c r="F59" s="429"/>
      <c r="G59" s="243"/>
      <c r="H59" s="243"/>
      <c r="I59" s="242"/>
      <c r="J59" s="290"/>
      <c r="K59" s="290"/>
      <c r="L59" s="326"/>
      <c r="M59" s="326"/>
      <c r="N59" s="253"/>
    </row>
    <row r="60" spans="1:14" s="89" customFormat="1" ht="14.1" customHeight="1" thickBot="1" x14ac:dyDescent="0.25">
      <c r="A60" s="12" t="s">
        <v>71</v>
      </c>
      <c r="B60" s="119" t="s">
        <v>244</v>
      </c>
      <c r="C60" s="338">
        <f t="shared" si="0"/>
        <v>2500000</v>
      </c>
      <c r="D60" s="339">
        <f t="shared" si="1"/>
        <v>2500000</v>
      </c>
      <c r="E60" s="339">
        <f t="shared" si="2"/>
        <v>498280</v>
      </c>
      <c r="F60" s="432">
        <v>2500000</v>
      </c>
      <c r="G60" s="446">
        <v>2500000</v>
      </c>
      <c r="H60" s="446">
        <v>498280</v>
      </c>
      <c r="I60" s="158"/>
      <c r="J60" s="293"/>
      <c r="K60" s="293"/>
      <c r="L60" s="320">
        <f>SUM(L61:L65)</f>
        <v>0</v>
      </c>
      <c r="M60" s="320">
        <f>SUM(M61:M65)</f>
        <v>0</v>
      </c>
      <c r="N60" s="244">
        <f>SUM(N61:N65)</f>
        <v>0</v>
      </c>
    </row>
    <row r="61" spans="1:14" s="89" customFormat="1" ht="14.1" customHeight="1" x14ac:dyDescent="0.2">
      <c r="A61" s="7" t="s">
        <v>112</v>
      </c>
      <c r="B61" s="120" t="s">
        <v>248</v>
      </c>
      <c r="C61" s="317">
        <f t="shared" si="0"/>
        <v>0</v>
      </c>
      <c r="D61" s="479">
        <f t="shared" si="1"/>
        <v>0</v>
      </c>
      <c r="E61" s="479">
        <f t="shared" si="2"/>
        <v>0</v>
      </c>
      <c r="F61" s="426"/>
      <c r="G61" s="442"/>
      <c r="H61" s="442"/>
      <c r="I61" s="159"/>
      <c r="J61" s="287"/>
      <c r="K61" s="287"/>
      <c r="L61" s="327"/>
      <c r="M61" s="327"/>
      <c r="N61" s="254"/>
    </row>
    <row r="62" spans="1:14" s="89" customFormat="1" ht="14.1" customHeight="1" x14ac:dyDescent="0.2">
      <c r="A62" s="6" t="s">
        <v>113</v>
      </c>
      <c r="B62" s="121" t="s">
        <v>249</v>
      </c>
      <c r="C62" s="317">
        <f t="shared" si="0"/>
        <v>2500000</v>
      </c>
      <c r="D62" s="480">
        <f t="shared" si="1"/>
        <v>2500000</v>
      </c>
      <c r="E62" s="480">
        <f t="shared" si="2"/>
        <v>498280</v>
      </c>
      <c r="F62" s="427">
        <v>2500000</v>
      </c>
      <c r="G62" s="443">
        <v>2500000</v>
      </c>
      <c r="H62" s="443">
        <v>498280</v>
      </c>
      <c r="I62" s="160"/>
      <c r="J62" s="288"/>
      <c r="K62" s="288"/>
      <c r="L62" s="325"/>
      <c r="M62" s="325"/>
      <c r="N62" s="252"/>
    </row>
    <row r="63" spans="1:14" s="89" customFormat="1" ht="14.1" customHeight="1" x14ac:dyDescent="0.2">
      <c r="A63" s="6" t="s">
        <v>245</v>
      </c>
      <c r="B63" s="121" t="s">
        <v>250</v>
      </c>
      <c r="C63" s="317">
        <f t="shared" si="0"/>
        <v>0</v>
      </c>
      <c r="D63" s="480">
        <f t="shared" si="1"/>
        <v>0</v>
      </c>
      <c r="E63" s="480">
        <f t="shared" si="2"/>
        <v>0</v>
      </c>
      <c r="F63" s="427"/>
      <c r="G63" s="443"/>
      <c r="H63" s="443"/>
      <c r="I63" s="160"/>
      <c r="J63" s="288"/>
      <c r="K63" s="288"/>
      <c r="L63" s="325"/>
      <c r="M63" s="325"/>
      <c r="N63" s="252"/>
    </row>
    <row r="64" spans="1:14" s="89" customFormat="1" ht="14.1" customHeight="1" x14ac:dyDescent="0.2">
      <c r="A64" s="6" t="s">
        <v>246</v>
      </c>
      <c r="B64" s="121" t="s">
        <v>251</v>
      </c>
      <c r="C64" s="317">
        <f t="shared" si="0"/>
        <v>0</v>
      </c>
      <c r="D64" s="480">
        <f t="shared" si="1"/>
        <v>0</v>
      </c>
      <c r="E64" s="480">
        <f t="shared" si="2"/>
        <v>0</v>
      </c>
      <c r="F64" s="427"/>
      <c r="G64" s="443"/>
      <c r="H64" s="443"/>
      <c r="I64" s="160"/>
      <c r="J64" s="288"/>
      <c r="K64" s="288"/>
      <c r="L64" s="325"/>
      <c r="M64" s="325"/>
      <c r="N64" s="252"/>
    </row>
    <row r="65" spans="1:14" s="89" customFormat="1" ht="14.1" customHeight="1" thickBot="1" x14ac:dyDescent="0.25">
      <c r="A65" s="8" t="s">
        <v>247</v>
      </c>
      <c r="B65" s="123" t="s">
        <v>252</v>
      </c>
      <c r="C65" s="316">
        <f t="shared" si="0"/>
        <v>0</v>
      </c>
      <c r="D65" s="481">
        <f t="shared" si="1"/>
        <v>0</v>
      </c>
      <c r="E65" s="481">
        <f t="shared" si="2"/>
        <v>0</v>
      </c>
      <c r="F65" s="429"/>
      <c r="G65" s="243"/>
      <c r="H65" s="243"/>
      <c r="I65" s="242"/>
      <c r="J65" s="290"/>
      <c r="K65" s="290"/>
      <c r="L65" s="326"/>
      <c r="M65" s="326"/>
      <c r="N65" s="253"/>
    </row>
    <row r="66" spans="1:14" s="89" customFormat="1" ht="14.1" customHeight="1" thickBot="1" x14ac:dyDescent="0.25">
      <c r="A66" s="12" t="s">
        <v>166</v>
      </c>
      <c r="B66" s="119" t="s">
        <v>253</v>
      </c>
      <c r="C66" s="338">
        <f t="shared" si="0"/>
        <v>0</v>
      </c>
      <c r="D66" s="339">
        <f t="shared" si="1"/>
        <v>0</v>
      </c>
      <c r="E66" s="339">
        <f t="shared" si="2"/>
        <v>0</v>
      </c>
      <c r="F66" s="425">
        <f>SUM(F67:F69)</f>
        <v>0</v>
      </c>
      <c r="G66" s="441">
        <f>SUM(G67:G69)</f>
        <v>0</v>
      </c>
      <c r="H66" s="441">
        <f>SUM(H67:H69)</f>
        <v>0</v>
      </c>
      <c r="I66" s="158"/>
      <c r="J66" s="293"/>
      <c r="K66" s="293"/>
      <c r="L66" s="320">
        <f>SUM(L67:L69)</f>
        <v>0</v>
      </c>
      <c r="M66" s="320">
        <f>SUM(M67:M69)</f>
        <v>0</v>
      </c>
      <c r="N66" s="244">
        <f>SUM(N67:N69)</f>
        <v>0</v>
      </c>
    </row>
    <row r="67" spans="1:14" s="89" customFormat="1" ht="14.1" customHeight="1" x14ac:dyDescent="0.2">
      <c r="A67" s="7" t="s">
        <v>114</v>
      </c>
      <c r="B67" s="120" t="s">
        <v>254</v>
      </c>
      <c r="C67" s="317">
        <f t="shared" si="0"/>
        <v>0</v>
      </c>
      <c r="D67" s="479">
        <f t="shared" si="1"/>
        <v>0</v>
      </c>
      <c r="E67" s="479">
        <f t="shared" si="2"/>
        <v>0</v>
      </c>
      <c r="F67" s="426"/>
      <c r="G67" s="442"/>
      <c r="H67" s="442"/>
      <c r="I67" s="159"/>
      <c r="J67" s="287"/>
      <c r="K67" s="287"/>
      <c r="L67" s="321"/>
      <c r="M67" s="321"/>
      <c r="N67" s="245"/>
    </row>
    <row r="68" spans="1:14" s="89" customFormat="1" ht="14.1" customHeight="1" x14ac:dyDescent="0.2">
      <c r="A68" s="6" t="s">
        <v>115</v>
      </c>
      <c r="B68" s="121" t="s">
        <v>362</v>
      </c>
      <c r="C68" s="317">
        <f t="shared" si="0"/>
        <v>0</v>
      </c>
      <c r="D68" s="480">
        <f t="shared" si="1"/>
        <v>0</v>
      </c>
      <c r="E68" s="480">
        <f t="shared" si="2"/>
        <v>0</v>
      </c>
      <c r="F68" s="427"/>
      <c r="G68" s="443"/>
      <c r="H68" s="443"/>
      <c r="I68" s="160"/>
      <c r="J68" s="288"/>
      <c r="K68" s="288"/>
      <c r="L68" s="291"/>
      <c r="M68" s="291"/>
      <c r="N68" s="246"/>
    </row>
    <row r="69" spans="1:14" s="89" customFormat="1" ht="14.1" customHeight="1" x14ac:dyDescent="0.2">
      <c r="A69" s="6" t="s">
        <v>257</v>
      </c>
      <c r="B69" s="121" t="s">
        <v>255</v>
      </c>
      <c r="C69" s="317">
        <f t="shared" si="0"/>
        <v>0</v>
      </c>
      <c r="D69" s="480">
        <f t="shared" si="1"/>
        <v>0</v>
      </c>
      <c r="E69" s="480">
        <f t="shared" si="2"/>
        <v>0</v>
      </c>
      <c r="F69" s="427"/>
      <c r="G69" s="443"/>
      <c r="H69" s="443"/>
      <c r="I69" s="160"/>
      <c r="J69" s="288"/>
      <c r="K69" s="288"/>
      <c r="L69" s="291"/>
      <c r="M69" s="291"/>
      <c r="N69" s="246"/>
    </row>
    <row r="70" spans="1:14" s="89" customFormat="1" ht="14.1" customHeight="1" thickBot="1" x14ac:dyDescent="0.25">
      <c r="A70" s="8" t="s">
        <v>258</v>
      </c>
      <c r="B70" s="123" t="s">
        <v>256</v>
      </c>
      <c r="C70" s="316">
        <f t="shared" si="0"/>
        <v>0</v>
      </c>
      <c r="D70" s="481">
        <f t="shared" si="1"/>
        <v>0</v>
      </c>
      <c r="E70" s="481">
        <f t="shared" si="2"/>
        <v>0</v>
      </c>
      <c r="F70" s="429"/>
      <c r="G70" s="243"/>
      <c r="H70" s="243"/>
      <c r="I70" s="242"/>
      <c r="J70" s="290"/>
      <c r="K70" s="290"/>
      <c r="L70" s="322"/>
      <c r="M70" s="322"/>
      <c r="N70" s="248"/>
    </row>
    <row r="71" spans="1:14" s="89" customFormat="1" ht="14.1" customHeight="1" thickBot="1" x14ac:dyDescent="0.25">
      <c r="A71" s="12" t="s">
        <v>73</v>
      </c>
      <c r="B71" s="124" t="s">
        <v>259</v>
      </c>
      <c r="C71" s="338">
        <f t="shared" si="0"/>
        <v>300000</v>
      </c>
      <c r="D71" s="339">
        <f t="shared" si="1"/>
        <v>300000</v>
      </c>
      <c r="E71" s="339">
        <f t="shared" si="2"/>
        <v>1432878</v>
      </c>
      <c r="F71" s="440">
        <v>300000</v>
      </c>
      <c r="G71" s="452">
        <v>300000</v>
      </c>
      <c r="H71" s="452">
        <v>1432878</v>
      </c>
      <c r="I71" s="163"/>
      <c r="J71" s="300"/>
      <c r="K71" s="300"/>
      <c r="L71" s="320">
        <f>SUM(L72:L74)</f>
        <v>0</v>
      </c>
      <c r="M71" s="320">
        <f>SUM(M72:M74)</f>
        <v>0</v>
      </c>
      <c r="N71" s="244">
        <f>SUM(N72:N74)</f>
        <v>0</v>
      </c>
    </row>
    <row r="72" spans="1:14" s="89" customFormat="1" ht="14.1" customHeight="1" x14ac:dyDescent="0.2">
      <c r="A72" s="7" t="s">
        <v>167</v>
      </c>
      <c r="B72" s="120" t="s">
        <v>261</v>
      </c>
      <c r="C72" s="317">
        <f t="shared" si="0"/>
        <v>0</v>
      </c>
      <c r="D72" s="479">
        <f t="shared" si="1"/>
        <v>0</v>
      </c>
      <c r="E72" s="479">
        <f t="shared" si="2"/>
        <v>0</v>
      </c>
      <c r="F72" s="426"/>
      <c r="G72" s="442"/>
      <c r="H72" s="442"/>
      <c r="I72" s="159"/>
      <c r="J72" s="287"/>
      <c r="K72" s="287"/>
      <c r="L72" s="325"/>
      <c r="M72" s="325"/>
      <c r="N72" s="252"/>
    </row>
    <row r="73" spans="1:14" s="89" customFormat="1" ht="14.1" customHeight="1" x14ac:dyDescent="0.2">
      <c r="A73" s="6" t="s">
        <v>168</v>
      </c>
      <c r="B73" s="121" t="s">
        <v>363</v>
      </c>
      <c r="C73" s="317">
        <f t="shared" si="0"/>
        <v>300000</v>
      </c>
      <c r="D73" s="480">
        <f t="shared" si="1"/>
        <v>300000</v>
      </c>
      <c r="E73" s="480">
        <f t="shared" si="2"/>
        <v>1432878</v>
      </c>
      <c r="F73" s="427">
        <v>300000</v>
      </c>
      <c r="G73" s="443">
        <v>300000</v>
      </c>
      <c r="H73" s="443">
        <v>1432878</v>
      </c>
      <c r="I73" s="160"/>
      <c r="J73" s="288"/>
      <c r="K73" s="288"/>
      <c r="L73" s="325"/>
      <c r="M73" s="325"/>
      <c r="N73" s="252"/>
    </row>
    <row r="74" spans="1:14" s="89" customFormat="1" ht="14.1" customHeight="1" x14ac:dyDescent="0.2">
      <c r="A74" s="6" t="s">
        <v>185</v>
      </c>
      <c r="B74" s="121" t="s">
        <v>262</v>
      </c>
      <c r="C74" s="317">
        <f t="shared" si="0"/>
        <v>0</v>
      </c>
      <c r="D74" s="480">
        <f t="shared" si="1"/>
        <v>0</v>
      </c>
      <c r="E74" s="480">
        <f t="shared" si="2"/>
        <v>0</v>
      </c>
      <c r="F74" s="427"/>
      <c r="G74" s="443"/>
      <c r="H74" s="443"/>
      <c r="I74" s="160"/>
      <c r="J74" s="288"/>
      <c r="K74" s="288"/>
      <c r="L74" s="325"/>
      <c r="M74" s="325"/>
      <c r="N74" s="252"/>
    </row>
    <row r="75" spans="1:14" s="89" customFormat="1" ht="14.1" customHeight="1" thickBot="1" x14ac:dyDescent="0.25">
      <c r="A75" s="8" t="s">
        <v>260</v>
      </c>
      <c r="B75" s="123" t="s">
        <v>263</v>
      </c>
      <c r="C75" s="316">
        <f t="shared" si="0"/>
        <v>0</v>
      </c>
      <c r="D75" s="481">
        <f t="shared" ref="D75:D101" si="4">SUM(G75,J75,M75)</f>
        <v>0</v>
      </c>
      <c r="E75" s="481">
        <f t="shared" ref="E75:E101" si="5">SUM(H75,K75,N75)</f>
        <v>0</v>
      </c>
      <c r="F75" s="429"/>
      <c r="G75" s="243"/>
      <c r="H75" s="243"/>
      <c r="I75" s="242"/>
      <c r="J75" s="290"/>
      <c r="K75" s="290"/>
      <c r="L75" s="325"/>
      <c r="M75" s="325"/>
      <c r="N75" s="252"/>
    </row>
    <row r="76" spans="1:14" s="89" customFormat="1" ht="14.1" customHeight="1" thickBot="1" x14ac:dyDescent="0.25">
      <c r="A76" s="112" t="s">
        <v>412</v>
      </c>
      <c r="B76" s="119" t="s">
        <v>264</v>
      </c>
      <c r="C76" s="338">
        <f t="shared" ref="C76:C101" si="6">SUM(F76,I76,L76)</f>
        <v>166295670</v>
      </c>
      <c r="D76" s="339">
        <f t="shared" si="4"/>
        <v>191847238</v>
      </c>
      <c r="E76" s="339">
        <f t="shared" si="5"/>
        <v>193295816</v>
      </c>
      <c r="F76" s="434">
        <f>+F10+F17+F29+F36+F48+F60+F66+F71</f>
        <v>113078870</v>
      </c>
      <c r="G76" s="84">
        <f>+G10+G17+G29+G36+G48+G60+G66+G71</f>
        <v>138630438</v>
      </c>
      <c r="H76" s="84">
        <f>+H10+H17+H29+H36+H48+H60+H66+H71</f>
        <v>138543003</v>
      </c>
      <c r="I76" s="84">
        <f>+I10+I17+I29+I36+I48+I60+I66+I71</f>
        <v>40000</v>
      </c>
      <c r="J76" s="295">
        <v>40000</v>
      </c>
      <c r="K76" s="295">
        <v>40000</v>
      </c>
      <c r="L76" s="324">
        <f>+L10+L17+L29+L36+L48+L60+L66+L71</f>
        <v>53176800</v>
      </c>
      <c r="M76" s="324">
        <f>+M10+M17+M29+M36+M48+M60+M66+M71</f>
        <v>53176800</v>
      </c>
      <c r="N76" s="250">
        <f>+N10+N17+N29+N36+N48+N60+N66+N71</f>
        <v>54712813</v>
      </c>
    </row>
    <row r="77" spans="1:14" s="89" customFormat="1" ht="14.1" customHeight="1" thickBot="1" x14ac:dyDescent="0.25">
      <c r="A77" s="108" t="s">
        <v>265</v>
      </c>
      <c r="B77" s="124" t="s">
        <v>266</v>
      </c>
      <c r="C77" s="338">
        <f t="shared" si="6"/>
        <v>0</v>
      </c>
      <c r="D77" s="339">
        <f t="shared" si="4"/>
        <v>0</v>
      </c>
      <c r="E77" s="339">
        <f t="shared" si="5"/>
        <v>0</v>
      </c>
      <c r="F77" s="440"/>
      <c r="G77" s="452"/>
      <c r="H77" s="452"/>
      <c r="I77" s="163"/>
      <c r="J77" s="300"/>
      <c r="K77" s="300"/>
      <c r="L77" s="320">
        <f>SUM(L78:L80)</f>
        <v>0</v>
      </c>
      <c r="M77" s="320">
        <f>SUM(M78:M80)</f>
        <v>0</v>
      </c>
      <c r="N77" s="244">
        <f>SUM(N78:N80)</f>
        <v>0</v>
      </c>
    </row>
    <row r="78" spans="1:14" s="89" customFormat="1" ht="14.1" customHeight="1" x14ac:dyDescent="0.2">
      <c r="A78" s="7" t="s">
        <v>298</v>
      </c>
      <c r="B78" s="120" t="s">
        <v>267</v>
      </c>
      <c r="C78" s="317">
        <f t="shared" si="6"/>
        <v>0</v>
      </c>
      <c r="D78" s="479">
        <f t="shared" si="4"/>
        <v>0</v>
      </c>
      <c r="E78" s="479">
        <f t="shared" si="5"/>
        <v>0</v>
      </c>
      <c r="F78" s="426"/>
      <c r="G78" s="442"/>
      <c r="H78" s="442"/>
      <c r="I78" s="159"/>
      <c r="J78" s="287"/>
      <c r="K78" s="287"/>
      <c r="L78" s="325"/>
      <c r="M78" s="325"/>
      <c r="N78" s="252"/>
    </row>
    <row r="79" spans="1:14" s="89" customFormat="1" ht="14.1" customHeight="1" x14ac:dyDescent="0.2">
      <c r="A79" s="6" t="s">
        <v>307</v>
      </c>
      <c r="B79" s="121" t="s">
        <v>268</v>
      </c>
      <c r="C79" s="317">
        <f t="shared" si="6"/>
        <v>0</v>
      </c>
      <c r="D79" s="480">
        <f t="shared" si="4"/>
        <v>0</v>
      </c>
      <c r="E79" s="480">
        <f t="shared" si="5"/>
        <v>0</v>
      </c>
      <c r="F79" s="427"/>
      <c r="G79" s="443"/>
      <c r="H79" s="443"/>
      <c r="I79" s="160"/>
      <c r="J79" s="288"/>
      <c r="K79" s="288"/>
      <c r="L79" s="325"/>
      <c r="M79" s="325"/>
      <c r="N79" s="252"/>
    </row>
    <row r="80" spans="1:14" s="89" customFormat="1" ht="14.1" customHeight="1" thickBot="1" x14ac:dyDescent="0.25">
      <c r="A80" s="8" t="s">
        <v>308</v>
      </c>
      <c r="B80" s="127" t="s">
        <v>397</v>
      </c>
      <c r="C80" s="316">
        <f t="shared" si="6"/>
        <v>0</v>
      </c>
      <c r="D80" s="481">
        <f t="shared" si="4"/>
        <v>0</v>
      </c>
      <c r="E80" s="481">
        <f t="shared" si="5"/>
        <v>0</v>
      </c>
      <c r="F80" s="429"/>
      <c r="G80" s="243"/>
      <c r="H80" s="243"/>
      <c r="I80" s="243"/>
      <c r="J80" s="301"/>
      <c r="K80" s="301"/>
      <c r="L80" s="325"/>
      <c r="M80" s="325"/>
      <c r="N80" s="252"/>
    </row>
    <row r="81" spans="1:14" s="89" customFormat="1" ht="14.1" customHeight="1" thickBot="1" x14ac:dyDescent="0.25">
      <c r="A81" s="108" t="s">
        <v>271</v>
      </c>
      <c r="B81" s="124" t="s">
        <v>272</v>
      </c>
      <c r="C81" s="338">
        <f t="shared" si="6"/>
        <v>0</v>
      </c>
      <c r="D81" s="339">
        <f t="shared" si="4"/>
        <v>0</v>
      </c>
      <c r="E81" s="339">
        <f t="shared" si="5"/>
        <v>0</v>
      </c>
      <c r="F81" s="440"/>
      <c r="G81" s="452"/>
      <c r="H81" s="452"/>
      <c r="I81" s="163"/>
      <c r="J81" s="300"/>
      <c r="K81" s="300"/>
      <c r="L81" s="320">
        <f>SUM(L82:L85)</f>
        <v>0</v>
      </c>
      <c r="M81" s="320">
        <f>SUM(M82:M85)</f>
        <v>0</v>
      </c>
      <c r="N81" s="244">
        <f>SUM(N82:N85)</f>
        <v>0</v>
      </c>
    </row>
    <row r="82" spans="1:14" s="89" customFormat="1" ht="14.1" customHeight="1" x14ac:dyDescent="0.2">
      <c r="A82" s="7" t="s">
        <v>150</v>
      </c>
      <c r="B82" s="120" t="s">
        <v>273</v>
      </c>
      <c r="C82" s="317">
        <f t="shared" si="6"/>
        <v>0</v>
      </c>
      <c r="D82" s="479">
        <f t="shared" si="4"/>
        <v>0</v>
      </c>
      <c r="E82" s="479">
        <f t="shared" si="5"/>
        <v>0</v>
      </c>
      <c r="F82" s="426"/>
      <c r="G82" s="442"/>
      <c r="H82" s="442"/>
      <c r="I82" s="159"/>
      <c r="J82" s="287"/>
      <c r="K82" s="287"/>
      <c r="L82" s="325"/>
      <c r="M82" s="325"/>
      <c r="N82" s="252"/>
    </row>
    <row r="83" spans="1:14" s="89" customFormat="1" ht="14.1" customHeight="1" x14ac:dyDescent="0.2">
      <c r="A83" s="6" t="s">
        <v>151</v>
      </c>
      <c r="B83" s="121" t="s">
        <v>274</v>
      </c>
      <c r="C83" s="317">
        <f t="shared" si="6"/>
        <v>0</v>
      </c>
      <c r="D83" s="480">
        <f t="shared" si="4"/>
        <v>0</v>
      </c>
      <c r="E83" s="480">
        <f t="shared" si="5"/>
        <v>0</v>
      </c>
      <c r="F83" s="427"/>
      <c r="G83" s="443"/>
      <c r="H83" s="443"/>
      <c r="I83" s="160"/>
      <c r="J83" s="288"/>
      <c r="K83" s="288"/>
      <c r="L83" s="325"/>
      <c r="M83" s="325"/>
      <c r="N83" s="252"/>
    </row>
    <row r="84" spans="1:14" s="89" customFormat="1" ht="14.1" customHeight="1" x14ac:dyDescent="0.2">
      <c r="A84" s="6" t="s">
        <v>299</v>
      </c>
      <c r="B84" s="121" t="s">
        <v>275</v>
      </c>
      <c r="C84" s="317">
        <f t="shared" si="6"/>
        <v>0</v>
      </c>
      <c r="D84" s="480">
        <f t="shared" si="4"/>
        <v>0</v>
      </c>
      <c r="E84" s="480">
        <f t="shared" si="5"/>
        <v>0</v>
      </c>
      <c r="F84" s="427"/>
      <c r="G84" s="443"/>
      <c r="H84" s="443"/>
      <c r="I84" s="160"/>
      <c r="J84" s="288"/>
      <c r="K84" s="288"/>
      <c r="L84" s="325"/>
      <c r="M84" s="325"/>
      <c r="N84" s="252"/>
    </row>
    <row r="85" spans="1:14" s="89" customFormat="1" ht="14.1" customHeight="1" thickBot="1" x14ac:dyDescent="0.25">
      <c r="A85" s="8" t="s">
        <v>300</v>
      </c>
      <c r="B85" s="123" t="s">
        <v>276</v>
      </c>
      <c r="C85" s="316">
        <f t="shared" si="6"/>
        <v>0</v>
      </c>
      <c r="D85" s="481">
        <f t="shared" si="4"/>
        <v>0</v>
      </c>
      <c r="E85" s="481">
        <f t="shared" si="5"/>
        <v>0</v>
      </c>
      <c r="F85" s="429"/>
      <c r="G85" s="243"/>
      <c r="H85" s="243"/>
      <c r="I85" s="242"/>
      <c r="J85" s="290"/>
      <c r="K85" s="290"/>
      <c r="L85" s="325"/>
      <c r="M85" s="325"/>
      <c r="N85" s="252"/>
    </row>
    <row r="86" spans="1:14" s="89" customFormat="1" ht="14.1" customHeight="1" thickBot="1" x14ac:dyDescent="0.25">
      <c r="A86" s="108" t="s">
        <v>277</v>
      </c>
      <c r="B86" s="124" t="s">
        <v>278</v>
      </c>
      <c r="C86" s="338">
        <f t="shared" si="6"/>
        <v>190376705</v>
      </c>
      <c r="D86" s="339">
        <f t="shared" si="4"/>
        <v>204819874</v>
      </c>
      <c r="E86" s="339">
        <f t="shared" si="5"/>
        <v>205426126</v>
      </c>
      <c r="F86" s="319">
        <f>SUM(F87:F88)</f>
        <v>190376705</v>
      </c>
      <c r="G86" s="82">
        <f>SUM(G87:G88)</f>
        <v>204819874</v>
      </c>
      <c r="H86" s="82">
        <f>SUM(H87:H88)</f>
        <v>204819874</v>
      </c>
      <c r="I86" s="82">
        <f>SUM(I87:I88)</f>
        <v>0</v>
      </c>
      <c r="J86" s="286"/>
      <c r="K86" s="286"/>
      <c r="L86" s="320">
        <f>SUM(L87:L88)</f>
        <v>0</v>
      </c>
      <c r="M86" s="320">
        <f>SUM(M87:M88)</f>
        <v>0</v>
      </c>
      <c r="N86" s="244">
        <f>SUM(N87:N88)</f>
        <v>606252</v>
      </c>
    </row>
    <row r="87" spans="1:14" s="89" customFormat="1" ht="14.1" customHeight="1" x14ac:dyDescent="0.2">
      <c r="A87" s="7" t="s">
        <v>301</v>
      </c>
      <c r="B87" s="120" t="s">
        <v>279</v>
      </c>
      <c r="C87" s="317">
        <f t="shared" si="6"/>
        <v>190376705</v>
      </c>
      <c r="D87" s="479">
        <f t="shared" si="4"/>
        <v>204819874</v>
      </c>
      <c r="E87" s="479">
        <f t="shared" si="5"/>
        <v>205426126</v>
      </c>
      <c r="F87" s="426">
        <v>190376705</v>
      </c>
      <c r="G87" s="442">
        <v>204819874</v>
      </c>
      <c r="H87" s="442">
        <v>204819874</v>
      </c>
      <c r="I87" s="159"/>
      <c r="J87" s="287"/>
      <c r="K87" s="287"/>
      <c r="L87" s="325">
        <v>0</v>
      </c>
      <c r="M87" s="325">
        <v>0</v>
      </c>
      <c r="N87" s="252">
        <v>606252</v>
      </c>
    </row>
    <row r="88" spans="1:14" s="89" customFormat="1" ht="14.1" customHeight="1" thickBot="1" x14ac:dyDescent="0.25">
      <c r="A88" s="8" t="s">
        <v>302</v>
      </c>
      <c r="B88" s="123" t="s">
        <v>280</v>
      </c>
      <c r="C88" s="316">
        <f t="shared" si="6"/>
        <v>0</v>
      </c>
      <c r="D88" s="481">
        <f t="shared" si="4"/>
        <v>0</v>
      </c>
      <c r="E88" s="481">
        <f t="shared" si="5"/>
        <v>0</v>
      </c>
      <c r="F88" s="429"/>
      <c r="G88" s="243"/>
      <c r="H88" s="243"/>
      <c r="I88" s="242"/>
      <c r="J88" s="290"/>
      <c r="K88" s="290"/>
      <c r="L88" s="325"/>
      <c r="M88" s="325"/>
      <c r="N88" s="252"/>
    </row>
    <row r="89" spans="1:14" s="89" customFormat="1" ht="14.1" customHeight="1" thickBot="1" x14ac:dyDescent="0.25">
      <c r="A89" s="108" t="s">
        <v>281</v>
      </c>
      <c r="B89" s="124" t="s">
        <v>282</v>
      </c>
      <c r="C89" s="338">
        <f t="shared" si="6"/>
        <v>0</v>
      </c>
      <c r="D89" s="339">
        <f t="shared" si="4"/>
        <v>0</v>
      </c>
      <c r="E89" s="339">
        <f t="shared" si="5"/>
        <v>0</v>
      </c>
      <c r="F89" s="440"/>
      <c r="G89" s="452"/>
      <c r="H89" s="452"/>
      <c r="I89" s="163"/>
      <c r="J89" s="300"/>
      <c r="K89" s="300"/>
      <c r="L89" s="320">
        <f>SUM(L90:L92)</f>
        <v>0</v>
      </c>
      <c r="M89" s="320">
        <f>SUM(M90:M92)</f>
        <v>0</v>
      </c>
      <c r="N89" s="244">
        <f>SUM(N90:N92)</f>
        <v>0</v>
      </c>
    </row>
    <row r="90" spans="1:14" s="89" customFormat="1" ht="14.1" customHeight="1" x14ac:dyDescent="0.2">
      <c r="A90" s="7" t="s">
        <v>303</v>
      </c>
      <c r="B90" s="120" t="s">
        <v>283</v>
      </c>
      <c r="C90" s="317">
        <f t="shared" si="6"/>
        <v>0</v>
      </c>
      <c r="D90" s="479">
        <f t="shared" si="4"/>
        <v>0</v>
      </c>
      <c r="E90" s="479">
        <f t="shared" si="5"/>
        <v>0</v>
      </c>
      <c r="F90" s="426"/>
      <c r="G90" s="442"/>
      <c r="H90" s="442"/>
      <c r="I90" s="159"/>
      <c r="J90" s="287"/>
      <c r="K90" s="287"/>
      <c r="L90" s="325"/>
      <c r="M90" s="325"/>
      <c r="N90" s="252"/>
    </row>
    <row r="91" spans="1:14" s="89" customFormat="1" ht="14.1" customHeight="1" x14ac:dyDescent="0.2">
      <c r="A91" s="6" t="s">
        <v>304</v>
      </c>
      <c r="B91" s="121" t="s">
        <v>284</v>
      </c>
      <c r="C91" s="317">
        <f t="shared" si="6"/>
        <v>0</v>
      </c>
      <c r="D91" s="480">
        <f t="shared" si="4"/>
        <v>0</v>
      </c>
      <c r="E91" s="480">
        <f t="shared" si="5"/>
        <v>0</v>
      </c>
      <c r="F91" s="427"/>
      <c r="G91" s="443"/>
      <c r="H91" s="443"/>
      <c r="I91" s="160"/>
      <c r="J91" s="288"/>
      <c r="K91" s="288"/>
      <c r="L91" s="325"/>
      <c r="M91" s="325"/>
      <c r="N91" s="252"/>
    </row>
    <row r="92" spans="1:14" s="89" customFormat="1" ht="14.1" customHeight="1" thickBot="1" x14ac:dyDescent="0.25">
      <c r="A92" s="8" t="s">
        <v>305</v>
      </c>
      <c r="B92" s="123" t="s">
        <v>285</v>
      </c>
      <c r="C92" s="316">
        <f t="shared" si="6"/>
        <v>0</v>
      </c>
      <c r="D92" s="481">
        <f t="shared" si="4"/>
        <v>0</v>
      </c>
      <c r="E92" s="481">
        <f t="shared" si="5"/>
        <v>0</v>
      </c>
      <c r="F92" s="429"/>
      <c r="G92" s="243"/>
      <c r="H92" s="243"/>
      <c r="I92" s="242"/>
      <c r="J92" s="290"/>
      <c r="K92" s="290"/>
      <c r="L92" s="325"/>
      <c r="M92" s="325"/>
      <c r="N92" s="252"/>
    </row>
    <row r="93" spans="1:14" s="89" customFormat="1" ht="14.1" customHeight="1" thickBot="1" x14ac:dyDescent="0.25">
      <c r="A93" s="108" t="s">
        <v>286</v>
      </c>
      <c r="B93" s="124" t="s">
        <v>306</v>
      </c>
      <c r="C93" s="338">
        <f t="shared" si="6"/>
        <v>0</v>
      </c>
      <c r="D93" s="339">
        <f t="shared" si="4"/>
        <v>0</v>
      </c>
      <c r="E93" s="339">
        <f t="shared" si="5"/>
        <v>0</v>
      </c>
      <c r="F93" s="440"/>
      <c r="G93" s="452"/>
      <c r="H93" s="452"/>
      <c r="I93" s="163"/>
      <c r="J93" s="300"/>
      <c r="K93" s="300"/>
      <c r="L93" s="320">
        <f>SUM(L94:L97)</f>
        <v>0</v>
      </c>
      <c r="M93" s="320">
        <f>SUM(M94:M97)</f>
        <v>0</v>
      </c>
      <c r="N93" s="244">
        <f>SUM(N94:N97)</f>
        <v>0</v>
      </c>
    </row>
    <row r="94" spans="1:14" s="89" customFormat="1" ht="14.1" customHeight="1" x14ac:dyDescent="0.2">
      <c r="A94" s="90" t="s">
        <v>287</v>
      </c>
      <c r="B94" s="120" t="s">
        <v>288</v>
      </c>
      <c r="C94" s="317">
        <f t="shared" si="6"/>
        <v>0</v>
      </c>
      <c r="D94" s="479">
        <f t="shared" si="4"/>
        <v>0</v>
      </c>
      <c r="E94" s="479">
        <f t="shared" si="5"/>
        <v>0</v>
      </c>
      <c r="F94" s="426"/>
      <c r="G94" s="442"/>
      <c r="H94" s="442"/>
      <c r="I94" s="159"/>
      <c r="J94" s="287"/>
      <c r="K94" s="287"/>
      <c r="L94" s="325"/>
      <c r="M94" s="325"/>
      <c r="N94" s="252"/>
    </row>
    <row r="95" spans="1:14" s="89" customFormat="1" ht="14.1" customHeight="1" x14ac:dyDescent="0.2">
      <c r="A95" s="91" t="s">
        <v>289</v>
      </c>
      <c r="B95" s="121" t="s">
        <v>290</v>
      </c>
      <c r="C95" s="317">
        <f t="shared" si="6"/>
        <v>0</v>
      </c>
      <c r="D95" s="480">
        <f t="shared" si="4"/>
        <v>0</v>
      </c>
      <c r="E95" s="480">
        <f t="shared" si="5"/>
        <v>0</v>
      </c>
      <c r="F95" s="427"/>
      <c r="G95" s="443"/>
      <c r="H95" s="443"/>
      <c r="I95" s="160"/>
      <c r="J95" s="288"/>
      <c r="K95" s="288"/>
      <c r="L95" s="325"/>
      <c r="M95" s="325"/>
      <c r="N95" s="252"/>
    </row>
    <row r="96" spans="1:14" s="89" customFormat="1" ht="14.1" customHeight="1" x14ac:dyDescent="0.2">
      <c r="A96" s="91" t="s">
        <v>291</v>
      </c>
      <c r="B96" s="121" t="s">
        <v>292</v>
      </c>
      <c r="C96" s="317">
        <f t="shared" si="6"/>
        <v>0</v>
      </c>
      <c r="D96" s="480">
        <f t="shared" si="4"/>
        <v>0</v>
      </c>
      <c r="E96" s="480">
        <f t="shared" si="5"/>
        <v>0</v>
      </c>
      <c r="F96" s="427"/>
      <c r="G96" s="443"/>
      <c r="H96" s="443"/>
      <c r="I96" s="160"/>
      <c r="J96" s="288"/>
      <c r="K96" s="288"/>
      <c r="L96" s="325"/>
      <c r="M96" s="325"/>
      <c r="N96" s="252"/>
    </row>
    <row r="97" spans="1:14" s="89" customFormat="1" ht="14.1" customHeight="1" thickBot="1" x14ac:dyDescent="0.25">
      <c r="A97" s="92" t="s">
        <v>293</v>
      </c>
      <c r="B97" s="123" t="s">
        <v>294</v>
      </c>
      <c r="C97" s="316">
        <f t="shared" si="6"/>
        <v>0</v>
      </c>
      <c r="D97" s="481">
        <f t="shared" si="4"/>
        <v>0</v>
      </c>
      <c r="E97" s="481">
        <f t="shared" si="5"/>
        <v>0</v>
      </c>
      <c r="F97" s="429"/>
      <c r="G97" s="243"/>
      <c r="H97" s="243"/>
      <c r="I97" s="242"/>
      <c r="J97" s="290"/>
      <c r="K97" s="290"/>
      <c r="L97" s="325"/>
      <c r="M97" s="325"/>
      <c r="N97" s="252"/>
    </row>
    <row r="98" spans="1:14" s="89" customFormat="1" ht="14.1" customHeight="1" thickBot="1" x14ac:dyDescent="0.25">
      <c r="A98" s="108" t="s">
        <v>295</v>
      </c>
      <c r="B98" s="124" t="s">
        <v>411</v>
      </c>
      <c r="C98" s="338">
        <f t="shared" si="6"/>
        <v>0</v>
      </c>
      <c r="D98" s="339">
        <f t="shared" si="4"/>
        <v>0</v>
      </c>
      <c r="E98" s="339">
        <f t="shared" si="5"/>
        <v>0</v>
      </c>
      <c r="F98" s="440"/>
      <c r="G98" s="452"/>
      <c r="H98" s="452"/>
      <c r="I98" s="163"/>
      <c r="J98" s="300"/>
      <c r="K98" s="300"/>
      <c r="L98" s="328"/>
      <c r="M98" s="328"/>
      <c r="N98" s="255"/>
    </row>
    <row r="99" spans="1:14" s="89" customFormat="1" ht="14.1" customHeight="1" thickBot="1" x14ac:dyDescent="0.25">
      <c r="A99" s="108" t="s">
        <v>297</v>
      </c>
      <c r="B99" s="124" t="s">
        <v>296</v>
      </c>
      <c r="C99" s="338">
        <f t="shared" si="6"/>
        <v>0</v>
      </c>
      <c r="D99" s="339">
        <f t="shared" si="4"/>
        <v>0</v>
      </c>
      <c r="E99" s="339">
        <f t="shared" si="5"/>
        <v>0</v>
      </c>
      <c r="F99" s="440"/>
      <c r="G99" s="452"/>
      <c r="H99" s="452"/>
      <c r="I99" s="163"/>
      <c r="J99" s="300"/>
      <c r="K99" s="300"/>
      <c r="L99" s="328"/>
      <c r="M99" s="328"/>
      <c r="N99" s="255"/>
    </row>
    <row r="100" spans="1:14" s="89" customFormat="1" ht="14.1" customHeight="1" thickBot="1" x14ac:dyDescent="0.25">
      <c r="A100" s="108" t="s">
        <v>309</v>
      </c>
      <c r="B100" s="128" t="s">
        <v>414</v>
      </c>
      <c r="C100" s="338">
        <f t="shared" si="6"/>
        <v>190376705</v>
      </c>
      <c r="D100" s="339">
        <f t="shared" si="4"/>
        <v>204819874</v>
      </c>
      <c r="E100" s="339">
        <f t="shared" si="5"/>
        <v>205426126</v>
      </c>
      <c r="F100" s="434">
        <v>190376705</v>
      </c>
      <c r="G100" s="84">
        <v>204819874</v>
      </c>
      <c r="H100" s="84">
        <v>204819874</v>
      </c>
      <c r="I100" s="84">
        <f>+I77+I81+I86+I89+I93+I99+I98</f>
        <v>0</v>
      </c>
      <c r="J100" s="295"/>
      <c r="K100" s="295"/>
      <c r="L100" s="324">
        <f>+L77+L81+L86+L89+L93+L99+L98</f>
        <v>0</v>
      </c>
      <c r="M100" s="324">
        <f>+M77+M81+M86+M89+M93+M99+M98</f>
        <v>0</v>
      </c>
      <c r="N100" s="250">
        <f>+N77+N81+N86+N89+N93+N99+N98</f>
        <v>606252</v>
      </c>
    </row>
    <row r="101" spans="1:14" s="89" customFormat="1" ht="14.1" customHeight="1" thickBot="1" x14ac:dyDescent="0.25">
      <c r="A101" s="109" t="s">
        <v>413</v>
      </c>
      <c r="B101" s="129" t="s">
        <v>415</v>
      </c>
      <c r="C101" s="338">
        <f t="shared" si="6"/>
        <v>356672375</v>
      </c>
      <c r="D101" s="339">
        <f t="shared" si="4"/>
        <v>396667112</v>
      </c>
      <c r="E101" s="339">
        <f t="shared" si="5"/>
        <v>398721942</v>
      </c>
      <c r="F101" s="434">
        <f>+F76+F100</f>
        <v>303455575</v>
      </c>
      <c r="G101" s="84">
        <f>+G76+G100</f>
        <v>343450312</v>
      </c>
      <c r="H101" s="84">
        <f>+H76+H100</f>
        <v>343362877</v>
      </c>
      <c r="I101" s="84">
        <f>+I76+I100</f>
        <v>40000</v>
      </c>
      <c r="J101" s="295">
        <v>40000</v>
      </c>
      <c r="K101" s="295">
        <v>40000</v>
      </c>
      <c r="L101" s="324">
        <f>+L76+L100</f>
        <v>53176800</v>
      </c>
      <c r="M101" s="324">
        <f>+M76+M100</f>
        <v>53176800</v>
      </c>
      <c r="N101" s="250">
        <f>+N76+N100</f>
        <v>55319065</v>
      </c>
    </row>
    <row r="102" spans="1:14" s="89" customFormat="1" ht="83.25" customHeight="1" x14ac:dyDescent="0.2">
      <c r="A102" s="3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5"/>
      <c r="M102" s="55"/>
      <c r="N102" s="55"/>
    </row>
    <row r="103" spans="1:14" ht="16.5" customHeight="1" x14ac:dyDescent="0.25">
      <c r="A103" s="890" t="s">
        <v>94</v>
      </c>
      <c r="B103" s="890"/>
      <c r="C103" s="890"/>
      <c r="D103" s="890"/>
      <c r="E103" s="890"/>
      <c r="F103" s="890"/>
      <c r="G103" s="890"/>
      <c r="H103" s="890"/>
      <c r="I103" s="890"/>
      <c r="J103" s="890"/>
      <c r="K103" s="890"/>
      <c r="L103" s="890"/>
      <c r="M103" s="890"/>
      <c r="N103" s="890"/>
    </row>
    <row r="104" spans="1:14" s="93" customFormat="1" ht="16.5" customHeight="1" thickBot="1" x14ac:dyDescent="0.3">
      <c r="A104" s="891" t="s">
        <v>448</v>
      </c>
      <c r="B104" s="891"/>
      <c r="C104" s="114"/>
      <c r="D104" s="114"/>
      <c r="E104" s="114"/>
      <c r="F104" s="114"/>
      <c r="G104" s="114"/>
      <c r="H104" s="114"/>
      <c r="I104" s="114"/>
      <c r="J104" s="114"/>
      <c r="K104" s="114"/>
      <c r="L104" s="56"/>
      <c r="M104" s="56"/>
      <c r="N104" s="56" t="s">
        <v>22</v>
      </c>
    </row>
    <row r="105" spans="1:14" ht="18" customHeight="1" thickBot="1" x14ac:dyDescent="0.3">
      <c r="A105" s="898" t="s">
        <v>104</v>
      </c>
      <c r="B105" s="901" t="s">
        <v>65</v>
      </c>
      <c r="C105" s="892" t="s">
        <v>21</v>
      </c>
      <c r="D105" s="893"/>
      <c r="E105" s="894"/>
      <c r="F105" s="904" t="s">
        <v>449</v>
      </c>
      <c r="G105" s="905"/>
      <c r="H105" s="905"/>
      <c r="I105" s="905"/>
      <c r="J105" s="905"/>
      <c r="K105" s="905"/>
      <c r="L105" s="905"/>
      <c r="M105" s="905"/>
      <c r="N105" s="906"/>
    </row>
    <row r="106" spans="1:14" ht="19.5" customHeight="1" x14ac:dyDescent="0.25">
      <c r="A106" s="899"/>
      <c r="B106" s="902"/>
      <c r="C106" s="895"/>
      <c r="D106" s="896"/>
      <c r="E106" s="897"/>
      <c r="F106" s="907" t="s">
        <v>450</v>
      </c>
      <c r="G106" s="908"/>
      <c r="H106" s="908"/>
      <c r="I106" s="908" t="s">
        <v>451</v>
      </c>
      <c r="J106" s="908"/>
      <c r="K106" s="908"/>
      <c r="L106" s="908" t="s">
        <v>553</v>
      </c>
      <c r="M106" s="908"/>
      <c r="N106" s="909"/>
    </row>
    <row r="107" spans="1:14" ht="20.25" customHeight="1" thickBot="1" x14ac:dyDescent="0.3">
      <c r="A107" s="900"/>
      <c r="B107" s="903"/>
      <c r="C107" s="416" t="s">
        <v>552</v>
      </c>
      <c r="D107" s="417" t="s">
        <v>551</v>
      </c>
      <c r="E107" s="422" t="s">
        <v>569</v>
      </c>
      <c r="F107" s="416" t="s">
        <v>552</v>
      </c>
      <c r="G107" s="418" t="s">
        <v>551</v>
      </c>
      <c r="H107" s="418" t="s">
        <v>569</v>
      </c>
      <c r="I107" s="418" t="s">
        <v>552</v>
      </c>
      <c r="J107" s="418" t="s">
        <v>551</v>
      </c>
      <c r="K107" s="418" t="s">
        <v>569</v>
      </c>
      <c r="L107" s="418" t="s">
        <v>552</v>
      </c>
      <c r="M107" s="418" t="s">
        <v>551</v>
      </c>
      <c r="N107" s="417" t="s">
        <v>569</v>
      </c>
    </row>
    <row r="108" spans="1:14" s="88" customFormat="1" ht="12" customHeight="1" thickBot="1" x14ac:dyDescent="0.25">
      <c r="A108" s="871" t="s">
        <v>422</v>
      </c>
      <c r="B108" s="118" t="s">
        <v>423</v>
      </c>
      <c r="C108" s="873" t="s">
        <v>424</v>
      </c>
      <c r="D108" s="872" t="s">
        <v>426</v>
      </c>
      <c r="E108" s="874" t="s">
        <v>425</v>
      </c>
      <c r="F108" s="14" t="s">
        <v>427</v>
      </c>
      <c r="G108" s="475" t="s">
        <v>428</v>
      </c>
      <c r="H108" s="475" t="s">
        <v>429</v>
      </c>
      <c r="I108" s="475" t="s">
        <v>549</v>
      </c>
      <c r="J108" s="475" t="s">
        <v>550</v>
      </c>
      <c r="K108" s="475" t="s">
        <v>570</v>
      </c>
      <c r="L108" s="475" t="s">
        <v>571</v>
      </c>
      <c r="M108" s="475" t="s">
        <v>572</v>
      </c>
      <c r="N108" s="476" t="s">
        <v>573</v>
      </c>
    </row>
    <row r="109" spans="1:14" ht="12.75" customHeight="1" thickBot="1" x14ac:dyDescent="0.3">
      <c r="A109" s="13" t="s">
        <v>66</v>
      </c>
      <c r="B109" s="130" t="s">
        <v>373</v>
      </c>
      <c r="C109" s="318">
        <f>SUM(F109,I109,L109)</f>
        <v>190801740</v>
      </c>
      <c r="D109" s="337">
        <f>SUM(G109,J109,M109)</f>
        <v>204866051</v>
      </c>
      <c r="E109" s="482">
        <f>SUM(H109,K109,N109)</f>
        <v>219329175</v>
      </c>
      <c r="F109" s="453">
        <f>F110+F111+F112+F113+F114+F127</f>
        <v>137584940</v>
      </c>
      <c r="G109" s="165">
        <f>G110+G111+G112+G113+G114+G127</f>
        <v>151649251</v>
      </c>
      <c r="H109" s="165">
        <f>H110+H111+H112+H113+H114+H127</f>
        <v>163970110</v>
      </c>
      <c r="I109" s="165">
        <f>I110+I111+I112+I113+I114+I127</f>
        <v>40000</v>
      </c>
      <c r="J109" s="302">
        <v>40000</v>
      </c>
      <c r="K109" s="302">
        <v>40000</v>
      </c>
      <c r="L109" s="302">
        <f>L110+L111+L112+L113+L114+L127</f>
        <v>53176800</v>
      </c>
      <c r="M109" s="302">
        <f>M110+M111+M112+M113+M114+M127</f>
        <v>53176800</v>
      </c>
      <c r="N109" s="166">
        <f>N110+N111+N112+N113+N114+N127</f>
        <v>55319065</v>
      </c>
    </row>
    <row r="110" spans="1:14" ht="12.75" customHeight="1" x14ac:dyDescent="0.25">
      <c r="A110" s="9" t="s">
        <v>116</v>
      </c>
      <c r="B110" s="131" t="s">
        <v>95</v>
      </c>
      <c r="C110" s="341">
        <f t="shared" ref="C110:C170" si="7">SUM(F110,I110,L110)</f>
        <v>74072368</v>
      </c>
      <c r="D110" s="881">
        <f t="shared" ref="D110:D170" si="8">SUM(G110,J110,M110)</f>
        <v>76959368</v>
      </c>
      <c r="E110" s="482">
        <f t="shared" ref="E110:E170" si="9">SUM(H110,K110,N110)</f>
        <v>78836535</v>
      </c>
      <c r="F110" s="454">
        <v>35611000</v>
      </c>
      <c r="G110" s="167">
        <v>38498000</v>
      </c>
      <c r="H110" s="167">
        <v>38632200</v>
      </c>
      <c r="I110" s="167"/>
      <c r="J110" s="303"/>
      <c r="K110" s="303"/>
      <c r="L110" s="329">
        <v>38461368</v>
      </c>
      <c r="M110" s="329">
        <v>38461368</v>
      </c>
      <c r="N110" s="168">
        <v>40204335</v>
      </c>
    </row>
    <row r="111" spans="1:14" ht="12.75" customHeight="1" x14ac:dyDescent="0.25">
      <c r="A111" s="6" t="s">
        <v>117</v>
      </c>
      <c r="B111" s="132" t="s">
        <v>169</v>
      </c>
      <c r="C111" s="342">
        <f t="shared" si="7"/>
        <v>13787432</v>
      </c>
      <c r="D111" s="882">
        <f t="shared" si="8"/>
        <v>14440962</v>
      </c>
      <c r="E111" s="883">
        <f t="shared" si="9"/>
        <v>14835867</v>
      </c>
      <c r="F111" s="455">
        <v>5836000</v>
      </c>
      <c r="G111" s="169">
        <v>6489530</v>
      </c>
      <c r="H111" s="169">
        <v>6537597</v>
      </c>
      <c r="I111" s="169"/>
      <c r="J111" s="304"/>
      <c r="K111" s="304"/>
      <c r="L111" s="330">
        <v>7951432</v>
      </c>
      <c r="M111" s="330">
        <v>7951432</v>
      </c>
      <c r="N111" s="154">
        <v>8298270</v>
      </c>
    </row>
    <row r="112" spans="1:14" ht="12.75" customHeight="1" x14ac:dyDescent="0.25">
      <c r="A112" s="6" t="s">
        <v>118</v>
      </c>
      <c r="B112" s="132" t="s">
        <v>143</v>
      </c>
      <c r="C112" s="342">
        <f t="shared" si="7"/>
        <v>79953000</v>
      </c>
      <c r="D112" s="882">
        <f t="shared" si="8"/>
        <v>88905370</v>
      </c>
      <c r="E112" s="883">
        <f t="shared" si="9"/>
        <v>95013365</v>
      </c>
      <c r="F112" s="456">
        <v>73189000</v>
      </c>
      <c r="G112" s="170">
        <v>82141370</v>
      </c>
      <c r="H112" s="170">
        <v>88196905</v>
      </c>
      <c r="I112" s="170"/>
      <c r="J112" s="305"/>
      <c r="K112" s="305"/>
      <c r="L112" s="306">
        <v>6764000</v>
      </c>
      <c r="M112" s="306">
        <v>6764000</v>
      </c>
      <c r="N112" s="155">
        <v>6816460</v>
      </c>
    </row>
    <row r="113" spans="1:14" ht="12.75" customHeight="1" x14ac:dyDescent="0.25">
      <c r="A113" s="6" t="s">
        <v>119</v>
      </c>
      <c r="B113" s="135" t="s">
        <v>170</v>
      </c>
      <c r="C113" s="342">
        <f t="shared" si="7"/>
        <v>10205000</v>
      </c>
      <c r="D113" s="882">
        <f t="shared" si="8"/>
        <v>10205000</v>
      </c>
      <c r="E113" s="883">
        <f t="shared" si="9"/>
        <v>11205000</v>
      </c>
      <c r="F113" s="456">
        <v>10165000</v>
      </c>
      <c r="G113" s="170">
        <v>10165000</v>
      </c>
      <c r="H113" s="170">
        <v>11165000</v>
      </c>
      <c r="I113" s="170">
        <v>40000</v>
      </c>
      <c r="J113" s="305">
        <v>40000</v>
      </c>
      <c r="K113" s="305">
        <v>40000</v>
      </c>
      <c r="L113" s="306">
        <v>0</v>
      </c>
      <c r="M113" s="306">
        <v>0</v>
      </c>
      <c r="N113" s="155">
        <v>0</v>
      </c>
    </row>
    <row r="114" spans="1:14" ht="12.75" customHeight="1" x14ac:dyDescent="0.25">
      <c r="A114" s="6" t="s">
        <v>127</v>
      </c>
      <c r="B114" s="11" t="s">
        <v>171</v>
      </c>
      <c r="C114" s="342">
        <f t="shared" si="7"/>
        <v>12783940</v>
      </c>
      <c r="D114" s="882">
        <f t="shared" si="8"/>
        <v>14355351</v>
      </c>
      <c r="E114" s="883">
        <f t="shared" si="9"/>
        <v>19438408</v>
      </c>
      <c r="F114" s="457">
        <v>12783940</v>
      </c>
      <c r="G114" s="256">
        <v>14355351</v>
      </c>
      <c r="H114" s="256">
        <f>SUM(H115:H126)</f>
        <v>19438408</v>
      </c>
      <c r="I114" s="256">
        <f>SUM(I115:I126)</f>
        <v>0</v>
      </c>
      <c r="J114" s="306"/>
      <c r="K114" s="306"/>
      <c r="L114" s="306">
        <v>0</v>
      </c>
      <c r="M114" s="306">
        <v>0</v>
      </c>
      <c r="N114" s="155">
        <v>0</v>
      </c>
    </row>
    <row r="115" spans="1:14" ht="12.75" customHeight="1" x14ac:dyDescent="0.25">
      <c r="A115" s="6" t="s">
        <v>120</v>
      </c>
      <c r="B115" s="132" t="s">
        <v>378</v>
      </c>
      <c r="C115" s="342">
        <f t="shared" si="7"/>
        <v>68940</v>
      </c>
      <c r="D115" s="882">
        <f t="shared" si="8"/>
        <v>170351</v>
      </c>
      <c r="E115" s="883">
        <f t="shared" si="9"/>
        <v>170351</v>
      </c>
      <c r="F115" s="456">
        <v>68940</v>
      </c>
      <c r="G115" s="170">
        <v>170351</v>
      </c>
      <c r="H115" s="170">
        <v>170351</v>
      </c>
      <c r="I115" s="170"/>
      <c r="J115" s="305"/>
      <c r="K115" s="305"/>
      <c r="L115" s="306"/>
      <c r="M115" s="306"/>
      <c r="N115" s="155"/>
    </row>
    <row r="116" spans="1:14" ht="12.75" customHeight="1" x14ac:dyDescent="0.25">
      <c r="A116" s="6" t="s">
        <v>121</v>
      </c>
      <c r="B116" s="134" t="s">
        <v>377</v>
      </c>
      <c r="C116" s="342">
        <f t="shared" si="7"/>
        <v>0</v>
      </c>
      <c r="D116" s="882">
        <f t="shared" si="8"/>
        <v>0</v>
      </c>
      <c r="E116" s="883">
        <f t="shared" si="9"/>
        <v>0</v>
      </c>
      <c r="F116" s="457">
        <v>0</v>
      </c>
      <c r="G116" s="256">
        <v>0</v>
      </c>
      <c r="H116" s="256">
        <v>0</v>
      </c>
      <c r="I116" s="256"/>
      <c r="J116" s="306"/>
      <c r="K116" s="306"/>
      <c r="L116" s="306">
        <v>0</v>
      </c>
      <c r="M116" s="306">
        <v>0</v>
      </c>
      <c r="N116" s="155">
        <v>0</v>
      </c>
    </row>
    <row r="117" spans="1:14" ht="12.75" customHeight="1" x14ac:dyDescent="0.25">
      <c r="A117" s="6" t="s">
        <v>128</v>
      </c>
      <c r="B117" s="134" t="s">
        <v>376</v>
      </c>
      <c r="C117" s="342">
        <f t="shared" si="7"/>
        <v>0</v>
      </c>
      <c r="D117" s="882">
        <f t="shared" si="8"/>
        <v>0</v>
      </c>
      <c r="E117" s="883">
        <f t="shared" si="9"/>
        <v>0</v>
      </c>
      <c r="F117" s="456"/>
      <c r="G117" s="170"/>
      <c r="H117" s="170"/>
      <c r="I117" s="170"/>
      <c r="J117" s="305"/>
      <c r="K117" s="305"/>
      <c r="L117" s="306"/>
      <c r="M117" s="306"/>
      <c r="N117" s="155"/>
    </row>
    <row r="118" spans="1:14" ht="12.75" customHeight="1" x14ac:dyDescent="0.25">
      <c r="A118" s="6" t="s">
        <v>129</v>
      </c>
      <c r="B118" s="142" t="s">
        <v>312</v>
      </c>
      <c r="C118" s="342">
        <f t="shared" si="7"/>
        <v>0</v>
      </c>
      <c r="D118" s="882">
        <f t="shared" si="8"/>
        <v>0</v>
      </c>
      <c r="E118" s="883">
        <f t="shared" si="9"/>
        <v>0</v>
      </c>
      <c r="F118" s="458"/>
      <c r="G118" s="172"/>
      <c r="H118" s="172"/>
      <c r="I118" s="172"/>
      <c r="J118" s="307"/>
      <c r="K118" s="307"/>
      <c r="L118" s="306"/>
      <c r="M118" s="306"/>
      <c r="N118" s="155"/>
    </row>
    <row r="119" spans="1:14" ht="12.75" customHeight="1" x14ac:dyDescent="0.25">
      <c r="A119" s="6" t="s">
        <v>130</v>
      </c>
      <c r="B119" s="143" t="s">
        <v>313</v>
      </c>
      <c r="C119" s="342">
        <f t="shared" si="7"/>
        <v>0</v>
      </c>
      <c r="D119" s="882">
        <f t="shared" si="8"/>
        <v>0</v>
      </c>
      <c r="E119" s="883">
        <f t="shared" si="9"/>
        <v>0</v>
      </c>
      <c r="F119" s="456"/>
      <c r="G119" s="170"/>
      <c r="H119" s="170"/>
      <c r="I119" s="170"/>
      <c r="J119" s="305"/>
      <c r="K119" s="305"/>
      <c r="L119" s="306"/>
      <c r="M119" s="306"/>
      <c r="N119" s="155"/>
    </row>
    <row r="120" spans="1:14" ht="12.75" customHeight="1" x14ac:dyDescent="0.25">
      <c r="A120" s="6" t="s">
        <v>131</v>
      </c>
      <c r="B120" s="143" t="s">
        <v>314</v>
      </c>
      <c r="C120" s="342">
        <f t="shared" si="7"/>
        <v>0</v>
      </c>
      <c r="D120" s="882">
        <f t="shared" si="8"/>
        <v>0</v>
      </c>
      <c r="E120" s="883">
        <f t="shared" si="9"/>
        <v>0</v>
      </c>
      <c r="F120" s="456"/>
      <c r="G120" s="170"/>
      <c r="H120" s="170"/>
      <c r="I120" s="170"/>
      <c r="J120" s="305"/>
      <c r="K120" s="305"/>
      <c r="L120" s="306"/>
      <c r="M120" s="306"/>
      <c r="N120" s="155"/>
    </row>
    <row r="121" spans="1:14" ht="12.75" customHeight="1" x14ac:dyDescent="0.25">
      <c r="A121" s="6" t="s">
        <v>133</v>
      </c>
      <c r="B121" s="142" t="s">
        <v>315</v>
      </c>
      <c r="C121" s="342">
        <f t="shared" si="7"/>
        <v>4815000</v>
      </c>
      <c r="D121" s="882">
        <f t="shared" si="8"/>
        <v>5550000</v>
      </c>
      <c r="E121" s="883">
        <f t="shared" si="9"/>
        <v>10533057</v>
      </c>
      <c r="F121" s="457">
        <v>4815000</v>
      </c>
      <c r="G121" s="256">
        <v>5550000</v>
      </c>
      <c r="H121" s="256">
        <v>10533057</v>
      </c>
      <c r="I121" s="256"/>
      <c r="J121" s="306"/>
      <c r="K121" s="306"/>
      <c r="L121" s="306"/>
      <c r="M121" s="306"/>
      <c r="N121" s="155"/>
    </row>
    <row r="122" spans="1:14" ht="12.75" customHeight="1" x14ac:dyDescent="0.25">
      <c r="A122" s="6" t="s">
        <v>172</v>
      </c>
      <c r="B122" s="142" t="s">
        <v>316</v>
      </c>
      <c r="C122" s="342">
        <f t="shared" si="7"/>
        <v>0</v>
      </c>
      <c r="D122" s="882">
        <f t="shared" si="8"/>
        <v>0</v>
      </c>
      <c r="E122" s="883">
        <f t="shared" si="9"/>
        <v>0</v>
      </c>
      <c r="F122" s="458"/>
      <c r="G122" s="172"/>
      <c r="H122" s="172"/>
      <c r="I122" s="172"/>
      <c r="J122" s="307"/>
      <c r="K122" s="307"/>
      <c r="L122" s="306"/>
      <c r="M122" s="306"/>
      <c r="N122" s="155"/>
    </row>
    <row r="123" spans="1:14" ht="12.75" customHeight="1" x14ac:dyDescent="0.25">
      <c r="A123" s="6" t="s">
        <v>310</v>
      </c>
      <c r="B123" s="143" t="s">
        <v>317</v>
      </c>
      <c r="C123" s="342">
        <f t="shared" si="7"/>
        <v>0</v>
      </c>
      <c r="D123" s="882">
        <f t="shared" si="8"/>
        <v>0</v>
      </c>
      <c r="E123" s="883">
        <f t="shared" si="9"/>
        <v>0</v>
      </c>
      <c r="F123" s="456"/>
      <c r="G123" s="170"/>
      <c r="H123" s="170"/>
      <c r="I123" s="170"/>
      <c r="J123" s="305"/>
      <c r="K123" s="305"/>
      <c r="L123" s="306"/>
      <c r="M123" s="306"/>
      <c r="N123" s="155"/>
    </row>
    <row r="124" spans="1:14" ht="12.75" customHeight="1" x14ac:dyDescent="0.25">
      <c r="A124" s="5" t="s">
        <v>311</v>
      </c>
      <c r="B124" s="134" t="s">
        <v>318</v>
      </c>
      <c r="C124" s="342">
        <f t="shared" si="7"/>
        <v>0</v>
      </c>
      <c r="D124" s="882">
        <f t="shared" si="8"/>
        <v>0</v>
      </c>
      <c r="E124" s="883">
        <f t="shared" si="9"/>
        <v>0</v>
      </c>
      <c r="F124" s="456"/>
      <c r="G124" s="170"/>
      <c r="H124" s="170"/>
      <c r="I124" s="170"/>
      <c r="J124" s="305"/>
      <c r="K124" s="305"/>
      <c r="L124" s="306"/>
      <c r="M124" s="306"/>
      <c r="N124" s="155"/>
    </row>
    <row r="125" spans="1:14" ht="12.75" customHeight="1" x14ac:dyDescent="0.25">
      <c r="A125" s="6" t="s">
        <v>374</v>
      </c>
      <c r="B125" s="134" t="s">
        <v>319</v>
      </c>
      <c r="C125" s="342">
        <f t="shared" si="7"/>
        <v>0</v>
      </c>
      <c r="D125" s="882">
        <f t="shared" si="8"/>
        <v>0</v>
      </c>
      <c r="E125" s="883">
        <f t="shared" si="9"/>
        <v>0</v>
      </c>
      <c r="F125" s="456"/>
      <c r="G125" s="170"/>
      <c r="H125" s="170"/>
      <c r="I125" s="170"/>
      <c r="J125" s="305"/>
      <c r="K125" s="305"/>
      <c r="L125" s="306"/>
      <c r="M125" s="306"/>
      <c r="N125" s="155"/>
    </row>
    <row r="126" spans="1:14" ht="12.75" customHeight="1" x14ac:dyDescent="0.25">
      <c r="A126" s="8" t="s">
        <v>375</v>
      </c>
      <c r="B126" s="134" t="s">
        <v>320</v>
      </c>
      <c r="C126" s="342">
        <f t="shared" si="7"/>
        <v>7900000</v>
      </c>
      <c r="D126" s="882">
        <f t="shared" si="8"/>
        <v>8635000</v>
      </c>
      <c r="E126" s="883">
        <f t="shared" si="9"/>
        <v>8735000</v>
      </c>
      <c r="F126" s="457">
        <v>7900000</v>
      </c>
      <c r="G126" s="256">
        <v>8635000</v>
      </c>
      <c r="H126" s="256">
        <v>8735000</v>
      </c>
      <c r="I126" s="170"/>
      <c r="J126" s="305"/>
      <c r="K126" s="305"/>
      <c r="L126" s="306">
        <v>0</v>
      </c>
      <c r="M126" s="306">
        <v>0</v>
      </c>
      <c r="N126" s="155">
        <v>0</v>
      </c>
    </row>
    <row r="127" spans="1:14" ht="12.75" customHeight="1" x14ac:dyDescent="0.25">
      <c r="A127" s="6" t="s">
        <v>379</v>
      </c>
      <c r="B127" s="135" t="s">
        <v>96</v>
      </c>
      <c r="C127" s="342">
        <f t="shared" si="7"/>
        <v>0</v>
      </c>
      <c r="D127" s="882">
        <f t="shared" si="8"/>
        <v>0</v>
      </c>
      <c r="E127" s="883">
        <f t="shared" si="9"/>
        <v>0</v>
      </c>
      <c r="F127" s="455"/>
      <c r="G127" s="169"/>
      <c r="H127" s="169"/>
      <c r="I127" s="169"/>
      <c r="J127" s="304"/>
      <c r="K127" s="304"/>
      <c r="L127" s="330"/>
      <c r="M127" s="330"/>
      <c r="N127" s="154"/>
    </row>
    <row r="128" spans="1:14" ht="12.75" customHeight="1" x14ac:dyDescent="0.25">
      <c r="A128" s="6" t="s">
        <v>380</v>
      </c>
      <c r="B128" s="132" t="s">
        <v>382</v>
      </c>
      <c r="C128" s="342">
        <f t="shared" si="7"/>
        <v>0</v>
      </c>
      <c r="D128" s="882">
        <f t="shared" si="8"/>
        <v>0</v>
      </c>
      <c r="E128" s="883">
        <f t="shared" si="9"/>
        <v>0</v>
      </c>
      <c r="F128" s="455"/>
      <c r="G128" s="169"/>
      <c r="H128" s="169"/>
      <c r="I128" s="169"/>
      <c r="J128" s="304"/>
      <c r="K128" s="304"/>
      <c r="L128" s="330"/>
      <c r="M128" s="330"/>
      <c r="N128" s="154"/>
    </row>
    <row r="129" spans="1:14" ht="12.75" customHeight="1" thickBot="1" x14ac:dyDescent="0.3">
      <c r="A129" s="10" t="s">
        <v>381</v>
      </c>
      <c r="B129" s="136" t="s">
        <v>383</v>
      </c>
      <c r="C129" s="343">
        <f t="shared" si="7"/>
        <v>0</v>
      </c>
      <c r="D129" s="884">
        <f t="shared" si="8"/>
        <v>0</v>
      </c>
      <c r="E129" s="885">
        <f t="shared" si="9"/>
        <v>0</v>
      </c>
      <c r="F129" s="459"/>
      <c r="G129" s="173"/>
      <c r="H129" s="173"/>
      <c r="I129" s="173"/>
      <c r="J129" s="308"/>
      <c r="K129" s="308"/>
      <c r="L129" s="331"/>
      <c r="M129" s="331"/>
      <c r="N129" s="174"/>
    </row>
    <row r="130" spans="1:14" ht="12.75" customHeight="1" thickBot="1" x14ac:dyDescent="0.3">
      <c r="A130" s="111" t="s">
        <v>67</v>
      </c>
      <c r="B130" s="137" t="s">
        <v>321</v>
      </c>
      <c r="C130" s="318">
        <f t="shared" si="7"/>
        <v>163086000</v>
      </c>
      <c r="D130" s="337">
        <f t="shared" si="8"/>
        <v>189016426</v>
      </c>
      <c r="E130" s="482">
        <f t="shared" si="9"/>
        <v>176608132</v>
      </c>
      <c r="F130" s="460">
        <f>+F131+F133+F135</f>
        <v>163086000</v>
      </c>
      <c r="G130" s="257">
        <f>+G131+G133+G135</f>
        <v>189016426</v>
      </c>
      <c r="H130" s="257">
        <f>+H131+H133+H135</f>
        <v>176608132</v>
      </c>
      <c r="I130" s="257">
        <f>+I131+I133+I135</f>
        <v>0</v>
      </c>
      <c r="J130" s="309"/>
      <c r="K130" s="309"/>
      <c r="L130" s="309">
        <f>+L131+L133+L135</f>
        <v>0</v>
      </c>
      <c r="M130" s="309">
        <f>+M131+M133+M135</f>
        <v>0</v>
      </c>
      <c r="N130" s="258">
        <f>+N131+N133+N135</f>
        <v>0</v>
      </c>
    </row>
    <row r="131" spans="1:14" ht="12.75" customHeight="1" x14ac:dyDescent="0.25">
      <c r="A131" s="7" t="s">
        <v>122</v>
      </c>
      <c r="B131" s="132" t="s">
        <v>184</v>
      </c>
      <c r="C131" s="341">
        <f t="shared" si="7"/>
        <v>109337000</v>
      </c>
      <c r="D131" s="881">
        <f t="shared" si="8"/>
        <v>135267426</v>
      </c>
      <c r="E131" s="482">
        <f t="shared" si="9"/>
        <v>72030801</v>
      </c>
      <c r="F131" s="461">
        <v>109337000</v>
      </c>
      <c r="G131" s="176">
        <v>135267426</v>
      </c>
      <c r="H131" s="176">
        <v>72030801</v>
      </c>
      <c r="I131" s="176"/>
      <c r="J131" s="310"/>
      <c r="K131" s="310"/>
      <c r="L131" s="332"/>
      <c r="M131" s="332"/>
      <c r="N131" s="177"/>
    </row>
    <row r="132" spans="1:14" ht="12.75" customHeight="1" x14ac:dyDescent="0.25">
      <c r="A132" s="7" t="s">
        <v>123</v>
      </c>
      <c r="B132" s="133" t="s">
        <v>325</v>
      </c>
      <c r="C132" s="342">
        <f t="shared" si="7"/>
        <v>57639000</v>
      </c>
      <c r="D132" s="882">
        <f t="shared" si="8"/>
        <v>57639000</v>
      </c>
      <c r="E132" s="883">
        <f t="shared" si="9"/>
        <v>22202998</v>
      </c>
      <c r="F132" s="462">
        <v>57639000</v>
      </c>
      <c r="G132" s="171">
        <v>57639000</v>
      </c>
      <c r="H132" s="171">
        <v>22202998</v>
      </c>
      <c r="I132" s="171"/>
      <c r="J132" s="311"/>
      <c r="K132" s="311"/>
      <c r="L132" s="332"/>
      <c r="M132" s="332"/>
      <c r="N132" s="177"/>
    </row>
    <row r="133" spans="1:14" ht="12.75" customHeight="1" x14ac:dyDescent="0.25">
      <c r="A133" s="7" t="s">
        <v>124</v>
      </c>
      <c r="B133" s="133" t="s">
        <v>173</v>
      </c>
      <c r="C133" s="342">
        <f t="shared" si="7"/>
        <v>51749000</v>
      </c>
      <c r="D133" s="882">
        <f t="shared" si="8"/>
        <v>51749000</v>
      </c>
      <c r="E133" s="883">
        <f t="shared" si="9"/>
        <v>52789701</v>
      </c>
      <c r="F133" s="456">
        <v>51749000</v>
      </c>
      <c r="G133" s="170">
        <v>51749000</v>
      </c>
      <c r="H133" s="170">
        <v>52789701</v>
      </c>
      <c r="I133" s="170"/>
      <c r="J133" s="305"/>
      <c r="K133" s="305"/>
      <c r="L133" s="330"/>
      <c r="M133" s="330"/>
      <c r="N133" s="154"/>
    </row>
    <row r="134" spans="1:14" ht="12.75" customHeight="1" x14ac:dyDescent="0.25">
      <c r="A134" s="7" t="s">
        <v>125</v>
      </c>
      <c r="B134" s="133" t="s">
        <v>326</v>
      </c>
      <c r="C134" s="342">
        <f t="shared" si="7"/>
        <v>49648000</v>
      </c>
      <c r="D134" s="882">
        <f t="shared" si="8"/>
        <v>49648000</v>
      </c>
      <c r="E134" s="883">
        <f t="shared" si="9"/>
        <v>46810000</v>
      </c>
      <c r="F134" s="456">
        <v>49648000</v>
      </c>
      <c r="G134" s="170">
        <v>49648000</v>
      </c>
      <c r="H134" s="170">
        <v>46810000</v>
      </c>
      <c r="I134" s="170"/>
      <c r="J134" s="305"/>
      <c r="K134" s="305"/>
      <c r="L134" s="330"/>
      <c r="M134" s="330"/>
      <c r="N134" s="154"/>
    </row>
    <row r="135" spans="1:14" ht="12.75" customHeight="1" x14ac:dyDescent="0.25">
      <c r="A135" s="7" t="s">
        <v>126</v>
      </c>
      <c r="B135" s="123" t="s">
        <v>186</v>
      </c>
      <c r="C135" s="342">
        <f t="shared" si="7"/>
        <v>2000000</v>
      </c>
      <c r="D135" s="882">
        <f t="shared" si="8"/>
        <v>2000000</v>
      </c>
      <c r="E135" s="883">
        <f t="shared" si="9"/>
        <v>51787630</v>
      </c>
      <c r="F135" s="463">
        <v>2000000</v>
      </c>
      <c r="G135" s="468">
        <v>2000000</v>
      </c>
      <c r="H135" s="468">
        <v>51787630</v>
      </c>
      <c r="I135" s="110"/>
      <c r="J135" s="127"/>
      <c r="K135" s="127"/>
      <c r="L135" s="330"/>
      <c r="M135" s="330"/>
      <c r="N135" s="154"/>
    </row>
    <row r="136" spans="1:14" ht="12.75" customHeight="1" x14ac:dyDescent="0.25">
      <c r="A136" s="7" t="s">
        <v>132</v>
      </c>
      <c r="B136" s="122" t="s">
        <v>364</v>
      </c>
      <c r="C136" s="342">
        <f t="shared" si="7"/>
        <v>0</v>
      </c>
      <c r="D136" s="882">
        <f t="shared" si="8"/>
        <v>0</v>
      </c>
      <c r="E136" s="883">
        <f t="shared" si="9"/>
        <v>0</v>
      </c>
      <c r="F136" s="464"/>
      <c r="G136" s="178"/>
      <c r="H136" s="178"/>
      <c r="I136" s="178"/>
      <c r="J136" s="312"/>
      <c r="K136" s="312"/>
      <c r="L136" s="330"/>
      <c r="M136" s="330"/>
      <c r="N136" s="154"/>
    </row>
    <row r="137" spans="1:14" ht="12.75" customHeight="1" x14ac:dyDescent="0.25">
      <c r="A137" s="7" t="s">
        <v>134</v>
      </c>
      <c r="B137" s="144" t="s">
        <v>331</v>
      </c>
      <c r="C137" s="342">
        <f t="shared" si="7"/>
        <v>0</v>
      </c>
      <c r="D137" s="882">
        <f t="shared" si="8"/>
        <v>0</v>
      </c>
      <c r="E137" s="883">
        <f t="shared" si="9"/>
        <v>0</v>
      </c>
      <c r="F137" s="463"/>
      <c r="G137" s="468"/>
      <c r="H137" s="468"/>
      <c r="I137" s="176"/>
      <c r="J137" s="310"/>
      <c r="K137" s="310"/>
      <c r="L137" s="330"/>
      <c r="M137" s="330"/>
      <c r="N137" s="154"/>
    </row>
    <row r="138" spans="1:14" ht="12.75" customHeight="1" x14ac:dyDescent="0.25">
      <c r="A138" s="7" t="s">
        <v>174</v>
      </c>
      <c r="B138" s="143" t="s">
        <v>314</v>
      </c>
      <c r="C138" s="342">
        <f t="shared" si="7"/>
        <v>0</v>
      </c>
      <c r="D138" s="882">
        <f t="shared" si="8"/>
        <v>0</v>
      </c>
      <c r="E138" s="883">
        <f t="shared" si="9"/>
        <v>0</v>
      </c>
      <c r="F138" s="455"/>
      <c r="G138" s="169"/>
      <c r="H138" s="169"/>
      <c r="I138" s="169"/>
      <c r="J138" s="304"/>
      <c r="K138" s="304"/>
      <c r="L138" s="330"/>
      <c r="M138" s="330"/>
      <c r="N138" s="154"/>
    </row>
    <row r="139" spans="1:14" ht="12.75" customHeight="1" x14ac:dyDescent="0.25">
      <c r="A139" s="7" t="s">
        <v>175</v>
      </c>
      <c r="B139" s="143" t="s">
        <v>330</v>
      </c>
      <c r="C139" s="342">
        <f t="shared" si="7"/>
        <v>0</v>
      </c>
      <c r="D139" s="882">
        <f t="shared" si="8"/>
        <v>0</v>
      </c>
      <c r="E139" s="883">
        <f t="shared" si="9"/>
        <v>50787630</v>
      </c>
      <c r="F139" s="184"/>
      <c r="G139" s="169"/>
      <c r="H139" s="169">
        <v>50787630</v>
      </c>
      <c r="I139" s="169"/>
      <c r="J139" s="169"/>
      <c r="K139" s="169"/>
      <c r="L139" s="469"/>
      <c r="M139" s="875"/>
      <c r="N139" s="470"/>
    </row>
    <row r="140" spans="1:14" ht="12.75" customHeight="1" x14ac:dyDescent="0.25">
      <c r="A140" s="7" t="s">
        <v>176</v>
      </c>
      <c r="B140" s="143" t="s">
        <v>329</v>
      </c>
      <c r="C140" s="342">
        <f t="shared" si="7"/>
        <v>0</v>
      </c>
      <c r="D140" s="882">
        <f t="shared" si="8"/>
        <v>0</v>
      </c>
      <c r="E140" s="883">
        <f t="shared" si="9"/>
        <v>0</v>
      </c>
      <c r="F140" s="455"/>
      <c r="G140" s="169"/>
      <c r="H140" s="169"/>
      <c r="I140" s="169"/>
      <c r="J140" s="304"/>
      <c r="K140" s="304"/>
      <c r="L140" s="330"/>
      <c r="M140" s="330"/>
      <c r="N140" s="154"/>
    </row>
    <row r="141" spans="1:14" ht="12.75" customHeight="1" x14ac:dyDescent="0.25">
      <c r="A141" s="7" t="s">
        <v>322</v>
      </c>
      <c r="B141" s="143" t="s">
        <v>317</v>
      </c>
      <c r="C141" s="342">
        <f t="shared" si="7"/>
        <v>0</v>
      </c>
      <c r="D141" s="882">
        <f t="shared" si="8"/>
        <v>0</v>
      </c>
      <c r="E141" s="883">
        <f t="shared" si="9"/>
        <v>0</v>
      </c>
      <c r="F141" s="455"/>
      <c r="G141" s="169"/>
      <c r="H141" s="169"/>
      <c r="I141" s="169"/>
      <c r="J141" s="304"/>
      <c r="K141" s="304"/>
      <c r="L141" s="330"/>
      <c r="M141" s="330"/>
      <c r="N141" s="154"/>
    </row>
    <row r="142" spans="1:14" ht="12.75" customHeight="1" x14ac:dyDescent="0.25">
      <c r="A142" s="7" t="s">
        <v>323</v>
      </c>
      <c r="B142" s="143" t="s">
        <v>328</v>
      </c>
      <c r="C142" s="342">
        <f t="shared" si="7"/>
        <v>1000000</v>
      </c>
      <c r="D142" s="882">
        <f t="shared" si="8"/>
        <v>1000000</v>
      </c>
      <c r="E142" s="883">
        <f t="shared" si="9"/>
        <v>0</v>
      </c>
      <c r="F142" s="455">
        <v>1000000</v>
      </c>
      <c r="G142" s="169">
        <v>1000000</v>
      </c>
      <c r="H142" s="169">
        <v>0</v>
      </c>
      <c r="I142" s="169"/>
      <c r="J142" s="304"/>
      <c r="K142" s="304"/>
      <c r="L142" s="330"/>
      <c r="M142" s="330"/>
      <c r="N142" s="154"/>
    </row>
    <row r="143" spans="1:14" ht="12.75" customHeight="1" thickBot="1" x14ac:dyDescent="0.3">
      <c r="A143" s="5" t="s">
        <v>324</v>
      </c>
      <c r="B143" s="143" t="s">
        <v>327</v>
      </c>
      <c r="C143" s="343">
        <f t="shared" si="7"/>
        <v>1000000</v>
      </c>
      <c r="D143" s="884">
        <f t="shared" si="8"/>
        <v>1000000</v>
      </c>
      <c r="E143" s="885">
        <f t="shared" si="9"/>
        <v>1000000</v>
      </c>
      <c r="F143" s="457">
        <v>1000000</v>
      </c>
      <c r="G143" s="256">
        <v>1000000</v>
      </c>
      <c r="H143" s="256">
        <v>1000000</v>
      </c>
      <c r="I143" s="170"/>
      <c r="J143" s="305"/>
      <c r="K143" s="305"/>
      <c r="L143" s="306"/>
      <c r="M143" s="306"/>
      <c r="N143" s="155"/>
    </row>
    <row r="144" spans="1:14" ht="12.75" customHeight="1" thickBot="1" x14ac:dyDescent="0.3">
      <c r="A144" s="12" t="s">
        <v>68</v>
      </c>
      <c r="B144" s="140" t="s">
        <v>384</v>
      </c>
      <c r="C144" s="318">
        <f t="shared" si="7"/>
        <v>353887740</v>
      </c>
      <c r="D144" s="337">
        <f t="shared" si="8"/>
        <v>393882477</v>
      </c>
      <c r="E144" s="482">
        <f t="shared" si="9"/>
        <v>395937307</v>
      </c>
      <c r="F144" s="465">
        <f>+F109+F130</f>
        <v>300670940</v>
      </c>
      <c r="G144" s="175">
        <f>+G109+G130</f>
        <v>340665677</v>
      </c>
      <c r="H144" s="175">
        <f>+H109+H130</f>
        <v>340578242</v>
      </c>
      <c r="I144" s="175">
        <f>+I109+I130</f>
        <v>40000</v>
      </c>
      <c r="J144" s="313">
        <v>40000</v>
      </c>
      <c r="K144" s="313">
        <v>40000</v>
      </c>
      <c r="L144" s="313">
        <f>+L109+L130</f>
        <v>53176800</v>
      </c>
      <c r="M144" s="313">
        <f>+M109+M130</f>
        <v>53176800</v>
      </c>
      <c r="N144" s="153">
        <f>+N109+N130</f>
        <v>55319065</v>
      </c>
    </row>
    <row r="145" spans="1:14" ht="12.75" customHeight="1" thickBot="1" x14ac:dyDescent="0.3">
      <c r="A145" s="12" t="s">
        <v>69</v>
      </c>
      <c r="B145" s="140" t="s">
        <v>385</v>
      </c>
      <c r="C145" s="319">
        <f t="shared" si="7"/>
        <v>0</v>
      </c>
      <c r="D145" s="337">
        <f t="shared" si="8"/>
        <v>0</v>
      </c>
      <c r="E145" s="482">
        <f t="shared" si="9"/>
        <v>0</v>
      </c>
      <c r="F145" s="466"/>
      <c r="G145" s="180"/>
      <c r="H145" s="180"/>
      <c r="I145" s="180"/>
      <c r="J145" s="314"/>
      <c r="K145" s="314"/>
      <c r="L145" s="313">
        <f>+L146+L147+L148</f>
        <v>0</v>
      </c>
      <c r="M145" s="313">
        <f>+M146+M147+M148</f>
        <v>0</v>
      </c>
      <c r="N145" s="153">
        <f>+N146+N147+N148</f>
        <v>0</v>
      </c>
    </row>
    <row r="146" spans="1:14" ht="12.75" customHeight="1" x14ac:dyDescent="0.25">
      <c r="A146" s="7" t="s">
        <v>221</v>
      </c>
      <c r="B146" s="133" t="s">
        <v>392</v>
      </c>
      <c r="C146" s="345">
        <f t="shared" si="7"/>
        <v>0</v>
      </c>
      <c r="D146" s="881">
        <f t="shared" si="8"/>
        <v>0</v>
      </c>
      <c r="E146" s="482">
        <f t="shared" si="9"/>
        <v>0</v>
      </c>
      <c r="F146" s="456"/>
      <c r="G146" s="170"/>
      <c r="H146" s="170"/>
      <c r="I146" s="170"/>
      <c r="J146" s="305"/>
      <c r="K146" s="305"/>
      <c r="L146" s="330"/>
      <c r="M146" s="330"/>
      <c r="N146" s="154"/>
    </row>
    <row r="147" spans="1:14" ht="12.75" customHeight="1" x14ac:dyDescent="0.25">
      <c r="A147" s="7" t="s">
        <v>224</v>
      </c>
      <c r="B147" s="133" t="s">
        <v>393</v>
      </c>
      <c r="C147" s="342">
        <f t="shared" si="7"/>
        <v>0</v>
      </c>
      <c r="D147" s="882">
        <f t="shared" si="8"/>
        <v>0</v>
      </c>
      <c r="E147" s="883">
        <f t="shared" si="9"/>
        <v>0</v>
      </c>
      <c r="F147" s="456"/>
      <c r="G147" s="170"/>
      <c r="H147" s="170"/>
      <c r="I147" s="170"/>
      <c r="J147" s="305"/>
      <c r="K147" s="305"/>
      <c r="L147" s="330"/>
      <c r="M147" s="330"/>
      <c r="N147" s="154"/>
    </row>
    <row r="148" spans="1:14" ht="12.75" customHeight="1" thickBot="1" x14ac:dyDescent="0.3">
      <c r="A148" s="5" t="s">
        <v>225</v>
      </c>
      <c r="B148" s="133" t="s">
        <v>394</v>
      </c>
      <c r="C148" s="344">
        <f t="shared" si="7"/>
        <v>0</v>
      </c>
      <c r="D148" s="884">
        <f t="shared" si="8"/>
        <v>0</v>
      </c>
      <c r="E148" s="885">
        <f t="shared" si="9"/>
        <v>0</v>
      </c>
      <c r="F148" s="456"/>
      <c r="G148" s="170"/>
      <c r="H148" s="170"/>
      <c r="I148" s="170"/>
      <c r="J148" s="305"/>
      <c r="K148" s="305"/>
      <c r="L148" s="330"/>
      <c r="M148" s="330"/>
      <c r="N148" s="154"/>
    </row>
    <row r="149" spans="1:14" ht="12.75" customHeight="1" thickBot="1" x14ac:dyDescent="0.3">
      <c r="A149" s="12" t="s">
        <v>70</v>
      </c>
      <c r="B149" s="140" t="s">
        <v>386</v>
      </c>
      <c r="C149" s="319">
        <f t="shared" si="7"/>
        <v>0</v>
      </c>
      <c r="D149" s="337">
        <f t="shared" si="8"/>
        <v>0</v>
      </c>
      <c r="E149" s="482">
        <f t="shared" si="9"/>
        <v>0</v>
      </c>
      <c r="F149" s="466"/>
      <c r="G149" s="180"/>
      <c r="H149" s="180"/>
      <c r="I149" s="180"/>
      <c r="J149" s="314"/>
      <c r="K149" s="314"/>
      <c r="L149" s="313">
        <f>SUM(L150:L155)</f>
        <v>0</v>
      </c>
      <c r="M149" s="313">
        <f>SUM(M150:M155)</f>
        <v>0</v>
      </c>
      <c r="N149" s="153">
        <f>SUM(N150:N155)</f>
        <v>0</v>
      </c>
    </row>
    <row r="150" spans="1:14" ht="12.75" customHeight="1" x14ac:dyDescent="0.25">
      <c r="A150" s="7" t="s">
        <v>109</v>
      </c>
      <c r="B150" s="138" t="s">
        <v>395</v>
      </c>
      <c r="C150" s="345">
        <f t="shared" si="7"/>
        <v>0</v>
      </c>
      <c r="D150" s="881">
        <f t="shared" si="8"/>
        <v>0</v>
      </c>
      <c r="E150" s="482">
        <f t="shared" si="9"/>
        <v>0</v>
      </c>
      <c r="F150" s="461"/>
      <c r="G150" s="176"/>
      <c r="H150" s="176"/>
      <c r="I150" s="176"/>
      <c r="J150" s="310"/>
      <c r="K150" s="310"/>
      <c r="L150" s="330"/>
      <c r="M150" s="330"/>
      <c r="N150" s="154"/>
    </row>
    <row r="151" spans="1:14" ht="12.75" customHeight="1" x14ac:dyDescent="0.25">
      <c r="A151" s="7" t="s">
        <v>110</v>
      </c>
      <c r="B151" s="138" t="s">
        <v>387</v>
      </c>
      <c r="C151" s="342">
        <f t="shared" si="7"/>
        <v>0</v>
      </c>
      <c r="D151" s="882">
        <f t="shared" si="8"/>
        <v>0</v>
      </c>
      <c r="E151" s="883">
        <f t="shared" si="9"/>
        <v>0</v>
      </c>
      <c r="F151" s="461"/>
      <c r="G151" s="176"/>
      <c r="H151" s="176"/>
      <c r="I151" s="176"/>
      <c r="J151" s="310"/>
      <c r="K151" s="310"/>
      <c r="L151" s="330"/>
      <c r="M151" s="330"/>
      <c r="N151" s="154"/>
    </row>
    <row r="152" spans="1:14" ht="12.75" customHeight="1" x14ac:dyDescent="0.25">
      <c r="A152" s="7" t="s">
        <v>111</v>
      </c>
      <c r="B152" s="138" t="s">
        <v>388</v>
      </c>
      <c r="C152" s="342">
        <f t="shared" si="7"/>
        <v>0</v>
      </c>
      <c r="D152" s="882">
        <f t="shared" si="8"/>
        <v>0</v>
      </c>
      <c r="E152" s="883">
        <f t="shared" si="9"/>
        <v>0</v>
      </c>
      <c r="F152" s="461"/>
      <c r="G152" s="176"/>
      <c r="H152" s="176"/>
      <c r="I152" s="176"/>
      <c r="J152" s="310"/>
      <c r="K152" s="310"/>
      <c r="L152" s="330"/>
      <c r="M152" s="330"/>
      <c r="N152" s="154"/>
    </row>
    <row r="153" spans="1:14" ht="12.75" customHeight="1" x14ac:dyDescent="0.25">
      <c r="A153" s="7" t="s">
        <v>161</v>
      </c>
      <c r="B153" s="138" t="s">
        <v>389</v>
      </c>
      <c r="C153" s="342">
        <f t="shared" si="7"/>
        <v>0</v>
      </c>
      <c r="D153" s="882">
        <f t="shared" si="8"/>
        <v>0</v>
      </c>
      <c r="E153" s="883">
        <f t="shared" si="9"/>
        <v>0</v>
      </c>
      <c r="F153" s="461"/>
      <c r="G153" s="176"/>
      <c r="H153" s="176"/>
      <c r="I153" s="176"/>
      <c r="J153" s="310"/>
      <c r="K153" s="310"/>
      <c r="L153" s="330"/>
      <c r="M153" s="330"/>
      <c r="N153" s="154"/>
    </row>
    <row r="154" spans="1:14" ht="12.75" customHeight="1" x14ac:dyDescent="0.25">
      <c r="A154" s="7" t="s">
        <v>162</v>
      </c>
      <c r="B154" s="138" t="s">
        <v>390</v>
      </c>
      <c r="C154" s="342">
        <f t="shared" si="7"/>
        <v>0</v>
      </c>
      <c r="D154" s="882">
        <f t="shared" si="8"/>
        <v>0</v>
      </c>
      <c r="E154" s="883">
        <f t="shared" si="9"/>
        <v>0</v>
      </c>
      <c r="F154" s="461"/>
      <c r="G154" s="176"/>
      <c r="H154" s="176"/>
      <c r="I154" s="176"/>
      <c r="J154" s="310"/>
      <c r="K154" s="310"/>
      <c r="L154" s="330"/>
      <c r="M154" s="330"/>
      <c r="N154" s="154"/>
    </row>
    <row r="155" spans="1:14" ht="12.75" customHeight="1" thickBot="1" x14ac:dyDescent="0.3">
      <c r="A155" s="5" t="s">
        <v>163</v>
      </c>
      <c r="B155" s="138" t="s">
        <v>391</v>
      </c>
      <c r="C155" s="343">
        <f t="shared" si="7"/>
        <v>0</v>
      </c>
      <c r="D155" s="884">
        <f t="shared" si="8"/>
        <v>0</v>
      </c>
      <c r="E155" s="885">
        <f t="shared" si="9"/>
        <v>0</v>
      </c>
      <c r="F155" s="461"/>
      <c r="G155" s="176"/>
      <c r="H155" s="176"/>
      <c r="I155" s="176"/>
      <c r="J155" s="310"/>
      <c r="K155" s="310"/>
      <c r="L155" s="330"/>
      <c r="M155" s="330"/>
      <c r="N155" s="154"/>
    </row>
    <row r="156" spans="1:14" ht="12.75" customHeight="1" thickBot="1" x14ac:dyDescent="0.3">
      <c r="A156" s="12" t="s">
        <v>71</v>
      </c>
      <c r="B156" s="140" t="s">
        <v>399</v>
      </c>
      <c r="C156" s="318">
        <f t="shared" si="7"/>
        <v>2784635</v>
      </c>
      <c r="D156" s="337">
        <f t="shared" si="8"/>
        <v>2784635</v>
      </c>
      <c r="E156" s="482">
        <f t="shared" si="9"/>
        <v>2784635</v>
      </c>
      <c r="F156" s="466">
        <v>2784635</v>
      </c>
      <c r="G156" s="180">
        <v>2784635</v>
      </c>
      <c r="H156" s="180">
        <v>2784635</v>
      </c>
      <c r="I156" s="180"/>
      <c r="J156" s="314"/>
      <c r="K156" s="314"/>
      <c r="L156" s="333">
        <f>+L157+L158+L159+L160</f>
        <v>0</v>
      </c>
      <c r="M156" s="333">
        <f>+M157+M158+M159+M160</f>
        <v>0</v>
      </c>
      <c r="N156" s="179">
        <f>+N157+N158+N159+N160</f>
        <v>0</v>
      </c>
    </row>
    <row r="157" spans="1:14" ht="12.75" customHeight="1" x14ac:dyDescent="0.25">
      <c r="A157" s="7" t="s">
        <v>112</v>
      </c>
      <c r="B157" s="138" t="s">
        <v>332</v>
      </c>
      <c r="C157" s="341">
        <f t="shared" si="7"/>
        <v>0</v>
      </c>
      <c r="D157" s="881">
        <f t="shared" si="8"/>
        <v>0</v>
      </c>
      <c r="E157" s="482">
        <f t="shared" si="9"/>
        <v>0</v>
      </c>
      <c r="F157" s="461"/>
      <c r="G157" s="176"/>
      <c r="H157" s="176"/>
      <c r="I157" s="176"/>
      <c r="J157" s="310"/>
      <c r="K157" s="310"/>
      <c r="L157" s="330"/>
      <c r="M157" s="330"/>
      <c r="N157" s="154"/>
    </row>
    <row r="158" spans="1:14" ht="12.75" customHeight="1" x14ac:dyDescent="0.25">
      <c r="A158" s="7" t="s">
        <v>113</v>
      </c>
      <c r="B158" s="138" t="s">
        <v>333</v>
      </c>
      <c r="C158" s="342">
        <f t="shared" si="7"/>
        <v>2784635</v>
      </c>
      <c r="D158" s="882">
        <f t="shared" si="8"/>
        <v>2784635</v>
      </c>
      <c r="E158" s="883">
        <f t="shared" si="9"/>
        <v>2784635</v>
      </c>
      <c r="F158" s="461">
        <v>2784635</v>
      </c>
      <c r="G158" s="176">
        <v>2784635</v>
      </c>
      <c r="H158" s="176">
        <v>2784635</v>
      </c>
      <c r="I158" s="176"/>
      <c r="J158" s="310"/>
      <c r="K158" s="310"/>
      <c r="L158" s="330"/>
      <c r="M158" s="330"/>
      <c r="N158" s="154"/>
    </row>
    <row r="159" spans="1:14" ht="12.75" customHeight="1" x14ac:dyDescent="0.25">
      <c r="A159" s="7" t="s">
        <v>245</v>
      </c>
      <c r="B159" s="138" t="s">
        <v>400</v>
      </c>
      <c r="C159" s="342">
        <f t="shared" si="7"/>
        <v>0</v>
      </c>
      <c r="D159" s="882">
        <f t="shared" si="8"/>
        <v>0</v>
      </c>
      <c r="E159" s="883">
        <f t="shared" si="9"/>
        <v>0</v>
      </c>
      <c r="F159" s="461"/>
      <c r="G159" s="176"/>
      <c r="H159" s="176"/>
      <c r="I159" s="176"/>
      <c r="J159" s="310"/>
      <c r="K159" s="310"/>
      <c r="L159" s="330"/>
      <c r="M159" s="330"/>
      <c r="N159" s="154"/>
    </row>
    <row r="160" spans="1:14" ht="12.75" customHeight="1" thickBot="1" x14ac:dyDescent="0.3">
      <c r="A160" s="5" t="s">
        <v>246</v>
      </c>
      <c r="B160" s="139" t="s">
        <v>348</v>
      </c>
      <c r="C160" s="343">
        <f t="shared" si="7"/>
        <v>0</v>
      </c>
      <c r="D160" s="884">
        <f t="shared" si="8"/>
        <v>0</v>
      </c>
      <c r="E160" s="885">
        <f t="shared" si="9"/>
        <v>0</v>
      </c>
      <c r="F160" s="462"/>
      <c r="G160" s="171"/>
      <c r="H160" s="171"/>
      <c r="I160" s="171"/>
      <c r="J160" s="311"/>
      <c r="K160" s="311"/>
      <c r="L160" s="330"/>
      <c r="M160" s="330"/>
      <c r="N160" s="154"/>
    </row>
    <row r="161" spans="1:19" ht="12.75" customHeight="1" thickBot="1" x14ac:dyDescent="0.3">
      <c r="A161" s="12" t="s">
        <v>72</v>
      </c>
      <c r="B161" s="140" t="s">
        <v>401</v>
      </c>
      <c r="C161" s="318">
        <f t="shared" si="7"/>
        <v>0</v>
      </c>
      <c r="D161" s="337">
        <f t="shared" si="8"/>
        <v>0</v>
      </c>
      <c r="E161" s="482">
        <f t="shared" si="9"/>
        <v>0</v>
      </c>
      <c r="F161" s="466"/>
      <c r="G161" s="180"/>
      <c r="H161" s="180"/>
      <c r="I161" s="180"/>
      <c r="J161" s="314"/>
      <c r="K161" s="314"/>
      <c r="L161" s="334">
        <f>SUM(L162:L166)</f>
        <v>0</v>
      </c>
      <c r="M161" s="334">
        <f>SUM(M162:M166)</f>
        <v>0</v>
      </c>
      <c r="N161" s="181">
        <f>SUM(N162:N166)</f>
        <v>0</v>
      </c>
    </row>
    <row r="162" spans="1:19" ht="12.75" customHeight="1" x14ac:dyDescent="0.25">
      <c r="A162" s="7" t="s">
        <v>114</v>
      </c>
      <c r="B162" s="138" t="s">
        <v>396</v>
      </c>
      <c r="C162" s="341">
        <f t="shared" si="7"/>
        <v>0</v>
      </c>
      <c r="D162" s="881">
        <f t="shared" si="8"/>
        <v>0</v>
      </c>
      <c r="E162" s="482">
        <f t="shared" si="9"/>
        <v>0</v>
      </c>
      <c r="F162" s="461"/>
      <c r="G162" s="176"/>
      <c r="H162" s="176"/>
      <c r="I162" s="176"/>
      <c r="J162" s="310"/>
      <c r="K162" s="310"/>
      <c r="L162" s="330"/>
      <c r="M162" s="330"/>
      <c r="N162" s="154"/>
    </row>
    <row r="163" spans="1:19" ht="12.75" customHeight="1" x14ac:dyDescent="0.25">
      <c r="A163" s="7" t="s">
        <v>115</v>
      </c>
      <c r="B163" s="138" t="s">
        <v>403</v>
      </c>
      <c r="C163" s="342">
        <f t="shared" si="7"/>
        <v>0</v>
      </c>
      <c r="D163" s="882">
        <f t="shared" si="8"/>
        <v>0</v>
      </c>
      <c r="E163" s="883">
        <f t="shared" si="9"/>
        <v>0</v>
      </c>
      <c r="F163" s="461"/>
      <c r="G163" s="176"/>
      <c r="H163" s="176"/>
      <c r="I163" s="176"/>
      <c r="J163" s="310"/>
      <c r="K163" s="310"/>
      <c r="L163" s="330"/>
      <c r="M163" s="330"/>
      <c r="N163" s="154"/>
    </row>
    <row r="164" spans="1:19" ht="12.75" customHeight="1" x14ac:dyDescent="0.25">
      <c r="A164" s="7" t="s">
        <v>257</v>
      </c>
      <c r="B164" s="138" t="s">
        <v>398</v>
      </c>
      <c r="C164" s="342">
        <f t="shared" si="7"/>
        <v>0</v>
      </c>
      <c r="D164" s="882">
        <f t="shared" si="8"/>
        <v>0</v>
      </c>
      <c r="E164" s="883">
        <f t="shared" si="9"/>
        <v>0</v>
      </c>
      <c r="F164" s="461"/>
      <c r="G164" s="176"/>
      <c r="H164" s="176"/>
      <c r="I164" s="176"/>
      <c r="J164" s="310"/>
      <c r="K164" s="310"/>
      <c r="L164" s="330"/>
      <c r="M164" s="330"/>
      <c r="N164" s="154"/>
    </row>
    <row r="165" spans="1:19" ht="12.75" customHeight="1" x14ac:dyDescent="0.25">
      <c r="A165" s="7" t="s">
        <v>258</v>
      </c>
      <c r="B165" s="138" t="s">
        <v>404</v>
      </c>
      <c r="C165" s="342">
        <f t="shared" si="7"/>
        <v>0</v>
      </c>
      <c r="D165" s="882">
        <f t="shared" si="8"/>
        <v>0</v>
      </c>
      <c r="E165" s="883">
        <f t="shared" si="9"/>
        <v>0</v>
      </c>
      <c r="F165" s="461"/>
      <c r="G165" s="176"/>
      <c r="H165" s="176"/>
      <c r="I165" s="176"/>
      <c r="J165" s="310"/>
      <c r="K165" s="310"/>
      <c r="L165" s="330"/>
      <c r="M165" s="330"/>
      <c r="N165" s="154"/>
    </row>
    <row r="166" spans="1:19" ht="12.75" customHeight="1" thickBot="1" x14ac:dyDescent="0.3">
      <c r="A166" s="7" t="s">
        <v>402</v>
      </c>
      <c r="B166" s="138" t="s">
        <v>405</v>
      </c>
      <c r="C166" s="343">
        <f t="shared" si="7"/>
        <v>0</v>
      </c>
      <c r="D166" s="884">
        <f t="shared" si="8"/>
        <v>0</v>
      </c>
      <c r="E166" s="885">
        <f t="shared" si="9"/>
        <v>0</v>
      </c>
      <c r="F166" s="461"/>
      <c r="G166" s="176"/>
      <c r="H166" s="176"/>
      <c r="I166" s="176"/>
      <c r="J166" s="310"/>
      <c r="K166" s="310"/>
      <c r="L166" s="330"/>
      <c r="M166" s="330"/>
      <c r="N166" s="154"/>
    </row>
    <row r="167" spans="1:19" ht="12.75" customHeight="1" thickBot="1" x14ac:dyDescent="0.3">
      <c r="A167" s="12" t="s">
        <v>73</v>
      </c>
      <c r="B167" s="140" t="s">
        <v>406</v>
      </c>
      <c r="C167" s="318">
        <f t="shared" si="7"/>
        <v>0</v>
      </c>
      <c r="D167" s="337">
        <f t="shared" si="8"/>
        <v>0</v>
      </c>
      <c r="E167" s="482">
        <f t="shared" si="9"/>
        <v>0</v>
      </c>
      <c r="F167" s="466"/>
      <c r="G167" s="180"/>
      <c r="H167" s="180"/>
      <c r="I167" s="180"/>
      <c r="J167" s="314"/>
      <c r="K167" s="314"/>
      <c r="L167" s="335"/>
      <c r="M167" s="335"/>
      <c r="N167" s="259"/>
    </row>
    <row r="168" spans="1:19" ht="12.75" customHeight="1" thickBot="1" x14ac:dyDescent="0.3">
      <c r="A168" s="12" t="s">
        <v>74</v>
      </c>
      <c r="B168" s="140" t="s">
        <v>407</v>
      </c>
      <c r="C168" s="318">
        <f t="shared" si="7"/>
        <v>0</v>
      </c>
      <c r="D168" s="337">
        <f t="shared" si="8"/>
        <v>0</v>
      </c>
      <c r="E168" s="482">
        <f t="shared" si="9"/>
        <v>0</v>
      </c>
      <c r="F168" s="466"/>
      <c r="G168" s="180"/>
      <c r="H168" s="180"/>
      <c r="I168" s="180"/>
      <c r="J168" s="314"/>
      <c r="K168" s="314"/>
      <c r="L168" s="335"/>
      <c r="M168" s="335"/>
      <c r="N168" s="259"/>
    </row>
    <row r="169" spans="1:19" ht="24" customHeight="1" thickBot="1" x14ac:dyDescent="0.3">
      <c r="A169" s="12" t="s">
        <v>75</v>
      </c>
      <c r="B169" s="140" t="s">
        <v>409</v>
      </c>
      <c r="C169" s="318">
        <f t="shared" si="7"/>
        <v>2784635</v>
      </c>
      <c r="D169" s="337">
        <f t="shared" si="8"/>
        <v>2784635</v>
      </c>
      <c r="E169" s="482">
        <f t="shared" si="9"/>
        <v>2784635</v>
      </c>
      <c r="F169" s="466">
        <v>2784635</v>
      </c>
      <c r="G169" s="180">
        <v>2784635</v>
      </c>
      <c r="H169" s="180">
        <v>2784635</v>
      </c>
      <c r="I169" s="180"/>
      <c r="J169" s="314"/>
      <c r="K169" s="314"/>
      <c r="L169" s="336">
        <f>+L145+L149+L156+L161+L167+L168</f>
        <v>0</v>
      </c>
      <c r="M169" s="336">
        <f>+M145+M149+M156+M161+M167+M168</f>
        <v>0</v>
      </c>
      <c r="N169" s="182">
        <f>+N145+N149+N156+N161+N167+N168</f>
        <v>0</v>
      </c>
      <c r="P169" s="94"/>
      <c r="Q169" s="95"/>
      <c r="R169" s="95"/>
      <c r="S169" s="95"/>
    </row>
    <row r="170" spans="1:19" s="89" customFormat="1" ht="21" customHeight="1" thickBot="1" x14ac:dyDescent="0.25">
      <c r="A170" s="877" t="s">
        <v>76</v>
      </c>
      <c r="B170" s="878" t="s">
        <v>408</v>
      </c>
      <c r="C170" s="319">
        <f t="shared" si="7"/>
        <v>356672375</v>
      </c>
      <c r="D170" s="54">
        <f t="shared" si="8"/>
        <v>396667112</v>
      </c>
      <c r="E170" s="483">
        <f t="shared" si="9"/>
        <v>398721942</v>
      </c>
      <c r="F170" s="467">
        <f>+F144+F169</f>
        <v>303455575</v>
      </c>
      <c r="G170" s="183">
        <f>+G144+G169</f>
        <v>343450312</v>
      </c>
      <c r="H170" s="183">
        <f>+H144+H169</f>
        <v>343362877</v>
      </c>
      <c r="I170" s="879">
        <v>40000</v>
      </c>
      <c r="J170" s="880">
        <v>40000</v>
      </c>
      <c r="K170" s="880">
        <v>40000</v>
      </c>
      <c r="L170" s="336">
        <f>+L144+L169</f>
        <v>53176800</v>
      </c>
      <c r="M170" s="336">
        <f>+M144+M169</f>
        <v>53176800</v>
      </c>
      <c r="N170" s="182">
        <f>+N144+N169</f>
        <v>55319065</v>
      </c>
    </row>
    <row r="171" spans="1:19" ht="7.5" customHeight="1" x14ac:dyDescent="0.25"/>
    <row r="172" spans="1:19" s="116" customFormat="1" ht="15" x14ac:dyDescent="0.25">
      <c r="A172" s="887" t="s">
        <v>334</v>
      </c>
      <c r="B172" s="887"/>
      <c r="C172" s="887"/>
      <c r="D172" s="887"/>
      <c r="E172" s="887"/>
      <c r="F172" s="887"/>
      <c r="G172" s="887"/>
      <c r="H172" s="887"/>
      <c r="I172" s="887"/>
      <c r="J172" s="887"/>
      <c r="K172" s="887"/>
      <c r="L172" s="887"/>
      <c r="M172" s="887"/>
      <c r="N172" s="887"/>
    </row>
    <row r="173" spans="1:19" ht="15" customHeight="1" thickBot="1" x14ac:dyDescent="0.3">
      <c r="A173" s="889" t="s">
        <v>453</v>
      </c>
      <c r="B173" s="889"/>
      <c r="C173" s="30"/>
      <c r="D173" s="30"/>
      <c r="E173" s="30"/>
      <c r="F173" s="30"/>
      <c r="G173" s="30"/>
      <c r="H173" s="30"/>
      <c r="I173" s="30"/>
      <c r="J173" s="30"/>
      <c r="K173" s="30"/>
      <c r="L173" s="56"/>
      <c r="M173" s="56"/>
      <c r="N173" s="56" t="s">
        <v>22</v>
      </c>
    </row>
    <row r="174" spans="1:19" ht="24" customHeight="1" thickBot="1" x14ac:dyDescent="0.3">
      <c r="A174" s="12">
        <v>1</v>
      </c>
      <c r="B174" s="141" t="s">
        <v>410</v>
      </c>
      <c r="C174" s="239">
        <f>+C76-C144</f>
        <v>-187592070</v>
      </c>
      <c r="D174" s="153">
        <f>+D76-D144</f>
        <v>-202035239</v>
      </c>
      <c r="E174" s="153">
        <f>+E76-E144</f>
        <v>-202641491</v>
      </c>
      <c r="F174" s="239">
        <f t="shared" ref="F174:L174" si="10">+F76-F144</f>
        <v>-187592070</v>
      </c>
      <c r="G174" s="175">
        <f t="shared" si="10"/>
        <v>-202035239</v>
      </c>
      <c r="H174" s="175">
        <f t="shared" si="10"/>
        <v>-202035239</v>
      </c>
      <c r="I174" s="175">
        <f t="shared" si="10"/>
        <v>0</v>
      </c>
      <c r="J174" s="175">
        <f t="shared" si="10"/>
        <v>0</v>
      </c>
      <c r="K174" s="175"/>
      <c r="L174" s="175">
        <f t="shared" si="10"/>
        <v>0</v>
      </c>
      <c r="M174" s="313"/>
      <c r="N174" s="153">
        <f>+N76-N144</f>
        <v>-606252</v>
      </c>
    </row>
    <row r="175" spans="1:19" ht="33" customHeight="1" thickBot="1" x14ac:dyDescent="0.3">
      <c r="A175" s="12" t="s">
        <v>67</v>
      </c>
      <c r="B175" s="141" t="s">
        <v>416</v>
      </c>
      <c r="C175" s="239">
        <f t="shared" ref="C175:L175" si="11">+C100-C169</f>
        <v>187592070</v>
      </c>
      <c r="D175" s="153">
        <f t="shared" si="11"/>
        <v>202035239</v>
      </c>
      <c r="E175" s="153">
        <f t="shared" si="11"/>
        <v>202641491</v>
      </c>
      <c r="F175" s="239">
        <f t="shared" si="11"/>
        <v>187592070</v>
      </c>
      <c r="G175" s="175">
        <f t="shared" si="11"/>
        <v>202035239</v>
      </c>
      <c r="H175" s="175">
        <f>+H100-H169</f>
        <v>202035239</v>
      </c>
      <c r="I175" s="175">
        <f t="shared" si="11"/>
        <v>0</v>
      </c>
      <c r="J175" s="175">
        <f t="shared" si="11"/>
        <v>0</v>
      </c>
      <c r="K175" s="175"/>
      <c r="L175" s="175">
        <f t="shared" si="11"/>
        <v>0</v>
      </c>
      <c r="M175" s="313"/>
      <c r="N175" s="153">
        <f>+N100-N169</f>
        <v>606252</v>
      </c>
    </row>
  </sheetData>
  <mergeCells count="23">
    <mergeCell ref="F106:H106"/>
    <mergeCell ref="I106:K106"/>
    <mergeCell ref="L106:N106"/>
    <mergeCell ref="L7:N7"/>
    <mergeCell ref="I7:K7"/>
    <mergeCell ref="F7:H7"/>
    <mergeCell ref="F105:N105"/>
    <mergeCell ref="A172:N172"/>
    <mergeCell ref="A173:B173"/>
    <mergeCell ref="A1:N1"/>
    <mergeCell ref="A5:B5"/>
    <mergeCell ref="A103:N103"/>
    <mergeCell ref="A104:B104"/>
    <mergeCell ref="A4:N4"/>
    <mergeCell ref="A2:N2"/>
    <mergeCell ref="A3:N3"/>
    <mergeCell ref="C6:E7"/>
    <mergeCell ref="A105:A107"/>
    <mergeCell ref="B105:B107"/>
    <mergeCell ref="A6:A8"/>
    <mergeCell ref="B6:B8"/>
    <mergeCell ref="F6:N6"/>
    <mergeCell ref="C105:E106"/>
  </mergeCells>
  <phoneticPr fontId="25" type="noConversion"/>
  <printOptions horizontalCentered="1"/>
  <pageMargins left="0" right="0" top="0.47244094488188981" bottom="0.47244094488188981" header="0" footer="0"/>
  <pageSetup paperSize="9" scale="71" fitToHeight="2" orientation="landscape" horizontalDpi="300" verticalDpi="300" r:id="rId1"/>
  <headerFooter alignWithMargins="0"/>
  <rowBreaks count="1" manualBreakCount="1">
    <brk id="10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zoomScale="115" zoomScaleNormal="115" zoomScaleSheetLayoutView="100" workbookViewId="0">
      <selection activeCell="J1" sqref="J1:J33"/>
    </sheetView>
  </sheetViews>
  <sheetFormatPr defaultRowHeight="12.75" x14ac:dyDescent="0.2"/>
  <cols>
    <col min="1" max="1" width="5.83203125" style="18" customWidth="1"/>
    <col min="2" max="2" width="40.83203125" style="32" customWidth="1"/>
    <col min="3" max="3" width="10.83203125" style="18" customWidth="1"/>
    <col min="4" max="5" width="11.5" style="18" customWidth="1"/>
    <col min="6" max="6" width="39.1640625" style="18" customWidth="1"/>
    <col min="7" max="8" width="11.1640625" style="18" customWidth="1"/>
    <col min="9" max="9" width="11.33203125" style="18" customWidth="1"/>
    <col min="10" max="10" width="4.83203125" style="18" customWidth="1"/>
    <col min="11" max="16384" width="9.33203125" style="18"/>
  </cols>
  <sheetData>
    <row r="1" spans="1:11" ht="30" customHeight="1" x14ac:dyDescent="0.2">
      <c r="B1" s="57" t="s">
        <v>454</v>
      </c>
      <c r="C1" s="58"/>
      <c r="D1" s="58"/>
      <c r="E1" s="58"/>
      <c r="F1" s="58"/>
      <c r="G1" s="58"/>
      <c r="H1" s="58"/>
      <c r="I1" s="58"/>
      <c r="J1" s="910" t="s">
        <v>668</v>
      </c>
    </row>
    <row r="2" spans="1:11" ht="14.25" thickBot="1" x14ac:dyDescent="0.25">
      <c r="G2" s="478"/>
      <c r="H2" s="478" t="s">
        <v>22</v>
      </c>
      <c r="I2" s="478"/>
      <c r="J2" s="911"/>
    </row>
    <row r="3" spans="1:11" ht="18" customHeight="1" thickBot="1" x14ac:dyDescent="0.25">
      <c r="A3" s="913" t="s">
        <v>104</v>
      </c>
      <c r="B3" s="59" t="s">
        <v>99</v>
      </c>
      <c r="C3" s="60"/>
      <c r="D3" s="60"/>
      <c r="E3" s="484"/>
      <c r="F3" s="59" t="s">
        <v>100</v>
      </c>
      <c r="G3" s="61"/>
      <c r="H3" s="61"/>
      <c r="I3" s="485"/>
      <c r="J3" s="911"/>
    </row>
    <row r="4" spans="1:11" s="62" customFormat="1" ht="18.75" customHeight="1" thickBot="1" x14ac:dyDescent="0.25">
      <c r="A4" s="914"/>
      <c r="B4" s="916" t="s">
        <v>101</v>
      </c>
      <c r="C4" s="918" t="s">
        <v>21</v>
      </c>
      <c r="D4" s="919"/>
      <c r="E4" s="920"/>
      <c r="F4" s="916" t="s">
        <v>101</v>
      </c>
      <c r="G4" s="918" t="s">
        <v>21</v>
      </c>
      <c r="H4" s="919"/>
      <c r="I4" s="920"/>
      <c r="J4" s="911"/>
    </row>
    <row r="5" spans="1:11" s="62" customFormat="1" ht="18" customHeight="1" thickBot="1" x14ac:dyDescent="0.25">
      <c r="A5" s="915"/>
      <c r="B5" s="917"/>
      <c r="C5" s="33" t="s">
        <v>552</v>
      </c>
      <c r="D5" s="33" t="s">
        <v>551</v>
      </c>
      <c r="E5" s="33" t="s">
        <v>569</v>
      </c>
      <c r="F5" s="917"/>
      <c r="G5" s="33" t="s">
        <v>552</v>
      </c>
      <c r="H5" s="33" t="s">
        <v>551</v>
      </c>
      <c r="I5" s="17" t="s">
        <v>569</v>
      </c>
      <c r="J5" s="911"/>
    </row>
    <row r="6" spans="1:11" s="67" customFormat="1" ht="12" customHeight="1" thickBot="1" x14ac:dyDescent="0.25">
      <c r="A6" s="63" t="s">
        <v>422</v>
      </c>
      <c r="B6" s="64" t="s">
        <v>423</v>
      </c>
      <c r="C6" s="65" t="s">
        <v>424</v>
      </c>
      <c r="D6" s="65" t="s">
        <v>426</v>
      </c>
      <c r="E6" s="65" t="s">
        <v>425</v>
      </c>
      <c r="F6" s="64" t="s">
        <v>427</v>
      </c>
      <c r="G6" s="346" t="s">
        <v>428</v>
      </c>
      <c r="H6" s="66" t="s">
        <v>429</v>
      </c>
      <c r="I6" s="66" t="s">
        <v>549</v>
      </c>
      <c r="J6" s="911"/>
      <c r="K6" s="145"/>
    </row>
    <row r="7" spans="1:11" ht="12.95" customHeight="1" x14ac:dyDescent="0.2">
      <c r="A7" s="68" t="s">
        <v>66</v>
      </c>
      <c r="B7" s="347" t="s">
        <v>335</v>
      </c>
      <c r="C7" s="604">
        <v>68912670</v>
      </c>
      <c r="D7" s="604">
        <v>69259040</v>
      </c>
      <c r="E7" s="604">
        <v>72326581</v>
      </c>
      <c r="F7" s="347" t="s">
        <v>102</v>
      </c>
      <c r="G7" s="608">
        <v>74072368</v>
      </c>
      <c r="H7" s="609">
        <v>76959368</v>
      </c>
      <c r="I7" s="609">
        <v>78836535</v>
      </c>
      <c r="J7" s="911"/>
    </row>
    <row r="8" spans="1:11" ht="12.95" customHeight="1" x14ac:dyDescent="0.2">
      <c r="A8" s="69" t="s">
        <v>67</v>
      </c>
      <c r="B8" s="348" t="s">
        <v>336</v>
      </c>
      <c r="C8" s="605">
        <v>51301000</v>
      </c>
      <c r="D8" s="605">
        <v>60901000</v>
      </c>
      <c r="E8" s="605">
        <v>62009799</v>
      </c>
      <c r="F8" s="348" t="s">
        <v>608</v>
      </c>
      <c r="G8" s="606">
        <v>13787432</v>
      </c>
      <c r="H8" s="610">
        <v>14440962</v>
      </c>
      <c r="I8" s="610">
        <v>14835867</v>
      </c>
      <c r="J8" s="911"/>
    </row>
    <row r="9" spans="1:11" ht="12" customHeight="1" x14ac:dyDescent="0.2">
      <c r="A9" s="69" t="s">
        <v>68</v>
      </c>
      <c r="B9" s="348" t="s">
        <v>542</v>
      </c>
      <c r="C9" s="605">
        <v>29479000</v>
      </c>
      <c r="D9" s="605">
        <v>29479000</v>
      </c>
      <c r="E9" s="605">
        <v>29479000</v>
      </c>
      <c r="F9" s="348" t="s">
        <v>189</v>
      </c>
      <c r="G9" s="606">
        <v>79953000</v>
      </c>
      <c r="H9" s="610">
        <v>88905370</v>
      </c>
      <c r="I9" s="610">
        <v>95013365</v>
      </c>
      <c r="J9" s="911"/>
    </row>
    <row r="10" spans="1:11" ht="12.95" customHeight="1" x14ac:dyDescent="0.2">
      <c r="A10" s="69" t="s">
        <v>69</v>
      </c>
      <c r="B10" s="348" t="s">
        <v>160</v>
      </c>
      <c r="C10" s="605">
        <v>33420000</v>
      </c>
      <c r="D10" s="605">
        <v>33420000</v>
      </c>
      <c r="E10" s="605">
        <v>34245100</v>
      </c>
      <c r="F10" s="348" t="s">
        <v>170</v>
      </c>
      <c r="G10" s="606">
        <v>10205000</v>
      </c>
      <c r="H10" s="610">
        <v>10205000</v>
      </c>
      <c r="I10" s="610">
        <v>11205000</v>
      </c>
      <c r="J10" s="911"/>
    </row>
    <row r="11" spans="1:11" ht="12.95" customHeight="1" x14ac:dyDescent="0.2">
      <c r="A11" s="69" t="s">
        <v>70</v>
      </c>
      <c r="B11" s="349" t="s">
        <v>357</v>
      </c>
      <c r="C11" s="605">
        <v>3863000</v>
      </c>
      <c r="D11" s="605">
        <v>4063000</v>
      </c>
      <c r="E11" s="605">
        <v>4063000</v>
      </c>
      <c r="F11" s="348" t="s">
        <v>171</v>
      </c>
      <c r="G11" s="606">
        <v>12783940</v>
      </c>
      <c r="H11" s="610">
        <v>14355351</v>
      </c>
      <c r="I11" s="610">
        <v>19438408</v>
      </c>
      <c r="J11" s="911"/>
    </row>
    <row r="12" spans="1:11" ht="12.95" customHeight="1" x14ac:dyDescent="0.2">
      <c r="A12" s="69" t="s">
        <v>71</v>
      </c>
      <c r="B12" s="348" t="s">
        <v>337</v>
      </c>
      <c r="C12" s="606">
        <v>0</v>
      </c>
      <c r="D12" s="606">
        <v>0</v>
      </c>
      <c r="E12" s="606"/>
      <c r="F12" s="348" t="s">
        <v>96</v>
      </c>
      <c r="G12" s="606">
        <v>0</v>
      </c>
      <c r="H12" s="610">
        <v>0</v>
      </c>
      <c r="I12" s="610"/>
      <c r="J12" s="911"/>
    </row>
    <row r="13" spans="1:11" ht="12.95" customHeight="1" x14ac:dyDescent="0.2">
      <c r="A13" s="69" t="s">
        <v>72</v>
      </c>
      <c r="B13" s="348" t="s">
        <v>543</v>
      </c>
      <c r="C13" s="605"/>
      <c r="D13" s="605"/>
      <c r="E13" s="605"/>
      <c r="F13" s="350"/>
      <c r="G13" s="606"/>
      <c r="H13" s="610"/>
      <c r="I13" s="610"/>
      <c r="J13" s="911"/>
    </row>
    <row r="14" spans="1:11" ht="11.25" customHeight="1" x14ac:dyDescent="0.2">
      <c r="A14" s="69" t="s">
        <v>73</v>
      </c>
      <c r="B14" s="350"/>
      <c r="C14" s="605"/>
      <c r="D14" s="605"/>
      <c r="E14" s="605"/>
      <c r="F14" s="350"/>
      <c r="G14" s="606"/>
      <c r="H14" s="610"/>
      <c r="I14" s="610"/>
      <c r="J14" s="911"/>
    </row>
    <row r="15" spans="1:11" ht="12.95" customHeight="1" x14ac:dyDescent="0.2">
      <c r="A15" s="69" t="s">
        <v>74</v>
      </c>
      <c r="B15" s="351"/>
      <c r="C15" s="606"/>
      <c r="D15" s="606"/>
      <c r="E15" s="606"/>
      <c r="F15" s="350"/>
      <c r="G15" s="606"/>
      <c r="H15" s="610"/>
      <c r="I15" s="610"/>
      <c r="J15" s="911"/>
    </row>
    <row r="16" spans="1:11" ht="12.95" customHeight="1" x14ac:dyDescent="0.2">
      <c r="A16" s="69" t="s">
        <v>75</v>
      </c>
      <c r="B16" s="350"/>
      <c r="C16" s="605"/>
      <c r="D16" s="605"/>
      <c r="E16" s="605"/>
      <c r="F16" s="350"/>
      <c r="G16" s="606"/>
      <c r="H16" s="610"/>
      <c r="I16" s="610"/>
      <c r="J16" s="911"/>
    </row>
    <row r="17" spans="1:10" ht="11.25" customHeight="1" x14ac:dyDescent="0.2">
      <c r="A17" s="69" t="s">
        <v>76</v>
      </c>
      <c r="B17" s="350"/>
      <c r="C17" s="605"/>
      <c r="D17" s="605"/>
      <c r="E17" s="605"/>
      <c r="F17" s="350"/>
      <c r="G17" s="606"/>
      <c r="H17" s="610"/>
      <c r="I17" s="610"/>
      <c r="J17" s="911"/>
    </row>
    <row r="18" spans="1:10" ht="12.95" customHeight="1" thickBot="1" x14ac:dyDescent="0.25">
      <c r="A18" s="69" t="s">
        <v>77</v>
      </c>
      <c r="B18" s="352"/>
      <c r="C18" s="607"/>
      <c r="D18" s="607"/>
      <c r="E18" s="607"/>
      <c r="F18" s="350"/>
      <c r="G18" s="611"/>
      <c r="H18" s="612"/>
      <c r="I18" s="612"/>
      <c r="J18" s="911"/>
    </row>
    <row r="19" spans="1:10" ht="18" customHeight="1" thickBot="1" x14ac:dyDescent="0.25">
      <c r="A19" s="70" t="s">
        <v>78</v>
      </c>
      <c r="B19" s="353" t="s">
        <v>417</v>
      </c>
      <c r="C19" s="631">
        <f>SUM(C10:C18,C7:C8)</f>
        <v>157496670</v>
      </c>
      <c r="D19" s="631">
        <f>SUM(D10:D18,D7:D8)</f>
        <v>167643040</v>
      </c>
      <c r="E19" s="631">
        <f>SUM(E10:E18,E7:E8)</f>
        <v>172644480</v>
      </c>
      <c r="F19" s="353" t="s">
        <v>343</v>
      </c>
      <c r="G19" s="636">
        <f>SUM(G7:G18)</f>
        <v>190801740</v>
      </c>
      <c r="H19" s="635">
        <f>SUM(H7:H18)</f>
        <v>204866051</v>
      </c>
      <c r="I19" s="635">
        <f>SUM(I7:I18)</f>
        <v>219329175</v>
      </c>
      <c r="J19" s="911"/>
    </row>
    <row r="20" spans="1:10" ht="12.95" customHeight="1" x14ac:dyDescent="0.2">
      <c r="A20" s="71" t="s">
        <v>79</v>
      </c>
      <c r="B20" s="354" t="s">
        <v>340</v>
      </c>
      <c r="C20" s="632">
        <f>+C21+C22+C23+C24</f>
        <v>36089705</v>
      </c>
      <c r="D20" s="632">
        <f>+D21+D22+D23+D24</f>
        <v>40007646</v>
      </c>
      <c r="E20" s="632">
        <f>+E21+E22+E23+E24</f>
        <v>49469330</v>
      </c>
      <c r="F20" s="355" t="s">
        <v>177</v>
      </c>
      <c r="G20" s="637"/>
      <c r="H20" s="638"/>
      <c r="I20" s="638"/>
      <c r="J20" s="911"/>
    </row>
    <row r="21" spans="1:10" ht="12.95" customHeight="1" x14ac:dyDescent="0.2">
      <c r="A21" s="72" t="s">
        <v>80</v>
      </c>
      <c r="B21" s="355" t="s">
        <v>182</v>
      </c>
      <c r="C21" s="605">
        <v>36089705</v>
      </c>
      <c r="D21" s="605">
        <v>40007646</v>
      </c>
      <c r="E21" s="605">
        <v>49469330</v>
      </c>
      <c r="F21" s="355" t="s">
        <v>342</v>
      </c>
      <c r="G21" s="606"/>
      <c r="H21" s="610"/>
      <c r="I21" s="610"/>
      <c r="J21" s="911"/>
    </row>
    <row r="22" spans="1:10" ht="12.95" customHeight="1" x14ac:dyDescent="0.2">
      <c r="A22" s="72" t="s">
        <v>81</v>
      </c>
      <c r="B22" s="355" t="s">
        <v>183</v>
      </c>
      <c r="C22" s="605"/>
      <c r="D22" s="605"/>
      <c r="E22" s="605"/>
      <c r="F22" s="355" t="s">
        <v>153</v>
      </c>
      <c r="G22" s="606"/>
      <c r="H22" s="610"/>
      <c r="I22" s="610"/>
      <c r="J22" s="911"/>
    </row>
    <row r="23" spans="1:10" ht="12.95" customHeight="1" x14ac:dyDescent="0.2">
      <c r="A23" s="72" t="s">
        <v>82</v>
      </c>
      <c r="B23" s="355" t="s">
        <v>187</v>
      </c>
      <c r="C23" s="605"/>
      <c r="D23" s="605"/>
      <c r="E23" s="605"/>
      <c r="F23" s="355" t="s">
        <v>154</v>
      </c>
      <c r="G23" s="606"/>
      <c r="H23" s="610"/>
      <c r="I23" s="610"/>
      <c r="J23" s="911"/>
    </row>
    <row r="24" spans="1:10" ht="10.5" customHeight="1" x14ac:dyDescent="0.2">
      <c r="A24" s="72" t="s">
        <v>83</v>
      </c>
      <c r="B24" s="355" t="s">
        <v>188</v>
      </c>
      <c r="C24" s="605"/>
      <c r="D24" s="605"/>
      <c r="E24" s="605"/>
      <c r="F24" s="354" t="s">
        <v>190</v>
      </c>
      <c r="G24" s="606"/>
      <c r="H24" s="610"/>
      <c r="I24" s="610"/>
      <c r="J24" s="911"/>
    </row>
    <row r="25" spans="1:10" ht="12.95" customHeight="1" x14ac:dyDescent="0.2">
      <c r="A25" s="72" t="s">
        <v>84</v>
      </c>
      <c r="B25" s="355" t="s">
        <v>341</v>
      </c>
      <c r="C25" s="633">
        <f>+C26+C27</f>
        <v>0</v>
      </c>
      <c r="D25" s="633">
        <f>+D26+D27</f>
        <v>0</v>
      </c>
      <c r="E25" s="633">
        <f>+E26+E27</f>
        <v>0</v>
      </c>
      <c r="F25" s="355" t="s">
        <v>178</v>
      </c>
      <c r="G25" s="606"/>
      <c r="H25" s="610"/>
      <c r="I25" s="610"/>
      <c r="J25" s="911"/>
    </row>
    <row r="26" spans="1:10" ht="12.95" customHeight="1" x14ac:dyDescent="0.2">
      <c r="A26" s="71" t="s">
        <v>85</v>
      </c>
      <c r="B26" s="354" t="s">
        <v>338</v>
      </c>
      <c r="C26" s="634"/>
      <c r="D26" s="634"/>
      <c r="E26" s="634"/>
      <c r="F26" s="347" t="s">
        <v>400</v>
      </c>
      <c r="G26" s="637"/>
      <c r="H26" s="638"/>
      <c r="I26" s="638"/>
      <c r="J26" s="911"/>
    </row>
    <row r="27" spans="1:10" ht="10.5" customHeight="1" x14ac:dyDescent="0.2">
      <c r="A27" s="72" t="s">
        <v>86</v>
      </c>
      <c r="B27" s="355" t="s">
        <v>339</v>
      </c>
      <c r="C27" s="605"/>
      <c r="D27" s="605"/>
      <c r="E27" s="605"/>
      <c r="F27" s="348" t="s">
        <v>406</v>
      </c>
      <c r="G27" s="606"/>
      <c r="H27" s="610"/>
      <c r="I27" s="610"/>
      <c r="J27" s="911"/>
    </row>
    <row r="28" spans="1:10" ht="12.95" customHeight="1" x14ac:dyDescent="0.2">
      <c r="A28" s="69" t="s">
        <v>87</v>
      </c>
      <c r="B28" s="355" t="s">
        <v>411</v>
      </c>
      <c r="C28" s="605"/>
      <c r="D28" s="605"/>
      <c r="E28" s="605"/>
      <c r="F28" s="348" t="s">
        <v>407</v>
      </c>
      <c r="G28" s="606"/>
      <c r="H28" s="610"/>
      <c r="I28" s="610"/>
      <c r="J28" s="911"/>
    </row>
    <row r="29" spans="1:10" ht="12.95" customHeight="1" thickBot="1" x14ac:dyDescent="0.25">
      <c r="A29" s="81" t="s">
        <v>88</v>
      </c>
      <c r="B29" s="354" t="s">
        <v>609</v>
      </c>
      <c r="C29" s="634"/>
      <c r="D29" s="634"/>
      <c r="E29" s="634"/>
      <c r="F29" s="357" t="s">
        <v>333</v>
      </c>
      <c r="G29" s="637">
        <v>2784635</v>
      </c>
      <c r="H29" s="638">
        <v>2784635</v>
      </c>
      <c r="I29" s="638">
        <v>2784635</v>
      </c>
      <c r="J29" s="911"/>
    </row>
    <row r="30" spans="1:10" ht="22.5" customHeight="1" thickBot="1" x14ac:dyDescent="0.25">
      <c r="A30" s="70" t="s">
        <v>89</v>
      </c>
      <c r="B30" s="353" t="s">
        <v>418</v>
      </c>
      <c r="C30" s="631">
        <f>+C20+C25+C28+C29</f>
        <v>36089705</v>
      </c>
      <c r="D30" s="631">
        <f>+D20+D25+D28+D29</f>
        <v>40007646</v>
      </c>
      <c r="E30" s="631">
        <f>+E20+E25+E28+E29</f>
        <v>49469330</v>
      </c>
      <c r="F30" s="353" t="s">
        <v>420</v>
      </c>
      <c r="G30" s="636">
        <f>SUM(G20:G29)</f>
        <v>2784635</v>
      </c>
      <c r="H30" s="635">
        <f>SUM(H20:H29)</f>
        <v>2784635</v>
      </c>
      <c r="I30" s="635">
        <f>SUM(I20:I29)</f>
        <v>2784635</v>
      </c>
      <c r="J30" s="911"/>
    </row>
    <row r="31" spans="1:10" ht="13.5" thickBot="1" x14ac:dyDescent="0.25">
      <c r="A31" s="70" t="s">
        <v>90</v>
      </c>
      <c r="B31" s="356" t="s">
        <v>419</v>
      </c>
      <c r="C31" s="471">
        <f>+C19+C30</f>
        <v>193586375</v>
      </c>
      <c r="D31" s="635">
        <f>+D19+D30</f>
        <v>207650686</v>
      </c>
      <c r="E31" s="635">
        <f>+E19+E30</f>
        <v>222113810</v>
      </c>
      <c r="F31" s="356" t="s">
        <v>421</v>
      </c>
      <c r="G31" s="471">
        <f>+G19+G30</f>
        <v>193586375</v>
      </c>
      <c r="H31" s="635">
        <f>+H19+H30</f>
        <v>207650686</v>
      </c>
      <c r="I31" s="635">
        <f>+I19+I30</f>
        <v>222113810</v>
      </c>
      <c r="J31" s="911"/>
    </row>
    <row r="32" spans="1:10" ht="13.5" thickBot="1" x14ac:dyDescent="0.25">
      <c r="A32" s="70" t="s">
        <v>91</v>
      </c>
      <c r="B32" s="356" t="s">
        <v>155</v>
      </c>
      <c r="C32" s="471">
        <f>IF(C19-G19&lt;0,G19-C19,"-")</f>
        <v>33305070</v>
      </c>
      <c r="D32" s="635">
        <f>IF(D19-H19&lt;0,H19-D19,"-")</f>
        <v>37223011</v>
      </c>
      <c r="E32" s="635">
        <v>46684695</v>
      </c>
      <c r="F32" s="356" t="s">
        <v>156</v>
      </c>
      <c r="G32" s="471" t="str">
        <f>IF(C19-G19&gt;0,C19-G19,"-")</f>
        <v>-</v>
      </c>
      <c r="H32" s="635" t="str">
        <f>IF(D19-H19&gt;0,D19-H19,"-")</f>
        <v>-</v>
      </c>
      <c r="I32" s="635" t="str">
        <f>IF(E19-I19&gt;0,E19-I19,"-")</f>
        <v>-</v>
      </c>
      <c r="J32" s="911"/>
    </row>
    <row r="33" spans="1:15" ht="13.5" thickBot="1" x14ac:dyDescent="0.25">
      <c r="A33" s="70" t="s">
        <v>92</v>
      </c>
      <c r="B33" s="356" t="s">
        <v>191</v>
      </c>
      <c r="C33" s="471" t="str">
        <f>IF(C19+C30-G31&lt;0,G31-(C19+C30),"-")</f>
        <v>-</v>
      </c>
      <c r="D33" s="635" t="str">
        <f>IF(D19+D30-H31&lt;0,H31-(D19+D30),"-")</f>
        <v>-</v>
      </c>
      <c r="E33" s="635" t="str">
        <f>IF(E19+E30-J31&lt;0,J31-(E19+E30),"-")</f>
        <v>-</v>
      </c>
      <c r="F33" s="356" t="s">
        <v>192</v>
      </c>
      <c r="G33" s="471" t="str">
        <f>IF(C19+C30-G31&gt;0,C19+C30-G31,"-")</f>
        <v>-</v>
      </c>
      <c r="H33" s="635" t="str">
        <f>IF(D19+D30-H31&gt;0,D19+D30-H31,"-")</f>
        <v>-</v>
      </c>
      <c r="I33" s="635" t="str">
        <f>IF(E19+E30-I31&gt;0,E19+E30-I31,"-")</f>
        <v>-</v>
      </c>
      <c r="J33" s="911"/>
    </row>
    <row r="34" spans="1:15" ht="18.75" x14ac:dyDescent="0.2">
      <c r="B34" s="912"/>
      <c r="C34" s="912"/>
      <c r="D34" s="912"/>
      <c r="E34" s="912"/>
      <c r="F34" s="912"/>
      <c r="O34" s="18">
        <v>42</v>
      </c>
    </row>
  </sheetData>
  <mergeCells count="7">
    <mergeCell ref="J1:J33"/>
    <mergeCell ref="B34:F34"/>
    <mergeCell ref="A3:A5"/>
    <mergeCell ref="B4:B5"/>
    <mergeCell ref="F4:F5"/>
    <mergeCell ref="C4:E4"/>
    <mergeCell ref="G4:I4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4"/>
  <sheetViews>
    <sheetView zoomScaleNormal="100" zoomScaleSheetLayoutView="115" workbookViewId="0">
      <selection activeCell="J1" sqref="J1:J34"/>
    </sheetView>
  </sheetViews>
  <sheetFormatPr defaultRowHeight="12.75" x14ac:dyDescent="0.2"/>
  <cols>
    <col min="1" max="1" width="5.83203125" style="18" customWidth="1"/>
    <col min="2" max="2" width="48.33203125" style="32" customWidth="1"/>
    <col min="3" max="3" width="11.1640625" style="32" customWidth="1"/>
    <col min="4" max="5" width="11.1640625" style="18" customWidth="1"/>
    <col min="6" max="6" width="46.5" style="18" customWidth="1"/>
    <col min="7" max="7" width="11.1640625" style="18" customWidth="1"/>
    <col min="8" max="9" width="10.83203125" style="18" customWidth="1"/>
    <col min="10" max="10" width="4.83203125" style="18" customWidth="1"/>
    <col min="11" max="16384" width="9.33203125" style="18"/>
  </cols>
  <sheetData>
    <row r="1" spans="1:10" ht="27" customHeight="1" x14ac:dyDescent="0.2">
      <c r="B1" s="57" t="s">
        <v>455</v>
      </c>
      <c r="C1" s="57"/>
      <c r="D1" s="58"/>
      <c r="E1" s="58"/>
      <c r="F1" s="58"/>
      <c r="G1" s="58"/>
      <c r="H1" s="58"/>
      <c r="I1" s="58"/>
      <c r="J1" s="921" t="s">
        <v>669</v>
      </c>
    </row>
    <row r="2" spans="1:10" ht="14.25" thickBot="1" x14ac:dyDescent="0.25">
      <c r="H2" s="56" t="s">
        <v>22</v>
      </c>
      <c r="I2" s="478"/>
      <c r="J2" s="921"/>
    </row>
    <row r="3" spans="1:10" ht="15" customHeight="1" thickBot="1" x14ac:dyDescent="0.25">
      <c r="A3" s="913" t="s">
        <v>104</v>
      </c>
      <c r="B3" s="59" t="s">
        <v>99</v>
      </c>
      <c r="C3" s="60"/>
      <c r="D3" s="60"/>
      <c r="E3" s="484"/>
      <c r="F3" s="59" t="s">
        <v>100</v>
      </c>
      <c r="G3" s="61"/>
      <c r="H3" s="61"/>
      <c r="I3" s="485"/>
      <c r="J3" s="921"/>
    </row>
    <row r="4" spans="1:10" s="62" customFormat="1" ht="18" customHeight="1" thickBot="1" x14ac:dyDescent="0.25">
      <c r="A4" s="914"/>
      <c r="B4" s="916" t="s">
        <v>101</v>
      </c>
      <c r="C4" s="918" t="s">
        <v>21</v>
      </c>
      <c r="D4" s="919"/>
      <c r="E4" s="920"/>
      <c r="F4" s="916" t="s">
        <v>101</v>
      </c>
      <c r="G4" s="918" t="s">
        <v>21</v>
      </c>
      <c r="H4" s="919"/>
      <c r="I4" s="920"/>
      <c r="J4" s="921"/>
    </row>
    <row r="5" spans="1:10" s="62" customFormat="1" ht="17.25" customHeight="1" thickBot="1" x14ac:dyDescent="0.25">
      <c r="A5" s="915"/>
      <c r="B5" s="917"/>
      <c r="C5" s="33" t="s">
        <v>552</v>
      </c>
      <c r="D5" s="473" t="s">
        <v>551</v>
      </c>
      <c r="E5" s="17" t="s">
        <v>569</v>
      </c>
      <c r="F5" s="917"/>
      <c r="G5" s="33" t="s">
        <v>552</v>
      </c>
      <c r="H5" s="473" t="s">
        <v>551</v>
      </c>
      <c r="I5" s="17" t="s">
        <v>569</v>
      </c>
      <c r="J5" s="921"/>
    </row>
    <row r="6" spans="1:10" s="62" customFormat="1" ht="13.5" thickBot="1" x14ac:dyDescent="0.25">
      <c r="A6" s="63" t="s">
        <v>422</v>
      </c>
      <c r="B6" s="64" t="s">
        <v>423</v>
      </c>
      <c r="C6" s="65" t="s">
        <v>424</v>
      </c>
      <c r="D6" s="346" t="s">
        <v>426</v>
      </c>
      <c r="E6" s="66" t="s">
        <v>425</v>
      </c>
      <c r="F6" s="64" t="s">
        <v>427</v>
      </c>
      <c r="G6" s="346" t="s">
        <v>428</v>
      </c>
      <c r="H6" s="346" t="s">
        <v>429</v>
      </c>
      <c r="I6" s="66" t="s">
        <v>549</v>
      </c>
      <c r="J6" s="921"/>
    </row>
    <row r="7" spans="1:10" ht="14.1" customHeight="1" x14ac:dyDescent="0.2">
      <c r="A7" s="358" t="s">
        <v>66</v>
      </c>
      <c r="B7" s="359" t="s">
        <v>344</v>
      </c>
      <c r="C7" s="613">
        <v>2898000</v>
      </c>
      <c r="D7" s="613">
        <v>18303198</v>
      </c>
      <c r="E7" s="614">
        <v>16619178</v>
      </c>
      <c r="F7" s="359" t="s">
        <v>184</v>
      </c>
      <c r="G7" s="613">
        <v>109337000</v>
      </c>
      <c r="H7" s="613">
        <v>135267426</v>
      </c>
      <c r="I7" s="614">
        <v>72030801</v>
      </c>
      <c r="J7" s="921"/>
    </row>
    <row r="8" spans="1:10" ht="14.1" customHeight="1" x14ac:dyDescent="0.2">
      <c r="A8" s="360" t="s">
        <v>67</v>
      </c>
      <c r="B8" s="626" t="s">
        <v>539</v>
      </c>
      <c r="C8" s="627">
        <v>2898000</v>
      </c>
      <c r="D8" s="627">
        <v>18303198</v>
      </c>
      <c r="E8" s="628">
        <v>16619178</v>
      </c>
      <c r="F8" s="626" t="s">
        <v>347</v>
      </c>
      <c r="G8" s="627">
        <v>57639000</v>
      </c>
      <c r="H8" s="627">
        <v>57639000</v>
      </c>
      <c r="I8" s="628">
        <v>22202998</v>
      </c>
      <c r="J8" s="921"/>
    </row>
    <row r="9" spans="1:10" ht="14.1" customHeight="1" x14ac:dyDescent="0.2">
      <c r="A9" s="360" t="s">
        <v>68</v>
      </c>
      <c r="B9" s="361" t="s">
        <v>63</v>
      </c>
      <c r="C9" s="615">
        <v>2500000</v>
      </c>
      <c r="D9" s="615">
        <v>2500000</v>
      </c>
      <c r="E9" s="616">
        <v>498280</v>
      </c>
      <c r="F9" s="361" t="s">
        <v>173</v>
      </c>
      <c r="G9" s="615">
        <v>51749000</v>
      </c>
      <c r="H9" s="615">
        <v>51749000</v>
      </c>
      <c r="I9" s="616">
        <v>52789701</v>
      </c>
      <c r="J9" s="921"/>
    </row>
    <row r="10" spans="1:10" ht="14.1" customHeight="1" x14ac:dyDescent="0.2">
      <c r="A10" s="360" t="s">
        <v>69</v>
      </c>
      <c r="B10" s="361" t="s">
        <v>444</v>
      </c>
      <c r="C10" s="615">
        <v>300000</v>
      </c>
      <c r="D10" s="615">
        <v>300000</v>
      </c>
      <c r="E10" s="616">
        <v>1432878</v>
      </c>
      <c r="F10" s="626" t="s">
        <v>39</v>
      </c>
      <c r="G10" s="627">
        <v>49648000</v>
      </c>
      <c r="H10" s="627">
        <v>49648000</v>
      </c>
      <c r="I10" s="628">
        <v>46810000</v>
      </c>
      <c r="J10" s="921"/>
    </row>
    <row r="11" spans="1:10" ht="14.1" customHeight="1" x14ac:dyDescent="0.2">
      <c r="A11" s="360" t="s">
        <v>70</v>
      </c>
      <c r="B11" s="626" t="s">
        <v>540</v>
      </c>
      <c r="C11" s="627">
        <v>300000</v>
      </c>
      <c r="D11" s="627">
        <v>300000</v>
      </c>
      <c r="E11" s="628">
        <v>1432878</v>
      </c>
      <c r="F11" s="361"/>
      <c r="G11" s="615"/>
      <c r="H11" s="615"/>
      <c r="I11" s="616"/>
      <c r="J11" s="921"/>
    </row>
    <row r="12" spans="1:10" ht="14.1" customHeight="1" x14ac:dyDescent="0.2">
      <c r="A12" s="360" t="s">
        <v>71</v>
      </c>
      <c r="B12" s="626" t="s">
        <v>541</v>
      </c>
      <c r="C12" s="627"/>
      <c r="D12" s="627"/>
      <c r="E12" s="628"/>
      <c r="F12" s="361" t="s">
        <v>186</v>
      </c>
      <c r="G12" s="615">
        <v>2000000</v>
      </c>
      <c r="H12" s="615">
        <v>2000000</v>
      </c>
      <c r="I12" s="616">
        <v>51787630</v>
      </c>
      <c r="J12" s="921"/>
    </row>
    <row r="13" spans="1:10" ht="18" customHeight="1" x14ac:dyDescent="0.2">
      <c r="A13" s="360" t="s">
        <v>72</v>
      </c>
      <c r="B13" s="361" t="s">
        <v>345</v>
      </c>
      <c r="C13" s="615">
        <v>2101000</v>
      </c>
      <c r="D13" s="615">
        <v>2101000</v>
      </c>
      <c r="E13" s="616">
        <v>2101000</v>
      </c>
      <c r="F13" s="630" t="s">
        <v>614</v>
      </c>
      <c r="G13" s="627"/>
      <c r="H13" s="627"/>
      <c r="I13" s="628">
        <v>297180</v>
      </c>
      <c r="J13" s="921"/>
    </row>
    <row r="14" spans="1:10" ht="14.1" customHeight="1" x14ac:dyDescent="0.2">
      <c r="A14" s="360" t="s">
        <v>73</v>
      </c>
      <c r="B14" s="629" t="s">
        <v>568</v>
      </c>
      <c r="C14" s="627">
        <v>2101000</v>
      </c>
      <c r="D14" s="627">
        <v>2101000</v>
      </c>
      <c r="E14" s="628">
        <v>2101000</v>
      </c>
      <c r="F14" s="629" t="s">
        <v>612</v>
      </c>
      <c r="G14" s="627"/>
      <c r="H14" s="627"/>
      <c r="I14" s="628">
        <v>50490450</v>
      </c>
      <c r="J14" s="921"/>
    </row>
    <row r="15" spans="1:10" ht="19.5" customHeight="1" x14ac:dyDescent="0.2">
      <c r="A15" s="360" t="s">
        <v>74</v>
      </c>
      <c r="B15" s="363" t="s">
        <v>610</v>
      </c>
      <c r="C15" s="615">
        <v>1000000</v>
      </c>
      <c r="D15" s="615">
        <v>1000000</v>
      </c>
      <c r="E15" s="616">
        <v>0</v>
      </c>
      <c r="F15" s="630" t="s">
        <v>613</v>
      </c>
      <c r="G15" s="627">
        <v>2000000</v>
      </c>
      <c r="H15" s="627">
        <v>2000000</v>
      </c>
      <c r="I15" s="628">
        <v>1000000</v>
      </c>
      <c r="J15" s="921"/>
    </row>
    <row r="16" spans="1:10" ht="14.1" customHeight="1" x14ac:dyDescent="0.2">
      <c r="A16" s="360" t="s">
        <v>75</v>
      </c>
      <c r="B16" s="363"/>
      <c r="C16" s="615"/>
      <c r="D16" s="615"/>
      <c r="E16" s="616"/>
      <c r="F16" s="362"/>
      <c r="G16" s="615"/>
      <c r="H16" s="615"/>
      <c r="I16" s="616"/>
      <c r="J16" s="921"/>
    </row>
    <row r="17" spans="1:10" ht="14.1" customHeight="1" thickBot="1" x14ac:dyDescent="0.25">
      <c r="A17" s="364" t="s">
        <v>76</v>
      </c>
      <c r="B17" s="365"/>
      <c r="C17" s="617"/>
      <c r="D17" s="617"/>
      <c r="E17" s="618"/>
      <c r="F17" s="366" t="s">
        <v>611</v>
      </c>
      <c r="G17" s="617"/>
      <c r="H17" s="617"/>
      <c r="I17" s="618"/>
      <c r="J17" s="921"/>
    </row>
    <row r="18" spans="1:10" ht="30.75" customHeight="1" thickBot="1" x14ac:dyDescent="0.25">
      <c r="A18" s="367" t="s">
        <v>77</v>
      </c>
      <c r="B18" s="368" t="s">
        <v>352</v>
      </c>
      <c r="C18" s="619">
        <f>SUM(C7,C9,C10,C13,C15,C16)</f>
        <v>8799000</v>
      </c>
      <c r="D18" s="619">
        <f>SUM(D7,D9,D10,D13,D15,D16)</f>
        <v>24204198</v>
      </c>
      <c r="E18" s="620">
        <f>SUM(E7,E9,E10,E13,E15,E16)</f>
        <v>20651336</v>
      </c>
      <c r="F18" s="368" t="s">
        <v>353</v>
      </c>
      <c r="G18" s="619">
        <f>+G7+G9+G12+G13+G14++G15+K18</f>
        <v>165086000</v>
      </c>
      <c r="H18" s="619">
        <f>+H7+H9+H12+H13+H14++H15+L18</f>
        <v>191016426</v>
      </c>
      <c r="I18" s="620">
        <f>+I7+I9+I12</f>
        <v>176608132</v>
      </c>
      <c r="J18" s="921"/>
    </row>
    <row r="19" spans="1:10" ht="14.1" customHeight="1" x14ac:dyDescent="0.2">
      <c r="A19" s="358" t="s">
        <v>78</v>
      </c>
      <c r="B19" s="369" t="s">
        <v>204</v>
      </c>
      <c r="C19" s="621">
        <f>+C20+C21+C22+C23+C24</f>
        <v>154287000</v>
      </c>
      <c r="D19" s="621">
        <f>+D20+D21+D22+D23+D24</f>
        <v>164812228</v>
      </c>
      <c r="E19" s="622">
        <v>155956796</v>
      </c>
      <c r="F19" s="361" t="s">
        <v>177</v>
      </c>
      <c r="G19" s="613"/>
      <c r="H19" s="613"/>
      <c r="I19" s="614"/>
      <c r="J19" s="921"/>
    </row>
    <row r="20" spans="1:10" ht="14.1" customHeight="1" x14ac:dyDescent="0.2">
      <c r="A20" s="360" t="s">
        <v>79</v>
      </c>
      <c r="B20" s="361" t="s">
        <v>193</v>
      </c>
      <c r="C20" s="615">
        <v>154287000</v>
      </c>
      <c r="D20" s="615">
        <v>164812228</v>
      </c>
      <c r="E20" s="616">
        <v>155956796</v>
      </c>
      <c r="F20" s="361" t="s">
        <v>180</v>
      </c>
      <c r="G20" s="615"/>
      <c r="H20" s="615"/>
      <c r="I20" s="616"/>
      <c r="J20" s="921"/>
    </row>
    <row r="21" spans="1:10" ht="14.1" customHeight="1" x14ac:dyDescent="0.2">
      <c r="A21" s="358" t="s">
        <v>80</v>
      </c>
      <c r="B21" s="361" t="s">
        <v>194</v>
      </c>
      <c r="C21" s="615"/>
      <c r="D21" s="615"/>
      <c r="E21" s="616"/>
      <c r="F21" s="361" t="s">
        <v>153</v>
      </c>
      <c r="G21" s="615"/>
      <c r="H21" s="615"/>
      <c r="I21" s="616"/>
      <c r="J21" s="921"/>
    </row>
    <row r="22" spans="1:10" ht="14.1" customHeight="1" x14ac:dyDescent="0.2">
      <c r="A22" s="360" t="s">
        <v>81</v>
      </c>
      <c r="B22" s="361" t="s">
        <v>195</v>
      </c>
      <c r="C22" s="615"/>
      <c r="D22" s="615"/>
      <c r="E22" s="616"/>
      <c r="F22" s="361" t="s">
        <v>154</v>
      </c>
      <c r="G22" s="615"/>
      <c r="H22" s="615"/>
      <c r="I22" s="616"/>
      <c r="J22" s="921"/>
    </row>
    <row r="23" spans="1:10" ht="14.1" customHeight="1" x14ac:dyDescent="0.2">
      <c r="A23" s="358" t="s">
        <v>82</v>
      </c>
      <c r="B23" s="361" t="s">
        <v>196</v>
      </c>
      <c r="C23" s="615"/>
      <c r="D23" s="615"/>
      <c r="E23" s="616"/>
      <c r="F23" s="370" t="s">
        <v>190</v>
      </c>
      <c r="G23" s="615"/>
      <c r="H23" s="615"/>
      <c r="I23" s="616"/>
      <c r="J23" s="921"/>
    </row>
    <row r="24" spans="1:10" ht="14.1" customHeight="1" x14ac:dyDescent="0.2">
      <c r="A24" s="360" t="s">
        <v>83</v>
      </c>
      <c r="B24" s="371" t="s">
        <v>197</v>
      </c>
      <c r="C24" s="615"/>
      <c r="D24" s="615"/>
      <c r="E24" s="616"/>
      <c r="F24" s="361" t="s">
        <v>181</v>
      </c>
      <c r="G24" s="615"/>
      <c r="H24" s="615"/>
      <c r="I24" s="616"/>
      <c r="J24" s="921"/>
    </row>
    <row r="25" spans="1:10" ht="14.1" customHeight="1" x14ac:dyDescent="0.2">
      <c r="A25" s="358" t="s">
        <v>84</v>
      </c>
      <c r="B25" s="372" t="s">
        <v>198</v>
      </c>
      <c r="C25" s="623">
        <f>+C26+C27+C28+C29+C30</f>
        <v>0</v>
      </c>
      <c r="D25" s="623">
        <f>+D26+D27+D28+D29+D30</f>
        <v>0</v>
      </c>
      <c r="E25" s="624">
        <f>+E26+E27+E28+E29+E30</f>
        <v>0</v>
      </c>
      <c r="F25" s="359" t="s">
        <v>179</v>
      </c>
      <c r="G25" s="615"/>
      <c r="H25" s="615"/>
      <c r="I25" s="616"/>
      <c r="J25" s="921"/>
    </row>
    <row r="26" spans="1:10" ht="14.1" customHeight="1" x14ac:dyDescent="0.2">
      <c r="A26" s="360" t="s">
        <v>85</v>
      </c>
      <c r="B26" s="371" t="s">
        <v>199</v>
      </c>
      <c r="C26" s="615"/>
      <c r="D26" s="615"/>
      <c r="E26" s="616"/>
      <c r="F26" s="359" t="s">
        <v>348</v>
      </c>
      <c r="G26" s="615"/>
      <c r="H26" s="615"/>
      <c r="I26" s="616"/>
      <c r="J26" s="921"/>
    </row>
    <row r="27" spans="1:10" ht="14.1" customHeight="1" x14ac:dyDescent="0.2">
      <c r="A27" s="358" t="s">
        <v>86</v>
      </c>
      <c r="B27" s="371" t="s">
        <v>200</v>
      </c>
      <c r="C27" s="615"/>
      <c r="D27" s="615"/>
      <c r="E27" s="616"/>
      <c r="F27" s="373"/>
      <c r="G27" s="615"/>
      <c r="H27" s="615"/>
      <c r="I27" s="616"/>
      <c r="J27" s="921"/>
    </row>
    <row r="28" spans="1:10" ht="14.1" customHeight="1" x14ac:dyDescent="0.2">
      <c r="A28" s="360" t="s">
        <v>87</v>
      </c>
      <c r="B28" s="361" t="s">
        <v>201</v>
      </c>
      <c r="C28" s="615"/>
      <c r="D28" s="615"/>
      <c r="E28" s="616"/>
      <c r="F28" s="373"/>
      <c r="G28" s="615"/>
      <c r="H28" s="615"/>
      <c r="I28" s="616"/>
      <c r="J28" s="921"/>
    </row>
    <row r="29" spans="1:10" ht="14.1" customHeight="1" x14ac:dyDescent="0.2">
      <c r="A29" s="358" t="s">
        <v>88</v>
      </c>
      <c r="B29" s="359" t="s">
        <v>202</v>
      </c>
      <c r="C29" s="615"/>
      <c r="D29" s="615"/>
      <c r="E29" s="616"/>
      <c r="F29" s="363"/>
      <c r="G29" s="615"/>
      <c r="H29" s="615"/>
      <c r="I29" s="616"/>
      <c r="J29" s="921"/>
    </row>
    <row r="30" spans="1:10" ht="14.1" customHeight="1" thickBot="1" x14ac:dyDescent="0.25">
      <c r="A30" s="360" t="s">
        <v>89</v>
      </c>
      <c r="B30" s="374" t="s">
        <v>203</v>
      </c>
      <c r="C30" s="615"/>
      <c r="D30" s="615"/>
      <c r="E30" s="616"/>
      <c r="F30" s="373"/>
      <c r="G30" s="615"/>
      <c r="H30" s="615"/>
      <c r="I30" s="616"/>
      <c r="J30" s="921"/>
    </row>
    <row r="31" spans="1:10" ht="39" customHeight="1" thickBot="1" x14ac:dyDescent="0.25">
      <c r="A31" s="367" t="s">
        <v>90</v>
      </c>
      <c r="B31" s="368" t="s">
        <v>346</v>
      </c>
      <c r="C31" s="619">
        <f>+C19+C25</f>
        <v>154287000</v>
      </c>
      <c r="D31" s="619">
        <f>+D19+D25</f>
        <v>164812228</v>
      </c>
      <c r="E31" s="620">
        <f>+E19+E25</f>
        <v>155956796</v>
      </c>
      <c r="F31" s="368" t="s">
        <v>456</v>
      </c>
      <c r="G31" s="619">
        <f>SUM(G19:G30)</f>
        <v>0</v>
      </c>
      <c r="H31" s="619">
        <f>SUM(H19:H30)</f>
        <v>0</v>
      </c>
      <c r="I31" s="620">
        <f>SUM(I19:I30)</f>
        <v>0</v>
      </c>
      <c r="J31" s="921"/>
    </row>
    <row r="32" spans="1:10" ht="13.5" thickBot="1" x14ac:dyDescent="0.25">
      <c r="A32" s="367" t="s">
        <v>91</v>
      </c>
      <c r="B32" s="368" t="s">
        <v>349</v>
      </c>
      <c r="C32" s="625">
        <f>+C18+C31</f>
        <v>163086000</v>
      </c>
      <c r="D32" s="619">
        <f>+D18+D31</f>
        <v>189016426</v>
      </c>
      <c r="E32" s="620">
        <f>+E18+E31</f>
        <v>176608132</v>
      </c>
      <c r="F32" s="368" t="s">
        <v>350</v>
      </c>
      <c r="G32" s="625">
        <f>+G18+G31</f>
        <v>165086000</v>
      </c>
      <c r="H32" s="619">
        <f>+H18+H31</f>
        <v>191016426</v>
      </c>
      <c r="I32" s="620">
        <f>+I18+I31</f>
        <v>176608132</v>
      </c>
      <c r="J32" s="921"/>
    </row>
    <row r="33" spans="1:10" ht="13.5" thickBot="1" x14ac:dyDescent="0.25">
      <c r="A33" s="367" t="s">
        <v>92</v>
      </c>
      <c r="B33" s="368" t="s">
        <v>155</v>
      </c>
      <c r="C33" s="625">
        <v>154287000</v>
      </c>
      <c r="D33" s="619">
        <v>164812228</v>
      </c>
      <c r="E33" s="620">
        <v>155956796</v>
      </c>
      <c r="F33" s="368" t="s">
        <v>156</v>
      </c>
      <c r="G33" s="625" t="str">
        <f>IF(C18-G18&gt;0,C18-G18,"-")</f>
        <v>-</v>
      </c>
      <c r="H33" s="619" t="str">
        <f>IF(D18-H18&gt;0,D18-H18,"-")</f>
        <v>-</v>
      </c>
      <c r="I33" s="620" t="str">
        <f>IF(E18-I18&gt;0,E18-I18,"-")</f>
        <v>-</v>
      </c>
      <c r="J33" s="921"/>
    </row>
    <row r="34" spans="1:10" ht="13.5" thickBot="1" x14ac:dyDescent="0.25">
      <c r="A34" s="367" t="s">
        <v>93</v>
      </c>
      <c r="B34" s="368" t="s">
        <v>191</v>
      </c>
      <c r="C34" s="625">
        <v>0</v>
      </c>
      <c r="D34" s="619">
        <v>0</v>
      </c>
      <c r="E34" s="620">
        <v>0</v>
      </c>
      <c r="F34" s="368" t="s">
        <v>192</v>
      </c>
      <c r="G34" s="625">
        <v>0</v>
      </c>
      <c r="H34" s="619">
        <v>0</v>
      </c>
      <c r="I34" s="620">
        <v>0</v>
      </c>
      <c r="J34" s="921"/>
    </row>
  </sheetData>
  <mergeCells count="6">
    <mergeCell ref="J1:J34"/>
    <mergeCell ref="A3:A5"/>
    <mergeCell ref="B4:B5"/>
    <mergeCell ref="F4:F5"/>
    <mergeCell ref="C4:E4"/>
    <mergeCell ref="G4:I4"/>
  </mergeCells>
  <phoneticPr fontId="0" type="noConversion"/>
  <printOptions horizontalCentered="1"/>
  <pageMargins left="0" right="0" top="0.47244094488188981" bottom="0.19685039370078741" header="0.47244094488188981" footer="0.78740157480314965"/>
  <pageSetup paperSize="9" scale="9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T122"/>
  <sheetViews>
    <sheetView workbookViewId="0">
      <selection sqref="A1:S1"/>
    </sheetView>
  </sheetViews>
  <sheetFormatPr defaultRowHeight="12.75" x14ac:dyDescent="0.2"/>
  <cols>
    <col min="1" max="1" width="3.6640625" customWidth="1"/>
    <col min="2" max="2" width="45.5" customWidth="1"/>
    <col min="3" max="5" width="9.83203125" customWidth="1"/>
    <col min="6" max="18" width="9" customWidth="1"/>
    <col min="19" max="20" width="9.5" customWidth="1"/>
  </cols>
  <sheetData>
    <row r="1" spans="1:20" x14ac:dyDescent="0.2">
      <c r="A1" s="947" t="s">
        <v>670</v>
      </c>
      <c r="B1" s="947"/>
      <c r="C1" s="947"/>
      <c r="D1" s="947"/>
      <c r="E1" s="947"/>
      <c r="F1" s="947"/>
      <c r="G1" s="947"/>
      <c r="H1" s="947"/>
      <c r="I1" s="947"/>
      <c r="J1" s="947"/>
      <c r="K1" s="947"/>
      <c r="L1" s="947"/>
      <c r="M1" s="947"/>
      <c r="N1" s="947"/>
      <c r="O1" s="947"/>
      <c r="P1" s="947"/>
      <c r="Q1" s="947"/>
      <c r="R1" s="947"/>
      <c r="S1" s="947"/>
      <c r="T1" s="497"/>
    </row>
    <row r="2" spans="1:20" x14ac:dyDescent="0.2">
      <c r="A2" s="380"/>
      <c r="B2" s="948" t="s">
        <v>458</v>
      </c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497"/>
    </row>
    <row r="3" spans="1:20" x14ac:dyDescent="0.2">
      <c r="A3" s="380"/>
      <c r="B3" s="948" t="s">
        <v>23</v>
      </c>
      <c r="C3" s="948"/>
      <c r="D3" s="948"/>
      <c r="E3" s="948"/>
      <c r="F3" s="948"/>
      <c r="G3" s="948"/>
      <c r="H3" s="948"/>
      <c r="I3" s="948"/>
      <c r="J3" s="948"/>
      <c r="K3" s="948"/>
      <c r="L3" s="948"/>
      <c r="M3" s="948"/>
      <c r="N3" s="948"/>
      <c r="O3" s="948"/>
      <c r="P3" s="948"/>
      <c r="Q3" s="948"/>
      <c r="R3" s="948"/>
      <c r="S3" s="948"/>
      <c r="T3" s="497"/>
    </row>
    <row r="4" spans="1:20" ht="13.5" thickBot="1" x14ac:dyDescent="0.25">
      <c r="A4" s="380"/>
      <c r="B4" s="380"/>
      <c r="C4" s="498"/>
      <c r="D4" s="498"/>
      <c r="E4" s="498"/>
      <c r="F4" s="380"/>
      <c r="G4" s="380"/>
      <c r="H4" s="380"/>
      <c r="I4" s="380"/>
      <c r="J4" s="380"/>
      <c r="K4" s="380"/>
      <c r="L4" s="380"/>
      <c r="M4" s="380"/>
      <c r="N4" s="380"/>
      <c r="O4" s="947" t="s">
        <v>22</v>
      </c>
      <c r="P4" s="947"/>
      <c r="Q4" s="947"/>
      <c r="R4" s="947"/>
      <c r="S4" s="947"/>
      <c r="T4" s="497"/>
    </row>
    <row r="5" spans="1:20" ht="12.75" customHeight="1" x14ac:dyDescent="0.2">
      <c r="A5" s="926" t="s">
        <v>555</v>
      </c>
      <c r="B5" s="588"/>
      <c r="C5" s="935" t="s">
        <v>596</v>
      </c>
      <c r="D5" s="936"/>
      <c r="E5" s="937"/>
      <c r="F5" s="941" t="s">
        <v>459</v>
      </c>
      <c r="G5" s="942"/>
      <c r="H5" s="942"/>
      <c r="I5" s="942"/>
      <c r="J5" s="942"/>
      <c r="K5" s="942"/>
      <c r="L5" s="942"/>
      <c r="M5" s="942"/>
      <c r="N5" s="942"/>
      <c r="O5" s="942"/>
      <c r="P5" s="942"/>
      <c r="Q5" s="942"/>
      <c r="R5" s="942"/>
      <c r="S5" s="942"/>
      <c r="T5" s="943"/>
    </row>
    <row r="6" spans="1:20" x14ac:dyDescent="0.2">
      <c r="A6" s="927"/>
      <c r="B6" s="589" t="s">
        <v>101</v>
      </c>
      <c r="C6" s="938"/>
      <c r="D6" s="939"/>
      <c r="E6" s="940"/>
      <c r="F6" s="929" t="s">
        <v>460</v>
      </c>
      <c r="G6" s="930"/>
      <c r="H6" s="931"/>
      <c r="I6" s="929" t="s">
        <v>461</v>
      </c>
      <c r="J6" s="930"/>
      <c r="K6" s="931"/>
      <c r="L6" s="929" t="s">
        <v>462</v>
      </c>
      <c r="M6" s="930"/>
      <c r="N6" s="931"/>
      <c r="O6" s="929" t="s">
        <v>463</v>
      </c>
      <c r="P6" s="930"/>
      <c r="Q6" s="931"/>
      <c r="R6" s="929" t="s">
        <v>593</v>
      </c>
      <c r="S6" s="930"/>
      <c r="T6" s="944"/>
    </row>
    <row r="7" spans="1:20" x14ac:dyDescent="0.2">
      <c r="A7" s="927"/>
      <c r="B7" s="589"/>
      <c r="C7" s="933" t="s">
        <v>552</v>
      </c>
      <c r="D7" s="933" t="s">
        <v>588</v>
      </c>
      <c r="E7" s="945" t="s">
        <v>569</v>
      </c>
      <c r="F7" s="922" t="s">
        <v>594</v>
      </c>
      <c r="G7" s="923"/>
      <c r="H7" s="924"/>
      <c r="I7" s="922" t="s">
        <v>464</v>
      </c>
      <c r="J7" s="923"/>
      <c r="K7" s="924"/>
      <c r="L7" s="922" t="s">
        <v>465</v>
      </c>
      <c r="M7" s="923"/>
      <c r="N7" s="924"/>
      <c r="O7" s="922" t="s">
        <v>466</v>
      </c>
      <c r="P7" s="923"/>
      <c r="Q7" s="924"/>
      <c r="R7" s="922" t="s">
        <v>595</v>
      </c>
      <c r="S7" s="923"/>
      <c r="T7" s="925"/>
    </row>
    <row r="8" spans="1:20" ht="24" x14ac:dyDescent="0.2">
      <c r="A8" s="928"/>
      <c r="B8" s="590"/>
      <c r="C8" s="934"/>
      <c r="D8" s="934"/>
      <c r="E8" s="946"/>
      <c r="F8" s="591" t="s">
        <v>552</v>
      </c>
      <c r="G8" s="591" t="s">
        <v>588</v>
      </c>
      <c r="H8" s="591" t="s">
        <v>569</v>
      </c>
      <c r="I8" s="591" t="s">
        <v>552</v>
      </c>
      <c r="J8" s="591" t="s">
        <v>588</v>
      </c>
      <c r="K8" s="591" t="s">
        <v>569</v>
      </c>
      <c r="L8" s="591" t="s">
        <v>552</v>
      </c>
      <c r="M8" s="591" t="s">
        <v>588</v>
      </c>
      <c r="N8" s="591" t="s">
        <v>569</v>
      </c>
      <c r="O8" s="591" t="s">
        <v>552</v>
      </c>
      <c r="P8" s="591" t="s">
        <v>588</v>
      </c>
      <c r="Q8" s="591" t="s">
        <v>569</v>
      </c>
      <c r="R8" s="591" t="s">
        <v>552</v>
      </c>
      <c r="S8" s="593" t="s">
        <v>588</v>
      </c>
      <c r="T8" s="592" t="s">
        <v>569</v>
      </c>
    </row>
    <row r="9" spans="1:20" x14ac:dyDescent="0.2">
      <c r="A9" s="499" t="s">
        <v>60</v>
      </c>
      <c r="B9" s="500" t="s">
        <v>61</v>
      </c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6"/>
      <c r="Q9" s="376"/>
      <c r="R9" s="376"/>
      <c r="S9" s="376"/>
      <c r="T9" s="377"/>
    </row>
    <row r="10" spans="1:20" x14ac:dyDescent="0.2">
      <c r="A10" s="501"/>
      <c r="B10" s="502" t="s">
        <v>493</v>
      </c>
      <c r="C10" s="381">
        <f>SUM(C12,C17:C23,C25:C37:C42,C64:C76)</f>
        <v>137624940</v>
      </c>
      <c r="D10" s="381">
        <f>SUM(D12,D17:D23,D25:D38:D42,D64:D77)</f>
        <v>151689251</v>
      </c>
      <c r="E10" s="381">
        <f>SUM(E12,E17:E23,E25:E40:E42,E64:E77)</f>
        <v>164010110</v>
      </c>
      <c r="F10" s="381">
        <f>SUM(F12,F17:F23,F25:F37:F42,F64:F76)</f>
        <v>35611000</v>
      </c>
      <c r="G10" s="381">
        <f>SUM(G12,G17:G23,G25:G37:G42,G64:G76)</f>
        <v>38498000</v>
      </c>
      <c r="H10" s="381">
        <f>SUM(H12,H17:H23,H25:H37:H42,H64:H76)</f>
        <v>38632200</v>
      </c>
      <c r="I10" s="381">
        <f>SUM(I12,I17:I23,I25:I37:I42,I64:I76)</f>
        <v>5836000</v>
      </c>
      <c r="J10" s="381">
        <f>SUM(J12,J17:J23,J25:J37:J42,J64:J76)</f>
        <v>6489530</v>
      </c>
      <c r="K10" s="381">
        <f>SUM(K12,K17:K23,K25:K37:K42,K64:K76)</f>
        <v>6537597</v>
      </c>
      <c r="L10" s="381">
        <f>SUM(L12,L17:L23,L25:L37:L42,L64:L76)</f>
        <v>73189000</v>
      </c>
      <c r="M10" s="381">
        <f>SUM(M12,M17:M23,M25:M38:M42,M64:M76)</f>
        <v>82141370</v>
      </c>
      <c r="N10" s="381">
        <f>SUM(N12,N17:N23,N25:N38:N42,N64:N76)</f>
        <v>88196905</v>
      </c>
      <c r="O10" s="381">
        <f>SUM(O12,O17:O23,O25:O37:O42,O64:O76)</f>
        <v>10205000</v>
      </c>
      <c r="P10" s="381">
        <f>SUM(P12,P17:P23,P25:P37:P42,P64:P76)</f>
        <v>10205000</v>
      </c>
      <c r="Q10" s="381">
        <f>SUM(Q12,Q17:Q23,Q25:Q37:Q42,Q64:Q76)</f>
        <v>11205000</v>
      </c>
      <c r="R10" s="381">
        <f>SUM(R12,R17:R23,R25:R37:R42,R64:R76)</f>
        <v>12783940</v>
      </c>
      <c r="S10" s="396">
        <f>SUM(S12,S17:S23,S25:S38:S42,S64:S77)</f>
        <v>14355351</v>
      </c>
      <c r="T10" s="397">
        <f>SUM(T12,T17:T23,T25:T38:T42,T64:T77)</f>
        <v>19438408</v>
      </c>
    </row>
    <row r="11" spans="1:20" x14ac:dyDescent="0.2">
      <c r="A11" s="503"/>
      <c r="B11" s="504" t="s">
        <v>467</v>
      </c>
      <c r="C11" s="382"/>
      <c r="D11" s="383"/>
      <c r="E11" s="383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5"/>
      <c r="Q11" s="385"/>
      <c r="R11" s="385"/>
      <c r="S11" s="385"/>
      <c r="T11" s="386"/>
    </row>
    <row r="12" spans="1:20" x14ac:dyDescent="0.2">
      <c r="A12" s="501" t="s">
        <v>66</v>
      </c>
      <c r="B12" s="505" t="s">
        <v>468</v>
      </c>
      <c r="C12" s="383">
        <f t="shared" ref="C12:E15" si="0">SUM(F12,I12,L12,O12,R12,)</f>
        <v>26563000</v>
      </c>
      <c r="D12" s="383">
        <f t="shared" si="0"/>
        <v>27446530</v>
      </c>
      <c r="E12" s="383">
        <f t="shared" si="0"/>
        <v>27979973</v>
      </c>
      <c r="F12" s="383">
        <v>9995000</v>
      </c>
      <c r="G12" s="383">
        <v>10356000</v>
      </c>
      <c r="H12" s="383">
        <v>10926000</v>
      </c>
      <c r="I12" s="383">
        <v>2144000</v>
      </c>
      <c r="J12" s="383">
        <v>2285530</v>
      </c>
      <c r="K12" s="383">
        <v>2392030</v>
      </c>
      <c r="L12" s="383">
        <v>14424000</v>
      </c>
      <c r="M12" s="383">
        <v>14805000</v>
      </c>
      <c r="N12" s="383">
        <v>14661943</v>
      </c>
      <c r="O12" s="383"/>
      <c r="P12" s="387"/>
      <c r="Q12" s="387"/>
      <c r="R12" s="387"/>
      <c r="S12" s="387"/>
      <c r="T12" s="388"/>
    </row>
    <row r="13" spans="1:20" x14ac:dyDescent="0.2">
      <c r="A13" s="503"/>
      <c r="B13" s="504" t="s">
        <v>556</v>
      </c>
      <c r="C13" s="383">
        <f t="shared" si="0"/>
        <v>60000</v>
      </c>
      <c r="D13" s="383">
        <f t="shared" si="0"/>
        <v>60000</v>
      </c>
      <c r="E13" s="383">
        <f t="shared" si="0"/>
        <v>60000</v>
      </c>
      <c r="F13" s="389"/>
      <c r="G13" s="389"/>
      <c r="H13" s="389"/>
      <c r="I13" s="389"/>
      <c r="J13" s="389"/>
      <c r="K13" s="389"/>
      <c r="L13" s="389">
        <v>60000</v>
      </c>
      <c r="M13" s="389">
        <v>60000</v>
      </c>
      <c r="N13" s="389">
        <v>60000</v>
      </c>
      <c r="O13" s="389"/>
      <c r="P13" s="390"/>
      <c r="Q13" s="390"/>
      <c r="R13" s="390"/>
      <c r="S13" s="390"/>
      <c r="T13" s="391"/>
    </row>
    <row r="14" spans="1:20" x14ac:dyDescent="0.2">
      <c r="A14" s="503"/>
      <c r="B14" s="506" t="s">
        <v>597</v>
      </c>
      <c r="C14" s="383">
        <f t="shared" si="0"/>
        <v>4316000</v>
      </c>
      <c r="D14" s="383">
        <f t="shared" si="0"/>
        <v>4316000</v>
      </c>
      <c r="E14" s="383">
        <f t="shared" si="0"/>
        <v>4316000</v>
      </c>
      <c r="F14" s="389"/>
      <c r="G14" s="389"/>
      <c r="H14" s="389"/>
      <c r="I14" s="389"/>
      <c r="J14" s="389"/>
      <c r="K14" s="389"/>
      <c r="L14" s="389">
        <v>4316000</v>
      </c>
      <c r="M14" s="389">
        <v>4316000</v>
      </c>
      <c r="N14" s="389">
        <v>4316000</v>
      </c>
      <c r="O14" s="389"/>
      <c r="P14" s="390"/>
      <c r="Q14" s="390"/>
      <c r="R14" s="390"/>
      <c r="S14" s="390"/>
      <c r="T14" s="391"/>
    </row>
    <row r="15" spans="1:20" x14ac:dyDescent="0.2">
      <c r="A15" s="503"/>
      <c r="B15" s="504" t="s">
        <v>598</v>
      </c>
      <c r="C15" s="383">
        <f t="shared" si="0"/>
        <v>1654000</v>
      </c>
      <c r="D15" s="383">
        <f t="shared" si="0"/>
        <v>1654000</v>
      </c>
      <c r="E15" s="383">
        <f t="shared" si="0"/>
        <v>1654000</v>
      </c>
      <c r="F15" s="389">
        <v>147000</v>
      </c>
      <c r="G15" s="389">
        <v>147000</v>
      </c>
      <c r="H15" s="389">
        <v>147000</v>
      </c>
      <c r="I15" s="389">
        <v>24000</v>
      </c>
      <c r="J15" s="389">
        <v>24000</v>
      </c>
      <c r="K15" s="389">
        <v>24000</v>
      </c>
      <c r="L15" s="389">
        <v>1483000</v>
      </c>
      <c r="M15" s="389">
        <v>1483000</v>
      </c>
      <c r="N15" s="389">
        <v>1483000</v>
      </c>
      <c r="O15" s="389"/>
      <c r="P15" s="390"/>
      <c r="Q15" s="390"/>
      <c r="R15" s="390"/>
      <c r="S15" s="390"/>
      <c r="T15" s="391"/>
    </row>
    <row r="16" spans="1:20" x14ac:dyDescent="0.2">
      <c r="A16" s="501" t="s">
        <v>67</v>
      </c>
      <c r="B16" s="505" t="s">
        <v>469</v>
      </c>
      <c r="C16" s="383"/>
      <c r="D16" s="383"/>
      <c r="E16" s="383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5"/>
      <c r="Q16" s="385"/>
      <c r="R16" s="385"/>
      <c r="S16" s="385"/>
      <c r="T16" s="386"/>
    </row>
    <row r="17" spans="1:20" x14ac:dyDescent="0.2">
      <c r="A17" s="501"/>
      <c r="B17" s="507" t="s">
        <v>14</v>
      </c>
      <c r="C17" s="383">
        <f t="shared" ref="C17:C37" si="1">SUM(F17,I17,L17,O17,R17,)</f>
        <v>150000</v>
      </c>
      <c r="D17" s="383">
        <f t="shared" ref="D17:D37" si="2">SUM(G17,J17,M17,P17,S17,)</f>
        <v>150000</v>
      </c>
      <c r="E17" s="383">
        <f t="shared" ref="E17:E37" si="3">SUM(H17,K17,N17,Q17,T17,)</f>
        <v>150000</v>
      </c>
      <c r="F17" s="384"/>
      <c r="G17" s="384"/>
      <c r="H17" s="384"/>
      <c r="I17" s="384"/>
      <c r="J17" s="384"/>
      <c r="K17" s="384"/>
      <c r="L17" s="384">
        <v>150000</v>
      </c>
      <c r="M17" s="384">
        <v>150000</v>
      </c>
      <c r="N17" s="384">
        <v>150000</v>
      </c>
      <c r="O17" s="384"/>
      <c r="P17" s="385"/>
      <c r="Q17" s="385"/>
      <c r="R17" s="385"/>
      <c r="S17" s="385"/>
      <c r="T17" s="386"/>
    </row>
    <row r="18" spans="1:20" x14ac:dyDescent="0.2">
      <c r="A18" s="501"/>
      <c r="B18" s="507" t="s">
        <v>663</v>
      </c>
      <c r="C18" s="383">
        <v>0</v>
      </c>
      <c r="D18" s="383">
        <v>0</v>
      </c>
      <c r="E18" s="383">
        <f t="shared" si="3"/>
        <v>3915432</v>
      </c>
      <c r="F18" s="384"/>
      <c r="G18" s="384"/>
      <c r="H18" s="384"/>
      <c r="I18" s="384"/>
      <c r="J18" s="384"/>
      <c r="K18" s="384"/>
      <c r="L18" s="384">
        <v>0</v>
      </c>
      <c r="M18" s="384">
        <v>0</v>
      </c>
      <c r="N18" s="384">
        <v>3915432</v>
      </c>
      <c r="O18" s="384"/>
      <c r="P18" s="385"/>
      <c r="Q18" s="385"/>
      <c r="R18" s="385"/>
      <c r="S18" s="385"/>
      <c r="T18" s="386"/>
    </row>
    <row r="19" spans="1:20" x14ac:dyDescent="0.2">
      <c r="A19" s="503"/>
      <c r="B19" s="507" t="s">
        <v>470</v>
      </c>
      <c r="C19" s="383">
        <f t="shared" si="1"/>
        <v>792000</v>
      </c>
      <c r="D19" s="383">
        <f t="shared" si="2"/>
        <v>792000</v>
      </c>
      <c r="E19" s="383">
        <f t="shared" si="3"/>
        <v>792000</v>
      </c>
      <c r="F19" s="384"/>
      <c r="G19" s="384"/>
      <c r="H19" s="384"/>
      <c r="I19" s="384"/>
      <c r="J19" s="384"/>
      <c r="K19" s="384"/>
      <c r="L19" s="384">
        <v>792000</v>
      </c>
      <c r="M19" s="384">
        <v>792000</v>
      </c>
      <c r="N19" s="384">
        <v>792000</v>
      </c>
      <c r="O19" s="384"/>
      <c r="P19" s="385"/>
      <c r="Q19" s="385"/>
      <c r="R19" s="385"/>
      <c r="S19" s="385"/>
      <c r="T19" s="386"/>
    </row>
    <row r="20" spans="1:20" x14ac:dyDescent="0.2">
      <c r="A20" s="503"/>
      <c r="B20" s="507" t="s">
        <v>38</v>
      </c>
      <c r="C20" s="383">
        <f t="shared" si="1"/>
        <v>3399000</v>
      </c>
      <c r="D20" s="383">
        <f t="shared" si="2"/>
        <v>3399000</v>
      </c>
      <c r="E20" s="383">
        <f t="shared" si="3"/>
        <v>3686000</v>
      </c>
      <c r="F20" s="384"/>
      <c r="G20" s="384"/>
      <c r="H20" s="384"/>
      <c r="I20" s="384"/>
      <c r="J20" s="384"/>
      <c r="K20" s="384"/>
      <c r="L20" s="384">
        <v>3399000</v>
      </c>
      <c r="M20" s="384">
        <v>3399000</v>
      </c>
      <c r="N20" s="384">
        <v>3686000</v>
      </c>
      <c r="O20" s="384"/>
      <c r="P20" s="385"/>
      <c r="Q20" s="385"/>
      <c r="R20" s="385"/>
      <c r="S20" s="385"/>
      <c r="T20" s="386"/>
    </row>
    <row r="21" spans="1:20" x14ac:dyDescent="0.2">
      <c r="A21" s="503"/>
      <c r="B21" s="507" t="s">
        <v>471</v>
      </c>
      <c r="C21" s="383">
        <f t="shared" si="1"/>
        <v>3515000</v>
      </c>
      <c r="D21" s="383">
        <f t="shared" si="2"/>
        <v>4278000</v>
      </c>
      <c r="E21" s="383">
        <f t="shared" si="3"/>
        <v>4278000</v>
      </c>
      <c r="F21" s="384"/>
      <c r="G21" s="384"/>
      <c r="H21" s="384"/>
      <c r="I21" s="384"/>
      <c r="J21" s="384"/>
      <c r="K21" s="384"/>
      <c r="L21" s="384">
        <v>3515000</v>
      </c>
      <c r="M21" s="384">
        <v>4278000</v>
      </c>
      <c r="N21" s="384">
        <v>4278000</v>
      </c>
      <c r="O21" s="384"/>
      <c r="P21" s="385"/>
      <c r="Q21" s="385"/>
      <c r="R21" s="385"/>
      <c r="S21" s="385"/>
      <c r="T21" s="386"/>
    </row>
    <row r="22" spans="1:20" x14ac:dyDescent="0.2">
      <c r="A22" s="503"/>
      <c r="B22" s="507" t="s">
        <v>35</v>
      </c>
      <c r="C22" s="383">
        <f t="shared" si="1"/>
        <v>632000</v>
      </c>
      <c r="D22" s="383">
        <f t="shared" si="2"/>
        <v>632000</v>
      </c>
      <c r="E22" s="383">
        <f t="shared" si="3"/>
        <v>632000</v>
      </c>
      <c r="F22" s="384"/>
      <c r="G22" s="384"/>
      <c r="H22" s="384"/>
      <c r="I22" s="384"/>
      <c r="J22" s="384"/>
      <c r="K22" s="384"/>
      <c r="L22" s="384">
        <v>632000</v>
      </c>
      <c r="M22" s="384">
        <v>632000</v>
      </c>
      <c r="N22" s="384">
        <v>632000</v>
      </c>
      <c r="O22" s="384"/>
      <c r="P22" s="385"/>
      <c r="Q22" s="385"/>
      <c r="R22" s="385"/>
      <c r="S22" s="385"/>
      <c r="T22" s="386"/>
    </row>
    <row r="23" spans="1:20" x14ac:dyDescent="0.2">
      <c r="A23" s="503"/>
      <c r="B23" s="507" t="s">
        <v>13</v>
      </c>
      <c r="C23" s="383">
        <f t="shared" si="1"/>
        <v>2260000</v>
      </c>
      <c r="D23" s="383">
        <f t="shared" si="2"/>
        <v>2760000</v>
      </c>
      <c r="E23" s="383">
        <f t="shared" si="3"/>
        <v>2760000</v>
      </c>
      <c r="F23" s="384"/>
      <c r="G23" s="384"/>
      <c r="H23" s="384"/>
      <c r="I23" s="384"/>
      <c r="J23" s="384"/>
      <c r="K23" s="384"/>
      <c r="L23" s="384">
        <v>2260000</v>
      </c>
      <c r="M23" s="384">
        <v>2760000</v>
      </c>
      <c r="N23" s="384">
        <v>2760000</v>
      </c>
      <c r="O23" s="384"/>
      <c r="P23" s="385"/>
      <c r="Q23" s="385"/>
      <c r="R23" s="385"/>
      <c r="S23" s="385"/>
      <c r="T23" s="386"/>
    </row>
    <row r="24" spans="1:20" x14ac:dyDescent="0.2">
      <c r="A24" s="503"/>
      <c r="B24" s="504" t="s">
        <v>18</v>
      </c>
      <c r="C24" s="383">
        <f t="shared" si="1"/>
        <v>700000</v>
      </c>
      <c r="D24" s="383">
        <f t="shared" si="2"/>
        <v>700000</v>
      </c>
      <c r="E24" s="383">
        <f t="shared" si="3"/>
        <v>700000</v>
      </c>
      <c r="F24" s="389"/>
      <c r="G24" s="389"/>
      <c r="H24" s="389"/>
      <c r="I24" s="389"/>
      <c r="J24" s="389"/>
      <c r="K24" s="389"/>
      <c r="L24" s="389">
        <v>700000</v>
      </c>
      <c r="M24" s="389">
        <v>700000</v>
      </c>
      <c r="N24" s="389">
        <v>700000</v>
      </c>
      <c r="O24" s="389"/>
      <c r="P24" s="390"/>
      <c r="Q24" s="390"/>
      <c r="R24" s="390"/>
      <c r="S24" s="390"/>
      <c r="T24" s="391"/>
    </row>
    <row r="25" spans="1:20" x14ac:dyDescent="0.2">
      <c r="A25" s="503"/>
      <c r="B25" s="507" t="s">
        <v>472</v>
      </c>
      <c r="C25" s="383">
        <f t="shared" si="1"/>
        <v>9290000</v>
      </c>
      <c r="D25" s="383">
        <f t="shared" si="2"/>
        <v>9290000</v>
      </c>
      <c r="E25" s="383">
        <f t="shared" si="3"/>
        <v>9034859</v>
      </c>
      <c r="F25" s="384">
        <v>3947000</v>
      </c>
      <c r="G25" s="384">
        <v>3947000</v>
      </c>
      <c r="H25" s="384">
        <v>3733300</v>
      </c>
      <c r="I25" s="384">
        <v>837000</v>
      </c>
      <c r="J25" s="384">
        <v>837000</v>
      </c>
      <c r="K25" s="384">
        <v>795559</v>
      </c>
      <c r="L25" s="384">
        <v>4506000</v>
      </c>
      <c r="M25" s="384">
        <v>4506000</v>
      </c>
      <c r="N25" s="384">
        <v>4506000</v>
      </c>
      <c r="O25" s="384"/>
      <c r="P25" s="385"/>
      <c r="Q25" s="385"/>
      <c r="R25" s="385"/>
      <c r="S25" s="385"/>
      <c r="T25" s="386"/>
    </row>
    <row r="26" spans="1:20" x14ac:dyDescent="0.2">
      <c r="A26" s="503"/>
      <c r="B26" s="507" t="s">
        <v>473</v>
      </c>
      <c r="C26" s="383">
        <f t="shared" si="1"/>
        <v>4064000</v>
      </c>
      <c r="D26" s="383">
        <f t="shared" si="2"/>
        <v>4064000</v>
      </c>
      <c r="E26" s="383">
        <f t="shared" si="3"/>
        <v>4064000</v>
      </c>
      <c r="F26" s="384"/>
      <c r="G26" s="384"/>
      <c r="H26" s="384"/>
      <c r="I26" s="384"/>
      <c r="J26" s="384"/>
      <c r="K26" s="384"/>
      <c r="L26" s="384">
        <v>4064000</v>
      </c>
      <c r="M26" s="384">
        <v>4064000</v>
      </c>
      <c r="N26" s="384">
        <v>4064000</v>
      </c>
      <c r="O26" s="384"/>
      <c r="P26" s="385"/>
      <c r="Q26" s="385"/>
      <c r="R26" s="385"/>
      <c r="S26" s="385"/>
      <c r="T26" s="386"/>
    </row>
    <row r="27" spans="1:20" x14ac:dyDescent="0.2">
      <c r="A27" s="503"/>
      <c r="B27" s="507" t="s">
        <v>34</v>
      </c>
      <c r="C27" s="383">
        <f t="shared" si="1"/>
        <v>6600000</v>
      </c>
      <c r="D27" s="383">
        <f t="shared" si="2"/>
        <v>6600000</v>
      </c>
      <c r="E27" s="383">
        <f>SUM(H27,K27,N27,Q27,T27,)</f>
        <v>7325000</v>
      </c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5"/>
      <c r="Q27" s="385"/>
      <c r="R27" s="385">
        <v>6600000</v>
      </c>
      <c r="S27" s="385">
        <v>6600000</v>
      </c>
      <c r="T27" s="386">
        <v>7325000</v>
      </c>
    </row>
    <row r="28" spans="1:20" x14ac:dyDescent="0.2">
      <c r="A28" s="503"/>
      <c r="B28" s="507" t="s">
        <v>354</v>
      </c>
      <c r="C28" s="383">
        <f t="shared" si="1"/>
        <v>774000</v>
      </c>
      <c r="D28" s="383">
        <f t="shared" si="2"/>
        <v>782550</v>
      </c>
      <c r="E28" s="383">
        <f t="shared" si="3"/>
        <v>729540</v>
      </c>
      <c r="F28" s="384"/>
      <c r="G28" s="384"/>
      <c r="H28" s="384"/>
      <c r="I28" s="384"/>
      <c r="J28" s="384"/>
      <c r="K28" s="384"/>
      <c r="L28" s="384">
        <v>774000</v>
      </c>
      <c r="M28" s="384">
        <v>782550</v>
      </c>
      <c r="N28" s="384">
        <v>729540</v>
      </c>
      <c r="O28" s="384"/>
      <c r="P28" s="385"/>
      <c r="Q28" s="385"/>
      <c r="R28" s="385"/>
      <c r="S28" s="385"/>
      <c r="T28" s="386"/>
    </row>
    <row r="29" spans="1:20" x14ac:dyDescent="0.2">
      <c r="A29" s="503"/>
      <c r="B29" s="507" t="s">
        <v>36</v>
      </c>
      <c r="C29" s="383">
        <f t="shared" si="1"/>
        <v>7393000</v>
      </c>
      <c r="D29" s="383">
        <f t="shared" si="2"/>
        <v>7393000</v>
      </c>
      <c r="E29" s="383">
        <f t="shared" si="3"/>
        <v>7393000</v>
      </c>
      <c r="F29" s="384"/>
      <c r="G29" s="384"/>
      <c r="H29" s="384"/>
      <c r="I29" s="384"/>
      <c r="J29" s="384"/>
      <c r="K29" s="384"/>
      <c r="L29" s="384">
        <v>7393000</v>
      </c>
      <c r="M29" s="384">
        <v>7393000</v>
      </c>
      <c r="N29" s="384">
        <v>7393000</v>
      </c>
      <c r="O29" s="384"/>
      <c r="P29" s="385"/>
      <c r="Q29" s="385"/>
      <c r="R29" s="385"/>
      <c r="S29" s="385"/>
      <c r="T29" s="386"/>
    </row>
    <row r="30" spans="1:20" x14ac:dyDescent="0.2">
      <c r="A30" s="503"/>
      <c r="B30" s="507" t="s">
        <v>37</v>
      </c>
      <c r="C30" s="383">
        <f t="shared" si="1"/>
        <v>724000</v>
      </c>
      <c r="D30" s="383">
        <f t="shared" si="2"/>
        <v>724000</v>
      </c>
      <c r="E30" s="383">
        <f t="shared" si="3"/>
        <v>724000</v>
      </c>
      <c r="F30" s="384"/>
      <c r="G30" s="384"/>
      <c r="H30" s="384"/>
      <c r="I30" s="384"/>
      <c r="J30" s="384"/>
      <c r="K30" s="384"/>
      <c r="L30" s="384">
        <v>724000</v>
      </c>
      <c r="M30" s="384">
        <v>724000</v>
      </c>
      <c r="N30" s="384">
        <v>724000</v>
      </c>
      <c r="O30" s="384"/>
      <c r="P30" s="385"/>
      <c r="Q30" s="385"/>
      <c r="R30" s="385"/>
      <c r="S30" s="385"/>
      <c r="T30" s="386"/>
    </row>
    <row r="31" spans="1:20" x14ac:dyDescent="0.2">
      <c r="A31" s="503"/>
      <c r="B31" s="507" t="s">
        <v>474</v>
      </c>
      <c r="C31" s="383">
        <f t="shared" si="1"/>
        <v>1304000</v>
      </c>
      <c r="D31" s="383">
        <f t="shared" si="2"/>
        <v>11104000</v>
      </c>
      <c r="E31" s="383">
        <f t="shared" si="3"/>
        <v>11104000</v>
      </c>
      <c r="F31" s="384"/>
      <c r="G31" s="384">
        <v>2526000</v>
      </c>
      <c r="H31" s="384">
        <v>2526000</v>
      </c>
      <c r="I31" s="384"/>
      <c r="J31" s="384">
        <v>512000</v>
      </c>
      <c r="K31" s="384">
        <v>512000</v>
      </c>
      <c r="L31" s="392">
        <v>1304000</v>
      </c>
      <c r="M31" s="392">
        <v>8066000</v>
      </c>
      <c r="N31" s="392">
        <v>8066000</v>
      </c>
      <c r="O31" s="384"/>
      <c r="P31" s="385"/>
      <c r="Q31" s="385"/>
      <c r="R31" s="385"/>
      <c r="S31" s="385"/>
      <c r="T31" s="386"/>
    </row>
    <row r="32" spans="1:20" x14ac:dyDescent="0.2">
      <c r="A32" s="503"/>
      <c r="B32" s="507" t="s">
        <v>475</v>
      </c>
      <c r="C32" s="383">
        <f t="shared" si="1"/>
        <v>543000</v>
      </c>
      <c r="D32" s="383">
        <f t="shared" si="2"/>
        <v>543000</v>
      </c>
      <c r="E32" s="383">
        <f t="shared" si="3"/>
        <v>543000</v>
      </c>
      <c r="F32" s="384"/>
      <c r="G32" s="384"/>
      <c r="H32" s="384"/>
      <c r="I32" s="384"/>
      <c r="J32" s="384"/>
      <c r="K32" s="384"/>
      <c r="L32" s="392">
        <v>483000</v>
      </c>
      <c r="M32" s="392">
        <v>483000</v>
      </c>
      <c r="N32" s="392">
        <v>483000</v>
      </c>
      <c r="O32" s="384"/>
      <c r="P32" s="385"/>
      <c r="Q32" s="385"/>
      <c r="R32" s="385">
        <v>60000</v>
      </c>
      <c r="S32" s="385">
        <v>60000</v>
      </c>
      <c r="T32" s="386">
        <v>60000</v>
      </c>
    </row>
    <row r="33" spans="1:20" x14ac:dyDescent="0.2">
      <c r="A33" s="503"/>
      <c r="B33" s="507" t="s">
        <v>476</v>
      </c>
      <c r="C33" s="383">
        <f t="shared" si="1"/>
        <v>5926000</v>
      </c>
      <c r="D33" s="383">
        <f t="shared" si="2"/>
        <v>5926000</v>
      </c>
      <c r="E33" s="383">
        <f t="shared" si="3"/>
        <v>5986898</v>
      </c>
      <c r="F33" s="384">
        <v>4209000</v>
      </c>
      <c r="G33" s="384">
        <v>4209000</v>
      </c>
      <c r="H33" s="384">
        <v>4259900</v>
      </c>
      <c r="I33" s="384">
        <v>845000</v>
      </c>
      <c r="J33" s="384">
        <v>845000</v>
      </c>
      <c r="K33" s="384">
        <v>854998</v>
      </c>
      <c r="L33" s="392">
        <v>872000</v>
      </c>
      <c r="M33" s="392">
        <v>872000</v>
      </c>
      <c r="N33" s="392">
        <v>872000</v>
      </c>
      <c r="O33" s="384"/>
      <c r="P33" s="385"/>
      <c r="Q33" s="385"/>
      <c r="R33" s="385"/>
      <c r="S33" s="385"/>
      <c r="T33" s="386"/>
    </row>
    <row r="34" spans="1:20" x14ac:dyDescent="0.2">
      <c r="A34" s="503"/>
      <c r="B34" s="507" t="s">
        <v>477</v>
      </c>
      <c r="C34" s="383">
        <f t="shared" si="1"/>
        <v>54000</v>
      </c>
      <c r="D34" s="383">
        <f t="shared" si="2"/>
        <v>54000</v>
      </c>
      <c r="E34" s="383">
        <f t="shared" si="3"/>
        <v>54000</v>
      </c>
      <c r="F34" s="384">
        <v>45000</v>
      </c>
      <c r="G34" s="384">
        <v>45000</v>
      </c>
      <c r="H34" s="384">
        <v>45000</v>
      </c>
      <c r="I34" s="384">
        <v>9000</v>
      </c>
      <c r="J34" s="384">
        <v>9000</v>
      </c>
      <c r="K34" s="384">
        <v>9000</v>
      </c>
      <c r="L34" s="392"/>
      <c r="M34" s="392"/>
      <c r="N34" s="392"/>
      <c r="O34" s="384"/>
      <c r="P34" s="385"/>
      <c r="Q34" s="385"/>
      <c r="R34" s="385"/>
      <c r="S34" s="385"/>
      <c r="T34" s="386"/>
    </row>
    <row r="35" spans="1:20" x14ac:dyDescent="0.2">
      <c r="A35" s="503"/>
      <c r="B35" s="507" t="s">
        <v>478</v>
      </c>
      <c r="C35" s="383">
        <f t="shared" si="1"/>
        <v>9571000</v>
      </c>
      <c r="D35" s="383">
        <f t="shared" si="2"/>
        <v>9571000</v>
      </c>
      <c r="E35" s="383">
        <f t="shared" si="3"/>
        <v>9571000</v>
      </c>
      <c r="F35" s="384">
        <v>8713000</v>
      </c>
      <c r="G35" s="384">
        <v>8713000</v>
      </c>
      <c r="H35" s="384">
        <v>8440000</v>
      </c>
      <c r="I35" s="384">
        <v>858000</v>
      </c>
      <c r="J35" s="384">
        <v>858000</v>
      </c>
      <c r="K35" s="384">
        <v>831010</v>
      </c>
      <c r="L35" s="392"/>
      <c r="M35" s="392"/>
      <c r="N35" s="392">
        <v>299990</v>
      </c>
      <c r="O35" s="384"/>
      <c r="P35" s="385"/>
      <c r="Q35" s="385"/>
      <c r="R35" s="385"/>
      <c r="S35" s="385"/>
      <c r="T35" s="386"/>
    </row>
    <row r="36" spans="1:20" x14ac:dyDescent="0.2">
      <c r="A36" s="508"/>
      <c r="B36" s="507" t="s">
        <v>27</v>
      </c>
      <c r="C36" s="383">
        <f t="shared" si="1"/>
        <v>40000</v>
      </c>
      <c r="D36" s="383">
        <f t="shared" si="2"/>
        <v>40000</v>
      </c>
      <c r="E36" s="383">
        <f t="shared" si="3"/>
        <v>40000</v>
      </c>
      <c r="F36" s="384"/>
      <c r="G36" s="384"/>
      <c r="H36" s="384"/>
      <c r="I36" s="384"/>
      <c r="J36" s="384"/>
      <c r="K36" s="384"/>
      <c r="L36" s="392"/>
      <c r="M36" s="392"/>
      <c r="N36" s="392"/>
      <c r="O36" s="384">
        <v>40000</v>
      </c>
      <c r="P36" s="385">
        <v>40000</v>
      </c>
      <c r="Q36" s="385">
        <v>40000</v>
      </c>
      <c r="R36" s="385"/>
      <c r="S36" s="385"/>
      <c r="T36" s="386"/>
    </row>
    <row r="37" spans="1:20" x14ac:dyDescent="0.2">
      <c r="A37" s="508"/>
      <c r="B37" s="507" t="s">
        <v>496</v>
      </c>
      <c r="C37" s="383">
        <f t="shared" si="1"/>
        <v>68940</v>
      </c>
      <c r="D37" s="383">
        <f t="shared" si="2"/>
        <v>68940</v>
      </c>
      <c r="E37" s="383">
        <f t="shared" si="3"/>
        <v>68940</v>
      </c>
      <c r="F37" s="384"/>
      <c r="G37" s="384"/>
      <c r="H37" s="384"/>
      <c r="I37" s="384"/>
      <c r="J37" s="384"/>
      <c r="K37" s="384"/>
      <c r="L37" s="392"/>
      <c r="M37" s="392"/>
      <c r="N37" s="392"/>
      <c r="O37" s="384"/>
      <c r="P37" s="385"/>
      <c r="Q37" s="385"/>
      <c r="R37" s="385">
        <v>68940</v>
      </c>
      <c r="S37" s="385">
        <v>68940</v>
      </c>
      <c r="T37" s="386">
        <v>68940</v>
      </c>
    </row>
    <row r="38" spans="1:20" x14ac:dyDescent="0.2">
      <c r="A38" s="508"/>
      <c r="B38" s="507" t="s">
        <v>558</v>
      </c>
      <c r="C38" s="383"/>
      <c r="D38" s="383">
        <f>SUM(G38,J38,M38,P38,S38,)</f>
        <v>101411</v>
      </c>
      <c r="E38" s="383">
        <f>SUM(H38,K38,N38,Q38,T38,)</f>
        <v>101411</v>
      </c>
      <c r="F38" s="384"/>
      <c r="G38" s="384"/>
      <c r="H38" s="384"/>
      <c r="I38" s="384"/>
      <c r="J38" s="384"/>
      <c r="K38" s="384"/>
      <c r="L38" s="392"/>
      <c r="M38" s="392"/>
      <c r="N38" s="392"/>
      <c r="O38" s="384"/>
      <c r="P38" s="385"/>
      <c r="Q38" s="385"/>
      <c r="R38" s="385"/>
      <c r="S38" s="385">
        <v>101411</v>
      </c>
      <c r="T38" s="386">
        <v>101411</v>
      </c>
    </row>
    <row r="39" spans="1:20" x14ac:dyDescent="0.2">
      <c r="A39" s="508"/>
      <c r="B39" s="507" t="s">
        <v>599</v>
      </c>
      <c r="C39" s="383"/>
      <c r="D39" s="383"/>
      <c r="E39" s="383">
        <f t="shared" ref="E39:E40" si="4">SUM(H39,K39,N39,Q39,T39,)</f>
        <v>4940000</v>
      </c>
      <c r="F39" s="384"/>
      <c r="G39" s="384"/>
      <c r="H39" s="384"/>
      <c r="I39" s="384"/>
      <c r="J39" s="384"/>
      <c r="K39" s="384"/>
      <c r="L39" s="392"/>
      <c r="M39" s="392"/>
      <c r="N39" s="392"/>
      <c r="O39" s="384"/>
      <c r="P39" s="385"/>
      <c r="Q39" s="385"/>
      <c r="R39" s="385"/>
      <c r="S39" s="385"/>
      <c r="T39" s="386">
        <v>4940000</v>
      </c>
    </row>
    <row r="40" spans="1:20" x14ac:dyDescent="0.2">
      <c r="A40" s="508"/>
      <c r="B40" s="509" t="s">
        <v>600</v>
      </c>
      <c r="C40" s="381"/>
      <c r="D40" s="381"/>
      <c r="E40" s="383">
        <f t="shared" si="4"/>
        <v>143057</v>
      </c>
      <c r="F40" s="424"/>
      <c r="G40" s="424"/>
      <c r="H40" s="424"/>
      <c r="I40" s="424"/>
      <c r="J40" s="384"/>
      <c r="K40" s="384"/>
      <c r="L40" s="392"/>
      <c r="M40" s="392"/>
      <c r="N40" s="392"/>
      <c r="O40" s="384"/>
      <c r="P40" s="385"/>
      <c r="Q40" s="385"/>
      <c r="R40" s="385"/>
      <c r="S40" s="385"/>
      <c r="T40" s="386">
        <v>143057</v>
      </c>
    </row>
    <row r="41" spans="1:20" x14ac:dyDescent="0.2">
      <c r="A41" s="510" t="s">
        <v>68</v>
      </c>
      <c r="B41" s="511" t="s">
        <v>479</v>
      </c>
      <c r="C41" s="382"/>
      <c r="D41" s="382"/>
      <c r="E41" s="382"/>
      <c r="F41" s="393"/>
      <c r="G41" s="393"/>
      <c r="H41" s="393"/>
      <c r="I41" s="393"/>
      <c r="J41" s="393"/>
      <c r="K41" s="393"/>
      <c r="L41" s="393"/>
      <c r="M41" s="393"/>
      <c r="N41" s="393"/>
      <c r="O41" s="393"/>
      <c r="P41" s="394"/>
      <c r="Q41" s="394"/>
      <c r="R41" s="394"/>
      <c r="S41" s="394"/>
      <c r="T41" s="395"/>
    </row>
    <row r="42" spans="1:20" x14ac:dyDescent="0.2">
      <c r="A42" s="510"/>
      <c r="B42" s="512" t="s">
        <v>480</v>
      </c>
      <c r="C42" s="381">
        <f>SUM(F42,I42,L42,O42,R42,)</f>
        <v>15807000</v>
      </c>
      <c r="D42" s="381">
        <f>SUM(G42,J42,M42,P42,S42,)</f>
        <v>16144820</v>
      </c>
      <c r="E42" s="381">
        <f>SUM(H42,K42,N42,Q42,T42,)</f>
        <v>18894000</v>
      </c>
      <c r="F42" s="381">
        <f>SUM(F43:F61)</f>
        <v>0</v>
      </c>
      <c r="G42" s="381"/>
      <c r="H42" s="381"/>
      <c r="I42" s="381">
        <f>SUM(I43:I61)</f>
        <v>0</v>
      </c>
      <c r="J42" s="381"/>
      <c r="K42" s="381"/>
      <c r="L42" s="381">
        <f t="shared" ref="L42:Q42" si="5">SUM(L43:L61)</f>
        <v>2715000</v>
      </c>
      <c r="M42" s="381">
        <f t="shared" si="5"/>
        <v>3052820</v>
      </c>
      <c r="N42" s="381">
        <f t="shared" si="5"/>
        <v>4802000</v>
      </c>
      <c r="O42" s="381">
        <f t="shared" si="5"/>
        <v>10165000</v>
      </c>
      <c r="P42" s="381">
        <f t="shared" si="5"/>
        <v>10165000</v>
      </c>
      <c r="Q42" s="381">
        <f t="shared" si="5"/>
        <v>11165000</v>
      </c>
      <c r="R42" s="396">
        <f>SUM(R43:R63)</f>
        <v>2927000</v>
      </c>
      <c r="S42" s="396">
        <f>SUM(S43:S63)</f>
        <v>2927000</v>
      </c>
      <c r="T42" s="397">
        <f>SUM(T43:T63)</f>
        <v>2927000</v>
      </c>
    </row>
    <row r="43" spans="1:20" x14ac:dyDescent="0.2">
      <c r="A43" s="503"/>
      <c r="B43" s="513" t="s">
        <v>481</v>
      </c>
      <c r="C43" s="382"/>
      <c r="D43" s="383"/>
      <c r="E43" s="383"/>
      <c r="F43" s="384"/>
      <c r="G43" s="384"/>
      <c r="H43" s="384"/>
      <c r="I43" s="384"/>
      <c r="J43" s="384"/>
      <c r="K43" s="384"/>
      <c r="L43" s="392"/>
      <c r="M43" s="392"/>
      <c r="N43" s="392"/>
      <c r="O43" s="384"/>
      <c r="P43" s="385"/>
      <c r="Q43" s="385"/>
      <c r="R43" s="385"/>
      <c r="S43" s="385"/>
      <c r="T43" s="386"/>
    </row>
    <row r="44" spans="1:20" x14ac:dyDescent="0.2">
      <c r="A44" s="503"/>
      <c r="B44" s="514" t="s">
        <v>482</v>
      </c>
      <c r="C44" s="383"/>
      <c r="D44" s="383"/>
      <c r="E44" s="383"/>
      <c r="F44" s="384"/>
      <c r="G44" s="384"/>
      <c r="H44" s="384"/>
      <c r="I44" s="384"/>
      <c r="J44" s="384"/>
      <c r="K44" s="384"/>
      <c r="L44" s="392"/>
      <c r="M44" s="392"/>
      <c r="N44" s="392"/>
      <c r="O44" s="384"/>
      <c r="P44" s="385"/>
      <c r="Q44" s="385"/>
      <c r="R44" s="385"/>
      <c r="S44" s="385"/>
      <c r="T44" s="386"/>
    </row>
    <row r="45" spans="1:20" ht="13.5" thickBot="1" x14ac:dyDescent="0.25">
      <c r="A45" s="515"/>
      <c r="B45" s="516" t="s">
        <v>483</v>
      </c>
      <c r="C45" s="398">
        <f>SUM(F45,I45,L45,O45,R45,)</f>
        <v>1050000</v>
      </c>
      <c r="D45" s="398">
        <f>SUM(G45,J45,M45,P45,S45,)</f>
        <v>1050000</v>
      </c>
      <c r="E45" s="398">
        <f>SUM(H45,K45,N45,Q45,T45,)</f>
        <v>1050000</v>
      </c>
      <c r="F45" s="399">
        <v>0</v>
      </c>
      <c r="G45" s="399"/>
      <c r="H45" s="399"/>
      <c r="I45" s="399">
        <v>0</v>
      </c>
      <c r="J45" s="399"/>
      <c r="K45" s="399"/>
      <c r="L45" s="399">
        <v>0</v>
      </c>
      <c r="M45" s="399"/>
      <c r="N45" s="399"/>
      <c r="O45" s="399">
        <v>1050000</v>
      </c>
      <c r="P45" s="400">
        <v>1050000</v>
      </c>
      <c r="Q45" s="400">
        <v>1050000</v>
      </c>
      <c r="R45" s="400"/>
      <c r="S45" s="400"/>
      <c r="T45" s="401"/>
    </row>
    <row r="46" spans="1:20" x14ac:dyDescent="0.2">
      <c r="A46" s="517"/>
      <c r="B46" s="517"/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</row>
    <row r="47" spans="1:20" ht="13.5" thickBot="1" x14ac:dyDescent="0.25">
      <c r="A47" s="380" t="s">
        <v>448</v>
      </c>
      <c r="B47" s="380"/>
      <c r="C47" s="519"/>
      <c r="D47" s="520"/>
      <c r="E47" s="520"/>
      <c r="F47" s="521"/>
      <c r="G47" s="521"/>
      <c r="H47" s="521"/>
      <c r="I47" s="521"/>
      <c r="J47" s="521"/>
      <c r="K47" s="521"/>
      <c r="L47" s="521"/>
      <c r="M47" s="521"/>
      <c r="N47" s="521"/>
      <c r="O47" s="932" t="s">
        <v>22</v>
      </c>
      <c r="P47" s="932"/>
      <c r="Q47" s="932"/>
      <c r="R47" s="932"/>
      <c r="S47" s="932"/>
      <c r="T47" s="497"/>
    </row>
    <row r="48" spans="1:20" ht="12.75" customHeight="1" x14ac:dyDescent="0.2">
      <c r="A48" s="926" t="s">
        <v>555</v>
      </c>
      <c r="B48" s="588"/>
      <c r="C48" s="935" t="s">
        <v>596</v>
      </c>
      <c r="D48" s="936"/>
      <c r="E48" s="937"/>
      <c r="F48" s="941" t="s">
        <v>459</v>
      </c>
      <c r="G48" s="942"/>
      <c r="H48" s="942"/>
      <c r="I48" s="942"/>
      <c r="J48" s="942"/>
      <c r="K48" s="942"/>
      <c r="L48" s="942"/>
      <c r="M48" s="942"/>
      <c r="N48" s="942"/>
      <c r="O48" s="942"/>
      <c r="P48" s="942"/>
      <c r="Q48" s="942"/>
      <c r="R48" s="942"/>
      <c r="S48" s="942"/>
      <c r="T48" s="943"/>
    </row>
    <row r="49" spans="1:20" x14ac:dyDescent="0.2">
      <c r="A49" s="927"/>
      <c r="B49" s="589" t="s">
        <v>101</v>
      </c>
      <c r="C49" s="938"/>
      <c r="D49" s="939"/>
      <c r="E49" s="940"/>
      <c r="F49" s="929" t="s">
        <v>460</v>
      </c>
      <c r="G49" s="930"/>
      <c r="H49" s="931"/>
      <c r="I49" s="929" t="s">
        <v>461</v>
      </c>
      <c r="J49" s="930"/>
      <c r="K49" s="931"/>
      <c r="L49" s="929" t="s">
        <v>462</v>
      </c>
      <c r="M49" s="930"/>
      <c r="N49" s="931"/>
      <c r="O49" s="929" t="s">
        <v>463</v>
      </c>
      <c r="P49" s="930"/>
      <c r="Q49" s="931"/>
      <c r="R49" s="929" t="s">
        <v>593</v>
      </c>
      <c r="S49" s="930"/>
      <c r="T49" s="944"/>
    </row>
    <row r="50" spans="1:20" x14ac:dyDescent="0.2">
      <c r="A50" s="927"/>
      <c r="B50" s="589"/>
      <c r="C50" s="933" t="s">
        <v>552</v>
      </c>
      <c r="D50" s="933" t="s">
        <v>588</v>
      </c>
      <c r="E50" s="945" t="s">
        <v>569</v>
      </c>
      <c r="F50" s="922" t="s">
        <v>594</v>
      </c>
      <c r="G50" s="923"/>
      <c r="H50" s="924"/>
      <c r="I50" s="922" t="s">
        <v>464</v>
      </c>
      <c r="J50" s="923"/>
      <c r="K50" s="924"/>
      <c r="L50" s="922" t="s">
        <v>465</v>
      </c>
      <c r="M50" s="923"/>
      <c r="N50" s="924"/>
      <c r="O50" s="922" t="s">
        <v>466</v>
      </c>
      <c r="P50" s="923"/>
      <c r="Q50" s="924"/>
      <c r="R50" s="922" t="s">
        <v>595</v>
      </c>
      <c r="S50" s="923"/>
      <c r="T50" s="925"/>
    </row>
    <row r="51" spans="1:20" ht="24" x14ac:dyDescent="0.2">
      <c r="A51" s="928"/>
      <c r="B51" s="590"/>
      <c r="C51" s="934"/>
      <c r="D51" s="934"/>
      <c r="E51" s="946"/>
      <c r="F51" s="591" t="s">
        <v>552</v>
      </c>
      <c r="G51" s="591" t="s">
        <v>588</v>
      </c>
      <c r="H51" s="591" t="s">
        <v>569</v>
      </c>
      <c r="I51" s="591" t="s">
        <v>552</v>
      </c>
      <c r="J51" s="591" t="s">
        <v>588</v>
      </c>
      <c r="K51" s="591" t="s">
        <v>569</v>
      </c>
      <c r="L51" s="591" t="s">
        <v>552</v>
      </c>
      <c r="M51" s="591" t="s">
        <v>588</v>
      </c>
      <c r="N51" s="591" t="s">
        <v>569</v>
      </c>
      <c r="O51" s="591" t="s">
        <v>552</v>
      </c>
      <c r="P51" s="591" t="s">
        <v>588</v>
      </c>
      <c r="Q51" s="591" t="s">
        <v>569</v>
      </c>
      <c r="R51" s="591" t="s">
        <v>552</v>
      </c>
      <c r="S51" s="593" t="s">
        <v>588</v>
      </c>
      <c r="T51" s="592" t="s">
        <v>569</v>
      </c>
    </row>
    <row r="52" spans="1:20" x14ac:dyDescent="0.2">
      <c r="A52" s="503"/>
      <c r="B52" s="507" t="s">
        <v>43</v>
      </c>
      <c r="C52" s="383"/>
      <c r="D52" s="383"/>
      <c r="E52" s="383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5"/>
      <c r="T52" s="386"/>
    </row>
    <row r="53" spans="1:20" x14ac:dyDescent="0.2">
      <c r="A53" s="503"/>
      <c r="B53" s="507" t="s">
        <v>29</v>
      </c>
      <c r="C53" s="383">
        <f t="shared" ref="C53:E56" si="6">SUM(F53,I53,L53,O53,R53,)</f>
        <v>5965000</v>
      </c>
      <c r="D53" s="383">
        <f t="shared" si="6"/>
        <v>5965000</v>
      </c>
      <c r="E53" s="383">
        <f t="shared" si="6"/>
        <v>6965000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>
        <v>5965000</v>
      </c>
      <c r="P53" s="384">
        <v>5965000</v>
      </c>
      <c r="Q53" s="384">
        <v>6965000</v>
      </c>
      <c r="R53" s="384"/>
      <c r="S53" s="385"/>
      <c r="T53" s="386"/>
    </row>
    <row r="54" spans="1:20" x14ac:dyDescent="0.2">
      <c r="A54" s="508"/>
      <c r="B54" s="507" t="s">
        <v>355</v>
      </c>
      <c r="C54" s="383">
        <f t="shared" si="6"/>
        <v>200000</v>
      </c>
      <c r="D54" s="383">
        <f t="shared" si="6"/>
        <v>200000</v>
      </c>
      <c r="E54" s="383">
        <f t="shared" si="6"/>
        <v>200000</v>
      </c>
      <c r="F54" s="384"/>
      <c r="G54" s="384"/>
      <c r="H54" s="384"/>
      <c r="I54" s="384"/>
      <c r="J54" s="384"/>
      <c r="K54" s="384"/>
      <c r="L54" s="384">
        <v>200000</v>
      </c>
      <c r="M54" s="384">
        <v>200000</v>
      </c>
      <c r="N54" s="384">
        <v>200000</v>
      </c>
      <c r="O54" s="384"/>
      <c r="P54" s="384"/>
      <c r="Q54" s="384"/>
      <c r="R54" s="384"/>
      <c r="S54" s="385"/>
      <c r="T54" s="386"/>
    </row>
    <row r="55" spans="1:20" x14ac:dyDescent="0.2">
      <c r="A55" s="508"/>
      <c r="B55" s="507" t="s">
        <v>662</v>
      </c>
      <c r="C55" s="383">
        <f t="shared" si="6"/>
        <v>445000</v>
      </c>
      <c r="D55" s="383">
        <f t="shared" si="6"/>
        <v>445000</v>
      </c>
      <c r="E55" s="383">
        <f t="shared" si="6"/>
        <v>2096080</v>
      </c>
      <c r="F55" s="402"/>
      <c r="G55" s="402"/>
      <c r="H55" s="402"/>
      <c r="I55" s="402"/>
      <c r="J55" s="402"/>
      <c r="K55" s="402"/>
      <c r="L55" s="402">
        <v>445000</v>
      </c>
      <c r="M55" s="402">
        <v>445000</v>
      </c>
      <c r="N55" s="402">
        <v>2096080</v>
      </c>
      <c r="O55" s="402"/>
      <c r="P55" s="402"/>
      <c r="Q55" s="402"/>
      <c r="R55" s="413"/>
      <c r="S55" s="594"/>
      <c r="T55" s="403"/>
    </row>
    <row r="56" spans="1:20" x14ac:dyDescent="0.2">
      <c r="A56" s="508"/>
      <c r="B56" s="507" t="s">
        <v>30</v>
      </c>
      <c r="C56" s="383">
        <f t="shared" si="6"/>
        <v>1780000</v>
      </c>
      <c r="D56" s="383">
        <f t="shared" si="6"/>
        <v>1780000</v>
      </c>
      <c r="E56" s="383">
        <f t="shared" si="6"/>
        <v>1780000</v>
      </c>
      <c r="F56" s="402"/>
      <c r="G56" s="402"/>
      <c r="H56" s="402"/>
      <c r="I56" s="402"/>
      <c r="J56" s="402"/>
      <c r="K56" s="402"/>
      <c r="L56" s="402">
        <v>1780000</v>
      </c>
      <c r="M56" s="402">
        <v>1780000</v>
      </c>
      <c r="N56" s="402">
        <v>1780000</v>
      </c>
      <c r="O56" s="402"/>
      <c r="P56" s="402"/>
      <c r="Q56" s="402"/>
      <c r="R56" s="413"/>
      <c r="S56" s="594"/>
      <c r="T56" s="403"/>
    </row>
    <row r="57" spans="1:20" x14ac:dyDescent="0.2">
      <c r="A57" s="508"/>
      <c r="B57" s="507" t="s">
        <v>560</v>
      </c>
      <c r="C57" s="383"/>
      <c r="D57" s="383">
        <f t="shared" ref="D57:E91" si="7">SUM(G57,J57,M57,P57,S57,)</f>
        <v>337820</v>
      </c>
      <c r="E57" s="383">
        <f t="shared" ref="E57:E91" si="8">SUM(H57,K57,N57,Q57,T57,)</f>
        <v>435920</v>
      </c>
      <c r="F57" s="402"/>
      <c r="G57" s="402"/>
      <c r="H57" s="402"/>
      <c r="I57" s="402"/>
      <c r="J57" s="402"/>
      <c r="K57" s="402"/>
      <c r="L57" s="402"/>
      <c r="M57" s="402">
        <v>337820</v>
      </c>
      <c r="N57" s="402">
        <v>435920</v>
      </c>
      <c r="O57" s="402"/>
      <c r="P57" s="402"/>
      <c r="Q57" s="402"/>
      <c r="R57" s="413"/>
      <c r="S57" s="594"/>
      <c r="T57" s="403"/>
    </row>
    <row r="58" spans="1:20" x14ac:dyDescent="0.2">
      <c r="A58" s="508"/>
      <c r="B58" s="507" t="s">
        <v>0</v>
      </c>
      <c r="C58" s="383">
        <f t="shared" ref="C58:C91" si="9">SUM(F58,I58,L58,O58,R58,)</f>
        <v>450000</v>
      </c>
      <c r="D58" s="383">
        <f t="shared" si="7"/>
        <v>450000</v>
      </c>
      <c r="E58" s="383">
        <f t="shared" si="8"/>
        <v>450000</v>
      </c>
      <c r="F58" s="402"/>
      <c r="G58" s="402"/>
      <c r="H58" s="402"/>
      <c r="I58" s="402"/>
      <c r="J58" s="402"/>
      <c r="K58" s="402"/>
      <c r="L58" s="402"/>
      <c r="M58" s="402"/>
      <c r="N58" s="402"/>
      <c r="O58" s="402">
        <v>450000</v>
      </c>
      <c r="P58" s="402">
        <v>450000</v>
      </c>
      <c r="Q58" s="402">
        <v>450000</v>
      </c>
      <c r="R58" s="402"/>
      <c r="S58" s="595"/>
      <c r="T58" s="404"/>
    </row>
    <row r="59" spans="1:20" x14ac:dyDescent="0.2">
      <c r="A59" s="508"/>
      <c r="B59" s="507" t="s">
        <v>2</v>
      </c>
      <c r="C59" s="383">
        <f t="shared" si="9"/>
        <v>200000</v>
      </c>
      <c r="D59" s="383">
        <f t="shared" si="7"/>
        <v>200000</v>
      </c>
      <c r="E59" s="383">
        <f t="shared" si="8"/>
        <v>200000</v>
      </c>
      <c r="F59" s="402"/>
      <c r="G59" s="402"/>
      <c r="H59" s="402"/>
      <c r="I59" s="402"/>
      <c r="J59" s="402"/>
      <c r="K59" s="402"/>
      <c r="L59" s="402"/>
      <c r="M59" s="402"/>
      <c r="N59" s="402"/>
      <c r="O59" s="402">
        <v>200000</v>
      </c>
      <c r="P59" s="402">
        <v>200000</v>
      </c>
      <c r="Q59" s="402">
        <v>200000</v>
      </c>
      <c r="R59" s="402"/>
      <c r="S59" s="595"/>
      <c r="T59" s="404"/>
    </row>
    <row r="60" spans="1:20" x14ac:dyDescent="0.2">
      <c r="A60" s="508"/>
      <c r="B60" s="507" t="s">
        <v>3</v>
      </c>
      <c r="C60" s="383">
        <f t="shared" si="9"/>
        <v>2500000</v>
      </c>
      <c r="D60" s="383">
        <f t="shared" si="7"/>
        <v>2500000</v>
      </c>
      <c r="E60" s="383">
        <f t="shared" si="8"/>
        <v>2500000</v>
      </c>
      <c r="F60" s="402"/>
      <c r="G60" s="402"/>
      <c r="H60" s="402"/>
      <c r="I60" s="402"/>
      <c r="J60" s="402"/>
      <c r="K60" s="402"/>
      <c r="L60" s="402"/>
      <c r="M60" s="402"/>
      <c r="N60" s="402"/>
      <c r="O60" s="402">
        <v>2500000</v>
      </c>
      <c r="P60" s="402">
        <v>2500000</v>
      </c>
      <c r="Q60" s="402">
        <v>2500000</v>
      </c>
      <c r="R60" s="402"/>
      <c r="S60" s="595"/>
      <c r="T60" s="404"/>
    </row>
    <row r="61" spans="1:20" x14ac:dyDescent="0.2">
      <c r="A61" s="508"/>
      <c r="B61" s="507" t="s">
        <v>1</v>
      </c>
      <c r="C61" s="383">
        <f t="shared" si="9"/>
        <v>290000</v>
      </c>
      <c r="D61" s="383">
        <f t="shared" si="7"/>
        <v>290000</v>
      </c>
      <c r="E61" s="383">
        <f t="shared" si="8"/>
        <v>290000</v>
      </c>
      <c r="F61" s="384"/>
      <c r="G61" s="384"/>
      <c r="H61" s="384"/>
      <c r="I61" s="384"/>
      <c r="J61" s="384"/>
      <c r="K61" s="384"/>
      <c r="L61" s="384">
        <v>290000</v>
      </c>
      <c r="M61" s="384">
        <v>290000</v>
      </c>
      <c r="N61" s="384">
        <v>290000</v>
      </c>
      <c r="O61" s="384"/>
      <c r="P61" s="384"/>
      <c r="Q61" s="384"/>
      <c r="R61" s="384"/>
      <c r="S61" s="385"/>
      <c r="T61" s="386"/>
    </row>
    <row r="62" spans="1:20" x14ac:dyDescent="0.2">
      <c r="A62" s="508"/>
      <c r="B62" s="507" t="s">
        <v>28</v>
      </c>
      <c r="C62" s="383">
        <f t="shared" si="9"/>
        <v>40000</v>
      </c>
      <c r="D62" s="383">
        <f t="shared" si="7"/>
        <v>40000</v>
      </c>
      <c r="E62" s="383">
        <f t="shared" si="8"/>
        <v>40000</v>
      </c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>
        <v>40000</v>
      </c>
      <c r="S62" s="385">
        <v>40000</v>
      </c>
      <c r="T62" s="386">
        <v>40000</v>
      </c>
    </row>
    <row r="63" spans="1:20" x14ac:dyDescent="0.2">
      <c r="A63" s="508"/>
      <c r="B63" s="507" t="s">
        <v>31</v>
      </c>
      <c r="C63" s="383">
        <f t="shared" si="9"/>
        <v>2887000</v>
      </c>
      <c r="D63" s="383">
        <f t="shared" si="7"/>
        <v>2887000</v>
      </c>
      <c r="E63" s="383">
        <f t="shared" si="8"/>
        <v>2887000</v>
      </c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>
        <v>2887000</v>
      </c>
      <c r="S63" s="385">
        <v>2887000</v>
      </c>
      <c r="T63" s="386">
        <v>2887000</v>
      </c>
    </row>
    <row r="64" spans="1:20" x14ac:dyDescent="0.2">
      <c r="A64" s="508"/>
      <c r="B64" s="522" t="s">
        <v>484</v>
      </c>
      <c r="C64" s="382">
        <f t="shared" si="9"/>
        <v>1150000</v>
      </c>
      <c r="D64" s="382">
        <f t="shared" si="7"/>
        <v>1150000</v>
      </c>
      <c r="E64" s="382">
        <f t="shared" si="8"/>
        <v>1150000</v>
      </c>
      <c r="F64" s="393">
        <v>960000</v>
      </c>
      <c r="G64" s="393">
        <v>960000</v>
      </c>
      <c r="H64" s="393">
        <v>960000</v>
      </c>
      <c r="I64" s="393">
        <v>190000</v>
      </c>
      <c r="J64" s="393">
        <v>190000</v>
      </c>
      <c r="K64" s="393">
        <v>190000</v>
      </c>
      <c r="L64" s="414"/>
      <c r="M64" s="414"/>
      <c r="N64" s="414"/>
      <c r="O64" s="393"/>
      <c r="P64" s="393"/>
      <c r="Q64" s="393"/>
      <c r="R64" s="393"/>
      <c r="S64" s="394"/>
      <c r="T64" s="395"/>
    </row>
    <row r="65" spans="1:20" x14ac:dyDescent="0.2">
      <c r="A65" s="508"/>
      <c r="B65" s="507" t="s">
        <v>41</v>
      </c>
      <c r="C65" s="383">
        <f t="shared" si="9"/>
        <v>2724000</v>
      </c>
      <c r="D65" s="383">
        <f t="shared" si="7"/>
        <v>2924000</v>
      </c>
      <c r="E65" s="383">
        <f t="shared" si="8"/>
        <v>2924000</v>
      </c>
      <c r="F65" s="384">
        <v>350000</v>
      </c>
      <c r="G65" s="384">
        <v>350000</v>
      </c>
      <c r="H65" s="384">
        <v>350000</v>
      </c>
      <c r="I65" s="384"/>
      <c r="J65" s="384"/>
      <c r="K65" s="384"/>
      <c r="L65" s="384">
        <v>2374000</v>
      </c>
      <c r="M65" s="384">
        <v>2574000</v>
      </c>
      <c r="N65" s="384">
        <v>2574000</v>
      </c>
      <c r="O65" s="384"/>
      <c r="P65" s="384"/>
      <c r="Q65" s="384"/>
      <c r="R65" s="384"/>
      <c r="S65" s="385"/>
      <c r="T65" s="386"/>
    </row>
    <row r="66" spans="1:20" x14ac:dyDescent="0.2">
      <c r="A66" s="508"/>
      <c r="B66" s="507" t="s">
        <v>42</v>
      </c>
      <c r="C66" s="383">
        <f t="shared" si="9"/>
        <v>1620000</v>
      </c>
      <c r="D66" s="383">
        <f t="shared" si="7"/>
        <v>1620000</v>
      </c>
      <c r="E66" s="383">
        <f t="shared" si="8"/>
        <v>1620000</v>
      </c>
      <c r="F66" s="384"/>
      <c r="G66" s="384"/>
      <c r="H66" s="384"/>
      <c r="I66" s="384"/>
      <c r="J66" s="384"/>
      <c r="K66" s="384"/>
      <c r="L66" s="384">
        <v>1620000</v>
      </c>
      <c r="M66" s="384">
        <v>1620000</v>
      </c>
      <c r="N66" s="384">
        <v>1620000</v>
      </c>
      <c r="O66" s="384"/>
      <c r="P66" s="384"/>
      <c r="Q66" s="384"/>
      <c r="R66" s="384"/>
      <c r="S66" s="385"/>
      <c r="T66" s="386"/>
    </row>
    <row r="67" spans="1:20" x14ac:dyDescent="0.2">
      <c r="A67" s="508"/>
      <c r="B67" s="507" t="s">
        <v>554</v>
      </c>
      <c r="C67" s="383">
        <f t="shared" si="9"/>
        <v>29479000</v>
      </c>
      <c r="D67" s="383">
        <f t="shared" si="7"/>
        <v>29479000</v>
      </c>
      <c r="E67" s="383">
        <f t="shared" si="8"/>
        <v>29479000</v>
      </c>
      <c r="F67" s="384">
        <v>7392000</v>
      </c>
      <c r="G67" s="384">
        <v>7392000</v>
      </c>
      <c r="H67" s="384">
        <v>7392000</v>
      </c>
      <c r="I67" s="384">
        <v>953000</v>
      </c>
      <c r="J67" s="384">
        <v>953000</v>
      </c>
      <c r="K67" s="384">
        <v>953000</v>
      </c>
      <c r="L67" s="384">
        <v>21134000</v>
      </c>
      <c r="M67" s="384">
        <v>21134000</v>
      </c>
      <c r="N67" s="384">
        <v>21134000</v>
      </c>
      <c r="O67" s="384"/>
      <c r="P67" s="384"/>
      <c r="Q67" s="384"/>
      <c r="R67" s="384"/>
      <c r="S67" s="385"/>
      <c r="T67" s="386"/>
    </row>
    <row r="68" spans="1:20" x14ac:dyDescent="0.2">
      <c r="A68" s="508"/>
      <c r="B68" s="507" t="s">
        <v>485</v>
      </c>
      <c r="C68" s="383">
        <f t="shared" si="9"/>
        <v>54000</v>
      </c>
      <c r="D68" s="383">
        <f t="shared" si="7"/>
        <v>54000</v>
      </c>
      <c r="E68" s="383">
        <f t="shared" si="8"/>
        <v>54000</v>
      </c>
      <c r="F68" s="384"/>
      <c r="G68" s="384"/>
      <c r="H68" s="384"/>
      <c r="I68" s="384"/>
      <c r="J68" s="384"/>
      <c r="K68" s="384"/>
      <c r="L68" s="384">
        <v>54000</v>
      </c>
      <c r="M68" s="384">
        <v>54000</v>
      </c>
      <c r="N68" s="384">
        <v>54000</v>
      </c>
      <c r="O68" s="384"/>
      <c r="P68" s="384"/>
      <c r="Q68" s="384"/>
      <c r="R68" s="384"/>
      <c r="S68" s="385"/>
      <c r="T68" s="386"/>
    </row>
    <row r="69" spans="1:20" x14ac:dyDescent="0.2">
      <c r="A69" s="508"/>
      <c r="B69" s="504" t="s">
        <v>40</v>
      </c>
      <c r="C69" s="383">
        <f t="shared" si="9"/>
        <v>0</v>
      </c>
      <c r="D69" s="383">
        <f t="shared" si="7"/>
        <v>0</v>
      </c>
      <c r="E69" s="383">
        <f t="shared" si="8"/>
        <v>0</v>
      </c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5"/>
      <c r="T69" s="386"/>
    </row>
    <row r="70" spans="1:20" x14ac:dyDescent="0.2">
      <c r="A70" s="508"/>
      <c r="B70" s="507" t="s">
        <v>486</v>
      </c>
      <c r="C70" s="383">
        <f t="shared" si="9"/>
        <v>800000</v>
      </c>
      <c r="D70" s="383">
        <f t="shared" si="7"/>
        <v>800000</v>
      </c>
      <c r="E70" s="383">
        <f t="shared" si="8"/>
        <v>800000</v>
      </c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>
        <v>800000</v>
      </c>
      <c r="S70" s="385">
        <v>800000</v>
      </c>
      <c r="T70" s="386">
        <v>800000</v>
      </c>
    </row>
    <row r="71" spans="1:20" x14ac:dyDescent="0.2">
      <c r="A71" s="508"/>
      <c r="B71" s="507" t="s">
        <v>32</v>
      </c>
      <c r="C71" s="383">
        <f t="shared" si="9"/>
        <v>300000</v>
      </c>
      <c r="D71" s="383">
        <f t="shared" si="7"/>
        <v>300000</v>
      </c>
      <c r="E71" s="383">
        <f t="shared" si="8"/>
        <v>300000</v>
      </c>
      <c r="F71" s="384"/>
      <c r="G71" s="384"/>
      <c r="H71" s="384"/>
      <c r="I71" s="384"/>
      <c r="J71" s="384"/>
      <c r="K71" s="384"/>
      <c r="L71" s="384"/>
      <c r="M71" s="384"/>
      <c r="N71" s="384"/>
      <c r="O71" s="384"/>
      <c r="P71" s="384"/>
      <c r="Q71" s="384"/>
      <c r="R71" s="384">
        <v>300000</v>
      </c>
      <c r="S71" s="385">
        <v>300000</v>
      </c>
      <c r="T71" s="386">
        <v>300000</v>
      </c>
    </row>
    <row r="72" spans="1:20" x14ac:dyDescent="0.2">
      <c r="A72" s="508"/>
      <c r="B72" s="507" t="s">
        <v>33</v>
      </c>
      <c r="C72" s="383">
        <f t="shared" si="9"/>
        <v>200000</v>
      </c>
      <c r="D72" s="383">
        <f t="shared" si="7"/>
        <v>200000</v>
      </c>
      <c r="E72" s="383">
        <f t="shared" si="8"/>
        <v>200000</v>
      </c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4"/>
      <c r="Q72" s="384"/>
      <c r="R72" s="384">
        <v>200000</v>
      </c>
      <c r="S72" s="385">
        <v>200000</v>
      </c>
      <c r="T72" s="386">
        <v>200000</v>
      </c>
    </row>
    <row r="73" spans="1:20" x14ac:dyDescent="0.2">
      <c r="A73" s="508"/>
      <c r="B73" s="507" t="s">
        <v>654</v>
      </c>
      <c r="C73" s="383">
        <v>0</v>
      </c>
      <c r="D73" s="383">
        <v>0</v>
      </c>
      <c r="E73" s="383">
        <f t="shared" si="8"/>
        <v>10000</v>
      </c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4">
        <v>0</v>
      </c>
      <c r="S73" s="385">
        <v>0</v>
      </c>
      <c r="T73" s="386">
        <v>10000</v>
      </c>
    </row>
    <row r="74" spans="1:20" x14ac:dyDescent="0.2">
      <c r="A74" s="508"/>
      <c r="B74" s="507" t="s">
        <v>664</v>
      </c>
      <c r="C74" s="383"/>
      <c r="D74" s="383"/>
      <c r="E74" s="383">
        <v>50000</v>
      </c>
      <c r="F74" s="384"/>
      <c r="G74" s="384"/>
      <c r="H74" s="384"/>
      <c r="I74" s="384"/>
      <c r="J74" s="384"/>
      <c r="K74" s="384"/>
      <c r="L74" s="384"/>
      <c r="M74" s="384"/>
      <c r="N74" s="384"/>
      <c r="O74" s="384"/>
      <c r="P74" s="384"/>
      <c r="Q74" s="384"/>
      <c r="R74" s="384"/>
      <c r="S74" s="385"/>
      <c r="T74" s="386">
        <v>50000</v>
      </c>
    </row>
    <row r="75" spans="1:20" x14ac:dyDescent="0.2">
      <c r="A75" s="508"/>
      <c r="B75" s="507" t="s">
        <v>487</v>
      </c>
      <c r="C75" s="383">
        <f t="shared" si="9"/>
        <v>50000</v>
      </c>
      <c r="D75" s="383">
        <f t="shared" si="7"/>
        <v>50000</v>
      </c>
      <c r="E75" s="383">
        <f t="shared" si="8"/>
        <v>50000</v>
      </c>
      <c r="F75" s="384"/>
      <c r="G75" s="384"/>
      <c r="H75" s="384"/>
      <c r="I75" s="384"/>
      <c r="J75" s="384"/>
      <c r="K75" s="384"/>
      <c r="L75" s="384"/>
      <c r="M75" s="384"/>
      <c r="N75" s="384"/>
      <c r="O75" s="384"/>
      <c r="P75" s="384"/>
      <c r="Q75" s="384"/>
      <c r="R75" s="384">
        <v>50000</v>
      </c>
      <c r="S75" s="385">
        <v>50000</v>
      </c>
      <c r="T75" s="386">
        <v>50000</v>
      </c>
    </row>
    <row r="76" spans="1:20" x14ac:dyDescent="0.2">
      <c r="A76" s="508"/>
      <c r="B76" s="507" t="s">
        <v>488</v>
      </c>
      <c r="C76" s="383">
        <f t="shared" si="9"/>
        <v>1778000</v>
      </c>
      <c r="D76" s="383">
        <f t="shared" si="7"/>
        <v>2463000</v>
      </c>
      <c r="E76" s="383">
        <f t="shared" si="8"/>
        <v>2463000</v>
      </c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>
        <v>1778000</v>
      </c>
      <c r="S76" s="385">
        <v>2463000</v>
      </c>
      <c r="T76" s="386">
        <v>2463000</v>
      </c>
    </row>
    <row r="77" spans="1:20" x14ac:dyDescent="0.2">
      <c r="A77" s="508"/>
      <c r="B77" s="507" t="s">
        <v>559</v>
      </c>
      <c r="C77" s="383">
        <f t="shared" si="9"/>
        <v>0</v>
      </c>
      <c r="D77" s="383">
        <f t="shared" si="7"/>
        <v>785000</v>
      </c>
      <c r="E77" s="383">
        <f t="shared" si="8"/>
        <v>0</v>
      </c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4">
        <v>0</v>
      </c>
      <c r="S77" s="385">
        <v>785000</v>
      </c>
      <c r="T77" s="386">
        <v>0</v>
      </c>
    </row>
    <row r="78" spans="1:20" x14ac:dyDescent="0.2">
      <c r="A78" s="510" t="s">
        <v>69</v>
      </c>
      <c r="B78" s="505" t="s">
        <v>489</v>
      </c>
      <c r="C78" s="383">
        <f t="shared" si="9"/>
        <v>0</v>
      </c>
      <c r="D78" s="383">
        <f t="shared" si="7"/>
        <v>0</v>
      </c>
      <c r="E78" s="383">
        <f t="shared" si="8"/>
        <v>0</v>
      </c>
      <c r="F78" s="384"/>
      <c r="G78" s="384"/>
      <c r="H78" s="384"/>
      <c r="I78" s="384"/>
      <c r="J78" s="384"/>
      <c r="K78" s="384"/>
      <c r="L78" s="384"/>
      <c r="M78" s="384"/>
      <c r="N78" s="384"/>
      <c r="O78" s="384"/>
      <c r="P78" s="384"/>
      <c r="Q78" s="384"/>
      <c r="R78" s="384"/>
      <c r="S78" s="385"/>
      <c r="T78" s="386"/>
    </row>
    <row r="79" spans="1:20" ht="13.5" thickBot="1" x14ac:dyDescent="0.25">
      <c r="A79" s="510" t="s">
        <v>490</v>
      </c>
      <c r="B79" s="523" t="s">
        <v>491</v>
      </c>
      <c r="C79" s="398">
        <f t="shared" si="9"/>
        <v>0</v>
      </c>
      <c r="D79" s="398">
        <f t="shared" si="7"/>
        <v>0</v>
      </c>
      <c r="E79" s="398">
        <f t="shared" si="8"/>
        <v>0</v>
      </c>
      <c r="F79" s="384"/>
      <c r="G79" s="384"/>
      <c r="H79" s="384"/>
      <c r="I79" s="384"/>
      <c r="J79" s="384"/>
      <c r="K79" s="384"/>
      <c r="L79" s="384"/>
      <c r="M79" s="384"/>
      <c r="N79" s="384"/>
      <c r="O79" s="384"/>
      <c r="P79" s="384"/>
      <c r="Q79" s="384"/>
      <c r="R79" s="384"/>
      <c r="S79" s="385"/>
      <c r="T79" s="386"/>
    </row>
    <row r="80" spans="1:20" x14ac:dyDescent="0.2">
      <c r="A80" s="524" t="s">
        <v>492</v>
      </c>
      <c r="B80" s="525" t="s">
        <v>665</v>
      </c>
      <c r="C80" s="383">
        <f t="shared" si="9"/>
        <v>0</v>
      </c>
      <c r="D80" s="383">
        <f t="shared" si="7"/>
        <v>0</v>
      </c>
      <c r="E80" s="383">
        <f t="shared" si="8"/>
        <v>0</v>
      </c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596"/>
      <c r="T80" s="407"/>
    </row>
    <row r="81" spans="1:20" x14ac:dyDescent="0.2">
      <c r="A81" s="501"/>
      <c r="B81" s="509" t="s">
        <v>493</v>
      </c>
      <c r="C81" s="383">
        <f t="shared" si="9"/>
        <v>53176800</v>
      </c>
      <c r="D81" s="383">
        <f t="shared" si="7"/>
        <v>53176800</v>
      </c>
      <c r="E81" s="383">
        <f t="shared" si="8"/>
        <v>55319065</v>
      </c>
      <c r="F81" s="381">
        <f t="shared" ref="F81:O81" si="10">SUM(F85,F89)</f>
        <v>38461368</v>
      </c>
      <c r="G81" s="381">
        <f>SUM(G85,G89)</f>
        <v>38461368</v>
      </c>
      <c r="H81" s="381">
        <f>SUM(H85,H89)</f>
        <v>40204335</v>
      </c>
      <c r="I81" s="381">
        <f t="shared" si="10"/>
        <v>7951432</v>
      </c>
      <c r="J81" s="381">
        <f t="shared" si="10"/>
        <v>7951432</v>
      </c>
      <c r="K81" s="381">
        <f>SUM(K85,K89)</f>
        <v>8298270</v>
      </c>
      <c r="L81" s="381">
        <f t="shared" si="10"/>
        <v>6764000</v>
      </c>
      <c r="M81" s="381">
        <f t="shared" si="10"/>
        <v>6764000</v>
      </c>
      <c r="N81" s="381">
        <f>SUM(N85,N89)</f>
        <v>6816460</v>
      </c>
      <c r="O81" s="381">
        <f t="shared" si="10"/>
        <v>0</v>
      </c>
      <c r="P81" s="381"/>
      <c r="Q81" s="381"/>
      <c r="R81" s="381">
        <f>SUM(R85,R89)</f>
        <v>0</v>
      </c>
      <c r="S81" s="396">
        <f>SUM(S85,S89)</f>
        <v>0</v>
      </c>
      <c r="T81" s="397">
        <f>SUM(T85,T89)</f>
        <v>0</v>
      </c>
    </row>
    <row r="82" spans="1:20" x14ac:dyDescent="0.2">
      <c r="A82" s="599" t="s">
        <v>66</v>
      </c>
      <c r="B82" s="507" t="s">
        <v>602</v>
      </c>
      <c r="C82" s="382">
        <f t="shared" si="9"/>
        <v>32265760</v>
      </c>
      <c r="D82" s="382">
        <f t="shared" si="7"/>
        <v>32265760</v>
      </c>
      <c r="E82" s="382">
        <f t="shared" si="8"/>
        <v>32632899</v>
      </c>
      <c r="F82" s="384">
        <v>23322858</v>
      </c>
      <c r="G82" s="384">
        <v>23322858</v>
      </c>
      <c r="H82" s="384">
        <v>23622700</v>
      </c>
      <c r="I82" s="384">
        <v>4862902</v>
      </c>
      <c r="J82" s="384">
        <v>4862902</v>
      </c>
      <c r="K82" s="384">
        <v>4932785</v>
      </c>
      <c r="L82" s="392">
        <v>4080000</v>
      </c>
      <c r="M82" s="392">
        <v>4080000</v>
      </c>
      <c r="N82" s="392">
        <v>4077414</v>
      </c>
      <c r="O82" s="384"/>
      <c r="P82" s="384"/>
      <c r="Q82" s="384"/>
      <c r="R82" s="384"/>
      <c r="S82" s="385"/>
      <c r="T82" s="386"/>
    </row>
    <row r="83" spans="1:20" x14ac:dyDescent="0.2">
      <c r="A83" s="503" t="s">
        <v>12</v>
      </c>
      <c r="B83" s="507" t="s">
        <v>15</v>
      </c>
      <c r="C83" s="383">
        <f t="shared" si="9"/>
        <v>193000</v>
      </c>
      <c r="D83" s="383">
        <f t="shared" si="7"/>
        <v>193000</v>
      </c>
      <c r="E83" s="383">
        <f t="shared" si="8"/>
        <v>824392</v>
      </c>
      <c r="F83" s="384">
        <v>150000</v>
      </c>
      <c r="G83" s="384">
        <v>150000</v>
      </c>
      <c r="H83" s="384">
        <v>639259</v>
      </c>
      <c r="I83" s="384">
        <v>43000</v>
      </c>
      <c r="J83" s="384">
        <v>43000</v>
      </c>
      <c r="K83" s="384">
        <v>134077</v>
      </c>
      <c r="L83" s="392"/>
      <c r="M83" s="392"/>
      <c r="N83" s="392">
        <v>51056</v>
      </c>
      <c r="O83" s="384"/>
      <c r="P83" s="384"/>
      <c r="Q83" s="384"/>
      <c r="R83" s="384"/>
      <c r="S83" s="385"/>
      <c r="T83" s="386"/>
    </row>
    <row r="84" spans="1:20" x14ac:dyDescent="0.2">
      <c r="A84" s="503" t="s">
        <v>68</v>
      </c>
      <c r="B84" s="509" t="s">
        <v>601</v>
      </c>
      <c r="C84" s="381"/>
      <c r="D84" s="383">
        <f t="shared" si="7"/>
        <v>0</v>
      </c>
      <c r="E84" s="383">
        <f t="shared" si="8"/>
        <v>207760</v>
      </c>
      <c r="F84" s="384"/>
      <c r="G84" s="384"/>
      <c r="H84" s="384">
        <v>178364</v>
      </c>
      <c r="I84" s="384"/>
      <c r="J84" s="384"/>
      <c r="K84" s="384">
        <v>29396</v>
      </c>
      <c r="L84" s="392"/>
      <c r="M84" s="392"/>
      <c r="N84" s="392"/>
      <c r="O84" s="384"/>
      <c r="P84" s="384"/>
      <c r="Q84" s="384"/>
      <c r="R84" s="384"/>
      <c r="S84" s="385"/>
      <c r="T84" s="386"/>
    </row>
    <row r="85" spans="1:20" x14ac:dyDescent="0.2">
      <c r="A85" s="501"/>
      <c r="B85" s="598" t="s">
        <v>16</v>
      </c>
      <c r="C85" s="381">
        <f>SUM(F85,I85,L85,O85,R85,)</f>
        <v>32458760</v>
      </c>
      <c r="D85" s="381">
        <f t="shared" si="7"/>
        <v>32458760</v>
      </c>
      <c r="E85" s="381">
        <f t="shared" si="8"/>
        <v>33665051</v>
      </c>
      <c r="F85" s="408">
        <f>SUM(F82:F84)</f>
        <v>23472858</v>
      </c>
      <c r="G85" s="408">
        <f t="shared" ref="G85:T85" si="11">SUM(G82:G84)</f>
        <v>23472858</v>
      </c>
      <c r="H85" s="408">
        <f t="shared" si="11"/>
        <v>24440323</v>
      </c>
      <c r="I85" s="408">
        <f t="shared" si="11"/>
        <v>4905902</v>
      </c>
      <c r="J85" s="408">
        <f t="shared" si="11"/>
        <v>4905902</v>
      </c>
      <c r="K85" s="408">
        <f t="shared" si="11"/>
        <v>5096258</v>
      </c>
      <c r="L85" s="408">
        <f t="shared" si="11"/>
        <v>4080000</v>
      </c>
      <c r="M85" s="408">
        <f t="shared" si="11"/>
        <v>4080000</v>
      </c>
      <c r="N85" s="408">
        <f t="shared" si="11"/>
        <v>4128470</v>
      </c>
      <c r="O85" s="408">
        <f t="shared" si="11"/>
        <v>0</v>
      </c>
      <c r="P85" s="408">
        <f t="shared" si="11"/>
        <v>0</v>
      </c>
      <c r="Q85" s="408">
        <f t="shared" si="11"/>
        <v>0</v>
      </c>
      <c r="R85" s="408">
        <f t="shared" si="11"/>
        <v>0</v>
      </c>
      <c r="S85" s="408">
        <f t="shared" si="11"/>
        <v>0</v>
      </c>
      <c r="T85" s="409">
        <f t="shared" si="11"/>
        <v>0</v>
      </c>
    </row>
    <row r="86" spans="1:20" x14ac:dyDescent="0.2">
      <c r="A86" s="503" t="s">
        <v>69</v>
      </c>
      <c r="B86" s="514" t="s">
        <v>576</v>
      </c>
      <c r="C86" s="382">
        <f t="shared" si="9"/>
        <v>20664040</v>
      </c>
      <c r="D86" s="382">
        <f t="shared" si="7"/>
        <v>20664040</v>
      </c>
      <c r="E86" s="382">
        <f t="shared" si="8"/>
        <v>21270834</v>
      </c>
      <c r="F86" s="384">
        <v>14948510</v>
      </c>
      <c r="G86" s="384">
        <v>14948510</v>
      </c>
      <c r="H86" s="384">
        <v>15457024</v>
      </c>
      <c r="I86" s="384">
        <v>3031530</v>
      </c>
      <c r="J86" s="384">
        <v>3031530</v>
      </c>
      <c r="K86" s="384">
        <v>3136957</v>
      </c>
      <c r="L86" s="384">
        <v>2684000</v>
      </c>
      <c r="M86" s="384">
        <v>2684000</v>
      </c>
      <c r="N86" s="384">
        <v>2676853</v>
      </c>
      <c r="O86" s="384"/>
      <c r="P86" s="384"/>
      <c r="Q86" s="384"/>
      <c r="R86" s="384"/>
      <c r="S86" s="385"/>
      <c r="T86" s="386"/>
    </row>
    <row r="87" spans="1:20" x14ac:dyDescent="0.2">
      <c r="A87" s="503" t="s">
        <v>70</v>
      </c>
      <c r="B87" s="514" t="s">
        <v>15</v>
      </c>
      <c r="C87" s="383">
        <f t="shared" si="9"/>
        <v>54000</v>
      </c>
      <c r="D87" s="383">
        <f t="shared" si="7"/>
        <v>54000</v>
      </c>
      <c r="E87" s="383">
        <f t="shared" si="8"/>
        <v>294140</v>
      </c>
      <c r="F87" s="384">
        <v>40000</v>
      </c>
      <c r="G87" s="384">
        <v>40000</v>
      </c>
      <c r="H87" s="384">
        <v>232478</v>
      </c>
      <c r="I87" s="384">
        <v>14000</v>
      </c>
      <c r="J87" s="384">
        <v>14000</v>
      </c>
      <c r="K87" s="384">
        <v>50525</v>
      </c>
      <c r="L87" s="384"/>
      <c r="M87" s="384"/>
      <c r="N87" s="384">
        <v>11137</v>
      </c>
      <c r="O87" s="384"/>
      <c r="P87" s="384"/>
      <c r="Q87" s="384"/>
      <c r="R87" s="384"/>
      <c r="S87" s="385"/>
      <c r="T87" s="386"/>
    </row>
    <row r="88" spans="1:20" x14ac:dyDescent="0.2">
      <c r="A88" s="503" t="s">
        <v>71</v>
      </c>
      <c r="B88" s="514" t="s">
        <v>601</v>
      </c>
      <c r="C88" s="383"/>
      <c r="D88" s="383">
        <f t="shared" si="7"/>
        <v>0</v>
      </c>
      <c r="E88" s="383">
        <f t="shared" si="7"/>
        <v>89040</v>
      </c>
      <c r="F88" s="384"/>
      <c r="G88" s="384"/>
      <c r="H88" s="384">
        <v>74510</v>
      </c>
      <c r="I88" s="384"/>
      <c r="J88" s="384"/>
      <c r="K88" s="384">
        <v>14530</v>
      </c>
      <c r="L88" s="384"/>
      <c r="M88" s="384"/>
      <c r="N88" s="384"/>
      <c r="O88" s="384"/>
      <c r="P88" s="384"/>
      <c r="Q88" s="384"/>
      <c r="R88" s="384"/>
      <c r="S88" s="385"/>
      <c r="T88" s="386"/>
    </row>
    <row r="89" spans="1:20" ht="13.5" thickBot="1" x14ac:dyDescent="0.25">
      <c r="A89" s="527"/>
      <c r="B89" s="528" t="s">
        <v>17</v>
      </c>
      <c r="C89" s="600">
        <f t="shared" si="9"/>
        <v>20718040</v>
      </c>
      <c r="D89" s="600">
        <f t="shared" si="7"/>
        <v>20718040</v>
      </c>
      <c r="E89" s="600">
        <f>SUM(H89,K89,N89,Q89,T89,)</f>
        <v>21654014</v>
      </c>
      <c r="F89" s="393">
        <f>SUM(F86:F88)</f>
        <v>14988510</v>
      </c>
      <c r="G89" s="393">
        <f t="shared" ref="G89:T89" si="12">SUM(G86:G88)</f>
        <v>14988510</v>
      </c>
      <c r="H89" s="393">
        <f t="shared" si="12"/>
        <v>15764012</v>
      </c>
      <c r="I89" s="393">
        <f t="shared" si="12"/>
        <v>3045530</v>
      </c>
      <c r="J89" s="393">
        <f t="shared" si="12"/>
        <v>3045530</v>
      </c>
      <c r="K89" s="393">
        <f t="shared" si="12"/>
        <v>3202012</v>
      </c>
      <c r="L89" s="410">
        <f t="shared" si="12"/>
        <v>2684000</v>
      </c>
      <c r="M89" s="410">
        <f t="shared" si="12"/>
        <v>2684000</v>
      </c>
      <c r="N89" s="410">
        <f t="shared" si="12"/>
        <v>2687990</v>
      </c>
      <c r="O89" s="410">
        <f t="shared" si="12"/>
        <v>0</v>
      </c>
      <c r="P89" s="410">
        <f t="shared" si="12"/>
        <v>0</v>
      </c>
      <c r="Q89" s="410">
        <f t="shared" si="12"/>
        <v>0</v>
      </c>
      <c r="R89" s="410">
        <f t="shared" si="12"/>
        <v>0</v>
      </c>
      <c r="S89" s="410">
        <f t="shared" si="12"/>
        <v>0</v>
      </c>
      <c r="T89" s="411">
        <f t="shared" si="12"/>
        <v>0</v>
      </c>
    </row>
    <row r="90" spans="1:20" x14ac:dyDescent="0.2">
      <c r="A90" s="503"/>
      <c r="B90" s="526" t="s">
        <v>494</v>
      </c>
      <c r="C90" s="405">
        <f t="shared" si="9"/>
        <v>0</v>
      </c>
      <c r="D90" s="405">
        <f t="shared" si="7"/>
        <v>0</v>
      </c>
      <c r="E90" s="405">
        <f t="shared" si="8"/>
        <v>0</v>
      </c>
      <c r="F90" s="406"/>
      <c r="G90" s="406"/>
      <c r="H90" s="406"/>
      <c r="I90" s="406"/>
      <c r="J90" s="406"/>
      <c r="K90" s="406"/>
      <c r="L90" s="384"/>
      <c r="M90" s="384"/>
      <c r="N90" s="384"/>
      <c r="O90" s="384"/>
      <c r="P90" s="384"/>
      <c r="Q90" s="384"/>
      <c r="R90" s="384"/>
      <c r="S90" s="385"/>
      <c r="T90" s="386"/>
    </row>
    <row r="91" spans="1:20" ht="13.5" thickBot="1" x14ac:dyDescent="0.25">
      <c r="A91" s="515"/>
      <c r="B91" s="529" t="s">
        <v>495</v>
      </c>
      <c r="C91" s="398">
        <f t="shared" si="9"/>
        <v>190801740</v>
      </c>
      <c r="D91" s="398">
        <f t="shared" si="7"/>
        <v>204866051</v>
      </c>
      <c r="E91" s="398">
        <f t="shared" si="8"/>
        <v>219329175</v>
      </c>
      <c r="F91" s="398">
        <f t="shared" ref="F91:T91" si="13">SUM(F81,F10)</f>
        <v>74072368</v>
      </c>
      <c r="G91" s="398">
        <f t="shared" si="13"/>
        <v>76959368</v>
      </c>
      <c r="H91" s="398">
        <f t="shared" si="13"/>
        <v>78836535</v>
      </c>
      <c r="I91" s="398">
        <f t="shared" si="13"/>
        <v>13787432</v>
      </c>
      <c r="J91" s="398">
        <f t="shared" si="13"/>
        <v>14440962</v>
      </c>
      <c r="K91" s="398">
        <f t="shared" si="13"/>
        <v>14835867</v>
      </c>
      <c r="L91" s="398">
        <f t="shared" si="13"/>
        <v>79953000</v>
      </c>
      <c r="M91" s="398">
        <f t="shared" si="13"/>
        <v>88905370</v>
      </c>
      <c r="N91" s="398">
        <f t="shared" si="13"/>
        <v>95013365</v>
      </c>
      <c r="O91" s="398">
        <f t="shared" si="13"/>
        <v>10205000</v>
      </c>
      <c r="P91" s="398">
        <f t="shared" si="13"/>
        <v>10205000</v>
      </c>
      <c r="Q91" s="398">
        <f t="shared" si="13"/>
        <v>11205000</v>
      </c>
      <c r="R91" s="398">
        <f t="shared" si="13"/>
        <v>12783940</v>
      </c>
      <c r="S91" s="597">
        <f t="shared" si="13"/>
        <v>14355351</v>
      </c>
      <c r="T91" s="412">
        <f t="shared" si="13"/>
        <v>19438408</v>
      </c>
    </row>
    <row r="92" spans="1:20" x14ac:dyDescent="0.2">
      <c r="A92" s="380"/>
      <c r="B92" s="379"/>
      <c r="C92" s="378"/>
      <c r="D92" s="378"/>
      <c r="E92" s="378"/>
      <c r="F92" s="379"/>
      <c r="G92" s="379"/>
      <c r="H92" s="379"/>
      <c r="I92" s="380"/>
      <c r="J92" s="380"/>
      <c r="K92" s="380"/>
      <c r="L92" s="380"/>
      <c r="M92" s="380"/>
      <c r="N92" s="380"/>
      <c r="O92" s="380"/>
      <c r="P92" s="380"/>
      <c r="Q92" s="380"/>
      <c r="R92" s="380"/>
      <c r="S92" s="380"/>
      <c r="T92" s="380"/>
    </row>
    <row r="93" spans="1:20" x14ac:dyDescent="0.2">
      <c r="A93" s="380"/>
      <c r="B93" s="379"/>
      <c r="C93" s="378"/>
      <c r="D93" s="378"/>
      <c r="E93" s="378"/>
      <c r="F93" s="379"/>
      <c r="G93" s="379"/>
      <c r="H93" s="379"/>
      <c r="I93" s="380"/>
      <c r="J93" s="380"/>
      <c r="K93" s="380"/>
      <c r="L93" s="380"/>
      <c r="M93" s="380"/>
      <c r="N93" s="380"/>
      <c r="O93" s="380"/>
      <c r="P93" s="380"/>
      <c r="Q93" s="380"/>
      <c r="R93" s="380"/>
      <c r="S93" s="380"/>
      <c r="T93" s="380"/>
    </row>
    <row r="94" spans="1:20" x14ac:dyDescent="0.2">
      <c r="A94" s="148"/>
      <c r="B94" s="149"/>
      <c r="C94" s="150"/>
      <c r="D94" s="150"/>
      <c r="E94" s="150"/>
      <c r="F94" s="149"/>
      <c r="G94" s="149"/>
      <c r="H94" s="149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</row>
    <row r="95" spans="1:20" x14ac:dyDescent="0.2">
      <c r="A95" s="148"/>
      <c r="B95" s="149"/>
      <c r="C95" s="150"/>
      <c r="D95" s="150"/>
      <c r="E95" s="150"/>
      <c r="F95" s="149"/>
      <c r="G95" s="149"/>
      <c r="H95" s="149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</row>
    <row r="96" spans="1:20" x14ac:dyDescent="0.2">
      <c r="A96" s="148"/>
      <c r="B96" s="149"/>
      <c r="C96" s="150"/>
      <c r="D96" s="150"/>
      <c r="E96" s="150"/>
      <c r="F96" s="149"/>
      <c r="G96" s="149"/>
      <c r="H96" s="149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</row>
    <row r="97" spans="1:20" x14ac:dyDescent="0.2">
      <c r="A97" s="148"/>
      <c r="B97" s="149"/>
      <c r="C97" s="150"/>
      <c r="D97" s="150"/>
      <c r="E97" s="150"/>
      <c r="F97" s="149"/>
      <c r="G97" s="149"/>
      <c r="H97" s="149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</row>
    <row r="98" spans="1:20" x14ac:dyDescent="0.2">
      <c r="A98" s="148"/>
      <c r="B98" s="149"/>
      <c r="C98" s="150"/>
      <c r="D98" s="150"/>
      <c r="E98" s="150"/>
      <c r="F98" s="149"/>
      <c r="G98" s="149"/>
      <c r="H98" s="149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</row>
    <row r="99" spans="1:20" x14ac:dyDescent="0.2">
      <c r="A99" s="148"/>
      <c r="B99" s="149"/>
      <c r="C99" s="150"/>
      <c r="D99" s="150"/>
      <c r="E99" s="150"/>
      <c r="F99" s="149"/>
      <c r="G99" s="149"/>
      <c r="H99" s="149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</row>
    <row r="100" spans="1:20" x14ac:dyDescent="0.2">
      <c r="A100" s="148"/>
      <c r="B100" s="149"/>
      <c r="C100" s="150"/>
      <c r="D100" s="150"/>
      <c r="E100" s="150"/>
      <c r="F100" s="149"/>
      <c r="G100" s="149"/>
      <c r="H100" s="149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</row>
    <row r="101" spans="1:20" x14ac:dyDescent="0.2">
      <c r="A101" s="148"/>
      <c r="B101" s="149"/>
      <c r="C101" s="149"/>
      <c r="D101" s="149"/>
      <c r="E101" s="149"/>
      <c r="F101" s="149"/>
      <c r="G101" s="149"/>
      <c r="H101" s="149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</row>
    <row r="102" spans="1:20" x14ac:dyDescent="0.2">
      <c r="A102" s="148"/>
      <c r="B102" s="149"/>
      <c r="C102" s="149"/>
      <c r="D102" s="149"/>
      <c r="E102" s="149"/>
      <c r="F102" s="149"/>
      <c r="G102" s="149"/>
      <c r="H102" s="149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</row>
    <row r="103" spans="1:20" x14ac:dyDescent="0.2">
      <c r="A103" s="148"/>
      <c r="B103" s="149"/>
      <c r="C103" s="149"/>
      <c r="D103" s="149"/>
      <c r="E103" s="149"/>
      <c r="F103" s="149"/>
      <c r="G103" s="149"/>
      <c r="H103" s="149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</row>
    <row r="104" spans="1:20" x14ac:dyDescent="0.2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</row>
    <row r="105" spans="1:20" x14ac:dyDescent="0.2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</row>
    <row r="106" spans="1:20" x14ac:dyDescent="0.2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</row>
    <row r="107" spans="1:20" x14ac:dyDescent="0.2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</row>
    <row r="108" spans="1:20" x14ac:dyDescent="0.2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</row>
    <row r="109" spans="1:20" x14ac:dyDescent="0.2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</row>
    <row r="110" spans="1:20" x14ac:dyDescent="0.2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</row>
    <row r="111" spans="1:20" x14ac:dyDescent="0.2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</row>
    <row r="112" spans="1:20" x14ac:dyDescent="0.2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</row>
    <row r="113" spans="1:20" x14ac:dyDescent="0.2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</row>
    <row r="114" spans="1:20" x14ac:dyDescent="0.2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</row>
    <row r="115" spans="1:20" x14ac:dyDescent="0.2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</row>
    <row r="116" spans="1:20" x14ac:dyDescent="0.2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</row>
    <row r="117" spans="1:20" x14ac:dyDescent="0.2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</row>
    <row r="118" spans="1:20" x14ac:dyDescent="0.2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</row>
    <row r="119" spans="1:20" ht="15" x14ac:dyDescent="0.25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</row>
    <row r="120" spans="1:20" ht="15" x14ac:dyDescent="0.25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</row>
    <row r="121" spans="1:20" ht="15" x14ac:dyDescent="0.25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</row>
    <row r="122" spans="1:20" ht="15" x14ac:dyDescent="0.25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</row>
  </sheetData>
  <mergeCells count="37">
    <mergeCell ref="A1:S1"/>
    <mergeCell ref="B2:S2"/>
    <mergeCell ref="B3:S3"/>
    <mergeCell ref="O4:S4"/>
    <mergeCell ref="A5:A8"/>
    <mergeCell ref="C7:C8"/>
    <mergeCell ref="D7:D8"/>
    <mergeCell ref="C5:E6"/>
    <mergeCell ref="F5:T5"/>
    <mergeCell ref="E7:E8"/>
    <mergeCell ref="R6:T6"/>
    <mergeCell ref="F7:H7"/>
    <mergeCell ref="I7:K7"/>
    <mergeCell ref="L7:N7"/>
    <mergeCell ref="O7:Q7"/>
    <mergeCell ref="R7:T7"/>
    <mergeCell ref="A48:A51"/>
    <mergeCell ref="F6:H6"/>
    <mergeCell ref="I6:K6"/>
    <mergeCell ref="L6:N6"/>
    <mergeCell ref="O6:Q6"/>
    <mergeCell ref="O47:S47"/>
    <mergeCell ref="C50:C51"/>
    <mergeCell ref="D50:D51"/>
    <mergeCell ref="C48:E49"/>
    <mergeCell ref="F48:T48"/>
    <mergeCell ref="F49:H49"/>
    <mergeCell ref="I49:K49"/>
    <mergeCell ref="L49:N49"/>
    <mergeCell ref="O49:Q49"/>
    <mergeCell ref="R49:T49"/>
    <mergeCell ref="E50:E51"/>
    <mergeCell ref="F50:H50"/>
    <mergeCell ref="I50:K50"/>
    <mergeCell ref="L50:N50"/>
    <mergeCell ref="O50:Q50"/>
    <mergeCell ref="R50:T50"/>
  </mergeCells>
  <phoneticPr fontId="25" type="noConversion"/>
  <printOptions horizontalCentered="1"/>
  <pageMargins left="0" right="0" top="0.59055118110236227" bottom="0.19685039370078741" header="0.51181102362204722" footer="0.51181102362204722"/>
  <pageSetup paperSize="8" scale="6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zoomScaleNormal="100" workbookViewId="0">
      <selection sqref="A1:H1"/>
    </sheetView>
  </sheetViews>
  <sheetFormatPr defaultRowHeight="12.75" x14ac:dyDescent="0.2"/>
  <cols>
    <col min="1" max="1" width="43.1640625" style="268" customWidth="1"/>
    <col min="2" max="2" width="9.83203125" style="267" customWidth="1"/>
    <col min="3" max="3" width="9.6640625" style="267" customWidth="1"/>
    <col min="4" max="4" width="8" style="267" customWidth="1"/>
    <col min="5" max="7" width="9.83203125" style="267" customWidth="1"/>
    <col min="8" max="8" width="7.1640625" style="18" customWidth="1"/>
    <col min="9" max="10" width="12.83203125" style="267" customWidth="1"/>
    <col min="11" max="11" width="13.83203125" style="267" customWidth="1"/>
    <col min="12" max="16384" width="9.33203125" style="267"/>
  </cols>
  <sheetData>
    <row r="1" spans="1:8" ht="18.75" customHeight="1" x14ac:dyDescent="0.25">
      <c r="A1" s="949" t="s">
        <v>671</v>
      </c>
      <c r="B1" s="949"/>
      <c r="C1" s="949"/>
      <c r="D1" s="949"/>
      <c r="E1" s="949"/>
      <c r="F1" s="949"/>
      <c r="G1" s="949"/>
      <c r="H1" s="949"/>
    </row>
    <row r="2" spans="1:8" ht="22.5" customHeight="1" x14ac:dyDescent="0.2">
      <c r="A2" s="950" t="s">
        <v>538</v>
      </c>
      <c r="B2" s="950"/>
      <c r="C2" s="950"/>
      <c r="D2" s="950"/>
      <c r="E2" s="950"/>
      <c r="F2" s="950"/>
      <c r="G2" s="950"/>
      <c r="H2" s="950"/>
    </row>
    <row r="3" spans="1:8" ht="15.75" customHeight="1" thickBot="1" x14ac:dyDescent="0.3">
      <c r="A3" s="32"/>
      <c r="B3" s="18"/>
      <c r="C3" s="18"/>
      <c r="D3" s="18"/>
      <c r="E3" s="951" t="s">
        <v>22</v>
      </c>
      <c r="F3" s="951"/>
      <c r="G3" s="951"/>
      <c r="H3" s="951"/>
    </row>
    <row r="4" spans="1:8" s="281" customFormat="1" ht="57" customHeight="1" thickBot="1" x14ac:dyDescent="0.25">
      <c r="A4" s="916" t="s">
        <v>537</v>
      </c>
      <c r="B4" s="955" t="s">
        <v>536</v>
      </c>
      <c r="C4" s="955" t="s">
        <v>590</v>
      </c>
      <c r="D4" s="955" t="s">
        <v>589</v>
      </c>
      <c r="E4" s="952" t="s">
        <v>21</v>
      </c>
      <c r="F4" s="953"/>
      <c r="G4" s="954"/>
      <c r="H4" s="569" t="s">
        <v>591</v>
      </c>
    </row>
    <row r="5" spans="1:8" s="281" customFormat="1" ht="24" customHeight="1" thickBot="1" x14ac:dyDescent="0.25">
      <c r="A5" s="917"/>
      <c r="B5" s="956"/>
      <c r="C5" s="956"/>
      <c r="D5" s="956"/>
      <c r="E5" s="279" t="s">
        <v>552</v>
      </c>
      <c r="F5" s="415" t="s">
        <v>588</v>
      </c>
      <c r="G5" s="415" t="s">
        <v>569</v>
      </c>
      <c r="H5" s="278"/>
    </row>
    <row r="6" spans="1:8" s="18" customFormat="1" ht="23.25" customHeight="1" thickBot="1" x14ac:dyDescent="0.25">
      <c r="A6" s="280" t="s">
        <v>422</v>
      </c>
      <c r="B6" s="279" t="s">
        <v>423</v>
      </c>
      <c r="C6" s="279" t="s">
        <v>424</v>
      </c>
      <c r="D6" s="279" t="s">
        <v>426</v>
      </c>
      <c r="E6" s="279" t="s">
        <v>425</v>
      </c>
      <c r="F6" s="415" t="s">
        <v>427</v>
      </c>
      <c r="G6" s="415" t="s">
        <v>428</v>
      </c>
      <c r="H6" s="278" t="s">
        <v>575</v>
      </c>
    </row>
    <row r="7" spans="1:8" s="276" customFormat="1" ht="32.25" customHeight="1" x14ac:dyDescent="0.2">
      <c r="A7" s="274" t="s">
        <v>535</v>
      </c>
      <c r="B7" s="570">
        <f>SUM(B8,B17,B18,B29,)</f>
        <v>78971237</v>
      </c>
      <c r="C7" s="570"/>
      <c r="D7" s="570">
        <f t="shared" ref="D7:H7" si="0">SUM(D8,D17,D18,D29,)</f>
        <v>6940436</v>
      </c>
      <c r="E7" s="570">
        <f t="shared" si="0"/>
        <v>109337000</v>
      </c>
      <c r="F7" s="570">
        <f t="shared" si="0"/>
        <v>135267426</v>
      </c>
      <c r="G7" s="570">
        <f>SUM(G8,G17,G18,G29,)</f>
        <v>72030801</v>
      </c>
      <c r="H7" s="571">
        <f t="shared" si="0"/>
        <v>0</v>
      </c>
    </row>
    <row r="8" spans="1:8" s="276" customFormat="1" ht="15.95" customHeight="1" x14ac:dyDescent="0.2">
      <c r="A8" s="277" t="s">
        <v>534</v>
      </c>
      <c r="B8" s="572">
        <f>SUM(B9:B15)</f>
        <v>48739239</v>
      </c>
      <c r="C8" s="572"/>
      <c r="D8" s="572">
        <f>SUM(D9:D13)</f>
        <v>3511436</v>
      </c>
      <c r="E8" s="572">
        <f>SUM(E9:E14)</f>
        <v>93618000</v>
      </c>
      <c r="F8" s="572">
        <f>SUM(F9:F14)</f>
        <v>103343228</v>
      </c>
      <c r="G8" s="572">
        <f>SUM(G9:G15)</f>
        <v>45227803</v>
      </c>
      <c r="H8" s="573"/>
    </row>
    <row r="9" spans="1:8" s="271" customFormat="1" ht="12.6" customHeight="1" x14ac:dyDescent="0.2">
      <c r="A9" s="273" t="s">
        <v>533</v>
      </c>
      <c r="B9" s="574"/>
      <c r="C9" s="575"/>
      <c r="D9" s="574"/>
      <c r="E9" s="574"/>
      <c r="F9" s="574"/>
      <c r="G9" s="574"/>
      <c r="H9" s="576"/>
    </row>
    <row r="10" spans="1:8" s="271" customFormat="1" ht="12.6" customHeight="1" x14ac:dyDescent="0.2">
      <c r="A10" s="272" t="s">
        <v>532</v>
      </c>
      <c r="B10" s="577">
        <v>2833000</v>
      </c>
      <c r="C10" s="578" t="s">
        <v>7</v>
      </c>
      <c r="D10" s="577"/>
      <c r="E10" s="577">
        <v>2833000</v>
      </c>
      <c r="F10" s="577">
        <v>2833000</v>
      </c>
      <c r="G10" s="577">
        <v>2833000</v>
      </c>
      <c r="H10" s="579">
        <f>B10-D10-G10</f>
        <v>0</v>
      </c>
    </row>
    <row r="11" spans="1:8" s="271" customFormat="1" ht="12.6" customHeight="1" x14ac:dyDescent="0.2">
      <c r="A11" s="272" t="s">
        <v>583</v>
      </c>
      <c r="B11" s="577"/>
      <c r="C11" s="578"/>
      <c r="D11" s="577"/>
      <c r="E11" s="577"/>
      <c r="F11" s="577"/>
      <c r="G11" s="577"/>
      <c r="H11" s="579"/>
    </row>
    <row r="12" spans="1:8" s="271" customFormat="1" ht="12.6" customHeight="1" x14ac:dyDescent="0.2">
      <c r="A12" s="272" t="s">
        <v>584</v>
      </c>
      <c r="B12" s="577">
        <v>17259720</v>
      </c>
      <c r="C12" s="578" t="s">
        <v>6</v>
      </c>
      <c r="D12" s="577">
        <v>2359152</v>
      </c>
      <c r="E12" s="577">
        <v>18816000</v>
      </c>
      <c r="F12" s="577">
        <v>18816000</v>
      </c>
      <c r="G12" s="577">
        <v>14900568</v>
      </c>
      <c r="H12" s="579">
        <f t="shared" ref="H12:H40" si="1">B12-D12-G12</f>
        <v>0</v>
      </c>
    </row>
    <row r="13" spans="1:8" s="271" customFormat="1" ht="12.6" customHeight="1" x14ac:dyDescent="0.2">
      <c r="A13" s="272" t="s">
        <v>531</v>
      </c>
      <c r="B13" s="577">
        <v>1152284</v>
      </c>
      <c r="C13" s="578" t="s">
        <v>530</v>
      </c>
      <c r="D13" s="577">
        <v>1152284</v>
      </c>
      <c r="E13" s="577">
        <v>50351000</v>
      </c>
      <c r="F13" s="577">
        <v>57976228</v>
      </c>
      <c r="G13" s="577">
        <v>0</v>
      </c>
      <c r="H13" s="579">
        <v>0</v>
      </c>
    </row>
    <row r="14" spans="1:8" s="271" customFormat="1" ht="12.6" customHeight="1" x14ac:dyDescent="0.2">
      <c r="A14" s="272" t="s">
        <v>587</v>
      </c>
      <c r="B14" s="577">
        <v>24158457</v>
      </c>
      <c r="C14" s="578" t="s">
        <v>7</v>
      </c>
      <c r="D14" s="577"/>
      <c r="E14" s="577">
        <v>21618000</v>
      </c>
      <c r="F14" s="577">
        <v>23718000</v>
      </c>
      <c r="G14" s="577">
        <v>24158457</v>
      </c>
      <c r="H14" s="579">
        <v>0</v>
      </c>
    </row>
    <row r="15" spans="1:8" s="271" customFormat="1" ht="12.6" customHeight="1" x14ac:dyDescent="0.2">
      <c r="A15" s="272" t="s">
        <v>586</v>
      </c>
      <c r="B15" s="577">
        <v>3335778</v>
      </c>
      <c r="C15" s="578" t="s">
        <v>7</v>
      </c>
      <c r="D15" s="577"/>
      <c r="E15" s="577"/>
      <c r="F15" s="577"/>
      <c r="G15" s="577">
        <v>3335778</v>
      </c>
      <c r="H15" s="579"/>
    </row>
    <row r="16" spans="1:8" s="271" customFormat="1" ht="12.6" customHeight="1" x14ac:dyDescent="0.2">
      <c r="A16" s="277" t="s">
        <v>529</v>
      </c>
      <c r="B16" s="574"/>
      <c r="C16" s="575"/>
      <c r="D16" s="574"/>
      <c r="E16" s="574"/>
      <c r="F16" s="574"/>
      <c r="G16" s="574"/>
      <c r="H16" s="576"/>
    </row>
    <row r="17" spans="1:8" s="271" customFormat="1" ht="12.6" customHeight="1" x14ac:dyDescent="0.2">
      <c r="A17" s="275" t="s">
        <v>528</v>
      </c>
      <c r="B17" s="580">
        <v>300000</v>
      </c>
      <c r="C17" s="581" t="s">
        <v>7</v>
      </c>
      <c r="D17" s="580"/>
      <c r="E17" s="580">
        <v>300000</v>
      </c>
      <c r="F17" s="580">
        <v>300000</v>
      </c>
      <c r="G17" s="580">
        <v>300000</v>
      </c>
      <c r="H17" s="583">
        <f t="shared" si="1"/>
        <v>0</v>
      </c>
    </row>
    <row r="18" spans="1:8" s="271" customFormat="1" ht="12.6" customHeight="1" x14ac:dyDescent="0.2">
      <c r="A18" s="274" t="s">
        <v>527</v>
      </c>
      <c r="B18" s="570">
        <f>SUM(B19:B28)</f>
        <v>23936998</v>
      </c>
      <c r="C18" s="570"/>
      <c r="D18" s="570">
        <f>SUM(D19:D25)</f>
        <v>0</v>
      </c>
      <c r="E18" s="570">
        <f>SUM(E19:E28)</f>
        <v>12853000</v>
      </c>
      <c r="F18" s="570">
        <f>SUM(F19:F28)</f>
        <v>29058198</v>
      </c>
      <c r="G18" s="570">
        <f>SUM(G19:G28)</f>
        <v>23936998</v>
      </c>
      <c r="H18" s="582">
        <v>0</v>
      </c>
    </row>
    <row r="19" spans="1:8" s="271" customFormat="1" ht="12.6" customHeight="1" x14ac:dyDescent="0.2">
      <c r="A19" s="273" t="s">
        <v>577</v>
      </c>
      <c r="B19" s="574">
        <v>381000</v>
      </c>
      <c r="C19" s="575" t="s">
        <v>7</v>
      </c>
      <c r="D19" s="574"/>
      <c r="E19" s="574">
        <v>381000</v>
      </c>
      <c r="F19" s="574">
        <v>381000</v>
      </c>
      <c r="G19" s="574">
        <v>381000</v>
      </c>
      <c r="H19" s="579">
        <f t="shared" si="1"/>
        <v>0</v>
      </c>
    </row>
    <row r="20" spans="1:8" s="271" customFormat="1" ht="12.6" customHeight="1" x14ac:dyDescent="0.2">
      <c r="A20" s="272" t="s">
        <v>526</v>
      </c>
      <c r="B20" s="577">
        <v>300000</v>
      </c>
      <c r="C20" s="578" t="s">
        <v>7</v>
      </c>
      <c r="D20" s="577"/>
      <c r="E20" s="577">
        <v>300000</v>
      </c>
      <c r="F20" s="577">
        <v>300000</v>
      </c>
      <c r="G20" s="577">
        <v>300000</v>
      </c>
      <c r="H20" s="579">
        <f t="shared" si="1"/>
        <v>0</v>
      </c>
    </row>
    <row r="21" spans="1:8" s="271" customFormat="1" ht="12.6" customHeight="1" x14ac:dyDescent="0.2">
      <c r="A21" s="272" t="s">
        <v>525</v>
      </c>
      <c r="B21" s="577">
        <v>122000</v>
      </c>
      <c r="C21" s="578" t="s">
        <v>7</v>
      </c>
      <c r="D21" s="577"/>
      <c r="E21" s="577">
        <v>122000</v>
      </c>
      <c r="F21" s="577">
        <v>122000</v>
      </c>
      <c r="G21" s="577">
        <v>122000</v>
      </c>
      <c r="H21" s="579">
        <f t="shared" si="1"/>
        <v>0</v>
      </c>
    </row>
    <row r="22" spans="1:8" s="271" customFormat="1" ht="12.6" customHeight="1" x14ac:dyDescent="0.2">
      <c r="A22" s="272" t="s">
        <v>524</v>
      </c>
      <c r="B22" s="577">
        <v>575000</v>
      </c>
      <c r="C22" s="578" t="s">
        <v>7</v>
      </c>
      <c r="D22" s="577"/>
      <c r="E22" s="577">
        <v>575000</v>
      </c>
      <c r="F22" s="577">
        <v>575000</v>
      </c>
      <c r="G22" s="577">
        <v>575000</v>
      </c>
      <c r="H22" s="579">
        <f t="shared" si="1"/>
        <v>0</v>
      </c>
    </row>
    <row r="23" spans="1:8" s="271" customFormat="1" ht="12.6" customHeight="1" x14ac:dyDescent="0.2">
      <c r="A23" s="272" t="s">
        <v>523</v>
      </c>
      <c r="B23" s="577">
        <v>122000</v>
      </c>
      <c r="C23" s="578" t="s">
        <v>7</v>
      </c>
      <c r="D23" s="577"/>
      <c r="E23" s="577">
        <v>122000</v>
      </c>
      <c r="F23" s="577">
        <v>122000</v>
      </c>
      <c r="G23" s="577">
        <v>122000</v>
      </c>
      <c r="H23" s="579">
        <f t="shared" si="1"/>
        <v>0</v>
      </c>
    </row>
    <row r="24" spans="1:8" s="271" customFormat="1" ht="12.6" customHeight="1" x14ac:dyDescent="0.2">
      <c r="A24" s="272" t="s">
        <v>579</v>
      </c>
      <c r="B24" s="577"/>
      <c r="C24" s="578"/>
      <c r="D24" s="577"/>
      <c r="E24" s="577"/>
      <c r="F24" s="577"/>
      <c r="G24" s="577"/>
      <c r="H24" s="579">
        <f t="shared" si="1"/>
        <v>0</v>
      </c>
    </row>
    <row r="25" spans="1:8" s="271" customFormat="1" ht="12.6" customHeight="1" x14ac:dyDescent="0.2">
      <c r="A25" s="272" t="s">
        <v>580</v>
      </c>
      <c r="B25" s="577">
        <v>21054998</v>
      </c>
      <c r="C25" s="578" t="s">
        <v>564</v>
      </c>
      <c r="D25" s="577"/>
      <c r="E25" s="577">
        <v>3831000</v>
      </c>
      <c r="F25" s="577">
        <v>20036198</v>
      </c>
      <c r="G25" s="577">
        <v>21054998</v>
      </c>
      <c r="H25" s="579">
        <f t="shared" si="1"/>
        <v>0</v>
      </c>
    </row>
    <row r="26" spans="1:8" s="271" customFormat="1" ht="12.6" customHeight="1" x14ac:dyDescent="0.2">
      <c r="A26" s="272" t="s">
        <v>581</v>
      </c>
      <c r="B26" s="577">
        <v>0</v>
      </c>
      <c r="C26" s="578"/>
      <c r="D26" s="577"/>
      <c r="E26" s="577">
        <v>6140000</v>
      </c>
      <c r="F26" s="577">
        <v>6140000</v>
      </c>
      <c r="G26" s="577">
        <v>0</v>
      </c>
      <c r="H26" s="579">
        <v>0</v>
      </c>
    </row>
    <row r="27" spans="1:8" s="271" customFormat="1" ht="12.6" customHeight="1" x14ac:dyDescent="0.2">
      <c r="A27" s="272" t="s">
        <v>585</v>
      </c>
      <c r="B27" s="577">
        <v>1148000</v>
      </c>
      <c r="C27" s="578" t="s">
        <v>7</v>
      </c>
      <c r="D27" s="577"/>
      <c r="E27" s="577">
        <v>1148000</v>
      </c>
      <c r="F27" s="577">
        <v>1148000</v>
      </c>
      <c r="G27" s="577">
        <v>1148000</v>
      </c>
      <c r="H27" s="579">
        <f t="shared" si="1"/>
        <v>0</v>
      </c>
    </row>
    <row r="28" spans="1:8" s="271" customFormat="1" ht="12.6" customHeight="1" x14ac:dyDescent="0.2">
      <c r="A28" s="272" t="s">
        <v>522</v>
      </c>
      <c r="B28" s="577">
        <v>234000</v>
      </c>
      <c r="C28" s="578" t="s">
        <v>11</v>
      </c>
      <c r="D28" s="577"/>
      <c r="E28" s="577">
        <v>234000</v>
      </c>
      <c r="F28" s="577">
        <v>234000</v>
      </c>
      <c r="G28" s="577">
        <v>234000</v>
      </c>
      <c r="H28" s="579">
        <f t="shared" si="1"/>
        <v>0</v>
      </c>
    </row>
    <row r="29" spans="1:8" s="271" customFormat="1" ht="12.6" customHeight="1" x14ac:dyDescent="0.2">
      <c r="A29" s="277" t="s">
        <v>578</v>
      </c>
      <c r="B29" s="572">
        <v>5995000</v>
      </c>
      <c r="C29" s="572"/>
      <c r="D29" s="572">
        <v>3429000</v>
      </c>
      <c r="E29" s="572">
        <f>SUM(E30:E30)</f>
        <v>2566000</v>
      </c>
      <c r="F29" s="572">
        <f>SUM(F30:F30)</f>
        <v>2566000</v>
      </c>
      <c r="G29" s="572">
        <f>SUM(G30:G30)</f>
        <v>2566000</v>
      </c>
      <c r="H29" s="576"/>
    </row>
    <row r="30" spans="1:8" s="271" customFormat="1" ht="12.6" customHeight="1" x14ac:dyDescent="0.2">
      <c r="A30" s="272" t="s">
        <v>521</v>
      </c>
      <c r="B30" s="577">
        <v>5995000</v>
      </c>
      <c r="C30" s="578" t="s">
        <v>530</v>
      </c>
      <c r="D30" s="577">
        <v>3429000</v>
      </c>
      <c r="E30" s="577">
        <v>2566000</v>
      </c>
      <c r="F30" s="577">
        <v>2566000</v>
      </c>
      <c r="G30" s="577">
        <v>2566000</v>
      </c>
      <c r="H30" s="583">
        <f t="shared" si="1"/>
        <v>0</v>
      </c>
    </row>
    <row r="31" spans="1:8" s="276" customFormat="1" ht="36.75" customHeight="1" x14ac:dyDescent="0.2">
      <c r="A31" s="274" t="s">
        <v>520</v>
      </c>
      <c r="B31" s="570">
        <f>SUM(B32:B36)</f>
        <v>52789701</v>
      </c>
      <c r="C31" s="570"/>
      <c r="D31" s="570">
        <f>SUM(D33:D35)</f>
        <v>0</v>
      </c>
      <c r="E31" s="570">
        <f>SUM(E32:E36)</f>
        <v>51749000</v>
      </c>
      <c r="F31" s="570">
        <f>SUM(F32:F36)</f>
        <v>51749000</v>
      </c>
      <c r="G31" s="570">
        <f>SUM(G32:G36)</f>
        <v>52789701</v>
      </c>
      <c r="H31" s="583">
        <v>0</v>
      </c>
    </row>
    <row r="32" spans="1:8" s="271" customFormat="1" ht="12.6" customHeight="1" x14ac:dyDescent="0.2">
      <c r="A32" s="273" t="s">
        <v>582</v>
      </c>
      <c r="B32" s="574">
        <v>1563000</v>
      </c>
      <c r="C32" s="575" t="s">
        <v>7</v>
      </c>
      <c r="D32" s="574"/>
      <c r="E32" s="574">
        <v>1563000</v>
      </c>
      <c r="F32" s="574">
        <v>1563000</v>
      </c>
      <c r="G32" s="574">
        <v>1563000</v>
      </c>
      <c r="H32" s="576">
        <f t="shared" si="1"/>
        <v>0</v>
      </c>
    </row>
    <row r="33" spans="1:15" s="271" customFormat="1" ht="12.6" customHeight="1" x14ac:dyDescent="0.2">
      <c r="A33" s="272" t="s">
        <v>519</v>
      </c>
      <c r="B33" s="577"/>
      <c r="C33" s="578"/>
      <c r="D33" s="577"/>
      <c r="E33" s="577"/>
      <c r="F33" s="577"/>
      <c r="G33" s="577"/>
      <c r="H33" s="579"/>
    </row>
    <row r="34" spans="1:15" s="271" customFormat="1" ht="12.6" customHeight="1" x14ac:dyDescent="0.2">
      <c r="A34" s="272" t="s">
        <v>518</v>
      </c>
      <c r="B34" s="577">
        <v>538000</v>
      </c>
      <c r="C34" s="578" t="s">
        <v>7</v>
      </c>
      <c r="D34" s="577"/>
      <c r="E34" s="577">
        <v>538000</v>
      </c>
      <c r="F34" s="577">
        <v>538000</v>
      </c>
      <c r="G34" s="577">
        <v>538000</v>
      </c>
      <c r="H34" s="579">
        <f t="shared" si="1"/>
        <v>0</v>
      </c>
    </row>
    <row r="35" spans="1:15" s="271" customFormat="1" ht="18" customHeight="1" x14ac:dyDescent="0.2">
      <c r="A35" s="272" t="s">
        <v>517</v>
      </c>
      <c r="B35" s="577">
        <v>48938701</v>
      </c>
      <c r="C35" s="578" t="s">
        <v>557</v>
      </c>
      <c r="D35" s="577"/>
      <c r="E35" s="577">
        <v>47898000</v>
      </c>
      <c r="F35" s="577">
        <v>47898000</v>
      </c>
      <c r="G35" s="577">
        <v>48938701</v>
      </c>
      <c r="H35" s="579">
        <v>0</v>
      </c>
    </row>
    <row r="36" spans="1:15" s="271" customFormat="1" ht="12.6" customHeight="1" x14ac:dyDescent="0.2">
      <c r="A36" s="275" t="s">
        <v>516</v>
      </c>
      <c r="B36" s="580">
        <v>1750000</v>
      </c>
      <c r="C36" s="581" t="s">
        <v>7</v>
      </c>
      <c r="D36" s="580"/>
      <c r="E36" s="580">
        <v>1750000</v>
      </c>
      <c r="F36" s="580">
        <v>1750000</v>
      </c>
      <c r="G36" s="580">
        <v>1750000</v>
      </c>
      <c r="H36" s="583">
        <f t="shared" si="1"/>
        <v>0</v>
      </c>
    </row>
    <row r="37" spans="1:15" s="271" customFormat="1" ht="27.75" customHeight="1" x14ac:dyDescent="0.2">
      <c r="A37" s="274" t="s">
        <v>515</v>
      </c>
      <c r="B37" s="570">
        <f>SUM(B38:B41)</f>
        <v>51787630</v>
      </c>
      <c r="C37" s="570"/>
      <c r="D37" s="570">
        <f t="shared" ref="D37:F37" si="2">SUM(D38:D40)</f>
        <v>0</v>
      </c>
      <c r="E37" s="570">
        <f t="shared" si="2"/>
        <v>2000000</v>
      </c>
      <c r="F37" s="570">
        <f t="shared" si="2"/>
        <v>2000000</v>
      </c>
      <c r="G37" s="570">
        <f>SUM(G38:G41)</f>
        <v>51787630</v>
      </c>
      <c r="H37" s="579">
        <v>0</v>
      </c>
    </row>
    <row r="38" spans="1:15" s="271" customFormat="1" ht="12.6" customHeight="1" x14ac:dyDescent="0.2">
      <c r="A38" s="273" t="s">
        <v>514</v>
      </c>
      <c r="B38" s="574">
        <v>0</v>
      </c>
      <c r="C38" s="575" t="s">
        <v>7</v>
      </c>
      <c r="D38" s="574"/>
      <c r="E38" s="574">
        <v>1000000</v>
      </c>
      <c r="F38" s="574">
        <v>1000000</v>
      </c>
      <c r="G38" s="574">
        <v>0</v>
      </c>
      <c r="H38" s="576">
        <v>0</v>
      </c>
    </row>
    <row r="39" spans="1:15" s="271" customFormat="1" ht="12.6" customHeight="1" x14ac:dyDescent="0.2">
      <c r="A39" s="272" t="s">
        <v>513</v>
      </c>
      <c r="B39" s="577">
        <v>1000000</v>
      </c>
      <c r="C39" s="578" t="s">
        <v>7</v>
      </c>
      <c r="D39" s="577"/>
      <c r="E39" s="577">
        <v>1000000</v>
      </c>
      <c r="F39" s="577">
        <v>1000000</v>
      </c>
      <c r="G39" s="577">
        <v>1000000</v>
      </c>
      <c r="H39" s="579">
        <f>B39-D39-G39</f>
        <v>0</v>
      </c>
    </row>
    <row r="40" spans="1:15" s="271" customFormat="1" ht="25.5" customHeight="1" x14ac:dyDescent="0.2">
      <c r="A40" s="272" t="s">
        <v>653</v>
      </c>
      <c r="B40" s="577">
        <v>297180</v>
      </c>
      <c r="C40" s="578" t="s">
        <v>7</v>
      </c>
      <c r="D40" s="577"/>
      <c r="E40" s="577">
        <v>0</v>
      </c>
      <c r="F40" s="577">
        <v>0</v>
      </c>
      <c r="G40" s="577">
        <v>297180</v>
      </c>
      <c r="H40" s="579">
        <f t="shared" si="1"/>
        <v>0</v>
      </c>
      <c r="O40" s="271">
        <v>0</v>
      </c>
    </row>
    <row r="41" spans="1:15" s="271" customFormat="1" ht="37.5" customHeight="1" thickBot="1" x14ac:dyDescent="0.25">
      <c r="A41" s="272" t="s">
        <v>592</v>
      </c>
      <c r="B41" s="577">
        <v>50490450</v>
      </c>
      <c r="C41" s="578" t="s">
        <v>7</v>
      </c>
      <c r="D41" s="577"/>
      <c r="E41" s="577"/>
      <c r="F41" s="577"/>
      <c r="G41" s="587">
        <v>50490450</v>
      </c>
      <c r="H41" s="579">
        <v>0</v>
      </c>
    </row>
    <row r="42" spans="1:15" s="269" customFormat="1" ht="26.25" customHeight="1" thickBot="1" x14ac:dyDescent="0.25">
      <c r="A42" s="270" t="s">
        <v>103</v>
      </c>
      <c r="B42" s="584">
        <f>SUM(B7,B31,B37,)</f>
        <v>183548568</v>
      </c>
      <c r="C42" s="584"/>
      <c r="D42" s="584">
        <f>SUM(D7,D31,D37,)</f>
        <v>6940436</v>
      </c>
      <c r="E42" s="584">
        <f>SUM(E7,E31,E37,)</f>
        <v>163086000</v>
      </c>
      <c r="F42" s="584">
        <f>SUM(F7,F31,F37,)</f>
        <v>189016426</v>
      </c>
      <c r="G42" s="585">
        <f>SUM(G7,G31,G37,)</f>
        <v>176608132</v>
      </c>
      <c r="H42" s="586">
        <v>0</v>
      </c>
    </row>
  </sheetData>
  <mergeCells count="8">
    <mergeCell ref="A1:H1"/>
    <mergeCell ref="A2:H2"/>
    <mergeCell ref="E3:H3"/>
    <mergeCell ref="E4:G4"/>
    <mergeCell ref="B4:B5"/>
    <mergeCell ref="C4:C5"/>
    <mergeCell ref="D4:D5"/>
    <mergeCell ref="A4:A5"/>
  </mergeCells>
  <pageMargins left="0" right="0" top="0.62992125984251968" bottom="0" header="0" footer="0"/>
  <pageSetup paperSize="9" scale="10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14"/>
  <sheetViews>
    <sheetView zoomScaleNormal="100" workbookViewId="0">
      <selection sqref="A1:E1"/>
    </sheetView>
  </sheetViews>
  <sheetFormatPr defaultRowHeight="12.75" x14ac:dyDescent="0.2"/>
  <cols>
    <col min="1" max="1" width="38.6640625" style="15" customWidth="1"/>
    <col min="2" max="2" width="13.83203125" style="15" customWidth="1"/>
    <col min="3" max="3" width="15.5" style="15" customWidth="1"/>
    <col min="4" max="4" width="13.83203125" style="15" customWidth="1"/>
    <col min="5" max="5" width="18.1640625" style="15" customWidth="1"/>
    <col min="6" max="16384" width="9.33203125" style="15"/>
  </cols>
  <sheetData>
    <row r="1" spans="1:5" s="31" customFormat="1" ht="15" x14ac:dyDescent="0.25">
      <c r="A1" s="973" t="s">
        <v>672</v>
      </c>
      <c r="B1" s="973"/>
      <c r="C1" s="973"/>
      <c r="D1" s="973"/>
      <c r="E1" s="973"/>
    </row>
    <row r="2" spans="1:5" s="20" customFormat="1" ht="15.75" x14ac:dyDescent="0.25">
      <c r="A2" s="974" t="s">
        <v>511</v>
      </c>
      <c r="B2" s="974"/>
      <c r="C2" s="974"/>
      <c r="D2" s="974"/>
      <c r="E2" s="974"/>
    </row>
    <row r="3" spans="1:5" ht="15.75" x14ac:dyDescent="0.25">
      <c r="A3" s="35"/>
      <c r="B3" s="115"/>
      <c r="C3" s="115"/>
      <c r="D3" s="115"/>
      <c r="E3" s="115"/>
    </row>
    <row r="4" spans="1:5" ht="15.75" x14ac:dyDescent="0.25">
      <c r="A4" s="35" t="s">
        <v>510</v>
      </c>
      <c r="B4" s="115"/>
      <c r="C4" s="115"/>
      <c r="D4" s="115"/>
      <c r="E4" s="115"/>
    </row>
    <row r="5" spans="1:5" ht="15.75" x14ac:dyDescent="0.25">
      <c r="A5" s="35"/>
      <c r="B5" s="260" t="s">
        <v>509</v>
      </c>
      <c r="C5" s="115"/>
      <c r="D5" s="115"/>
      <c r="E5" s="115"/>
    </row>
    <row r="6" spans="1:5" ht="14.25" thickBot="1" x14ac:dyDescent="0.3">
      <c r="A6" s="34"/>
      <c r="B6" s="34"/>
      <c r="C6" s="34"/>
      <c r="D6" s="957" t="s">
        <v>22</v>
      </c>
      <c r="E6" s="957"/>
    </row>
    <row r="7" spans="1:5" ht="13.5" thickBot="1" x14ac:dyDescent="0.25">
      <c r="A7" s="36" t="s">
        <v>135</v>
      </c>
      <c r="B7" s="37" t="s">
        <v>8</v>
      </c>
      <c r="C7" s="37" t="s">
        <v>6</v>
      </c>
      <c r="D7" s="37" t="s">
        <v>7</v>
      </c>
      <c r="E7" s="38" t="s">
        <v>97</v>
      </c>
    </row>
    <row r="8" spans="1:5" x14ac:dyDescent="0.2">
      <c r="A8" s="39" t="s">
        <v>136</v>
      </c>
      <c r="B8" s="21">
        <v>0</v>
      </c>
      <c r="C8" s="21">
        <v>0</v>
      </c>
      <c r="D8" s="21"/>
      <c r="E8" s="40">
        <v>0</v>
      </c>
    </row>
    <row r="9" spans="1:5" x14ac:dyDescent="0.2">
      <c r="A9" s="41" t="s">
        <v>147</v>
      </c>
      <c r="B9" s="22">
        <v>0</v>
      </c>
      <c r="C9" s="22">
        <v>0</v>
      </c>
      <c r="D9" s="22"/>
      <c r="E9" s="42">
        <f>SUM(B9:D9)</f>
        <v>0</v>
      </c>
    </row>
    <row r="10" spans="1:5" x14ac:dyDescent="0.2">
      <c r="A10" s="43" t="s">
        <v>137</v>
      </c>
      <c r="B10" s="23">
        <v>50700</v>
      </c>
      <c r="C10" s="23">
        <v>4295955</v>
      </c>
      <c r="D10" s="23">
        <v>1653345</v>
      </c>
      <c r="E10" s="44">
        <f>SUM(B10:D10)</f>
        <v>6000000</v>
      </c>
    </row>
    <row r="11" spans="1:5" x14ac:dyDescent="0.2">
      <c r="A11" s="43" t="s">
        <v>148</v>
      </c>
      <c r="B11" s="23"/>
      <c r="C11" s="23"/>
      <c r="D11" s="23"/>
      <c r="E11" s="44">
        <f>SUM(B11:D11)</f>
        <v>0</v>
      </c>
    </row>
    <row r="12" spans="1:5" ht="13.5" thickBot="1" x14ac:dyDescent="0.25">
      <c r="A12" s="43" t="s">
        <v>138</v>
      </c>
      <c r="B12" s="23"/>
      <c r="C12" s="23"/>
      <c r="D12" s="23"/>
      <c r="E12" s="44">
        <f>SUM(B12:D12)</f>
        <v>0</v>
      </c>
    </row>
    <row r="13" spans="1:5" ht="13.5" thickBot="1" x14ac:dyDescent="0.25">
      <c r="A13" s="45" t="s">
        <v>141</v>
      </c>
      <c r="B13" s="46">
        <f>B8+SUM(B10:B12)</f>
        <v>50700</v>
      </c>
      <c r="C13" s="46">
        <f>C8+SUM(C10:C12)</f>
        <v>4295955</v>
      </c>
      <c r="D13" s="46">
        <f>D8+SUM(D10:D12)</f>
        <v>1653345</v>
      </c>
      <c r="E13" s="47">
        <f>E8+SUM(E10:E12)</f>
        <v>6000000</v>
      </c>
    </row>
    <row r="14" spans="1:5" ht="12" customHeight="1" thickBot="1" x14ac:dyDescent="0.25">
      <c r="A14" s="16"/>
      <c r="B14" s="16"/>
      <c r="C14" s="16"/>
      <c r="D14" s="16"/>
      <c r="E14" s="16"/>
    </row>
    <row r="15" spans="1:5" ht="13.5" thickBot="1" x14ac:dyDescent="0.25">
      <c r="A15" s="36" t="s">
        <v>140</v>
      </c>
      <c r="B15" s="37" t="s">
        <v>6</v>
      </c>
      <c r="C15" s="37" t="s">
        <v>7</v>
      </c>
      <c r="D15" s="37" t="s">
        <v>24</v>
      </c>
      <c r="E15" s="38" t="s">
        <v>97</v>
      </c>
    </row>
    <row r="16" spans="1:5" x14ac:dyDescent="0.2">
      <c r="A16" s="39" t="s">
        <v>144</v>
      </c>
      <c r="B16" s="21">
        <v>0</v>
      </c>
      <c r="C16" s="21">
        <v>108245</v>
      </c>
      <c r="D16" s="21">
        <v>146575</v>
      </c>
      <c r="E16" s="40">
        <f>SUM(B16:D16)</f>
        <v>254820</v>
      </c>
    </row>
    <row r="17" spans="1:5" x14ac:dyDescent="0.2">
      <c r="A17" s="261" t="s">
        <v>19</v>
      </c>
      <c r="B17" s="262">
        <v>0</v>
      </c>
      <c r="C17" s="262">
        <v>0</v>
      </c>
      <c r="D17" s="262">
        <v>24000</v>
      </c>
      <c r="E17" s="44">
        <f>SUM(B17:D17)</f>
        <v>24000</v>
      </c>
    </row>
    <row r="18" spans="1:5" x14ac:dyDescent="0.2">
      <c r="A18" s="48" t="s">
        <v>145</v>
      </c>
      <c r="B18" s="23">
        <v>0</v>
      </c>
      <c r="C18" s="23">
        <v>3300000</v>
      </c>
      <c r="D18" s="23"/>
      <c r="E18" s="44">
        <f>SUM(B18:D18)</f>
        <v>3300000</v>
      </c>
    </row>
    <row r="19" spans="1:5" x14ac:dyDescent="0.2">
      <c r="A19" s="43" t="s">
        <v>146</v>
      </c>
      <c r="B19" s="23">
        <v>50700</v>
      </c>
      <c r="C19" s="23">
        <v>871200</v>
      </c>
      <c r="D19" s="23">
        <v>1468800</v>
      </c>
      <c r="E19" s="44">
        <f>SUM(B19:D19)</f>
        <v>2390700</v>
      </c>
    </row>
    <row r="20" spans="1:5" ht="13.5" thickBot="1" x14ac:dyDescent="0.25">
      <c r="A20" s="43" t="s">
        <v>501</v>
      </c>
      <c r="B20" s="23"/>
      <c r="C20" s="23">
        <v>16510</v>
      </c>
      <c r="D20" s="23">
        <v>13970</v>
      </c>
      <c r="E20" s="44">
        <f>SUM(B20:D20)</f>
        <v>30480</v>
      </c>
    </row>
    <row r="21" spans="1:5" ht="13.5" thickBot="1" x14ac:dyDescent="0.25">
      <c r="A21" s="45" t="s">
        <v>98</v>
      </c>
      <c r="B21" s="46">
        <f>SUM(B16:B20)</f>
        <v>50700</v>
      </c>
      <c r="C21" s="46">
        <f>SUM(C16:C20)</f>
        <v>4295955</v>
      </c>
      <c r="D21" s="46">
        <f>SUM(D16:D20)</f>
        <v>1653345</v>
      </c>
      <c r="E21" s="47">
        <f>SUM(E16:E20)</f>
        <v>6000000</v>
      </c>
    </row>
    <row r="22" spans="1:5" x14ac:dyDescent="0.2">
      <c r="A22" s="34"/>
      <c r="B22" s="34"/>
      <c r="C22" s="34"/>
      <c r="D22" s="34"/>
      <c r="E22" s="34"/>
    </row>
    <row r="23" spans="1:5" ht="15.75" x14ac:dyDescent="0.25">
      <c r="A23" s="35" t="s">
        <v>508</v>
      </c>
      <c r="B23" s="115"/>
      <c r="C23" s="115"/>
      <c r="D23" s="115"/>
      <c r="E23" s="115"/>
    </row>
    <row r="24" spans="1:5" ht="15.75" x14ac:dyDescent="0.25">
      <c r="A24" s="35"/>
      <c r="B24" s="260" t="s">
        <v>507</v>
      </c>
      <c r="C24" s="115"/>
      <c r="D24" s="115"/>
      <c r="E24" s="115"/>
    </row>
    <row r="25" spans="1:5" ht="14.25" thickBot="1" x14ac:dyDescent="0.3">
      <c r="A25" s="34"/>
      <c r="B25" s="34"/>
      <c r="C25" s="34"/>
      <c r="D25" s="957" t="s">
        <v>22</v>
      </c>
      <c r="E25" s="957"/>
    </row>
    <row r="26" spans="1:5" ht="13.5" thickBot="1" x14ac:dyDescent="0.25">
      <c r="A26" s="36" t="s">
        <v>135</v>
      </c>
      <c r="B26" s="37" t="s">
        <v>506</v>
      </c>
      <c r="C26" s="37" t="s">
        <v>7</v>
      </c>
      <c r="D26" s="37" t="s">
        <v>24</v>
      </c>
      <c r="E26" s="38" t="s">
        <v>97</v>
      </c>
    </row>
    <row r="27" spans="1:5" x14ac:dyDescent="0.2">
      <c r="A27" s="39" t="s">
        <v>136</v>
      </c>
      <c r="B27" s="21">
        <v>644284</v>
      </c>
      <c r="C27" s="21">
        <v>7901000</v>
      </c>
      <c r="D27" s="21"/>
      <c r="E27" s="40">
        <f t="shared" ref="E27:E32" si="0">SUM(B27:D27)</f>
        <v>8545284</v>
      </c>
    </row>
    <row r="28" spans="1:5" x14ac:dyDescent="0.2">
      <c r="A28" s="41" t="s">
        <v>147</v>
      </c>
      <c r="B28" s="22">
        <v>0</v>
      </c>
      <c r="C28" s="22"/>
      <c r="D28" s="22"/>
      <c r="E28" s="42">
        <f t="shared" si="0"/>
        <v>0</v>
      </c>
    </row>
    <row r="29" spans="1:5" ht="13.5" customHeight="1" x14ac:dyDescent="0.2">
      <c r="A29" s="43" t="s">
        <v>137</v>
      </c>
      <c r="B29" s="23">
        <v>55430450</v>
      </c>
      <c r="C29" s="23">
        <v>0</v>
      </c>
      <c r="D29" s="23"/>
      <c r="E29" s="44">
        <f t="shared" si="0"/>
        <v>55430450</v>
      </c>
    </row>
    <row r="30" spans="1:5" x14ac:dyDescent="0.2">
      <c r="A30" s="43" t="s">
        <v>148</v>
      </c>
      <c r="B30" s="23"/>
      <c r="C30" s="23"/>
      <c r="D30" s="23"/>
      <c r="E30" s="44">
        <f t="shared" si="0"/>
        <v>0</v>
      </c>
    </row>
    <row r="31" spans="1:5" x14ac:dyDescent="0.2">
      <c r="A31" s="43" t="s">
        <v>138</v>
      </c>
      <c r="B31" s="23"/>
      <c r="C31" s="23"/>
      <c r="D31" s="23"/>
      <c r="E31" s="44">
        <f t="shared" si="0"/>
        <v>0</v>
      </c>
    </row>
    <row r="32" spans="1:5" ht="13.5" thickBot="1" x14ac:dyDescent="0.25">
      <c r="A32" s="43" t="s">
        <v>139</v>
      </c>
      <c r="B32" s="23"/>
      <c r="C32" s="23"/>
      <c r="D32" s="23"/>
      <c r="E32" s="44">
        <f t="shared" si="0"/>
        <v>0</v>
      </c>
    </row>
    <row r="33" spans="1:5" ht="13.5" thickBot="1" x14ac:dyDescent="0.25">
      <c r="A33" s="45" t="s">
        <v>141</v>
      </c>
      <c r="B33" s="46">
        <f>B27+SUM(B29:B32)</f>
        <v>56074734</v>
      </c>
      <c r="C33" s="46">
        <f>C27+SUM(C29:C32)</f>
        <v>7901000</v>
      </c>
      <c r="D33" s="46">
        <f>D27+SUM(D29:D32)</f>
        <v>0</v>
      </c>
      <c r="E33" s="47">
        <f>E27+SUM(E29:E32)</f>
        <v>63975734</v>
      </c>
    </row>
    <row r="34" spans="1:5" ht="13.5" thickBot="1" x14ac:dyDescent="0.25">
      <c r="A34" s="16"/>
      <c r="B34" s="16"/>
      <c r="C34" s="16"/>
      <c r="D34" s="16"/>
      <c r="E34" s="16"/>
    </row>
    <row r="35" spans="1:5" ht="13.5" thickBot="1" x14ac:dyDescent="0.25">
      <c r="A35" s="36" t="s">
        <v>140</v>
      </c>
      <c r="B35" s="37" t="s">
        <v>506</v>
      </c>
      <c r="C35" s="37" t="s">
        <v>7</v>
      </c>
      <c r="D35" s="37" t="s">
        <v>24</v>
      </c>
      <c r="E35" s="38" t="s">
        <v>97</v>
      </c>
    </row>
    <row r="36" spans="1:5" x14ac:dyDescent="0.2">
      <c r="A36" s="39" t="s">
        <v>144</v>
      </c>
      <c r="B36" s="21"/>
      <c r="C36" s="21"/>
      <c r="D36" s="21"/>
      <c r="E36" s="40">
        <f>SUM(B36:D36)</f>
        <v>0</v>
      </c>
    </row>
    <row r="37" spans="1:5" x14ac:dyDescent="0.2">
      <c r="A37" s="261" t="s">
        <v>19</v>
      </c>
      <c r="B37" s="262"/>
      <c r="C37" s="262"/>
      <c r="D37" s="262"/>
      <c r="E37" s="263"/>
    </row>
    <row r="38" spans="1:5" x14ac:dyDescent="0.2">
      <c r="A38" s="48" t="s">
        <v>145</v>
      </c>
      <c r="B38" s="23">
        <v>644284</v>
      </c>
      <c r="C38" s="23">
        <v>0</v>
      </c>
      <c r="D38" s="23"/>
      <c r="E38" s="44">
        <f>SUM(B38:D38)</f>
        <v>644284</v>
      </c>
    </row>
    <row r="39" spans="1:5" x14ac:dyDescent="0.2">
      <c r="A39" s="43" t="s">
        <v>146</v>
      </c>
      <c r="B39" s="23">
        <v>508000</v>
      </c>
      <c r="C39" s="23">
        <v>7393000</v>
      </c>
      <c r="D39" s="23"/>
      <c r="E39" s="44">
        <f>SUM(B39:D39)</f>
        <v>7901000</v>
      </c>
    </row>
    <row r="40" spans="1:5" ht="13.5" thickBot="1" x14ac:dyDescent="0.25">
      <c r="A40" s="43" t="s">
        <v>606</v>
      </c>
      <c r="B40" s="23"/>
      <c r="C40" s="23">
        <v>55430450</v>
      </c>
      <c r="D40" s="23"/>
      <c r="E40" s="44">
        <f>SUM(B40:D40)</f>
        <v>55430450</v>
      </c>
    </row>
    <row r="41" spans="1:5" ht="13.5" thickBot="1" x14ac:dyDescent="0.25">
      <c r="A41" s="45" t="s">
        <v>98</v>
      </c>
      <c r="B41" s="46">
        <f>SUM(B36:B40)</f>
        <v>1152284</v>
      </c>
      <c r="C41" s="46">
        <f>SUM(C36:C40)</f>
        <v>62823450</v>
      </c>
      <c r="D41" s="46">
        <f>SUM(D36:D40)</f>
        <v>0</v>
      </c>
      <c r="E41" s="47">
        <f>SUM(E36:E40)</f>
        <v>63975734</v>
      </c>
    </row>
    <row r="43" spans="1:5" ht="15.75" x14ac:dyDescent="0.25">
      <c r="A43" s="35" t="s">
        <v>505</v>
      </c>
      <c r="B43" s="115"/>
      <c r="C43" s="115"/>
      <c r="D43" s="115"/>
      <c r="E43" s="115"/>
    </row>
    <row r="44" spans="1:5" ht="15.75" x14ac:dyDescent="0.25">
      <c r="A44" s="35"/>
      <c r="B44" s="260" t="s">
        <v>504</v>
      </c>
      <c r="C44" s="115"/>
      <c r="D44" s="115"/>
      <c r="E44" s="115"/>
    </row>
    <row r="45" spans="1:5" ht="14.25" thickBot="1" x14ac:dyDescent="0.3">
      <c r="A45" s="34"/>
      <c r="B45" s="34"/>
      <c r="C45" s="34"/>
      <c r="D45" s="957" t="s">
        <v>22</v>
      </c>
      <c r="E45" s="957"/>
    </row>
    <row r="46" spans="1:5" ht="13.5" thickBot="1" x14ac:dyDescent="0.25">
      <c r="A46" s="36" t="s">
        <v>135</v>
      </c>
      <c r="B46" s="37" t="s">
        <v>6</v>
      </c>
      <c r="C46" s="37" t="s">
        <v>7</v>
      </c>
      <c r="D46" s="37" t="s">
        <v>24</v>
      </c>
      <c r="E46" s="38" t="s">
        <v>97</v>
      </c>
    </row>
    <row r="47" spans="1:5" x14ac:dyDescent="0.2">
      <c r="A47" s="39" t="s">
        <v>136</v>
      </c>
      <c r="B47" s="21"/>
      <c r="C47" s="21">
        <v>3878701</v>
      </c>
      <c r="D47" s="21"/>
      <c r="E47" s="40">
        <f>SUM(C47:D47)</f>
        <v>3878701</v>
      </c>
    </row>
    <row r="48" spans="1:5" x14ac:dyDescent="0.2">
      <c r="A48" s="41" t="s">
        <v>147</v>
      </c>
      <c r="B48" s="22"/>
      <c r="C48" s="22"/>
      <c r="D48" s="22"/>
      <c r="E48" s="42">
        <f>SUM(B48:D48)</f>
        <v>0</v>
      </c>
    </row>
    <row r="49" spans="1:5" x14ac:dyDescent="0.2">
      <c r="A49" s="43" t="s">
        <v>137</v>
      </c>
      <c r="B49" s="23">
        <v>50040450</v>
      </c>
      <c r="C49" s="23">
        <v>0</v>
      </c>
      <c r="D49" s="23"/>
      <c r="E49" s="44">
        <f>SUM(B49:D49)</f>
        <v>50040450</v>
      </c>
    </row>
    <row r="50" spans="1:5" x14ac:dyDescent="0.2">
      <c r="A50" s="43" t="s">
        <v>148</v>
      </c>
      <c r="B50" s="23"/>
      <c r="C50" s="23"/>
      <c r="D50" s="23"/>
      <c r="E50" s="44">
        <f>SUM(B50:D50)</f>
        <v>0</v>
      </c>
    </row>
    <row r="51" spans="1:5" x14ac:dyDescent="0.2">
      <c r="A51" s="43" t="s">
        <v>138</v>
      </c>
      <c r="B51" s="23"/>
      <c r="C51" s="23"/>
      <c r="D51" s="23"/>
      <c r="E51" s="44">
        <f>SUM(B51:D51)</f>
        <v>0</v>
      </c>
    </row>
    <row r="52" spans="1:5" ht="13.5" thickBot="1" x14ac:dyDescent="0.25">
      <c r="A52" s="43" t="s">
        <v>139</v>
      </c>
      <c r="B52" s="23"/>
      <c r="C52" s="23">
        <v>1</v>
      </c>
      <c r="D52" s="23"/>
      <c r="E52" s="44">
        <f>SUM(B52:D52)</f>
        <v>1</v>
      </c>
    </row>
    <row r="53" spans="1:5" ht="13.5" thickBot="1" x14ac:dyDescent="0.25">
      <c r="A53" s="45" t="s">
        <v>141</v>
      </c>
      <c r="B53" s="46">
        <f>B47+SUM(B49:B52)</f>
        <v>50040450</v>
      </c>
      <c r="C53" s="46">
        <f>C47+SUM(C49:C52)</f>
        <v>3878702</v>
      </c>
      <c r="D53" s="46">
        <f>D47+SUM(D49:D52)</f>
        <v>0</v>
      </c>
      <c r="E53" s="47">
        <f>E47+SUM(E49:E52)</f>
        <v>53919152</v>
      </c>
    </row>
    <row r="54" spans="1:5" ht="13.5" thickBot="1" x14ac:dyDescent="0.25">
      <c r="A54" s="16"/>
      <c r="B54" s="16"/>
      <c r="C54" s="16"/>
      <c r="D54" s="16"/>
      <c r="E54" s="16"/>
    </row>
    <row r="55" spans="1:5" ht="13.5" thickBot="1" x14ac:dyDescent="0.25">
      <c r="A55" s="36" t="s">
        <v>140</v>
      </c>
      <c r="B55" s="37" t="s">
        <v>6</v>
      </c>
      <c r="C55" s="37" t="s">
        <v>7</v>
      </c>
      <c r="D55" s="37" t="s">
        <v>24</v>
      </c>
      <c r="E55" s="38" t="s">
        <v>97</v>
      </c>
    </row>
    <row r="56" spans="1:5" x14ac:dyDescent="0.2">
      <c r="A56" s="39" t="s">
        <v>144</v>
      </c>
      <c r="B56" s="21"/>
      <c r="C56" s="21"/>
      <c r="D56" s="21"/>
      <c r="E56" s="44">
        <f t="shared" ref="E56:E59" si="1">SUM(B56:D56)</f>
        <v>0</v>
      </c>
    </row>
    <row r="57" spans="1:5" x14ac:dyDescent="0.2">
      <c r="A57" s="261" t="s">
        <v>19</v>
      </c>
      <c r="B57" s="262"/>
      <c r="C57" s="262"/>
      <c r="D57" s="262"/>
      <c r="E57" s="44">
        <f t="shared" si="1"/>
        <v>0</v>
      </c>
    </row>
    <row r="58" spans="1:5" x14ac:dyDescent="0.2">
      <c r="A58" s="48" t="s">
        <v>145</v>
      </c>
      <c r="B58" s="23"/>
      <c r="C58" s="23"/>
      <c r="D58" s="23"/>
      <c r="E58" s="44">
        <f t="shared" si="1"/>
        <v>0</v>
      </c>
    </row>
    <row r="59" spans="1:5" x14ac:dyDescent="0.2">
      <c r="A59" s="48" t="s">
        <v>503</v>
      </c>
      <c r="B59" s="23"/>
      <c r="C59" s="23">
        <v>48938701</v>
      </c>
      <c r="D59" s="23"/>
      <c r="E59" s="44">
        <f t="shared" si="1"/>
        <v>48938701</v>
      </c>
    </row>
    <row r="60" spans="1:5" ht="13.5" thickBot="1" x14ac:dyDescent="0.25">
      <c r="A60" s="43" t="s">
        <v>146</v>
      </c>
      <c r="B60" s="23">
        <v>665000</v>
      </c>
      <c r="C60" s="23">
        <v>4315451</v>
      </c>
      <c r="D60" s="23"/>
      <c r="E60" s="44">
        <f>SUM(B60:D60)</f>
        <v>4980451</v>
      </c>
    </row>
    <row r="61" spans="1:5" ht="13.5" thickBot="1" x14ac:dyDescent="0.25">
      <c r="A61" s="45" t="s">
        <v>98</v>
      </c>
      <c r="B61" s="46">
        <f>SUM(B56:B60)</f>
        <v>665000</v>
      </c>
      <c r="C61" s="46">
        <f>SUM(C56:C60)</f>
        <v>53254152</v>
      </c>
      <c r="D61" s="46">
        <f>SUM(D56:D60)</f>
        <v>0</v>
      </c>
      <c r="E61" s="47">
        <f>SUM(E56:E60)</f>
        <v>53919152</v>
      </c>
    </row>
    <row r="62" spans="1:5" x14ac:dyDescent="0.2">
      <c r="A62" s="266"/>
      <c r="B62" s="265"/>
      <c r="C62" s="265"/>
      <c r="D62" s="265"/>
      <c r="E62" s="265"/>
    </row>
    <row r="63" spans="1:5" x14ac:dyDescent="0.2">
      <c r="A63" s="266"/>
      <c r="B63" s="265"/>
      <c r="C63" s="265"/>
      <c r="D63" s="265"/>
      <c r="E63" s="265" t="s">
        <v>546</v>
      </c>
    </row>
    <row r="64" spans="1:5" x14ac:dyDescent="0.2">
      <c r="A64" s="266"/>
      <c r="B64" s="265"/>
      <c r="C64" s="265"/>
      <c r="D64" s="265"/>
      <c r="E64" s="265"/>
    </row>
    <row r="65" spans="1:5" ht="15.75" x14ac:dyDescent="0.25">
      <c r="A65" s="35" t="s">
        <v>502</v>
      </c>
      <c r="B65" s="115"/>
      <c r="C65" s="115"/>
      <c r="D65" s="115"/>
      <c r="E65" s="115"/>
    </row>
    <row r="66" spans="1:5" ht="15.75" x14ac:dyDescent="0.25">
      <c r="A66" s="35"/>
      <c r="B66" s="264" t="s">
        <v>500</v>
      </c>
      <c r="C66" s="115"/>
      <c r="D66" s="115"/>
      <c r="E66" s="115"/>
    </row>
    <row r="67" spans="1:5" ht="15.75" x14ac:dyDescent="0.25">
      <c r="A67" s="35"/>
      <c r="B67" s="260" t="s">
        <v>499</v>
      </c>
      <c r="C67" s="115"/>
      <c r="D67" s="115"/>
      <c r="E67" s="115"/>
    </row>
    <row r="68" spans="1:5" ht="14.25" thickBot="1" x14ac:dyDescent="0.3">
      <c r="A68" s="34"/>
      <c r="B68" s="34"/>
      <c r="C68" s="34"/>
      <c r="D68" s="957" t="s">
        <v>22</v>
      </c>
      <c r="E68" s="957"/>
    </row>
    <row r="69" spans="1:5" ht="13.5" thickBot="1" x14ac:dyDescent="0.25">
      <c r="A69" s="36" t="s">
        <v>135</v>
      </c>
      <c r="B69" s="37" t="s">
        <v>6</v>
      </c>
      <c r="C69" s="37" t="s">
        <v>7</v>
      </c>
      <c r="D69" s="37" t="s">
        <v>24</v>
      </c>
      <c r="E69" s="38" t="s">
        <v>97</v>
      </c>
    </row>
    <row r="70" spans="1:5" x14ac:dyDescent="0.2">
      <c r="A70" s="39" t="s">
        <v>136</v>
      </c>
      <c r="B70" s="21"/>
      <c r="C70" s="21"/>
      <c r="D70" s="21"/>
      <c r="E70" s="40">
        <v>0</v>
      </c>
    </row>
    <row r="71" spans="1:5" x14ac:dyDescent="0.2">
      <c r="A71" s="41" t="s">
        <v>147</v>
      </c>
      <c r="B71" s="22"/>
      <c r="C71" s="22"/>
      <c r="D71" s="22"/>
      <c r="E71" s="42">
        <f>SUM(B71:D71)</f>
        <v>0</v>
      </c>
    </row>
    <row r="72" spans="1:5" x14ac:dyDescent="0.2">
      <c r="A72" s="43" t="s">
        <v>137</v>
      </c>
      <c r="B72" s="23"/>
      <c r="C72" s="23">
        <v>32377000</v>
      </c>
      <c r="D72" s="23"/>
      <c r="E72" s="44">
        <f>SUM(B72:D72)</f>
        <v>32377000</v>
      </c>
    </row>
    <row r="73" spans="1:5" x14ac:dyDescent="0.2">
      <c r="A73" s="43" t="s">
        <v>148</v>
      </c>
      <c r="B73" s="23"/>
      <c r="C73" s="23"/>
      <c r="D73" s="23"/>
      <c r="E73" s="44">
        <f>SUM(B73:D73)</f>
        <v>0</v>
      </c>
    </row>
    <row r="74" spans="1:5" x14ac:dyDescent="0.2">
      <c r="A74" s="43" t="s">
        <v>138</v>
      </c>
      <c r="B74" s="23"/>
      <c r="C74" s="23"/>
      <c r="D74" s="23"/>
      <c r="E74" s="44">
        <f>SUM(B74:D74)</f>
        <v>0</v>
      </c>
    </row>
    <row r="75" spans="1:5" ht="13.5" thickBot="1" x14ac:dyDescent="0.25">
      <c r="A75" s="43" t="s">
        <v>139</v>
      </c>
      <c r="B75" s="23"/>
      <c r="C75" s="23"/>
      <c r="D75" s="23"/>
      <c r="E75" s="44">
        <f>SUM(B75:D75)</f>
        <v>0</v>
      </c>
    </row>
    <row r="76" spans="1:5" ht="13.5" thickBot="1" x14ac:dyDescent="0.25">
      <c r="A76" s="45" t="s">
        <v>141</v>
      </c>
      <c r="B76" s="46"/>
      <c r="C76" s="46">
        <f>C70+SUM(C72:C75)</f>
        <v>32377000</v>
      </c>
      <c r="D76" s="46">
        <f>D70+SUM(D72:D75)</f>
        <v>0</v>
      </c>
      <c r="E76" s="47">
        <f>E70+SUM(E72:E75)</f>
        <v>32377000</v>
      </c>
    </row>
    <row r="77" spans="1:5" ht="13.5" thickBot="1" x14ac:dyDescent="0.25">
      <c r="A77" s="16"/>
      <c r="B77" s="16"/>
      <c r="C77" s="16"/>
      <c r="D77" s="16"/>
      <c r="E77" s="16"/>
    </row>
    <row r="78" spans="1:5" ht="13.5" thickBot="1" x14ac:dyDescent="0.25">
      <c r="A78" s="36" t="s">
        <v>140</v>
      </c>
      <c r="B78" s="37" t="s">
        <v>6</v>
      </c>
      <c r="C78" s="37" t="s">
        <v>7</v>
      </c>
      <c r="D78" s="37" t="s">
        <v>24</v>
      </c>
      <c r="E78" s="38" t="s">
        <v>97</v>
      </c>
    </row>
    <row r="79" spans="1:5" x14ac:dyDescent="0.2">
      <c r="A79" s="39" t="s">
        <v>144</v>
      </c>
      <c r="B79" s="21"/>
      <c r="C79" s="21">
        <v>7392000</v>
      </c>
      <c r="D79" s="21"/>
      <c r="E79" s="40">
        <f t="shared" ref="E79:E84" si="2">SUM(B79:D79)</f>
        <v>7392000</v>
      </c>
    </row>
    <row r="80" spans="1:5" x14ac:dyDescent="0.2">
      <c r="A80" s="261" t="s">
        <v>19</v>
      </c>
      <c r="B80" s="262"/>
      <c r="C80" s="262">
        <v>953000</v>
      </c>
      <c r="D80" s="262"/>
      <c r="E80" s="44">
        <f t="shared" si="2"/>
        <v>953000</v>
      </c>
    </row>
    <row r="81" spans="1:5" x14ac:dyDescent="0.2">
      <c r="A81" s="48" t="s">
        <v>145</v>
      </c>
      <c r="B81" s="23"/>
      <c r="C81" s="23">
        <v>2898000</v>
      </c>
      <c r="D81" s="23"/>
      <c r="E81" s="44">
        <f t="shared" si="2"/>
        <v>2898000</v>
      </c>
    </row>
    <row r="82" spans="1:5" x14ac:dyDescent="0.2">
      <c r="A82" s="43" t="s">
        <v>146</v>
      </c>
      <c r="B82" s="23"/>
      <c r="C82" s="23">
        <v>20295000</v>
      </c>
      <c r="D82" s="23"/>
      <c r="E82" s="44">
        <f t="shared" si="2"/>
        <v>20295000</v>
      </c>
    </row>
    <row r="83" spans="1:5" x14ac:dyDescent="0.2">
      <c r="A83" s="43" t="s">
        <v>501</v>
      </c>
      <c r="B83" s="23"/>
      <c r="C83" s="23">
        <v>12700</v>
      </c>
      <c r="D83" s="23"/>
      <c r="E83" s="44">
        <f t="shared" si="2"/>
        <v>12700</v>
      </c>
    </row>
    <row r="84" spans="1:5" ht="13.5" thickBot="1" x14ac:dyDescent="0.25">
      <c r="A84" s="24" t="s">
        <v>604</v>
      </c>
      <c r="B84" s="23"/>
      <c r="C84" s="23">
        <v>826300</v>
      </c>
      <c r="D84" s="23"/>
      <c r="E84" s="44">
        <f t="shared" si="2"/>
        <v>826300</v>
      </c>
    </row>
    <row r="85" spans="1:5" ht="13.5" thickBot="1" x14ac:dyDescent="0.25">
      <c r="A85" s="45" t="s">
        <v>98</v>
      </c>
      <c r="B85" s="46"/>
      <c r="C85" s="46">
        <f>SUM(C79:C84)</f>
        <v>32377000</v>
      </c>
      <c r="D85" s="46">
        <f>SUM(D79:D84)</f>
        <v>0</v>
      </c>
      <c r="E85" s="47">
        <f>SUM(E79:E84)</f>
        <v>32377000</v>
      </c>
    </row>
    <row r="86" spans="1:5" x14ac:dyDescent="0.2">
      <c r="A86" s="266"/>
      <c r="B86" s="265"/>
      <c r="C86" s="265"/>
      <c r="D86" s="265"/>
      <c r="E86" s="265"/>
    </row>
    <row r="87" spans="1:5" ht="15.75" x14ac:dyDescent="0.25">
      <c r="A87" s="35" t="s">
        <v>565</v>
      </c>
      <c r="B87" s="115"/>
      <c r="C87" s="115"/>
      <c r="D87" s="115"/>
      <c r="E87" s="115"/>
    </row>
    <row r="88" spans="1:5" ht="15.75" x14ac:dyDescent="0.25">
      <c r="A88" s="35"/>
      <c r="B88" s="264" t="s">
        <v>566</v>
      </c>
      <c r="C88" s="115"/>
      <c r="D88" s="115"/>
      <c r="E88" s="115"/>
    </row>
    <row r="89" spans="1:5" ht="15.75" x14ac:dyDescent="0.25">
      <c r="A89" s="35"/>
      <c r="B89" s="260" t="s">
        <v>567</v>
      </c>
      <c r="C89" s="115"/>
      <c r="D89" s="115"/>
      <c r="E89" s="115"/>
    </row>
    <row r="90" spans="1:5" ht="14.25" thickBot="1" x14ac:dyDescent="0.3">
      <c r="A90" s="34"/>
      <c r="B90" s="34"/>
      <c r="C90" s="34"/>
      <c r="D90" s="957" t="s">
        <v>22</v>
      </c>
      <c r="E90" s="957"/>
    </row>
    <row r="91" spans="1:5" ht="13.5" thickBot="1" x14ac:dyDescent="0.25">
      <c r="A91" s="36" t="s">
        <v>135</v>
      </c>
      <c r="B91" s="37" t="s">
        <v>6</v>
      </c>
      <c r="C91" s="37" t="s">
        <v>7</v>
      </c>
      <c r="D91" s="37" t="s">
        <v>24</v>
      </c>
      <c r="E91" s="38" t="s">
        <v>97</v>
      </c>
    </row>
    <row r="92" spans="1:5" x14ac:dyDescent="0.2">
      <c r="A92" s="39" t="s">
        <v>136</v>
      </c>
      <c r="B92" s="21">
        <v>4531000</v>
      </c>
      <c r="C92" s="21">
        <v>3800000</v>
      </c>
      <c r="D92" s="21"/>
      <c r="E92" s="40">
        <f t="shared" ref="E92:E97" si="3">SUM(B92:D92)</f>
        <v>8331000</v>
      </c>
    </row>
    <row r="93" spans="1:5" x14ac:dyDescent="0.2">
      <c r="A93" s="41" t="s">
        <v>147</v>
      </c>
      <c r="B93" s="22"/>
      <c r="C93" s="22"/>
      <c r="D93" s="22"/>
      <c r="E93" s="42">
        <f t="shared" si="3"/>
        <v>0</v>
      </c>
    </row>
    <row r="94" spans="1:5" x14ac:dyDescent="0.2">
      <c r="A94" s="43" t="s">
        <v>137</v>
      </c>
      <c r="B94" s="23"/>
      <c r="C94" s="23">
        <v>13721178</v>
      </c>
      <c r="D94" s="23"/>
      <c r="E94" s="44">
        <f t="shared" si="3"/>
        <v>13721178</v>
      </c>
    </row>
    <row r="95" spans="1:5" x14ac:dyDescent="0.2">
      <c r="A95" s="43" t="s">
        <v>148</v>
      </c>
      <c r="B95" s="23"/>
      <c r="C95" s="23"/>
      <c r="D95" s="23"/>
      <c r="E95" s="44">
        <f t="shared" si="3"/>
        <v>0</v>
      </c>
    </row>
    <row r="96" spans="1:5" x14ac:dyDescent="0.2">
      <c r="A96" s="43" t="s">
        <v>138</v>
      </c>
      <c r="B96" s="23"/>
      <c r="C96" s="23"/>
      <c r="D96" s="23"/>
      <c r="E96" s="44">
        <f t="shared" si="3"/>
        <v>0</v>
      </c>
    </row>
    <row r="97" spans="1:5" ht="13.5" thickBot="1" x14ac:dyDescent="0.25">
      <c r="A97" s="43" t="s">
        <v>139</v>
      </c>
      <c r="B97" s="23"/>
      <c r="C97" s="23">
        <v>0</v>
      </c>
      <c r="D97" s="23"/>
      <c r="E97" s="44">
        <f t="shared" si="3"/>
        <v>0</v>
      </c>
    </row>
    <row r="98" spans="1:5" ht="13.5" thickBot="1" x14ac:dyDescent="0.25">
      <c r="A98" s="45" t="s">
        <v>141</v>
      </c>
      <c r="B98" s="46">
        <f>B92+SUM(B94:B97)</f>
        <v>4531000</v>
      </c>
      <c r="C98" s="46">
        <f>C92+SUM(C94:C97)</f>
        <v>17521178</v>
      </c>
      <c r="D98" s="46">
        <f>D92+SUM(D94:D97)</f>
        <v>0</v>
      </c>
      <c r="E98" s="47">
        <f>E92+SUM(E94:E97)</f>
        <v>22052178</v>
      </c>
    </row>
    <row r="99" spans="1:5" ht="13.5" thickBot="1" x14ac:dyDescent="0.25">
      <c r="A99" s="16"/>
      <c r="B99" s="16"/>
      <c r="C99" s="16"/>
      <c r="D99" s="16"/>
      <c r="E99" s="16"/>
    </row>
    <row r="100" spans="1:5" ht="13.5" thickBot="1" x14ac:dyDescent="0.25">
      <c r="A100" s="36" t="s">
        <v>140</v>
      </c>
      <c r="B100" s="37" t="s">
        <v>6</v>
      </c>
      <c r="C100" s="37" t="s">
        <v>7</v>
      </c>
      <c r="D100" s="37" t="s">
        <v>24</v>
      </c>
      <c r="E100" s="38" t="s">
        <v>97</v>
      </c>
    </row>
    <row r="101" spans="1:5" x14ac:dyDescent="0.2">
      <c r="A101" s="39" t="s">
        <v>144</v>
      </c>
      <c r="B101" s="21"/>
      <c r="C101" s="21"/>
      <c r="D101" s="21"/>
      <c r="E101" s="40">
        <f>SUM(B101:D101)</f>
        <v>0</v>
      </c>
    </row>
    <row r="102" spans="1:5" x14ac:dyDescent="0.2">
      <c r="A102" s="261" t="s">
        <v>19</v>
      </c>
      <c r="B102" s="262"/>
      <c r="C102" s="262"/>
      <c r="D102" s="262"/>
      <c r="E102" s="263"/>
    </row>
    <row r="103" spans="1:5" x14ac:dyDescent="0.2">
      <c r="A103" s="48" t="s">
        <v>145</v>
      </c>
      <c r="B103" s="23"/>
      <c r="C103" s="23">
        <v>16579282</v>
      </c>
      <c r="D103" s="23"/>
      <c r="E103" s="44">
        <f>SUM(B103:D103)</f>
        <v>16579282</v>
      </c>
    </row>
    <row r="104" spans="1:5" x14ac:dyDescent="0.2">
      <c r="A104" s="48" t="s">
        <v>503</v>
      </c>
      <c r="B104" s="23"/>
      <c r="C104" s="23">
        <v>0</v>
      </c>
      <c r="D104" s="23"/>
      <c r="E104" s="44"/>
    </row>
    <row r="105" spans="1:5" x14ac:dyDescent="0.2">
      <c r="A105" s="43" t="s">
        <v>146</v>
      </c>
      <c r="B105" s="23"/>
      <c r="C105" s="23">
        <v>551000</v>
      </c>
      <c r="D105" s="23"/>
      <c r="E105" s="44">
        <f>SUM(B105:D105)</f>
        <v>551000</v>
      </c>
    </row>
    <row r="106" spans="1:5" x14ac:dyDescent="0.2">
      <c r="A106" s="24" t="s">
        <v>604</v>
      </c>
      <c r="B106" s="472"/>
      <c r="C106" s="472">
        <v>4624716</v>
      </c>
      <c r="D106" s="472"/>
      <c r="E106" s="44">
        <f>SUM(B106:D106)</f>
        <v>4624716</v>
      </c>
    </row>
    <row r="107" spans="1:5" ht="13.5" thickBot="1" x14ac:dyDescent="0.25">
      <c r="A107" s="601" t="s">
        <v>605</v>
      </c>
      <c r="B107" s="603"/>
      <c r="C107" s="603">
        <v>297180</v>
      </c>
      <c r="D107" s="603"/>
      <c r="E107" s="602">
        <v>297180</v>
      </c>
    </row>
    <row r="108" spans="1:5" ht="13.5" thickBot="1" x14ac:dyDescent="0.25">
      <c r="A108" s="45" t="s">
        <v>98</v>
      </c>
      <c r="B108" s="46">
        <v>0</v>
      </c>
      <c r="C108" s="46">
        <f>SUM(C101:C107)</f>
        <v>22052178</v>
      </c>
      <c r="D108" s="46">
        <f>SUM(D101:D105)</f>
        <v>0</v>
      </c>
      <c r="E108" s="47">
        <f>SUM(E101:E107)</f>
        <v>22052178</v>
      </c>
    </row>
    <row r="110" spans="1:5" ht="15.75" x14ac:dyDescent="0.2">
      <c r="A110" s="967" t="s">
        <v>498</v>
      </c>
      <c r="B110" s="967"/>
      <c r="C110" s="967"/>
      <c r="D110" s="967"/>
      <c r="E110" s="967"/>
    </row>
    <row r="111" spans="1:5" ht="16.5" thickBot="1" x14ac:dyDescent="0.3">
      <c r="A111" s="146"/>
      <c r="B111" s="146"/>
      <c r="C111" s="146"/>
      <c r="D111" s="146"/>
      <c r="E111" s="146"/>
    </row>
    <row r="112" spans="1:5" ht="16.5" thickBot="1" x14ac:dyDescent="0.3">
      <c r="A112" s="968" t="s">
        <v>142</v>
      </c>
      <c r="B112" s="969"/>
      <c r="C112" s="970"/>
      <c r="D112" s="971" t="s">
        <v>25</v>
      </c>
      <c r="E112" s="972"/>
    </row>
    <row r="113" spans="1:5" ht="16.5" thickBot="1" x14ac:dyDescent="0.3">
      <c r="A113" s="958"/>
      <c r="B113" s="959"/>
      <c r="C113" s="959"/>
      <c r="D113" s="960"/>
      <c r="E113" s="961"/>
    </row>
    <row r="114" spans="1:5" ht="16.5" thickBot="1" x14ac:dyDescent="0.3">
      <c r="A114" s="962" t="s">
        <v>98</v>
      </c>
      <c r="B114" s="963"/>
      <c r="C114" s="964"/>
      <c r="D114" s="965" t="s">
        <v>497</v>
      </c>
      <c r="E114" s="966"/>
    </row>
  </sheetData>
  <mergeCells count="14">
    <mergeCell ref="D25:E25"/>
    <mergeCell ref="D45:E45"/>
    <mergeCell ref="D68:E68"/>
    <mergeCell ref="D6:E6"/>
    <mergeCell ref="A1:E1"/>
    <mergeCell ref="A2:E2"/>
    <mergeCell ref="D90:E90"/>
    <mergeCell ref="A113:C113"/>
    <mergeCell ref="D113:E113"/>
    <mergeCell ref="A114:C114"/>
    <mergeCell ref="D114:E114"/>
    <mergeCell ref="A110:E110"/>
    <mergeCell ref="A112:C112"/>
    <mergeCell ref="D112:E112"/>
  </mergeCells>
  <conditionalFormatting sqref="D114:E114 B85:E86 B76:D76 E79:E84 B61:E64 E70:E76 B53:D53 B41:E41 E47:E53 E36:E40 B33:D33 E27:E33 B21:E21 B13:D13 E16:E20 E8:E13 E56:E60">
    <cfRule type="cellIs" dxfId="1" priority="2" stopIfTrue="1" operator="equal">
      <formula>0</formula>
    </cfRule>
  </conditionalFormatting>
  <conditionalFormatting sqref="B108:E108 B98:D98 E92:E98 E101:E107">
    <cfRule type="cellIs" dxfId="0" priority="1" stopIfTrue="1" operator="equal">
      <formula>0</formula>
    </cfRule>
  </conditionalFormatting>
  <printOptions horizontalCentered="1"/>
  <pageMargins left="0.78740157480314965" right="0.78740157480314965" top="0.39370078740157483" bottom="0" header="0.78740157480314965" footer="0.78740157480314965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rgb="FF92D050"/>
  </sheetPr>
  <dimension ref="A1:U157"/>
  <sheetViews>
    <sheetView zoomScale="130" zoomScaleNormal="130" zoomScaleSheetLayoutView="85" workbookViewId="0">
      <selection sqref="A1:M1"/>
    </sheetView>
  </sheetViews>
  <sheetFormatPr defaultRowHeight="12.75" x14ac:dyDescent="0.2"/>
  <cols>
    <col min="1" max="1" width="5.33203125" style="78" customWidth="1"/>
    <col min="2" max="2" width="57" style="79" customWidth="1"/>
    <col min="3" max="5" width="8.6640625" style="79" customWidth="1"/>
    <col min="6" max="6" width="8.83203125" style="79" customWidth="1"/>
    <col min="7" max="8" width="8.6640625" style="79" customWidth="1"/>
    <col min="9" max="9" width="7.5" style="79" customWidth="1"/>
    <col min="10" max="10" width="7.33203125" style="79" customWidth="1"/>
    <col min="11" max="11" width="7.5" style="79" customWidth="1"/>
    <col min="12" max="12" width="8.1640625" style="80" customWidth="1"/>
    <col min="13" max="13" width="8" style="80" customWidth="1"/>
    <col min="14" max="14" width="8.5" style="2" customWidth="1"/>
    <col min="15" max="16384" width="9.33203125" style="2"/>
  </cols>
  <sheetData>
    <row r="1" spans="1:14" s="1" customFormat="1" ht="16.5" customHeight="1" x14ac:dyDescent="0.2">
      <c r="A1" s="983" t="s">
        <v>673</v>
      </c>
      <c r="B1" s="983"/>
      <c r="C1" s="983"/>
      <c r="D1" s="983"/>
      <c r="E1" s="983"/>
      <c r="F1" s="983"/>
      <c r="G1" s="983"/>
      <c r="H1" s="983"/>
      <c r="I1" s="983"/>
      <c r="J1" s="983"/>
      <c r="K1" s="983"/>
      <c r="L1" s="983"/>
      <c r="M1" s="983"/>
    </row>
    <row r="2" spans="1:14" s="1" customFormat="1" ht="15" customHeight="1" x14ac:dyDescent="0.2">
      <c r="A2" s="984" t="s">
        <v>26</v>
      </c>
      <c r="B2" s="984"/>
      <c r="C2" s="984"/>
      <c r="D2" s="984"/>
      <c r="E2" s="984"/>
      <c r="F2" s="984"/>
      <c r="G2" s="984"/>
      <c r="H2" s="984"/>
      <c r="I2" s="984"/>
      <c r="J2" s="984"/>
      <c r="K2" s="984"/>
      <c r="L2" s="984"/>
      <c r="M2" s="984"/>
    </row>
    <row r="3" spans="1:14" s="1" customFormat="1" ht="15" customHeight="1" thickBot="1" x14ac:dyDescent="0.25">
      <c r="A3" s="985" t="s">
        <v>22</v>
      </c>
      <c r="B3" s="985"/>
      <c r="C3" s="985"/>
      <c r="D3" s="985"/>
      <c r="E3" s="985"/>
      <c r="F3" s="986"/>
      <c r="G3" s="986"/>
      <c r="H3" s="986"/>
      <c r="I3" s="986"/>
      <c r="J3" s="986"/>
      <c r="K3" s="986"/>
      <c r="L3" s="986"/>
      <c r="M3" s="986"/>
    </row>
    <row r="4" spans="1:14" s="25" customFormat="1" ht="14.25" customHeight="1" thickBot="1" x14ac:dyDescent="0.25">
      <c r="A4" s="987" t="s">
        <v>104</v>
      </c>
      <c r="B4" s="990" t="s">
        <v>65</v>
      </c>
      <c r="C4" s="993" t="s">
        <v>21</v>
      </c>
      <c r="D4" s="994"/>
      <c r="E4" s="474"/>
      <c r="F4" s="980" t="s">
        <v>449</v>
      </c>
      <c r="G4" s="981"/>
      <c r="H4" s="981"/>
      <c r="I4" s="981"/>
      <c r="J4" s="981"/>
      <c r="K4" s="981"/>
      <c r="L4" s="981"/>
      <c r="M4" s="981"/>
      <c r="N4" s="982"/>
    </row>
    <row r="5" spans="1:14" s="25" customFormat="1" ht="13.5" customHeight="1" x14ac:dyDescent="0.2">
      <c r="A5" s="988"/>
      <c r="B5" s="991"/>
      <c r="C5" s="995"/>
      <c r="D5" s="996"/>
      <c r="E5" s="862"/>
      <c r="F5" s="975" t="s">
        <v>450</v>
      </c>
      <c r="G5" s="976"/>
      <c r="H5" s="977"/>
      <c r="I5" s="978" t="s">
        <v>451</v>
      </c>
      <c r="J5" s="976"/>
      <c r="K5" s="977"/>
      <c r="L5" s="978" t="s">
        <v>553</v>
      </c>
      <c r="M5" s="976"/>
      <c r="N5" s="979"/>
    </row>
    <row r="6" spans="1:14" s="25" customFormat="1" ht="24" customHeight="1" thickBot="1" x14ac:dyDescent="0.25">
      <c r="A6" s="989"/>
      <c r="B6" s="992"/>
      <c r="C6" s="863" t="s">
        <v>552</v>
      </c>
      <c r="D6" s="864" t="s">
        <v>588</v>
      </c>
      <c r="E6" s="865" t="s">
        <v>569</v>
      </c>
      <c r="F6" s="863" t="s">
        <v>552</v>
      </c>
      <c r="G6" s="866" t="s">
        <v>588</v>
      </c>
      <c r="H6" s="866" t="s">
        <v>569</v>
      </c>
      <c r="I6" s="866" t="s">
        <v>552</v>
      </c>
      <c r="J6" s="866" t="s">
        <v>588</v>
      </c>
      <c r="K6" s="866" t="s">
        <v>569</v>
      </c>
      <c r="L6" s="866" t="s">
        <v>552</v>
      </c>
      <c r="M6" s="866" t="s">
        <v>588</v>
      </c>
      <c r="N6" s="865" t="s">
        <v>569</v>
      </c>
    </row>
    <row r="7" spans="1:14" s="26" customFormat="1" ht="12.75" customHeight="1" x14ac:dyDescent="0.2">
      <c r="A7" s="85" t="s">
        <v>422</v>
      </c>
      <c r="B7" s="118" t="s">
        <v>423</v>
      </c>
      <c r="C7" s="315" t="s">
        <v>424</v>
      </c>
      <c r="D7" s="118" t="s">
        <v>426</v>
      </c>
      <c r="E7" s="487" t="s">
        <v>425</v>
      </c>
      <c r="F7" s="488" t="s">
        <v>427</v>
      </c>
      <c r="G7" s="489" t="s">
        <v>428</v>
      </c>
      <c r="H7" s="489" t="s">
        <v>429</v>
      </c>
      <c r="I7" s="490" t="s">
        <v>549</v>
      </c>
      <c r="J7" s="491" t="s">
        <v>550</v>
      </c>
      <c r="K7" s="491" t="s">
        <v>570</v>
      </c>
      <c r="L7" s="491" t="s">
        <v>571</v>
      </c>
      <c r="M7" s="490" t="s">
        <v>572</v>
      </c>
      <c r="N7" s="486" t="s">
        <v>573</v>
      </c>
    </row>
    <row r="8" spans="1:14" s="19" customFormat="1" ht="15.95" customHeight="1" thickBot="1" x14ac:dyDescent="0.25">
      <c r="A8" s="49"/>
      <c r="B8" s="50" t="s">
        <v>99</v>
      </c>
      <c r="C8" s="50"/>
      <c r="D8" s="50"/>
      <c r="E8" s="50"/>
      <c r="F8" s="50"/>
      <c r="G8" s="50"/>
      <c r="H8" s="50"/>
      <c r="I8" s="50"/>
      <c r="J8" s="50"/>
      <c r="K8" s="50"/>
      <c r="L8" s="423"/>
      <c r="M8" s="492"/>
      <c r="N8" s="493"/>
    </row>
    <row r="9" spans="1:14" s="19" customFormat="1" ht="13.5" customHeight="1" thickBot="1" x14ac:dyDescent="0.25">
      <c r="A9" s="14" t="s">
        <v>66</v>
      </c>
      <c r="B9" s="119" t="s">
        <v>205</v>
      </c>
      <c r="C9" s="762">
        <f>SUM(F9,I9,L9)</f>
        <v>69912670</v>
      </c>
      <c r="D9" s="763">
        <f>SUM(G9,J9,M9)</f>
        <v>70259040</v>
      </c>
      <c r="E9" s="764">
        <f>SUM(H9,K9,N9)</f>
        <v>72326581</v>
      </c>
      <c r="F9" s="765">
        <f t="shared" ref="F9:M9" si="0">SUM(F10:F15)</f>
        <v>35952870</v>
      </c>
      <c r="G9" s="766">
        <f t="shared" si="0"/>
        <v>36299240</v>
      </c>
      <c r="H9" s="766">
        <f>SUM(H10:H15)</f>
        <v>37939567</v>
      </c>
      <c r="I9" s="766">
        <f t="shared" si="0"/>
        <v>0</v>
      </c>
      <c r="J9" s="766">
        <f t="shared" si="0"/>
        <v>0</v>
      </c>
      <c r="K9" s="766">
        <f>SUM(K10:K15)</f>
        <v>0</v>
      </c>
      <c r="L9" s="767">
        <f t="shared" si="0"/>
        <v>33959800</v>
      </c>
      <c r="M9" s="767">
        <f t="shared" si="0"/>
        <v>33959800</v>
      </c>
      <c r="N9" s="768">
        <f>SUM(N10:N15)</f>
        <v>34387014</v>
      </c>
    </row>
    <row r="10" spans="1:14" s="27" customFormat="1" ht="13.5" customHeight="1" x14ac:dyDescent="0.2">
      <c r="A10" s="96" t="s">
        <v>116</v>
      </c>
      <c r="B10" s="120" t="s">
        <v>206</v>
      </c>
      <c r="C10" s="769">
        <f t="shared" ref="C10:C73" si="1">SUM(F10,I10,L10)</f>
        <v>56289210</v>
      </c>
      <c r="D10" s="770">
        <f t="shared" ref="D10:E73" si="2">SUM(G10,J10,M10)</f>
        <v>56289210</v>
      </c>
      <c r="E10" s="771">
        <f t="shared" si="2"/>
        <v>56352804</v>
      </c>
      <c r="F10" s="772">
        <v>22626210</v>
      </c>
      <c r="G10" s="773">
        <v>22626210</v>
      </c>
      <c r="H10" s="773">
        <v>22689804</v>
      </c>
      <c r="I10" s="773"/>
      <c r="J10" s="773"/>
      <c r="K10" s="773"/>
      <c r="L10" s="774">
        <v>33663000</v>
      </c>
      <c r="M10" s="774">
        <v>33663000</v>
      </c>
      <c r="N10" s="775">
        <v>33663000</v>
      </c>
    </row>
    <row r="11" spans="1:14" s="28" customFormat="1" ht="13.5" customHeight="1" x14ac:dyDescent="0.2">
      <c r="A11" s="97" t="s">
        <v>117</v>
      </c>
      <c r="B11" s="121" t="s">
        <v>207</v>
      </c>
      <c r="C11" s="776">
        <f t="shared" si="1"/>
        <v>0</v>
      </c>
      <c r="D11" s="777">
        <f t="shared" si="2"/>
        <v>0</v>
      </c>
      <c r="E11" s="778">
        <f t="shared" si="2"/>
        <v>0</v>
      </c>
      <c r="F11" s="776"/>
      <c r="G11" s="779"/>
      <c r="H11" s="779"/>
      <c r="I11" s="779"/>
      <c r="J11" s="779"/>
      <c r="K11" s="779"/>
      <c r="L11" s="780"/>
      <c r="M11" s="780"/>
      <c r="N11" s="781"/>
    </row>
    <row r="12" spans="1:14" s="28" customFormat="1" ht="13.5" customHeight="1" x14ac:dyDescent="0.2">
      <c r="A12" s="97" t="s">
        <v>118</v>
      </c>
      <c r="B12" s="121" t="s">
        <v>208</v>
      </c>
      <c r="C12" s="776">
        <f t="shared" si="1"/>
        <v>11418490</v>
      </c>
      <c r="D12" s="777">
        <f t="shared" si="2"/>
        <v>11427040</v>
      </c>
      <c r="E12" s="778">
        <f t="shared" si="2"/>
        <v>11374030</v>
      </c>
      <c r="F12" s="776">
        <v>11418490</v>
      </c>
      <c r="G12" s="779">
        <v>11427040</v>
      </c>
      <c r="H12" s="779">
        <v>11374030</v>
      </c>
      <c r="I12" s="779"/>
      <c r="J12" s="779"/>
      <c r="K12" s="779"/>
      <c r="L12" s="780"/>
      <c r="M12" s="780"/>
      <c r="N12" s="781"/>
    </row>
    <row r="13" spans="1:14" s="28" customFormat="1" ht="13.5" customHeight="1" x14ac:dyDescent="0.2">
      <c r="A13" s="97" t="s">
        <v>119</v>
      </c>
      <c r="B13" s="121" t="s">
        <v>209</v>
      </c>
      <c r="C13" s="776">
        <f t="shared" si="1"/>
        <v>1908170</v>
      </c>
      <c r="D13" s="777">
        <f t="shared" si="2"/>
        <v>1908170</v>
      </c>
      <c r="E13" s="778">
        <f t="shared" si="2"/>
        <v>1908170</v>
      </c>
      <c r="F13" s="776">
        <v>1908170</v>
      </c>
      <c r="G13" s="779">
        <v>1908170</v>
      </c>
      <c r="H13" s="779">
        <v>1908170</v>
      </c>
      <c r="I13" s="779"/>
      <c r="J13" s="779"/>
      <c r="K13" s="779"/>
      <c r="L13" s="780"/>
      <c r="M13" s="780"/>
      <c r="N13" s="781"/>
    </row>
    <row r="14" spans="1:14" s="28" customFormat="1" ht="13.5" customHeight="1" x14ac:dyDescent="0.2">
      <c r="A14" s="97" t="s">
        <v>149</v>
      </c>
      <c r="B14" s="121" t="s">
        <v>430</v>
      </c>
      <c r="C14" s="776">
        <f t="shared" si="1"/>
        <v>296800</v>
      </c>
      <c r="D14" s="777">
        <f t="shared" si="2"/>
        <v>634620</v>
      </c>
      <c r="E14" s="778">
        <f t="shared" si="2"/>
        <v>2691577</v>
      </c>
      <c r="F14" s="776"/>
      <c r="G14" s="779">
        <v>337820</v>
      </c>
      <c r="H14" s="779">
        <v>1967563</v>
      </c>
      <c r="I14" s="779"/>
      <c r="J14" s="779"/>
      <c r="K14" s="779"/>
      <c r="L14" s="780">
        <v>296800</v>
      </c>
      <c r="M14" s="780">
        <v>296800</v>
      </c>
      <c r="N14" s="781">
        <v>724014</v>
      </c>
    </row>
    <row r="15" spans="1:14" s="27" customFormat="1" ht="13.5" customHeight="1" thickBot="1" x14ac:dyDescent="0.25">
      <c r="A15" s="98" t="s">
        <v>120</v>
      </c>
      <c r="B15" s="125" t="s">
        <v>366</v>
      </c>
      <c r="C15" s="782">
        <f t="shared" si="1"/>
        <v>0</v>
      </c>
      <c r="D15" s="783">
        <f t="shared" si="2"/>
        <v>0</v>
      </c>
      <c r="E15" s="784">
        <f t="shared" si="2"/>
        <v>0</v>
      </c>
      <c r="F15" s="785"/>
      <c r="G15" s="786"/>
      <c r="H15" s="786"/>
      <c r="I15" s="786"/>
      <c r="J15" s="786"/>
      <c r="K15" s="786"/>
      <c r="L15" s="780"/>
      <c r="M15" s="780"/>
      <c r="N15" s="781"/>
    </row>
    <row r="16" spans="1:14" s="27" customFormat="1" ht="13.5" customHeight="1" thickBot="1" x14ac:dyDescent="0.25">
      <c r="A16" s="14" t="s">
        <v>67</v>
      </c>
      <c r="B16" s="124" t="s">
        <v>210</v>
      </c>
      <c r="C16" s="762">
        <f t="shared" si="1"/>
        <v>44901000</v>
      </c>
      <c r="D16" s="763">
        <f t="shared" si="2"/>
        <v>54501000</v>
      </c>
      <c r="E16" s="764">
        <f t="shared" si="2"/>
        <v>54501000</v>
      </c>
      <c r="F16" s="765">
        <f t="shared" ref="F16:M16" si="3">+F17+F18+F19+F20+F21</f>
        <v>44901000</v>
      </c>
      <c r="G16" s="766">
        <f t="shared" si="3"/>
        <v>54501000</v>
      </c>
      <c r="H16" s="766">
        <f>+H17+H18+H19+H20+H21</f>
        <v>54501000</v>
      </c>
      <c r="I16" s="766">
        <f t="shared" si="3"/>
        <v>0</v>
      </c>
      <c r="J16" s="766">
        <f t="shared" si="3"/>
        <v>0</v>
      </c>
      <c r="K16" s="766">
        <f>+K17+K18+K19+K20+K21</f>
        <v>0</v>
      </c>
      <c r="L16" s="767">
        <f t="shared" si="3"/>
        <v>0</v>
      </c>
      <c r="M16" s="767">
        <f t="shared" si="3"/>
        <v>0</v>
      </c>
      <c r="N16" s="768">
        <f>+N17+N18+N19+N20+N21</f>
        <v>0</v>
      </c>
    </row>
    <row r="17" spans="1:14" s="27" customFormat="1" ht="13.5" customHeight="1" x14ac:dyDescent="0.2">
      <c r="A17" s="96" t="s">
        <v>122</v>
      </c>
      <c r="B17" s="120" t="s">
        <v>211</v>
      </c>
      <c r="C17" s="769">
        <f t="shared" si="1"/>
        <v>0</v>
      </c>
      <c r="D17" s="770">
        <f t="shared" si="2"/>
        <v>0</v>
      </c>
      <c r="E17" s="771">
        <f t="shared" si="2"/>
        <v>0</v>
      </c>
      <c r="F17" s="772"/>
      <c r="G17" s="773"/>
      <c r="H17" s="773"/>
      <c r="I17" s="773"/>
      <c r="J17" s="773"/>
      <c r="K17" s="773"/>
      <c r="L17" s="774"/>
      <c r="M17" s="774"/>
      <c r="N17" s="775"/>
    </row>
    <row r="18" spans="1:14" s="27" customFormat="1" ht="13.5" customHeight="1" x14ac:dyDescent="0.2">
      <c r="A18" s="97" t="s">
        <v>123</v>
      </c>
      <c r="B18" s="121" t="s">
        <v>212</v>
      </c>
      <c r="C18" s="776">
        <f t="shared" si="1"/>
        <v>0</v>
      </c>
      <c r="D18" s="777">
        <f t="shared" si="2"/>
        <v>0</v>
      </c>
      <c r="E18" s="778">
        <f t="shared" si="2"/>
        <v>0</v>
      </c>
      <c r="F18" s="776"/>
      <c r="G18" s="779"/>
      <c r="H18" s="779"/>
      <c r="I18" s="779"/>
      <c r="J18" s="779"/>
      <c r="K18" s="779"/>
      <c r="L18" s="780"/>
      <c r="M18" s="780"/>
      <c r="N18" s="781"/>
    </row>
    <row r="19" spans="1:14" s="27" customFormat="1" ht="13.5" customHeight="1" x14ac:dyDescent="0.2">
      <c r="A19" s="97" t="s">
        <v>124</v>
      </c>
      <c r="B19" s="121" t="s">
        <v>358</v>
      </c>
      <c r="C19" s="776">
        <f t="shared" si="1"/>
        <v>0</v>
      </c>
      <c r="D19" s="777">
        <f t="shared" si="2"/>
        <v>0</v>
      </c>
      <c r="E19" s="778">
        <f t="shared" si="2"/>
        <v>0</v>
      </c>
      <c r="F19" s="776"/>
      <c r="G19" s="779"/>
      <c r="H19" s="779"/>
      <c r="I19" s="779"/>
      <c r="J19" s="779"/>
      <c r="K19" s="779"/>
      <c r="L19" s="780"/>
      <c r="M19" s="780"/>
      <c r="N19" s="781"/>
    </row>
    <row r="20" spans="1:14" s="27" customFormat="1" ht="13.5" customHeight="1" x14ac:dyDescent="0.2">
      <c r="A20" s="97" t="s">
        <v>125</v>
      </c>
      <c r="B20" s="121" t="s">
        <v>359</v>
      </c>
      <c r="C20" s="776">
        <f t="shared" si="1"/>
        <v>0</v>
      </c>
      <c r="D20" s="777">
        <f t="shared" si="2"/>
        <v>0</v>
      </c>
      <c r="E20" s="778">
        <f t="shared" si="2"/>
        <v>0</v>
      </c>
      <c r="F20" s="776"/>
      <c r="G20" s="779"/>
      <c r="H20" s="779"/>
      <c r="I20" s="779"/>
      <c r="J20" s="779"/>
      <c r="K20" s="779"/>
      <c r="L20" s="780"/>
      <c r="M20" s="780"/>
      <c r="N20" s="781"/>
    </row>
    <row r="21" spans="1:14" s="27" customFormat="1" ht="13.5" customHeight="1" x14ac:dyDescent="0.2">
      <c r="A21" s="97" t="s">
        <v>126</v>
      </c>
      <c r="B21" s="121" t="s">
        <v>213</v>
      </c>
      <c r="C21" s="776">
        <f t="shared" si="1"/>
        <v>44901000</v>
      </c>
      <c r="D21" s="777">
        <f t="shared" si="2"/>
        <v>54501000</v>
      </c>
      <c r="E21" s="778">
        <f t="shared" si="2"/>
        <v>54501000</v>
      </c>
      <c r="F21" s="776">
        <v>44901000</v>
      </c>
      <c r="G21" s="779">
        <v>54501000</v>
      </c>
      <c r="H21" s="779">
        <v>54501000</v>
      </c>
      <c r="I21" s="779"/>
      <c r="J21" s="779"/>
      <c r="K21" s="779"/>
      <c r="L21" s="780"/>
      <c r="M21" s="780"/>
      <c r="N21" s="781"/>
    </row>
    <row r="22" spans="1:14" s="28" customFormat="1" ht="13.5" customHeight="1" thickBot="1" x14ac:dyDescent="0.25">
      <c r="A22" s="98" t="s">
        <v>132</v>
      </c>
      <c r="B22" s="125" t="s">
        <v>214</v>
      </c>
      <c r="C22" s="782">
        <f t="shared" si="1"/>
        <v>0</v>
      </c>
      <c r="D22" s="783">
        <f t="shared" si="2"/>
        <v>0</v>
      </c>
      <c r="E22" s="784">
        <f t="shared" si="2"/>
        <v>0</v>
      </c>
      <c r="F22" s="785"/>
      <c r="G22" s="786"/>
      <c r="H22" s="786"/>
      <c r="I22" s="786"/>
      <c r="J22" s="786"/>
      <c r="K22" s="786"/>
      <c r="L22" s="787"/>
      <c r="M22" s="787"/>
      <c r="N22" s="788"/>
    </row>
    <row r="23" spans="1:14" s="28" customFormat="1" ht="13.5" customHeight="1" thickBot="1" x14ac:dyDescent="0.25">
      <c r="A23" s="14" t="s">
        <v>68</v>
      </c>
      <c r="B23" s="119" t="s">
        <v>215</v>
      </c>
      <c r="C23" s="762">
        <f t="shared" si="1"/>
        <v>2898000</v>
      </c>
      <c r="D23" s="763">
        <f t="shared" si="2"/>
        <v>18303198</v>
      </c>
      <c r="E23" s="764">
        <f t="shared" si="2"/>
        <v>16619178</v>
      </c>
      <c r="F23" s="765">
        <f t="shared" ref="F23:M23" si="4">+F24+F25+F26+F27+F28</f>
        <v>2898000</v>
      </c>
      <c r="G23" s="766">
        <f t="shared" si="4"/>
        <v>18303198</v>
      </c>
      <c r="H23" s="766">
        <f>+H24+H25+H26+H27+H28</f>
        <v>16619178</v>
      </c>
      <c r="I23" s="766">
        <f t="shared" si="4"/>
        <v>0</v>
      </c>
      <c r="J23" s="766">
        <f t="shared" si="4"/>
        <v>0</v>
      </c>
      <c r="K23" s="766">
        <f>+K24+K25+K26+K27+K28</f>
        <v>0</v>
      </c>
      <c r="L23" s="767">
        <f t="shared" si="4"/>
        <v>0</v>
      </c>
      <c r="M23" s="767">
        <f t="shared" si="4"/>
        <v>0</v>
      </c>
      <c r="N23" s="768">
        <f>+N24+N25+N26+N27+N28</f>
        <v>0</v>
      </c>
    </row>
    <row r="24" spans="1:14" s="28" customFormat="1" ht="13.5" customHeight="1" x14ac:dyDescent="0.2">
      <c r="A24" s="96" t="s">
        <v>105</v>
      </c>
      <c r="B24" s="120" t="s">
        <v>216</v>
      </c>
      <c r="C24" s="769">
        <f t="shared" si="1"/>
        <v>0</v>
      </c>
      <c r="D24" s="770">
        <f t="shared" si="2"/>
        <v>0</v>
      </c>
      <c r="E24" s="771">
        <f t="shared" si="2"/>
        <v>0</v>
      </c>
      <c r="F24" s="772"/>
      <c r="G24" s="773"/>
      <c r="H24" s="773"/>
      <c r="I24" s="773"/>
      <c r="J24" s="773"/>
      <c r="K24" s="773"/>
      <c r="L24" s="774"/>
      <c r="M24" s="774"/>
      <c r="N24" s="775"/>
    </row>
    <row r="25" spans="1:14" s="27" customFormat="1" ht="13.5" customHeight="1" x14ac:dyDescent="0.2">
      <c r="A25" s="97" t="s">
        <v>106</v>
      </c>
      <c r="B25" s="121" t="s">
        <v>217</v>
      </c>
      <c r="C25" s="776">
        <f t="shared" si="1"/>
        <v>0</v>
      </c>
      <c r="D25" s="777">
        <f t="shared" si="2"/>
        <v>0</v>
      </c>
      <c r="E25" s="778">
        <f t="shared" si="2"/>
        <v>0</v>
      </c>
      <c r="F25" s="776"/>
      <c r="G25" s="779"/>
      <c r="H25" s="779"/>
      <c r="I25" s="779"/>
      <c r="J25" s="779"/>
      <c r="K25" s="779"/>
      <c r="L25" s="780"/>
      <c r="M25" s="780"/>
      <c r="N25" s="781"/>
    </row>
    <row r="26" spans="1:14" s="28" customFormat="1" ht="13.5" customHeight="1" x14ac:dyDescent="0.2">
      <c r="A26" s="97" t="s">
        <v>107</v>
      </c>
      <c r="B26" s="121" t="s">
        <v>360</v>
      </c>
      <c r="C26" s="776">
        <v>0</v>
      </c>
      <c r="D26" s="777">
        <f t="shared" si="2"/>
        <v>0</v>
      </c>
      <c r="E26" s="778">
        <f t="shared" si="2"/>
        <v>0</v>
      </c>
      <c r="F26" s="776"/>
      <c r="G26" s="779"/>
      <c r="H26" s="779"/>
      <c r="I26" s="779"/>
      <c r="J26" s="779"/>
      <c r="K26" s="779"/>
      <c r="L26" s="780"/>
      <c r="M26" s="780"/>
      <c r="N26" s="781"/>
    </row>
    <row r="27" spans="1:14" s="28" customFormat="1" ht="13.5" customHeight="1" x14ac:dyDescent="0.2">
      <c r="A27" s="97" t="s">
        <v>108</v>
      </c>
      <c r="B27" s="121" t="s">
        <v>361</v>
      </c>
      <c r="C27" s="776">
        <f t="shared" si="1"/>
        <v>0</v>
      </c>
      <c r="D27" s="777">
        <f t="shared" si="2"/>
        <v>0</v>
      </c>
      <c r="E27" s="778">
        <f t="shared" si="2"/>
        <v>0</v>
      </c>
      <c r="F27" s="776"/>
      <c r="G27" s="779"/>
      <c r="H27" s="779"/>
      <c r="I27" s="779"/>
      <c r="J27" s="779"/>
      <c r="K27" s="779"/>
      <c r="L27" s="780"/>
      <c r="M27" s="780"/>
      <c r="N27" s="781"/>
    </row>
    <row r="28" spans="1:14" s="28" customFormat="1" ht="13.5" customHeight="1" x14ac:dyDescent="0.2">
      <c r="A28" s="97" t="s">
        <v>157</v>
      </c>
      <c r="B28" s="121" t="s">
        <v>218</v>
      </c>
      <c r="C28" s="776">
        <v>2898000</v>
      </c>
      <c r="D28" s="777">
        <f t="shared" si="2"/>
        <v>18303198</v>
      </c>
      <c r="E28" s="778">
        <f t="shared" si="2"/>
        <v>16619178</v>
      </c>
      <c r="F28" s="776">
        <v>2898000</v>
      </c>
      <c r="G28" s="779">
        <v>18303198</v>
      </c>
      <c r="H28" s="779">
        <v>16619178</v>
      </c>
      <c r="I28" s="779"/>
      <c r="J28" s="779"/>
      <c r="K28" s="779"/>
      <c r="L28" s="780"/>
      <c r="M28" s="780"/>
      <c r="N28" s="781"/>
    </row>
    <row r="29" spans="1:14" s="28" customFormat="1" ht="13.5" customHeight="1" thickBot="1" x14ac:dyDescent="0.25">
      <c r="A29" s="98" t="s">
        <v>158</v>
      </c>
      <c r="B29" s="125" t="s">
        <v>219</v>
      </c>
      <c r="C29" s="782">
        <f t="shared" si="1"/>
        <v>0</v>
      </c>
      <c r="D29" s="783">
        <f t="shared" si="2"/>
        <v>0</v>
      </c>
      <c r="E29" s="784">
        <f t="shared" si="2"/>
        <v>0</v>
      </c>
      <c r="F29" s="785"/>
      <c r="G29" s="786"/>
      <c r="H29" s="786"/>
      <c r="I29" s="786"/>
      <c r="J29" s="786"/>
      <c r="K29" s="786"/>
      <c r="L29" s="787"/>
      <c r="M29" s="787"/>
      <c r="N29" s="788"/>
    </row>
    <row r="30" spans="1:14" s="28" customFormat="1" ht="13.5" customHeight="1" thickBot="1" x14ac:dyDescent="0.25">
      <c r="A30" s="14" t="s">
        <v>159</v>
      </c>
      <c r="B30" s="119" t="s">
        <v>220</v>
      </c>
      <c r="C30" s="762">
        <f t="shared" si="1"/>
        <v>33420000</v>
      </c>
      <c r="D30" s="763">
        <f t="shared" si="2"/>
        <v>33420000</v>
      </c>
      <c r="E30" s="764">
        <f t="shared" si="2"/>
        <v>34245100</v>
      </c>
      <c r="F30" s="789">
        <f>+F31+F35+F36+F37</f>
        <v>20563000</v>
      </c>
      <c r="G30" s="790">
        <f>+G31+G35+G36+G37</f>
        <v>20563000</v>
      </c>
      <c r="H30" s="790">
        <f>+H31+H35+H36+H37</f>
        <v>21388100</v>
      </c>
      <c r="I30" s="790">
        <v>40000</v>
      </c>
      <c r="J30" s="790">
        <v>40000</v>
      </c>
      <c r="K30" s="790">
        <v>40000</v>
      </c>
      <c r="L30" s="791">
        <f>+L31+L35+L36+L37</f>
        <v>12817000</v>
      </c>
      <c r="M30" s="791">
        <f>+M31+M35+M36+M37</f>
        <v>12817000</v>
      </c>
      <c r="N30" s="792">
        <f>+N31+N35+N36+N37</f>
        <v>12817000</v>
      </c>
    </row>
    <row r="31" spans="1:14" s="28" customFormat="1" ht="13.5" customHeight="1" x14ac:dyDescent="0.2">
      <c r="A31" s="96" t="s">
        <v>221</v>
      </c>
      <c r="B31" s="120" t="s">
        <v>431</v>
      </c>
      <c r="C31" s="769">
        <f t="shared" si="1"/>
        <v>28800000</v>
      </c>
      <c r="D31" s="770">
        <f t="shared" si="2"/>
        <v>28800000</v>
      </c>
      <c r="E31" s="771">
        <f t="shared" si="2"/>
        <v>29625100</v>
      </c>
      <c r="F31" s="772">
        <v>15943000</v>
      </c>
      <c r="G31" s="773">
        <v>15943000</v>
      </c>
      <c r="H31" s="773">
        <v>16768100</v>
      </c>
      <c r="I31" s="773">
        <v>40000</v>
      </c>
      <c r="J31" s="773">
        <v>40000</v>
      </c>
      <c r="K31" s="773">
        <v>40000</v>
      </c>
      <c r="L31" s="793">
        <v>12817000</v>
      </c>
      <c r="M31" s="793">
        <v>12817000</v>
      </c>
      <c r="N31" s="794">
        <v>12817000</v>
      </c>
    </row>
    <row r="32" spans="1:14" s="28" customFormat="1" ht="13.5" customHeight="1" x14ac:dyDescent="0.2">
      <c r="A32" s="97" t="s">
        <v>222</v>
      </c>
      <c r="B32" s="121" t="s">
        <v>227</v>
      </c>
      <c r="C32" s="776">
        <f t="shared" si="1"/>
        <v>1300000</v>
      </c>
      <c r="D32" s="777">
        <f t="shared" si="2"/>
        <v>1300000</v>
      </c>
      <c r="E32" s="778">
        <f t="shared" si="2"/>
        <v>1300000</v>
      </c>
      <c r="F32" s="776">
        <v>1300000</v>
      </c>
      <c r="G32" s="779">
        <v>1300000</v>
      </c>
      <c r="H32" s="779">
        <v>1300000</v>
      </c>
      <c r="I32" s="779"/>
      <c r="J32" s="779"/>
      <c r="K32" s="779"/>
      <c r="L32" s="780"/>
      <c r="M32" s="780"/>
      <c r="N32" s="781"/>
    </row>
    <row r="33" spans="1:14" s="28" customFormat="1" ht="13.5" customHeight="1" x14ac:dyDescent="0.2">
      <c r="A33" s="97" t="s">
        <v>223</v>
      </c>
      <c r="B33" s="121" t="s">
        <v>228</v>
      </c>
      <c r="C33" s="776">
        <f t="shared" si="1"/>
        <v>0</v>
      </c>
      <c r="D33" s="777">
        <f t="shared" si="2"/>
        <v>0</v>
      </c>
      <c r="E33" s="778">
        <f t="shared" si="2"/>
        <v>0</v>
      </c>
      <c r="F33" s="776"/>
      <c r="G33" s="779"/>
      <c r="H33" s="779"/>
      <c r="I33" s="779"/>
      <c r="J33" s="779"/>
      <c r="K33" s="779"/>
      <c r="L33" s="780"/>
      <c r="M33" s="780"/>
      <c r="N33" s="781"/>
    </row>
    <row r="34" spans="1:14" s="28" customFormat="1" ht="13.5" customHeight="1" x14ac:dyDescent="0.2">
      <c r="A34" s="97" t="s">
        <v>370</v>
      </c>
      <c r="B34" s="126" t="s">
        <v>371</v>
      </c>
      <c r="C34" s="776">
        <f t="shared" si="1"/>
        <v>27500000</v>
      </c>
      <c r="D34" s="777">
        <f t="shared" si="2"/>
        <v>27500000</v>
      </c>
      <c r="E34" s="778">
        <f t="shared" si="2"/>
        <v>28325100</v>
      </c>
      <c r="F34" s="795">
        <v>14643000</v>
      </c>
      <c r="G34" s="796">
        <v>14643000</v>
      </c>
      <c r="H34" s="796">
        <v>15468100</v>
      </c>
      <c r="I34" s="796">
        <v>40000</v>
      </c>
      <c r="J34" s="796">
        <v>40000</v>
      </c>
      <c r="K34" s="796">
        <v>40000</v>
      </c>
      <c r="L34" s="780">
        <v>12817000</v>
      </c>
      <c r="M34" s="780">
        <v>12817000</v>
      </c>
      <c r="N34" s="781">
        <v>12817000</v>
      </c>
    </row>
    <row r="35" spans="1:14" s="28" customFormat="1" ht="13.5" customHeight="1" x14ac:dyDescent="0.2">
      <c r="A35" s="97" t="s">
        <v>224</v>
      </c>
      <c r="B35" s="121" t="s">
        <v>229</v>
      </c>
      <c r="C35" s="776">
        <f t="shared" si="1"/>
        <v>4000000</v>
      </c>
      <c r="D35" s="777">
        <f t="shared" si="2"/>
        <v>4000000</v>
      </c>
      <c r="E35" s="778">
        <f t="shared" si="2"/>
        <v>4000000</v>
      </c>
      <c r="F35" s="776">
        <v>4000000</v>
      </c>
      <c r="G35" s="779">
        <v>4000000</v>
      </c>
      <c r="H35" s="779">
        <v>4000000</v>
      </c>
      <c r="I35" s="779"/>
      <c r="J35" s="779"/>
      <c r="K35" s="779"/>
      <c r="L35" s="780">
        <v>0</v>
      </c>
      <c r="M35" s="780">
        <v>0</v>
      </c>
      <c r="N35" s="781">
        <v>0</v>
      </c>
    </row>
    <row r="36" spans="1:14" s="28" customFormat="1" ht="13.5" customHeight="1" x14ac:dyDescent="0.2">
      <c r="A36" s="97" t="s">
        <v>225</v>
      </c>
      <c r="B36" s="121" t="s">
        <v>230</v>
      </c>
      <c r="C36" s="776">
        <f t="shared" si="1"/>
        <v>250000</v>
      </c>
      <c r="D36" s="777">
        <f t="shared" si="2"/>
        <v>250000</v>
      </c>
      <c r="E36" s="778">
        <f t="shared" si="2"/>
        <v>250000</v>
      </c>
      <c r="F36" s="776">
        <v>250000</v>
      </c>
      <c r="G36" s="779">
        <v>250000</v>
      </c>
      <c r="H36" s="779">
        <v>250000</v>
      </c>
      <c r="I36" s="779"/>
      <c r="J36" s="779"/>
      <c r="K36" s="779"/>
      <c r="L36" s="780"/>
      <c r="M36" s="780"/>
      <c r="N36" s="781"/>
    </row>
    <row r="37" spans="1:14" s="28" customFormat="1" ht="13.5" customHeight="1" thickBot="1" x14ac:dyDescent="0.25">
      <c r="A37" s="98" t="s">
        <v>226</v>
      </c>
      <c r="B37" s="125" t="s">
        <v>231</v>
      </c>
      <c r="C37" s="782">
        <f t="shared" si="1"/>
        <v>370000</v>
      </c>
      <c r="D37" s="783">
        <f t="shared" si="2"/>
        <v>370000</v>
      </c>
      <c r="E37" s="784">
        <f t="shared" si="2"/>
        <v>370000</v>
      </c>
      <c r="F37" s="785">
        <v>370000</v>
      </c>
      <c r="G37" s="786">
        <v>370000</v>
      </c>
      <c r="H37" s="786">
        <v>370000</v>
      </c>
      <c r="I37" s="786"/>
      <c r="J37" s="786"/>
      <c r="K37" s="786"/>
      <c r="L37" s="787"/>
      <c r="M37" s="787"/>
      <c r="N37" s="788"/>
    </row>
    <row r="38" spans="1:14" s="28" customFormat="1" ht="13.5" customHeight="1" thickBot="1" x14ac:dyDescent="0.25">
      <c r="A38" s="14" t="s">
        <v>70</v>
      </c>
      <c r="B38" s="119" t="s">
        <v>367</v>
      </c>
      <c r="C38" s="762">
        <f t="shared" si="1"/>
        <v>5964000</v>
      </c>
      <c r="D38" s="763">
        <f t="shared" si="2"/>
        <v>6164000</v>
      </c>
      <c r="E38" s="764">
        <f t="shared" si="2"/>
        <v>6164000</v>
      </c>
      <c r="F38" s="765">
        <f t="shared" ref="F38:M38" si="5">SUM(F39:F49)</f>
        <v>5964000</v>
      </c>
      <c r="G38" s="766">
        <f t="shared" si="5"/>
        <v>6164000</v>
      </c>
      <c r="H38" s="766">
        <f>SUM(H39:H49)</f>
        <v>6164000</v>
      </c>
      <c r="I38" s="766">
        <f t="shared" si="5"/>
        <v>0</v>
      </c>
      <c r="J38" s="766">
        <f t="shared" si="5"/>
        <v>0</v>
      </c>
      <c r="K38" s="766">
        <f>SUM(K39:K49)</f>
        <v>0</v>
      </c>
      <c r="L38" s="767">
        <f t="shared" si="5"/>
        <v>0</v>
      </c>
      <c r="M38" s="767">
        <f t="shared" si="5"/>
        <v>0</v>
      </c>
      <c r="N38" s="768">
        <f>SUM(N39:N49)</f>
        <v>0</v>
      </c>
    </row>
    <row r="39" spans="1:14" s="28" customFormat="1" ht="13.5" customHeight="1" x14ac:dyDescent="0.2">
      <c r="A39" s="96" t="s">
        <v>109</v>
      </c>
      <c r="B39" s="120" t="s">
        <v>234</v>
      </c>
      <c r="C39" s="769">
        <f t="shared" si="1"/>
        <v>0</v>
      </c>
      <c r="D39" s="770">
        <f t="shared" si="2"/>
        <v>0</v>
      </c>
      <c r="E39" s="771">
        <f t="shared" si="2"/>
        <v>0</v>
      </c>
      <c r="F39" s="772"/>
      <c r="G39" s="773"/>
      <c r="H39" s="773"/>
      <c r="I39" s="773"/>
      <c r="J39" s="773"/>
      <c r="K39" s="773"/>
      <c r="L39" s="774"/>
      <c r="M39" s="774"/>
      <c r="N39" s="775"/>
    </row>
    <row r="40" spans="1:14" s="28" customFormat="1" ht="13.5" customHeight="1" x14ac:dyDescent="0.2">
      <c r="A40" s="97" t="s">
        <v>110</v>
      </c>
      <c r="B40" s="121" t="s">
        <v>235</v>
      </c>
      <c r="C40" s="776">
        <f t="shared" si="1"/>
        <v>1402000</v>
      </c>
      <c r="D40" s="777">
        <f t="shared" si="2"/>
        <v>1602000</v>
      </c>
      <c r="E40" s="778">
        <f t="shared" si="2"/>
        <v>1602000</v>
      </c>
      <c r="F40" s="776">
        <v>1402000</v>
      </c>
      <c r="G40" s="779">
        <v>1602000</v>
      </c>
      <c r="H40" s="779">
        <v>1602000</v>
      </c>
      <c r="I40" s="779"/>
      <c r="J40" s="779"/>
      <c r="K40" s="779"/>
      <c r="L40" s="780"/>
      <c r="M40" s="780"/>
      <c r="N40" s="781"/>
    </row>
    <row r="41" spans="1:14" s="28" customFormat="1" ht="13.5" customHeight="1" x14ac:dyDescent="0.2">
      <c r="A41" s="97" t="s">
        <v>111</v>
      </c>
      <c r="B41" s="121" t="s">
        <v>236</v>
      </c>
      <c r="C41" s="776">
        <f t="shared" si="1"/>
        <v>780000</v>
      </c>
      <c r="D41" s="777">
        <f t="shared" si="2"/>
        <v>780000</v>
      </c>
      <c r="E41" s="778">
        <f t="shared" si="2"/>
        <v>780000</v>
      </c>
      <c r="F41" s="776">
        <v>780000</v>
      </c>
      <c r="G41" s="779">
        <v>780000</v>
      </c>
      <c r="H41" s="779">
        <v>780000</v>
      </c>
      <c r="I41" s="779"/>
      <c r="J41" s="779"/>
      <c r="K41" s="779"/>
      <c r="L41" s="780"/>
      <c r="M41" s="780"/>
      <c r="N41" s="781"/>
    </row>
    <row r="42" spans="1:14" s="28" customFormat="1" ht="13.5" customHeight="1" x14ac:dyDescent="0.2">
      <c r="A42" s="97" t="s">
        <v>161</v>
      </c>
      <c r="B42" s="121" t="s">
        <v>237</v>
      </c>
      <c r="C42" s="776">
        <f t="shared" si="1"/>
        <v>2101000</v>
      </c>
      <c r="D42" s="777">
        <f t="shared" si="2"/>
        <v>2101000</v>
      </c>
      <c r="E42" s="778">
        <f t="shared" si="2"/>
        <v>2101000</v>
      </c>
      <c r="F42" s="776">
        <v>2101000</v>
      </c>
      <c r="G42" s="779">
        <v>2101000</v>
      </c>
      <c r="H42" s="779">
        <v>2101000</v>
      </c>
      <c r="I42" s="779"/>
      <c r="J42" s="779"/>
      <c r="K42" s="779"/>
      <c r="L42" s="780"/>
      <c r="M42" s="780"/>
      <c r="N42" s="781"/>
    </row>
    <row r="43" spans="1:14" s="28" customFormat="1" ht="13.5" customHeight="1" x14ac:dyDescent="0.2">
      <c r="A43" s="97" t="s">
        <v>162</v>
      </c>
      <c r="B43" s="121" t="s">
        <v>238</v>
      </c>
      <c r="C43" s="776">
        <f t="shared" si="1"/>
        <v>0</v>
      </c>
      <c r="D43" s="777">
        <f t="shared" si="2"/>
        <v>0</v>
      </c>
      <c r="E43" s="778">
        <f t="shared" si="2"/>
        <v>0</v>
      </c>
      <c r="F43" s="776"/>
      <c r="G43" s="779"/>
      <c r="H43" s="779"/>
      <c r="I43" s="779"/>
      <c r="J43" s="779"/>
      <c r="K43" s="779"/>
      <c r="L43" s="780"/>
      <c r="M43" s="780"/>
      <c r="N43" s="781"/>
    </row>
    <row r="44" spans="1:14" s="28" customFormat="1" ht="13.5" customHeight="1" x14ac:dyDescent="0.2">
      <c r="A44" s="97" t="s">
        <v>163</v>
      </c>
      <c r="B44" s="121" t="s">
        <v>239</v>
      </c>
      <c r="C44" s="776">
        <f t="shared" si="1"/>
        <v>1141000</v>
      </c>
      <c r="D44" s="777">
        <f t="shared" si="2"/>
        <v>1141000</v>
      </c>
      <c r="E44" s="778">
        <f t="shared" si="2"/>
        <v>1141000</v>
      </c>
      <c r="F44" s="776">
        <v>1141000</v>
      </c>
      <c r="G44" s="779">
        <v>1141000</v>
      </c>
      <c r="H44" s="779">
        <v>1141000</v>
      </c>
      <c r="I44" s="779"/>
      <c r="J44" s="779"/>
      <c r="K44" s="779"/>
      <c r="L44" s="780"/>
      <c r="M44" s="780"/>
      <c r="N44" s="781"/>
    </row>
    <row r="45" spans="1:14" s="28" customFormat="1" ht="13.5" customHeight="1" x14ac:dyDescent="0.2">
      <c r="A45" s="97" t="s">
        <v>164</v>
      </c>
      <c r="B45" s="121" t="s">
        <v>240</v>
      </c>
      <c r="C45" s="776">
        <f t="shared" si="1"/>
        <v>340000</v>
      </c>
      <c r="D45" s="777">
        <f t="shared" si="2"/>
        <v>340000</v>
      </c>
      <c r="E45" s="778">
        <f t="shared" si="2"/>
        <v>340000</v>
      </c>
      <c r="F45" s="776">
        <v>340000</v>
      </c>
      <c r="G45" s="779">
        <v>340000</v>
      </c>
      <c r="H45" s="779">
        <v>340000</v>
      </c>
      <c r="I45" s="779"/>
      <c r="J45" s="779"/>
      <c r="K45" s="779"/>
      <c r="L45" s="780"/>
      <c r="M45" s="780"/>
      <c r="N45" s="781"/>
    </row>
    <row r="46" spans="1:14" s="28" customFormat="1" ht="13.5" customHeight="1" x14ac:dyDescent="0.2">
      <c r="A46" s="97" t="s">
        <v>165</v>
      </c>
      <c r="B46" s="121" t="s">
        <v>241</v>
      </c>
      <c r="C46" s="776">
        <f t="shared" si="1"/>
        <v>200000</v>
      </c>
      <c r="D46" s="777">
        <f t="shared" si="2"/>
        <v>200000</v>
      </c>
      <c r="E46" s="778">
        <f t="shared" si="2"/>
        <v>200000</v>
      </c>
      <c r="F46" s="776">
        <v>200000</v>
      </c>
      <c r="G46" s="779">
        <v>200000</v>
      </c>
      <c r="H46" s="779">
        <v>200000</v>
      </c>
      <c r="I46" s="779"/>
      <c r="J46" s="779"/>
      <c r="K46" s="779"/>
      <c r="L46" s="780"/>
      <c r="M46" s="780"/>
      <c r="N46" s="781"/>
    </row>
    <row r="47" spans="1:14" s="28" customFormat="1" ht="13.5" customHeight="1" x14ac:dyDescent="0.2">
      <c r="A47" s="97" t="s">
        <v>232</v>
      </c>
      <c r="B47" s="121" t="s">
        <v>242</v>
      </c>
      <c r="C47" s="776">
        <f t="shared" si="1"/>
        <v>0</v>
      </c>
      <c r="D47" s="777">
        <f t="shared" si="2"/>
        <v>0</v>
      </c>
      <c r="E47" s="778">
        <f t="shared" si="2"/>
        <v>0</v>
      </c>
      <c r="F47" s="776"/>
      <c r="G47" s="779"/>
      <c r="H47" s="779"/>
      <c r="I47" s="779"/>
      <c r="J47" s="779"/>
      <c r="K47" s="779"/>
      <c r="L47" s="797"/>
      <c r="M47" s="797"/>
      <c r="N47" s="798"/>
    </row>
    <row r="48" spans="1:14" s="28" customFormat="1" ht="13.5" customHeight="1" x14ac:dyDescent="0.2">
      <c r="A48" s="98" t="s">
        <v>233</v>
      </c>
      <c r="B48" s="125" t="s">
        <v>369</v>
      </c>
      <c r="C48" s="776">
        <f t="shared" si="1"/>
        <v>0</v>
      </c>
      <c r="D48" s="777">
        <f t="shared" si="2"/>
        <v>0</v>
      </c>
      <c r="E48" s="778">
        <f t="shared" si="2"/>
        <v>0</v>
      </c>
      <c r="F48" s="785"/>
      <c r="G48" s="786"/>
      <c r="H48" s="786"/>
      <c r="I48" s="786"/>
      <c r="J48" s="786"/>
      <c r="K48" s="786"/>
      <c r="L48" s="799"/>
      <c r="M48" s="799"/>
      <c r="N48" s="800"/>
    </row>
    <row r="49" spans="1:14" s="28" customFormat="1" ht="13.5" customHeight="1" thickBot="1" x14ac:dyDescent="0.25">
      <c r="A49" s="98" t="s">
        <v>368</v>
      </c>
      <c r="B49" s="125" t="s">
        <v>243</v>
      </c>
      <c r="C49" s="782">
        <f t="shared" si="1"/>
        <v>0</v>
      </c>
      <c r="D49" s="783">
        <f t="shared" si="2"/>
        <v>0</v>
      </c>
      <c r="E49" s="784">
        <f t="shared" si="2"/>
        <v>0</v>
      </c>
      <c r="F49" s="785"/>
      <c r="G49" s="786"/>
      <c r="H49" s="786"/>
      <c r="I49" s="786"/>
      <c r="J49" s="786"/>
      <c r="K49" s="786"/>
      <c r="L49" s="799"/>
      <c r="M49" s="799"/>
      <c r="N49" s="800"/>
    </row>
    <row r="50" spans="1:14" s="28" customFormat="1" ht="13.5" customHeight="1" thickBot="1" x14ac:dyDescent="0.25">
      <c r="A50" s="14" t="s">
        <v>71</v>
      </c>
      <c r="B50" s="119" t="s">
        <v>244</v>
      </c>
      <c r="C50" s="762">
        <f t="shared" si="1"/>
        <v>2500000</v>
      </c>
      <c r="D50" s="763">
        <f t="shared" si="2"/>
        <v>2500000</v>
      </c>
      <c r="E50" s="764">
        <f t="shared" si="2"/>
        <v>498280</v>
      </c>
      <c r="F50" s="765">
        <f t="shared" ref="F50:M50" si="6">SUM(F51:F55)</f>
        <v>2500000</v>
      </c>
      <c r="G50" s="766">
        <f t="shared" si="6"/>
        <v>2500000</v>
      </c>
      <c r="H50" s="766">
        <f>SUM(H51:H55)</f>
        <v>498280</v>
      </c>
      <c r="I50" s="766">
        <f t="shared" si="6"/>
        <v>0</v>
      </c>
      <c r="J50" s="766">
        <f t="shared" si="6"/>
        <v>0</v>
      </c>
      <c r="K50" s="766">
        <f>SUM(K51:K55)</f>
        <v>0</v>
      </c>
      <c r="L50" s="767">
        <f t="shared" si="6"/>
        <v>0</v>
      </c>
      <c r="M50" s="767">
        <f t="shared" si="6"/>
        <v>0</v>
      </c>
      <c r="N50" s="768">
        <f>SUM(N51:N55)</f>
        <v>0</v>
      </c>
    </row>
    <row r="51" spans="1:14" s="28" customFormat="1" ht="13.5" customHeight="1" x14ac:dyDescent="0.2">
      <c r="A51" s="96" t="s">
        <v>112</v>
      </c>
      <c r="B51" s="120" t="s">
        <v>248</v>
      </c>
      <c r="C51" s="769">
        <f t="shared" si="1"/>
        <v>0</v>
      </c>
      <c r="D51" s="770">
        <f t="shared" si="2"/>
        <v>0</v>
      </c>
      <c r="E51" s="771">
        <f t="shared" si="2"/>
        <v>0</v>
      </c>
      <c r="F51" s="772"/>
      <c r="G51" s="773"/>
      <c r="H51" s="773"/>
      <c r="I51" s="773"/>
      <c r="J51" s="773"/>
      <c r="K51" s="773"/>
      <c r="L51" s="801"/>
      <c r="M51" s="801"/>
      <c r="N51" s="802"/>
    </row>
    <row r="52" spans="1:14" s="28" customFormat="1" ht="13.5" customHeight="1" x14ac:dyDescent="0.2">
      <c r="A52" s="97" t="s">
        <v>113</v>
      </c>
      <c r="B52" s="121" t="s">
        <v>249</v>
      </c>
      <c r="C52" s="776">
        <f t="shared" si="1"/>
        <v>2500000</v>
      </c>
      <c r="D52" s="777">
        <f t="shared" si="2"/>
        <v>2500000</v>
      </c>
      <c r="E52" s="778">
        <f t="shared" si="2"/>
        <v>498280</v>
      </c>
      <c r="F52" s="776">
        <v>2500000</v>
      </c>
      <c r="G52" s="779">
        <v>2500000</v>
      </c>
      <c r="H52" s="779">
        <v>498280</v>
      </c>
      <c r="I52" s="779"/>
      <c r="J52" s="779"/>
      <c r="K52" s="779"/>
      <c r="L52" s="797"/>
      <c r="M52" s="797"/>
      <c r="N52" s="798"/>
    </row>
    <row r="53" spans="1:14" s="28" customFormat="1" ht="13.5" customHeight="1" x14ac:dyDescent="0.2">
      <c r="A53" s="97" t="s">
        <v>245</v>
      </c>
      <c r="B53" s="121" t="s">
        <v>250</v>
      </c>
      <c r="C53" s="776">
        <f t="shared" si="1"/>
        <v>0</v>
      </c>
      <c r="D53" s="777">
        <f t="shared" si="2"/>
        <v>0</v>
      </c>
      <c r="E53" s="778">
        <f t="shared" si="2"/>
        <v>0</v>
      </c>
      <c r="F53" s="776"/>
      <c r="G53" s="779"/>
      <c r="H53" s="779"/>
      <c r="I53" s="779"/>
      <c r="J53" s="779"/>
      <c r="K53" s="779"/>
      <c r="L53" s="797"/>
      <c r="M53" s="797"/>
      <c r="N53" s="798"/>
    </row>
    <row r="54" spans="1:14" s="28" customFormat="1" ht="13.5" customHeight="1" x14ac:dyDescent="0.2">
      <c r="A54" s="97" t="s">
        <v>246</v>
      </c>
      <c r="B54" s="121" t="s">
        <v>251</v>
      </c>
      <c r="C54" s="776">
        <f t="shared" si="1"/>
        <v>0</v>
      </c>
      <c r="D54" s="777">
        <f t="shared" si="2"/>
        <v>0</v>
      </c>
      <c r="E54" s="778">
        <f t="shared" si="2"/>
        <v>0</v>
      </c>
      <c r="F54" s="776"/>
      <c r="G54" s="779"/>
      <c r="H54" s="779"/>
      <c r="I54" s="779"/>
      <c r="J54" s="779"/>
      <c r="K54" s="779"/>
      <c r="L54" s="797"/>
      <c r="M54" s="797"/>
      <c r="N54" s="798"/>
    </row>
    <row r="55" spans="1:14" s="28" customFormat="1" ht="13.5" customHeight="1" thickBot="1" x14ac:dyDescent="0.25">
      <c r="A55" s="98" t="s">
        <v>247</v>
      </c>
      <c r="B55" s="125" t="s">
        <v>252</v>
      </c>
      <c r="C55" s="782">
        <f t="shared" si="1"/>
        <v>0</v>
      </c>
      <c r="D55" s="783">
        <f t="shared" si="2"/>
        <v>0</v>
      </c>
      <c r="E55" s="784">
        <f t="shared" si="2"/>
        <v>0</v>
      </c>
      <c r="F55" s="785"/>
      <c r="G55" s="786"/>
      <c r="H55" s="786"/>
      <c r="I55" s="786"/>
      <c r="J55" s="786"/>
      <c r="K55" s="786"/>
      <c r="L55" s="799"/>
      <c r="M55" s="799"/>
      <c r="N55" s="800"/>
    </row>
    <row r="56" spans="1:14" s="28" customFormat="1" ht="13.5" customHeight="1" thickBot="1" x14ac:dyDescent="0.25">
      <c r="A56" s="14" t="s">
        <v>166</v>
      </c>
      <c r="B56" s="119" t="s">
        <v>253</v>
      </c>
      <c r="C56" s="762">
        <f t="shared" si="1"/>
        <v>0</v>
      </c>
      <c r="D56" s="763">
        <f t="shared" si="2"/>
        <v>0</v>
      </c>
      <c r="E56" s="764">
        <f t="shared" si="2"/>
        <v>0</v>
      </c>
      <c r="F56" s="765">
        <f t="shared" ref="F56:M56" si="7">SUM(F57:F59)</f>
        <v>0</v>
      </c>
      <c r="G56" s="766">
        <f t="shared" si="7"/>
        <v>0</v>
      </c>
      <c r="H56" s="766">
        <f>SUM(H57:H59)</f>
        <v>0</v>
      </c>
      <c r="I56" s="766">
        <f t="shared" si="7"/>
        <v>0</v>
      </c>
      <c r="J56" s="766">
        <f t="shared" si="7"/>
        <v>0</v>
      </c>
      <c r="K56" s="766">
        <f>SUM(K57:K59)</f>
        <v>0</v>
      </c>
      <c r="L56" s="767">
        <f t="shared" si="7"/>
        <v>0</v>
      </c>
      <c r="M56" s="767">
        <f t="shared" si="7"/>
        <v>0</v>
      </c>
      <c r="N56" s="768">
        <f>SUM(N57:N59)</f>
        <v>0</v>
      </c>
    </row>
    <row r="57" spans="1:14" s="28" customFormat="1" ht="13.5" customHeight="1" x14ac:dyDescent="0.2">
      <c r="A57" s="96" t="s">
        <v>114</v>
      </c>
      <c r="B57" s="120" t="s">
        <v>254</v>
      </c>
      <c r="C57" s="769">
        <f t="shared" si="1"/>
        <v>0</v>
      </c>
      <c r="D57" s="770">
        <f t="shared" si="2"/>
        <v>0</v>
      </c>
      <c r="E57" s="771">
        <f t="shared" si="2"/>
        <v>0</v>
      </c>
      <c r="F57" s="772"/>
      <c r="G57" s="773"/>
      <c r="H57" s="773"/>
      <c r="I57" s="773"/>
      <c r="J57" s="773"/>
      <c r="K57" s="773"/>
      <c r="L57" s="774"/>
      <c r="M57" s="774"/>
      <c r="N57" s="775"/>
    </row>
    <row r="58" spans="1:14" s="28" customFormat="1" ht="13.5" customHeight="1" x14ac:dyDescent="0.2">
      <c r="A58" s="97" t="s">
        <v>115</v>
      </c>
      <c r="B58" s="121" t="s">
        <v>362</v>
      </c>
      <c r="C58" s="776">
        <f t="shared" si="1"/>
        <v>0</v>
      </c>
      <c r="D58" s="777">
        <f t="shared" si="2"/>
        <v>0</v>
      </c>
      <c r="E58" s="778">
        <f t="shared" si="2"/>
        <v>0</v>
      </c>
      <c r="F58" s="776"/>
      <c r="G58" s="779"/>
      <c r="H58" s="779"/>
      <c r="I58" s="779"/>
      <c r="J58" s="779"/>
      <c r="K58" s="779"/>
      <c r="L58" s="780"/>
      <c r="M58" s="780"/>
      <c r="N58" s="781"/>
    </row>
    <row r="59" spans="1:14" s="28" customFormat="1" ht="13.5" customHeight="1" x14ac:dyDescent="0.2">
      <c r="A59" s="97" t="s">
        <v>257</v>
      </c>
      <c r="B59" s="121" t="s">
        <v>255</v>
      </c>
      <c r="C59" s="776">
        <f t="shared" si="1"/>
        <v>0</v>
      </c>
      <c r="D59" s="777">
        <f t="shared" si="2"/>
        <v>0</v>
      </c>
      <c r="E59" s="778">
        <f t="shared" si="2"/>
        <v>0</v>
      </c>
      <c r="F59" s="776"/>
      <c r="G59" s="779"/>
      <c r="H59" s="779"/>
      <c r="I59" s="779"/>
      <c r="J59" s="779"/>
      <c r="K59" s="779"/>
      <c r="L59" s="780"/>
      <c r="M59" s="780"/>
      <c r="N59" s="781"/>
    </row>
    <row r="60" spans="1:14" s="28" customFormat="1" ht="13.5" customHeight="1" thickBot="1" x14ac:dyDescent="0.25">
      <c r="A60" s="98" t="s">
        <v>258</v>
      </c>
      <c r="B60" s="125" t="s">
        <v>256</v>
      </c>
      <c r="C60" s="782">
        <f t="shared" si="1"/>
        <v>0</v>
      </c>
      <c r="D60" s="783">
        <f t="shared" si="2"/>
        <v>0</v>
      </c>
      <c r="E60" s="784">
        <f t="shared" si="2"/>
        <v>0</v>
      </c>
      <c r="F60" s="785"/>
      <c r="G60" s="786"/>
      <c r="H60" s="786"/>
      <c r="I60" s="786"/>
      <c r="J60" s="786"/>
      <c r="K60" s="786"/>
      <c r="L60" s="787"/>
      <c r="M60" s="787"/>
      <c r="N60" s="788"/>
    </row>
    <row r="61" spans="1:14" s="28" customFormat="1" ht="13.5" customHeight="1" thickBot="1" x14ac:dyDescent="0.25">
      <c r="A61" s="14" t="s">
        <v>73</v>
      </c>
      <c r="B61" s="124" t="s">
        <v>259</v>
      </c>
      <c r="C61" s="762">
        <f t="shared" si="1"/>
        <v>300000</v>
      </c>
      <c r="D61" s="763">
        <f t="shared" si="2"/>
        <v>300000</v>
      </c>
      <c r="E61" s="764">
        <f t="shared" si="2"/>
        <v>1432878</v>
      </c>
      <c r="F61" s="765">
        <f t="shared" ref="F61:M61" si="8">SUM(F62:F64)</f>
        <v>300000</v>
      </c>
      <c r="G61" s="766">
        <f t="shared" si="8"/>
        <v>300000</v>
      </c>
      <c r="H61" s="766">
        <f>SUM(H62:H64)</f>
        <v>1432878</v>
      </c>
      <c r="I61" s="766">
        <f t="shared" si="8"/>
        <v>0</v>
      </c>
      <c r="J61" s="766">
        <f t="shared" si="8"/>
        <v>0</v>
      </c>
      <c r="K61" s="766">
        <f>SUM(K62:K64)</f>
        <v>0</v>
      </c>
      <c r="L61" s="767">
        <f t="shared" si="8"/>
        <v>0</v>
      </c>
      <c r="M61" s="767">
        <f t="shared" si="8"/>
        <v>0</v>
      </c>
      <c r="N61" s="768">
        <f>SUM(N62:N64)</f>
        <v>0</v>
      </c>
    </row>
    <row r="62" spans="1:14" s="28" customFormat="1" ht="13.5" customHeight="1" x14ac:dyDescent="0.2">
      <c r="A62" s="96" t="s">
        <v>167</v>
      </c>
      <c r="B62" s="120" t="s">
        <v>261</v>
      </c>
      <c r="C62" s="769">
        <f t="shared" si="1"/>
        <v>0</v>
      </c>
      <c r="D62" s="770">
        <f t="shared" si="2"/>
        <v>0</v>
      </c>
      <c r="E62" s="771">
        <f t="shared" si="2"/>
        <v>0</v>
      </c>
      <c r="F62" s="772"/>
      <c r="G62" s="773"/>
      <c r="H62" s="773"/>
      <c r="I62" s="773"/>
      <c r="J62" s="773"/>
      <c r="K62" s="773"/>
      <c r="L62" s="797"/>
      <c r="M62" s="797"/>
      <c r="N62" s="798"/>
    </row>
    <row r="63" spans="1:14" s="28" customFormat="1" ht="13.5" customHeight="1" x14ac:dyDescent="0.2">
      <c r="A63" s="97" t="s">
        <v>168</v>
      </c>
      <c r="B63" s="121" t="s">
        <v>660</v>
      </c>
      <c r="C63" s="776">
        <f t="shared" si="1"/>
        <v>300000</v>
      </c>
      <c r="D63" s="777">
        <f t="shared" si="2"/>
        <v>300000</v>
      </c>
      <c r="E63" s="778">
        <f t="shared" si="2"/>
        <v>1432878</v>
      </c>
      <c r="F63" s="776">
        <v>300000</v>
      </c>
      <c r="G63" s="779">
        <v>300000</v>
      </c>
      <c r="H63" s="779">
        <v>1432878</v>
      </c>
      <c r="I63" s="779"/>
      <c r="J63" s="779"/>
      <c r="K63" s="779"/>
      <c r="L63" s="797"/>
      <c r="M63" s="797"/>
      <c r="N63" s="798"/>
    </row>
    <row r="64" spans="1:14" s="28" customFormat="1" ht="13.5" customHeight="1" x14ac:dyDescent="0.2">
      <c r="A64" s="97" t="s">
        <v>185</v>
      </c>
      <c r="B64" s="121" t="s">
        <v>262</v>
      </c>
      <c r="C64" s="776">
        <f t="shared" si="1"/>
        <v>0</v>
      </c>
      <c r="D64" s="777">
        <f t="shared" si="2"/>
        <v>0</v>
      </c>
      <c r="E64" s="778">
        <f t="shared" si="2"/>
        <v>0</v>
      </c>
      <c r="F64" s="776"/>
      <c r="G64" s="779"/>
      <c r="H64" s="779"/>
      <c r="I64" s="779"/>
      <c r="J64" s="779"/>
      <c r="K64" s="779"/>
      <c r="L64" s="797"/>
      <c r="M64" s="797"/>
      <c r="N64" s="798"/>
    </row>
    <row r="65" spans="1:14" s="28" customFormat="1" ht="13.5" customHeight="1" thickBot="1" x14ac:dyDescent="0.25">
      <c r="A65" s="98" t="s">
        <v>260</v>
      </c>
      <c r="B65" s="125" t="s">
        <v>263</v>
      </c>
      <c r="C65" s="782">
        <f t="shared" si="1"/>
        <v>0</v>
      </c>
      <c r="D65" s="783">
        <f t="shared" si="2"/>
        <v>0</v>
      </c>
      <c r="E65" s="784">
        <f t="shared" si="2"/>
        <v>0</v>
      </c>
      <c r="F65" s="785"/>
      <c r="G65" s="786"/>
      <c r="H65" s="786"/>
      <c r="I65" s="786"/>
      <c r="J65" s="786"/>
      <c r="K65" s="786"/>
      <c r="L65" s="797"/>
      <c r="M65" s="797"/>
      <c r="N65" s="798"/>
    </row>
    <row r="66" spans="1:14" s="28" customFormat="1" ht="13.5" customHeight="1" thickBot="1" x14ac:dyDescent="0.25">
      <c r="A66" s="14" t="s">
        <v>74</v>
      </c>
      <c r="B66" s="119" t="s">
        <v>264</v>
      </c>
      <c r="C66" s="762">
        <f t="shared" si="1"/>
        <v>159895670</v>
      </c>
      <c r="D66" s="763">
        <f t="shared" si="2"/>
        <v>185447238</v>
      </c>
      <c r="E66" s="764">
        <f t="shared" si="2"/>
        <v>185787017</v>
      </c>
      <c r="F66" s="789">
        <f t="shared" ref="F66:M66" si="9">+F9+F16+F23+F30+F38+F50+F56+F61</f>
        <v>113078870</v>
      </c>
      <c r="G66" s="790">
        <f t="shared" si="9"/>
        <v>138630438</v>
      </c>
      <c r="H66" s="790">
        <f>+H9+H16+H23+H30+H38+H50+H56+H61</f>
        <v>138543003</v>
      </c>
      <c r="I66" s="790">
        <f t="shared" si="9"/>
        <v>40000</v>
      </c>
      <c r="J66" s="790">
        <f t="shared" si="9"/>
        <v>40000</v>
      </c>
      <c r="K66" s="790">
        <f>+K9+K16+K23+K30+K38+K50+K56+K61</f>
        <v>40000</v>
      </c>
      <c r="L66" s="791">
        <f t="shared" si="9"/>
        <v>46776800</v>
      </c>
      <c r="M66" s="791">
        <f t="shared" si="9"/>
        <v>46776800</v>
      </c>
      <c r="N66" s="792">
        <f>+N9+N16+N23+N30+N38+N50+N56+N61</f>
        <v>47204014</v>
      </c>
    </row>
    <row r="67" spans="1:14" s="28" customFormat="1" ht="13.5" customHeight="1" thickBot="1" x14ac:dyDescent="0.25">
      <c r="A67" s="99" t="s">
        <v>351</v>
      </c>
      <c r="B67" s="124" t="s">
        <v>266</v>
      </c>
      <c r="C67" s="762">
        <f t="shared" si="1"/>
        <v>0</v>
      </c>
      <c r="D67" s="763">
        <f t="shared" si="2"/>
        <v>0</v>
      </c>
      <c r="E67" s="764">
        <f t="shared" si="2"/>
        <v>0</v>
      </c>
      <c r="F67" s="803"/>
      <c r="G67" s="804"/>
      <c r="H67" s="804"/>
      <c r="I67" s="804"/>
      <c r="J67" s="804"/>
      <c r="K67" s="804"/>
      <c r="L67" s="767">
        <f>SUM(L68:L70)</f>
        <v>0</v>
      </c>
      <c r="M67" s="767">
        <f>SUM(M68:M70)</f>
        <v>0</v>
      </c>
      <c r="N67" s="768">
        <f>SUM(N68:N70)</f>
        <v>0</v>
      </c>
    </row>
    <row r="68" spans="1:14" s="28" customFormat="1" ht="13.5" customHeight="1" x14ac:dyDescent="0.2">
      <c r="A68" s="96" t="s">
        <v>298</v>
      </c>
      <c r="B68" s="120" t="s">
        <v>267</v>
      </c>
      <c r="C68" s="769">
        <f t="shared" si="1"/>
        <v>0</v>
      </c>
      <c r="D68" s="770">
        <f t="shared" si="2"/>
        <v>0</v>
      </c>
      <c r="E68" s="771">
        <f t="shared" si="2"/>
        <v>0</v>
      </c>
      <c r="F68" s="772"/>
      <c r="G68" s="773"/>
      <c r="H68" s="773"/>
      <c r="I68" s="773"/>
      <c r="J68" s="773"/>
      <c r="K68" s="773"/>
      <c r="L68" s="797"/>
      <c r="M68" s="797"/>
      <c r="N68" s="798"/>
    </row>
    <row r="69" spans="1:14" s="28" customFormat="1" ht="13.5" customHeight="1" x14ac:dyDescent="0.2">
      <c r="A69" s="97" t="s">
        <v>307</v>
      </c>
      <c r="B69" s="121" t="s">
        <v>268</v>
      </c>
      <c r="C69" s="776">
        <f t="shared" si="1"/>
        <v>0</v>
      </c>
      <c r="D69" s="777">
        <f t="shared" si="2"/>
        <v>0</v>
      </c>
      <c r="E69" s="778">
        <f t="shared" si="2"/>
        <v>0</v>
      </c>
      <c r="F69" s="776"/>
      <c r="G69" s="779"/>
      <c r="H69" s="779"/>
      <c r="I69" s="779"/>
      <c r="J69" s="779"/>
      <c r="K69" s="779"/>
      <c r="L69" s="797"/>
      <c r="M69" s="797"/>
      <c r="N69" s="798"/>
    </row>
    <row r="70" spans="1:14" s="28" customFormat="1" ht="13.5" customHeight="1" thickBot="1" x14ac:dyDescent="0.25">
      <c r="A70" s="98" t="s">
        <v>308</v>
      </c>
      <c r="B70" s="156" t="s">
        <v>269</v>
      </c>
      <c r="C70" s="782">
        <f t="shared" si="1"/>
        <v>0</v>
      </c>
      <c r="D70" s="783">
        <f t="shared" si="2"/>
        <v>0</v>
      </c>
      <c r="E70" s="784">
        <f t="shared" si="2"/>
        <v>0</v>
      </c>
      <c r="F70" s="785"/>
      <c r="G70" s="786"/>
      <c r="H70" s="786"/>
      <c r="I70" s="786"/>
      <c r="J70" s="786"/>
      <c r="K70" s="786"/>
      <c r="L70" s="797"/>
      <c r="M70" s="797"/>
      <c r="N70" s="798"/>
    </row>
    <row r="71" spans="1:14" s="28" customFormat="1" ht="13.5" customHeight="1" thickBot="1" x14ac:dyDescent="0.25">
      <c r="A71" s="99" t="s">
        <v>271</v>
      </c>
      <c r="B71" s="124" t="s">
        <v>272</v>
      </c>
      <c r="C71" s="762">
        <f t="shared" si="1"/>
        <v>0</v>
      </c>
      <c r="D71" s="763">
        <f t="shared" si="2"/>
        <v>0</v>
      </c>
      <c r="E71" s="764">
        <f t="shared" si="2"/>
        <v>0</v>
      </c>
      <c r="F71" s="803"/>
      <c r="G71" s="804"/>
      <c r="H71" s="804"/>
      <c r="I71" s="804"/>
      <c r="J71" s="804"/>
      <c r="K71" s="804"/>
      <c r="L71" s="767">
        <f>SUM(L72:L75)</f>
        <v>0</v>
      </c>
      <c r="M71" s="767">
        <f>SUM(M72:M75)</f>
        <v>0</v>
      </c>
      <c r="N71" s="768">
        <f>SUM(N72:N75)</f>
        <v>0</v>
      </c>
    </row>
    <row r="72" spans="1:14" s="28" customFormat="1" ht="13.5" customHeight="1" x14ac:dyDescent="0.2">
      <c r="A72" s="96" t="s">
        <v>150</v>
      </c>
      <c r="B72" s="120" t="s">
        <v>273</v>
      </c>
      <c r="C72" s="769">
        <f t="shared" si="1"/>
        <v>0</v>
      </c>
      <c r="D72" s="770">
        <f t="shared" si="2"/>
        <v>0</v>
      </c>
      <c r="E72" s="771">
        <f t="shared" si="2"/>
        <v>0</v>
      </c>
      <c r="F72" s="772"/>
      <c r="G72" s="773"/>
      <c r="H72" s="773"/>
      <c r="I72" s="773"/>
      <c r="J72" s="773"/>
      <c r="K72" s="773"/>
      <c r="L72" s="797"/>
      <c r="M72" s="797"/>
      <c r="N72" s="798"/>
    </row>
    <row r="73" spans="1:14" s="28" customFormat="1" ht="13.5" customHeight="1" x14ac:dyDescent="0.2">
      <c r="A73" s="97" t="s">
        <v>151</v>
      </c>
      <c r="B73" s="121" t="s">
        <v>274</v>
      </c>
      <c r="C73" s="776">
        <f t="shared" si="1"/>
        <v>0</v>
      </c>
      <c r="D73" s="777">
        <f t="shared" si="2"/>
        <v>0</v>
      </c>
      <c r="E73" s="778">
        <f t="shared" si="2"/>
        <v>0</v>
      </c>
      <c r="F73" s="776"/>
      <c r="G73" s="779"/>
      <c r="H73" s="779"/>
      <c r="I73" s="779"/>
      <c r="J73" s="779"/>
      <c r="K73" s="779"/>
      <c r="L73" s="797"/>
      <c r="M73" s="797"/>
      <c r="N73" s="798"/>
    </row>
    <row r="74" spans="1:14" s="28" customFormat="1" ht="13.5" customHeight="1" x14ac:dyDescent="0.2">
      <c r="A74" s="97" t="s">
        <v>299</v>
      </c>
      <c r="B74" s="121" t="s">
        <v>275</v>
      </c>
      <c r="C74" s="776">
        <f t="shared" ref="C74:C91" si="10">SUM(F74,I74,L74)</f>
        <v>0</v>
      </c>
      <c r="D74" s="777">
        <f t="shared" ref="D74:E90" si="11">SUM(G74,J74,M74)</f>
        <v>0</v>
      </c>
      <c r="E74" s="778">
        <f t="shared" si="11"/>
        <v>0</v>
      </c>
      <c r="F74" s="776"/>
      <c r="G74" s="779"/>
      <c r="H74" s="779"/>
      <c r="I74" s="779"/>
      <c r="J74" s="779"/>
      <c r="K74" s="779"/>
      <c r="L74" s="797"/>
      <c r="M74" s="797"/>
      <c r="N74" s="798"/>
    </row>
    <row r="75" spans="1:14" s="28" customFormat="1" ht="13.5" customHeight="1" thickBot="1" x14ac:dyDescent="0.25">
      <c r="A75" s="98" t="s">
        <v>300</v>
      </c>
      <c r="B75" s="125" t="s">
        <v>276</v>
      </c>
      <c r="C75" s="782">
        <f t="shared" si="10"/>
        <v>0</v>
      </c>
      <c r="D75" s="783">
        <f t="shared" si="11"/>
        <v>0</v>
      </c>
      <c r="E75" s="784">
        <f t="shared" si="11"/>
        <v>0</v>
      </c>
      <c r="F75" s="785"/>
      <c r="G75" s="786"/>
      <c r="H75" s="786"/>
      <c r="I75" s="786"/>
      <c r="J75" s="786"/>
      <c r="K75" s="786"/>
      <c r="L75" s="797"/>
      <c r="M75" s="797"/>
      <c r="N75" s="798"/>
    </row>
    <row r="76" spans="1:14" s="28" customFormat="1" ht="13.5" customHeight="1" thickBot="1" x14ac:dyDescent="0.25">
      <c r="A76" s="99" t="s">
        <v>277</v>
      </c>
      <c r="B76" s="124" t="s">
        <v>278</v>
      </c>
      <c r="C76" s="762">
        <f t="shared" si="10"/>
        <v>190376705</v>
      </c>
      <c r="D76" s="763">
        <f t="shared" si="11"/>
        <v>204819874</v>
      </c>
      <c r="E76" s="764">
        <f t="shared" si="11"/>
        <v>204819874</v>
      </c>
      <c r="F76" s="765">
        <f>SUM(F77:F78)</f>
        <v>190376705</v>
      </c>
      <c r="G76" s="766">
        <f t="shared" ref="G76:M76" si="12">SUM(G77:G78)</f>
        <v>204819874</v>
      </c>
      <c r="H76" s="766">
        <f>SUM(H77:H78)</f>
        <v>204819874</v>
      </c>
      <c r="I76" s="766">
        <f t="shared" si="12"/>
        <v>0</v>
      </c>
      <c r="J76" s="766">
        <f t="shared" si="12"/>
        <v>0</v>
      </c>
      <c r="K76" s="766">
        <f>SUM(K77:K78)</f>
        <v>0</v>
      </c>
      <c r="L76" s="767">
        <f t="shared" si="12"/>
        <v>0</v>
      </c>
      <c r="M76" s="767">
        <f t="shared" si="12"/>
        <v>0</v>
      </c>
      <c r="N76" s="768">
        <f>SUM(N77:N78)</f>
        <v>0</v>
      </c>
    </row>
    <row r="77" spans="1:14" s="28" customFormat="1" ht="13.5" customHeight="1" x14ac:dyDescent="0.2">
      <c r="A77" s="96" t="s">
        <v>301</v>
      </c>
      <c r="B77" s="120" t="s">
        <v>279</v>
      </c>
      <c r="C77" s="769">
        <f t="shared" si="10"/>
        <v>190376705</v>
      </c>
      <c r="D77" s="770">
        <f t="shared" si="11"/>
        <v>204819874</v>
      </c>
      <c r="E77" s="805">
        <f t="shared" si="11"/>
        <v>204819874</v>
      </c>
      <c r="F77" s="806">
        <v>190376705</v>
      </c>
      <c r="G77" s="773">
        <v>204819874</v>
      </c>
      <c r="H77" s="773">
        <v>204819874</v>
      </c>
      <c r="I77" s="773"/>
      <c r="J77" s="773"/>
      <c r="K77" s="773"/>
      <c r="L77" s="797"/>
      <c r="M77" s="797"/>
      <c r="N77" s="798">
        <v>0</v>
      </c>
    </row>
    <row r="78" spans="1:14" s="28" customFormat="1" ht="13.5" customHeight="1" thickBot="1" x14ac:dyDescent="0.25">
      <c r="A78" s="98" t="s">
        <v>302</v>
      </c>
      <c r="B78" s="125" t="s">
        <v>280</v>
      </c>
      <c r="C78" s="782">
        <f t="shared" si="10"/>
        <v>0</v>
      </c>
      <c r="D78" s="783">
        <f t="shared" si="11"/>
        <v>0</v>
      </c>
      <c r="E78" s="807">
        <f t="shared" si="11"/>
        <v>0</v>
      </c>
      <c r="F78" s="808"/>
      <c r="G78" s="786"/>
      <c r="H78" s="786"/>
      <c r="I78" s="786"/>
      <c r="J78" s="786"/>
      <c r="K78" s="786"/>
      <c r="L78" s="797"/>
      <c r="M78" s="797"/>
      <c r="N78" s="798"/>
    </row>
    <row r="79" spans="1:14" s="27" customFormat="1" ht="13.5" customHeight="1" thickBot="1" x14ac:dyDescent="0.25">
      <c r="A79" s="99" t="s">
        <v>281</v>
      </c>
      <c r="B79" s="124" t="s">
        <v>282</v>
      </c>
      <c r="C79" s="762">
        <f t="shared" si="10"/>
        <v>0</v>
      </c>
      <c r="D79" s="763">
        <f t="shared" si="11"/>
        <v>0</v>
      </c>
      <c r="E79" s="764">
        <f t="shared" si="11"/>
        <v>0</v>
      </c>
      <c r="F79" s="803"/>
      <c r="G79" s="804"/>
      <c r="H79" s="804"/>
      <c r="I79" s="804"/>
      <c r="J79" s="804"/>
      <c r="K79" s="804"/>
      <c r="L79" s="767">
        <f>SUM(L80:L82)</f>
        <v>0</v>
      </c>
      <c r="M79" s="767">
        <f>SUM(M80:M82)</f>
        <v>0</v>
      </c>
      <c r="N79" s="768">
        <f>SUM(N80:N82)</f>
        <v>0</v>
      </c>
    </row>
    <row r="80" spans="1:14" s="28" customFormat="1" ht="13.5" customHeight="1" x14ac:dyDescent="0.2">
      <c r="A80" s="96" t="s">
        <v>303</v>
      </c>
      <c r="B80" s="120" t="s">
        <v>283</v>
      </c>
      <c r="C80" s="769">
        <f t="shared" si="10"/>
        <v>0</v>
      </c>
      <c r="D80" s="770">
        <f t="shared" si="11"/>
        <v>0</v>
      </c>
      <c r="E80" s="771">
        <f t="shared" si="11"/>
        <v>0</v>
      </c>
      <c r="F80" s="772"/>
      <c r="G80" s="773"/>
      <c r="H80" s="773"/>
      <c r="I80" s="773"/>
      <c r="J80" s="773"/>
      <c r="K80" s="773"/>
      <c r="L80" s="797"/>
      <c r="M80" s="797"/>
      <c r="N80" s="798"/>
    </row>
    <row r="81" spans="1:14" s="28" customFormat="1" ht="13.5" customHeight="1" x14ac:dyDescent="0.2">
      <c r="A81" s="97" t="s">
        <v>304</v>
      </c>
      <c r="B81" s="121" t="s">
        <v>284</v>
      </c>
      <c r="C81" s="776">
        <f t="shared" si="10"/>
        <v>0</v>
      </c>
      <c r="D81" s="777">
        <f t="shared" si="11"/>
        <v>0</v>
      </c>
      <c r="E81" s="778">
        <f t="shared" si="11"/>
        <v>0</v>
      </c>
      <c r="F81" s="776"/>
      <c r="G81" s="779"/>
      <c r="H81" s="779"/>
      <c r="I81" s="779"/>
      <c r="J81" s="779"/>
      <c r="K81" s="779"/>
      <c r="L81" s="797"/>
      <c r="M81" s="797"/>
      <c r="N81" s="798"/>
    </row>
    <row r="82" spans="1:14" s="28" customFormat="1" ht="13.5" customHeight="1" thickBot="1" x14ac:dyDescent="0.25">
      <c r="A82" s="98" t="s">
        <v>305</v>
      </c>
      <c r="B82" s="125" t="s">
        <v>285</v>
      </c>
      <c r="C82" s="782">
        <f t="shared" si="10"/>
        <v>0</v>
      </c>
      <c r="D82" s="783">
        <f t="shared" si="11"/>
        <v>0</v>
      </c>
      <c r="E82" s="784">
        <f t="shared" si="11"/>
        <v>0</v>
      </c>
      <c r="F82" s="785"/>
      <c r="G82" s="786"/>
      <c r="H82" s="786"/>
      <c r="I82" s="786"/>
      <c r="J82" s="786"/>
      <c r="K82" s="786"/>
      <c r="L82" s="797"/>
      <c r="M82" s="797"/>
      <c r="N82" s="798"/>
    </row>
    <row r="83" spans="1:14" s="28" customFormat="1" ht="13.5" customHeight="1" thickBot="1" x14ac:dyDescent="0.25">
      <c r="A83" s="99" t="s">
        <v>286</v>
      </c>
      <c r="B83" s="124" t="s">
        <v>306</v>
      </c>
      <c r="C83" s="762">
        <f t="shared" si="10"/>
        <v>0</v>
      </c>
      <c r="D83" s="763">
        <f t="shared" si="11"/>
        <v>0</v>
      </c>
      <c r="E83" s="764">
        <f t="shared" si="11"/>
        <v>0</v>
      </c>
      <c r="F83" s="803"/>
      <c r="G83" s="804"/>
      <c r="H83" s="804"/>
      <c r="I83" s="804"/>
      <c r="J83" s="804"/>
      <c r="K83" s="804"/>
      <c r="L83" s="767">
        <f>SUM(L84:L87)</f>
        <v>0</v>
      </c>
      <c r="M83" s="767">
        <f>SUM(M84:M87)</f>
        <v>0</v>
      </c>
      <c r="N83" s="768">
        <f>SUM(N84:N87)</f>
        <v>0</v>
      </c>
    </row>
    <row r="84" spans="1:14" s="28" customFormat="1" ht="13.5" customHeight="1" x14ac:dyDescent="0.2">
      <c r="A84" s="100" t="s">
        <v>287</v>
      </c>
      <c r="B84" s="120" t="s">
        <v>288</v>
      </c>
      <c r="C84" s="769">
        <f t="shared" si="10"/>
        <v>0</v>
      </c>
      <c r="D84" s="770">
        <f t="shared" si="11"/>
        <v>0</v>
      </c>
      <c r="E84" s="771">
        <f t="shared" si="11"/>
        <v>0</v>
      </c>
      <c r="F84" s="772"/>
      <c r="G84" s="773"/>
      <c r="H84" s="773"/>
      <c r="I84" s="773"/>
      <c r="J84" s="773"/>
      <c r="K84" s="773"/>
      <c r="L84" s="797"/>
      <c r="M84" s="797"/>
      <c r="N84" s="798"/>
    </row>
    <row r="85" spans="1:14" s="28" customFormat="1" ht="13.5" customHeight="1" x14ac:dyDescent="0.2">
      <c r="A85" s="101" t="s">
        <v>289</v>
      </c>
      <c r="B85" s="121" t="s">
        <v>290</v>
      </c>
      <c r="C85" s="776">
        <f t="shared" si="10"/>
        <v>0</v>
      </c>
      <c r="D85" s="777">
        <f t="shared" si="11"/>
        <v>0</v>
      </c>
      <c r="E85" s="778">
        <f t="shared" si="11"/>
        <v>0</v>
      </c>
      <c r="F85" s="776"/>
      <c r="G85" s="779"/>
      <c r="H85" s="779"/>
      <c r="I85" s="779"/>
      <c r="J85" s="779"/>
      <c r="K85" s="779"/>
      <c r="L85" s="797"/>
      <c r="M85" s="797"/>
      <c r="N85" s="798"/>
    </row>
    <row r="86" spans="1:14" s="28" customFormat="1" ht="13.5" customHeight="1" x14ac:dyDescent="0.2">
      <c r="A86" s="101" t="s">
        <v>291</v>
      </c>
      <c r="B86" s="121" t="s">
        <v>292</v>
      </c>
      <c r="C86" s="776">
        <f t="shared" si="10"/>
        <v>0</v>
      </c>
      <c r="D86" s="777">
        <f t="shared" si="11"/>
        <v>0</v>
      </c>
      <c r="E86" s="778">
        <f t="shared" si="11"/>
        <v>0</v>
      </c>
      <c r="F86" s="776"/>
      <c r="G86" s="779"/>
      <c r="H86" s="779"/>
      <c r="I86" s="779"/>
      <c r="J86" s="779"/>
      <c r="K86" s="779"/>
      <c r="L86" s="797"/>
      <c r="M86" s="797"/>
      <c r="N86" s="798"/>
    </row>
    <row r="87" spans="1:14" s="27" customFormat="1" ht="13.5" customHeight="1" thickBot="1" x14ac:dyDescent="0.25">
      <c r="A87" s="102" t="s">
        <v>293</v>
      </c>
      <c r="B87" s="125" t="s">
        <v>294</v>
      </c>
      <c r="C87" s="782">
        <f t="shared" si="10"/>
        <v>0</v>
      </c>
      <c r="D87" s="783">
        <f t="shared" si="11"/>
        <v>0</v>
      </c>
      <c r="E87" s="784">
        <f t="shared" si="11"/>
        <v>0</v>
      </c>
      <c r="F87" s="785"/>
      <c r="G87" s="786"/>
      <c r="H87" s="786"/>
      <c r="I87" s="786"/>
      <c r="J87" s="786"/>
      <c r="K87" s="786"/>
      <c r="L87" s="797"/>
      <c r="M87" s="797"/>
      <c r="N87" s="798"/>
    </row>
    <row r="88" spans="1:14" s="27" customFormat="1" ht="13.5" customHeight="1" thickBot="1" x14ac:dyDescent="0.25">
      <c r="A88" s="99" t="s">
        <v>295</v>
      </c>
      <c r="B88" s="124" t="s">
        <v>411</v>
      </c>
      <c r="C88" s="762">
        <f t="shared" si="10"/>
        <v>0</v>
      </c>
      <c r="D88" s="763">
        <f t="shared" si="11"/>
        <v>0</v>
      </c>
      <c r="E88" s="764">
        <f t="shared" si="11"/>
        <v>0</v>
      </c>
      <c r="F88" s="803"/>
      <c r="G88" s="804"/>
      <c r="H88" s="804"/>
      <c r="I88" s="804"/>
      <c r="J88" s="804"/>
      <c r="K88" s="804"/>
      <c r="L88" s="809"/>
      <c r="M88" s="809"/>
      <c r="N88" s="810"/>
    </row>
    <row r="89" spans="1:14" s="27" customFormat="1" ht="13.5" customHeight="1" thickBot="1" x14ac:dyDescent="0.25">
      <c r="A89" s="99" t="s">
        <v>432</v>
      </c>
      <c r="B89" s="124" t="s">
        <v>296</v>
      </c>
      <c r="C89" s="762">
        <f t="shared" si="10"/>
        <v>0</v>
      </c>
      <c r="D89" s="763">
        <f t="shared" si="11"/>
        <v>0</v>
      </c>
      <c r="E89" s="764">
        <f t="shared" si="11"/>
        <v>0</v>
      </c>
      <c r="F89" s="803"/>
      <c r="G89" s="804"/>
      <c r="H89" s="804"/>
      <c r="I89" s="804"/>
      <c r="J89" s="804"/>
      <c r="K89" s="804"/>
      <c r="L89" s="809"/>
      <c r="M89" s="809"/>
      <c r="N89" s="810"/>
    </row>
    <row r="90" spans="1:14" s="27" customFormat="1" ht="12" customHeight="1" thickBot="1" x14ac:dyDescent="0.25">
      <c r="A90" s="99" t="s">
        <v>433</v>
      </c>
      <c r="B90" s="128" t="s">
        <v>414</v>
      </c>
      <c r="C90" s="762">
        <f t="shared" si="10"/>
        <v>190376705</v>
      </c>
      <c r="D90" s="763">
        <f t="shared" si="11"/>
        <v>204819874</v>
      </c>
      <c r="E90" s="764">
        <f t="shared" si="11"/>
        <v>204819874</v>
      </c>
      <c r="F90" s="789">
        <f t="shared" ref="F90:M90" si="13">+F67+F71+F76+F79+F83+F89+F88</f>
        <v>190376705</v>
      </c>
      <c r="G90" s="790">
        <f t="shared" si="13"/>
        <v>204819874</v>
      </c>
      <c r="H90" s="790">
        <f>+H67+H71+H76+H79+H83+H89+H88</f>
        <v>204819874</v>
      </c>
      <c r="I90" s="790">
        <f t="shared" si="13"/>
        <v>0</v>
      </c>
      <c r="J90" s="790">
        <f t="shared" si="13"/>
        <v>0</v>
      </c>
      <c r="K90" s="790">
        <f>+K67+K71+K76+K79+K83+K89+K88</f>
        <v>0</v>
      </c>
      <c r="L90" s="791">
        <f t="shared" si="13"/>
        <v>0</v>
      </c>
      <c r="M90" s="791">
        <f t="shared" si="13"/>
        <v>0</v>
      </c>
      <c r="N90" s="792">
        <f>+N67+N71+N76+N79+N83+N89+N88</f>
        <v>0</v>
      </c>
    </row>
    <row r="91" spans="1:14" s="27" customFormat="1" ht="12" customHeight="1" thickBot="1" x14ac:dyDescent="0.25">
      <c r="A91" s="103" t="s">
        <v>434</v>
      </c>
      <c r="B91" s="129" t="s">
        <v>435</v>
      </c>
      <c r="C91" s="762">
        <f t="shared" si="10"/>
        <v>350272375</v>
      </c>
      <c r="D91" s="763">
        <f>SUM(G91,J91,M91)</f>
        <v>390267112</v>
      </c>
      <c r="E91" s="764">
        <f>SUM(H91,K91,N91)</f>
        <v>390606891</v>
      </c>
      <c r="F91" s="789">
        <f t="shared" ref="F91:M91" si="14">+F66+F90</f>
        <v>303455575</v>
      </c>
      <c r="G91" s="790">
        <f t="shared" si="14"/>
        <v>343450312</v>
      </c>
      <c r="H91" s="790">
        <f>+H66+H90</f>
        <v>343362877</v>
      </c>
      <c r="I91" s="790">
        <f t="shared" si="14"/>
        <v>40000</v>
      </c>
      <c r="J91" s="790">
        <f t="shared" si="14"/>
        <v>40000</v>
      </c>
      <c r="K91" s="790">
        <f>+K66+K90</f>
        <v>40000</v>
      </c>
      <c r="L91" s="791">
        <f t="shared" si="14"/>
        <v>46776800</v>
      </c>
      <c r="M91" s="791">
        <f t="shared" si="14"/>
        <v>46776800</v>
      </c>
      <c r="N91" s="792">
        <f>+N66+N90</f>
        <v>47204014</v>
      </c>
    </row>
    <row r="92" spans="1:14" s="28" customFormat="1" ht="15" customHeight="1" thickBot="1" x14ac:dyDescent="0.25">
      <c r="A92" s="51"/>
      <c r="B92" s="759"/>
      <c r="C92" s="811"/>
      <c r="D92" s="811"/>
      <c r="E92" s="811"/>
      <c r="F92" s="812"/>
      <c r="G92" s="812"/>
      <c r="H92" s="812"/>
      <c r="I92" s="812"/>
      <c r="J92" s="812"/>
      <c r="K92" s="812"/>
      <c r="L92" s="813"/>
      <c r="M92" s="813"/>
      <c r="N92" s="813"/>
    </row>
    <row r="93" spans="1:14" s="19" customFormat="1" ht="16.5" customHeight="1" thickBot="1" x14ac:dyDescent="0.25">
      <c r="A93" s="52"/>
      <c r="B93" s="760" t="s">
        <v>100</v>
      </c>
      <c r="C93" s="814"/>
      <c r="D93" s="814"/>
      <c r="E93" s="814"/>
      <c r="F93" s="815"/>
      <c r="G93" s="815"/>
      <c r="H93" s="815"/>
      <c r="I93" s="815"/>
      <c r="J93" s="815"/>
      <c r="K93" s="815"/>
      <c r="L93" s="816"/>
      <c r="M93" s="816"/>
      <c r="N93" s="817"/>
    </row>
    <row r="94" spans="1:14" s="29" customFormat="1" ht="13.5" customHeight="1" thickBot="1" x14ac:dyDescent="0.25">
      <c r="A94" s="85" t="s">
        <v>66</v>
      </c>
      <c r="B94" s="130" t="s">
        <v>439</v>
      </c>
      <c r="C94" s="818">
        <f t="shared" ref="C94:J94" si="15">+C95+C96+C97+C98+C99+C112</f>
        <v>137624940</v>
      </c>
      <c r="D94" s="819">
        <f t="shared" si="15"/>
        <v>151689251</v>
      </c>
      <c r="E94" s="820">
        <f>+E95+E96+E97+E98+E99+E112</f>
        <v>164010110</v>
      </c>
      <c r="F94" s="821">
        <f t="shared" si="15"/>
        <v>137584940</v>
      </c>
      <c r="G94" s="821">
        <f t="shared" si="15"/>
        <v>151649251</v>
      </c>
      <c r="H94" s="821">
        <f>+H95+H96+H97+H98+H99+H112</f>
        <v>163970110</v>
      </c>
      <c r="I94" s="822">
        <f t="shared" si="15"/>
        <v>40000</v>
      </c>
      <c r="J94" s="822">
        <f t="shared" si="15"/>
        <v>40000</v>
      </c>
      <c r="K94" s="822">
        <f>+K95+K96+K97+K98+K99+K112</f>
        <v>40000</v>
      </c>
      <c r="L94" s="823">
        <v>0</v>
      </c>
      <c r="M94" s="823">
        <v>0</v>
      </c>
      <c r="N94" s="824">
        <v>0</v>
      </c>
    </row>
    <row r="95" spans="1:14" ht="13.5" customHeight="1" x14ac:dyDescent="0.2">
      <c r="A95" s="104" t="s">
        <v>116</v>
      </c>
      <c r="B95" s="131" t="s">
        <v>95</v>
      </c>
      <c r="C95" s="825">
        <f>SUM(F95,I95,L95)</f>
        <v>35611000</v>
      </c>
      <c r="D95" s="826">
        <f>SUM(G95,J95,M95)</f>
        <v>38498000</v>
      </c>
      <c r="E95" s="827">
        <f>SUM(H95,K95,N95)</f>
        <v>38632200</v>
      </c>
      <c r="F95" s="828">
        <v>35611000</v>
      </c>
      <c r="G95" s="829">
        <v>38498000</v>
      </c>
      <c r="H95" s="829">
        <v>38632200</v>
      </c>
      <c r="I95" s="829"/>
      <c r="J95" s="829"/>
      <c r="K95" s="829"/>
      <c r="L95" s="830"/>
      <c r="M95" s="830"/>
      <c r="N95" s="831"/>
    </row>
    <row r="96" spans="1:14" ht="13.5" customHeight="1" x14ac:dyDescent="0.2">
      <c r="A96" s="97" t="s">
        <v>117</v>
      </c>
      <c r="B96" s="132" t="s">
        <v>169</v>
      </c>
      <c r="C96" s="832">
        <f t="shared" ref="C96:C156" si="16">SUM(F96,I96,L96)</f>
        <v>5836000</v>
      </c>
      <c r="D96" s="833">
        <f t="shared" ref="D96:E156" si="17">SUM(G96,J96,M96)</f>
        <v>6489530</v>
      </c>
      <c r="E96" s="834">
        <f t="shared" si="17"/>
        <v>6537597</v>
      </c>
      <c r="F96" s="835">
        <v>5836000</v>
      </c>
      <c r="G96" s="836">
        <v>6489530</v>
      </c>
      <c r="H96" s="836">
        <v>6537597</v>
      </c>
      <c r="I96" s="836"/>
      <c r="J96" s="836"/>
      <c r="K96" s="836"/>
      <c r="L96" s="780"/>
      <c r="M96" s="780"/>
      <c r="N96" s="781"/>
    </row>
    <row r="97" spans="1:14" ht="13.5" customHeight="1" x14ac:dyDescent="0.2">
      <c r="A97" s="97" t="s">
        <v>118</v>
      </c>
      <c r="B97" s="132" t="s">
        <v>143</v>
      </c>
      <c r="C97" s="832">
        <f t="shared" si="16"/>
        <v>73189000</v>
      </c>
      <c r="D97" s="833">
        <f t="shared" si="17"/>
        <v>82141370</v>
      </c>
      <c r="E97" s="834">
        <f t="shared" si="17"/>
        <v>88196905</v>
      </c>
      <c r="F97" s="837">
        <v>73189000</v>
      </c>
      <c r="G97" s="838">
        <v>82141370</v>
      </c>
      <c r="H97" s="838">
        <v>88196905</v>
      </c>
      <c r="I97" s="838"/>
      <c r="J97" s="838"/>
      <c r="K97" s="838"/>
      <c r="L97" s="787"/>
      <c r="M97" s="787"/>
      <c r="N97" s="788"/>
    </row>
    <row r="98" spans="1:14" ht="13.5" customHeight="1" x14ac:dyDescent="0.2">
      <c r="A98" s="97" t="s">
        <v>119</v>
      </c>
      <c r="B98" s="135" t="s">
        <v>170</v>
      </c>
      <c r="C98" s="832">
        <f t="shared" si="16"/>
        <v>10205000</v>
      </c>
      <c r="D98" s="833">
        <f t="shared" si="17"/>
        <v>10205000</v>
      </c>
      <c r="E98" s="834">
        <f t="shared" si="17"/>
        <v>11205000</v>
      </c>
      <c r="F98" s="837">
        <v>10165000</v>
      </c>
      <c r="G98" s="838">
        <v>10165000</v>
      </c>
      <c r="H98" s="838">
        <v>11165000</v>
      </c>
      <c r="I98" s="838">
        <v>40000</v>
      </c>
      <c r="J98" s="838">
        <v>40000</v>
      </c>
      <c r="K98" s="838">
        <v>40000</v>
      </c>
      <c r="L98" s="787"/>
      <c r="M98" s="787"/>
      <c r="N98" s="788"/>
    </row>
    <row r="99" spans="1:14" ht="13.5" customHeight="1" x14ac:dyDescent="0.2">
      <c r="A99" s="97" t="s">
        <v>127</v>
      </c>
      <c r="B99" s="11" t="s">
        <v>171</v>
      </c>
      <c r="C99" s="832">
        <f t="shared" si="16"/>
        <v>12783940</v>
      </c>
      <c r="D99" s="833">
        <f t="shared" si="17"/>
        <v>14355351</v>
      </c>
      <c r="E99" s="834">
        <f t="shared" si="17"/>
        <v>19438408</v>
      </c>
      <c r="F99" s="835">
        <f>SUM(F100:F111)</f>
        <v>12783940</v>
      </c>
      <c r="G99" s="836">
        <v>14355351</v>
      </c>
      <c r="H99" s="836">
        <v>19438408</v>
      </c>
      <c r="I99" s="836"/>
      <c r="J99" s="836"/>
      <c r="K99" s="836"/>
      <c r="L99" s="787"/>
      <c r="M99" s="787"/>
      <c r="N99" s="788"/>
    </row>
    <row r="100" spans="1:14" ht="13.5" customHeight="1" x14ac:dyDescent="0.2">
      <c r="A100" s="97" t="s">
        <v>120</v>
      </c>
      <c r="B100" s="132" t="s">
        <v>436</v>
      </c>
      <c r="C100" s="832">
        <f t="shared" si="16"/>
        <v>68940</v>
      </c>
      <c r="D100" s="833">
        <f t="shared" si="17"/>
        <v>170351</v>
      </c>
      <c r="E100" s="834">
        <f t="shared" si="17"/>
        <v>170351</v>
      </c>
      <c r="F100" s="837">
        <v>68940</v>
      </c>
      <c r="G100" s="838">
        <v>170351</v>
      </c>
      <c r="H100" s="838">
        <v>170351</v>
      </c>
      <c r="I100" s="838"/>
      <c r="J100" s="838"/>
      <c r="K100" s="838"/>
      <c r="L100" s="787"/>
      <c r="M100" s="787"/>
      <c r="N100" s="788"/>
    </row>
    <row r="101" spans="1:14" ht="13.5" customHeight="1" x14ac:dyDescent="0.2">
      <c r="A101" s="97" t="s">
        <v>121</v>
      </c>
      <c r="B101" s="142" t="s">
        <v>377</v>
      </c>
      <c r="C101" s="832">
        <f t="shared" si="16"/>
        <v>0</v>
      </c>
      <c r="D101" s="833">
        <f t="shared" si="17"/>
        <v>0</v>
      </c>
      <c r="E101" s="834">
        <f t="shared" si="17"/>
        <v>0</v>
      </c>
      <c r="F101" s="839"/>
      <c r="G101" s="840"/>
      <c r="H101" s="840"/>
      <c r="I101" s="840"/>
      <c r="J101" s="840"/>
      <c r="K101" s="840"/>
      <c r="L101" s="787"/>
      <c r="M101" s="787"/>
      <c r="N101" s="788"/>
    </row>
    <row r="102" spans="1:14" ht="13.5" customHeight="1" x14ac:dyDescent="0.2">
      <c r="A102" s="97" t="s">
        <v>128</v>
      </c>
      <c r="B102" s="142" t="s">
        <v>376</v>
      </c>
      <c r="C102" s="832">
        <f t="shared" si="16"/>
        <v>0</v>
      </c>
      <c r="D102" s="833">
        <f t="shared" si="17"/>
        <v>0</v>
      </c>
      <c r="E102" s="834">
        <f t="shared" si="17"/>
        <v>0</v>
      </c>
      <c r="F102" s="839"/>
      <c r="G102" s="840"/>
      <c r="H102" s="840"/>
      <c r="I102" s="840"/>
      <c r="J102" s="840"/>
      <c r="K102" s="840"/>
      <c r="L102" s="787"/>
      <c r="M102" s="787"/>
      <c r="N102" s="788"/>
    </row>
    <row r="103" spans="1:14" ht="13.5" customHeight="1" x14ac:dyDescent="0.2">
      <c r="A103" s="97" t="s">
        <v>129</v>
      </c>
      <c r="B103" s="142" t="s">
        <v>312</v>
      </c>
      <c r="C103" s="832">
        <f t="shared" si="16"/>
        <v>0</v>
      </c>
      <c r="D103" s="833">
        <f t="shared" si="17"/>
        <v>0</v>
      </c>
      <c r="E103" s="834">
        <f t="shared" si="17"/>
        <v>0</v>
      </c>
      <c r="F103" s="839"/>
      <c r="G103" s="840"/>
      <c r="H103" s="840"/>
      <c r="I103" s="840"/>
      <c r="J103" s="840"/>
      <c r="K103" s="840"/>
      <c r="L103" s="787"/>
      <c r="M103" s="787"/>
      <c r="N103" s="788"/>
    </row>
    <row r="104" spans="1:14" ht="13.5" customHeight="1" x14ac:dyDescent="0.2">
      <c r="A104" s="97" t="s">
        <v>130</v>
      </c>
      <c r="B104" s="143" t="s">
        <v>659</v>
      </c>
      <c r="C104" s="832">
        <f t="shared" si="16"/>
        <v>0</v>
      </c>
      <c r="D104" s="833">
        <f t="shared" si="17"/>
        <v>0</v>
      </c>
      <c r="E104" s="834">
        <f t="shared" si="17"/>
        <v>0</v>
      </c>
      <c r="F104" s="837"/>
      <c r="G104" s="838"/>
      <c r="H104" s="838"/>
      <c r="I104" s="838"/>
      <c r="J104" s="838"/>
      <c r="K104" s="838"/>
      <c r="L104" s="787"/>
      <c r="M104" s="787"/>
      <c r="N104" s="788"/>
    </row>
    <row r="105" spans="1:14" ht="13.5" customHeight="1" x14ac:dyDescent="0.2">
      <c r="A105" s="97" t="s">
        <v>131</v>
      </c>
      <c r="B105" s="143" t="s">
        <v>655</v>
      </c>
      <c r="C105" s="832">
        <f t="shared" si="16"/>
        <v>0</v>
      </c>
      <c r="D105" s="833">
        <f t="shared" si="17"/>
        <v>0</v>
      </c>
      <c r="E105" s="834">
        <f t="shared" si="17"/>
        <v>0</v>
      </c>
      <c r="F105" s="837"/>
      <c r="G105" s="838"/>
      <c r="H105" s="838"/>
      <c r="I105" s="838"/>
      <c r="J105" s="838"/>
      <c r="K105" s="838"/>
      <c r="L105" s="787"/>
      <c r="M105" s="787"/>
      <c r="N105" s="788"/>
    </row>
    <row r="106" spans="1:14" ht="13.5" customHeight="1" x14ac:dyDescent="0.2">
      <c r="A106" s="97" t="s">
        <v>133</v>
      </c>
      <c r="B106" s="142" t="s">
        <v>315</v>
      </c>
      <c r="C106" s="832">
        <f t="shared" si="16"/>
        <v>4815000</v>
      </c>
      <c r="D106" s="833">
        <f t="shared" si="17"/>
        <v>5550000</v>
      </c>
      <c r="E106" s="834">
        <f t="shared" si="17"/>
        <v>10533057</v>
      </c>
      <c r="F106" s="839">
        <v>4815000</v>
      </c>
      <c r="G106" s="840">
        <v>5550000</v>
      </c>
      <c r="H106" s="840">
        <v>10533057</v>
      </c>
      <c r="I106" s="840"/>
      <c r="J106" s="840"/>
      <c r="K106" s="840"/>
      <c r="L106" s="787"/>
      <c r="M106" s="787"/>
      <c r="N106" s="788"/>
    </row>
    <row r="107" spans="1:14" ht="13.5" customHeight="1" x14ac:dyDescent="0.2">
      <c r="A107" s="97" t="s">
        <v>172</v>
      </c>
      <c r="B107" s="142" t="s">
        <v>316</v>
      </c>
      <c r="C107" s="832">
        <f t="shared" si="16"/>
        <v>0</v>
      </c>
      <c r="D107" s="833">
        <f t="shared" si="17"/>
        <v>0</v>
      </c>
      <c r="E107" s="834">
        <f t="shared" si="17"/>
        <v>0</v>
      </c>
      <c r="F107" s="839"/>
      <c r="G107" s="840"/>
      <c r="H107" s="840"/>
      <c r="I107" s="840"/>
      <c r="J107" s="840"/>
      <c r="K107" s="840"/>
      <c r="L107" s="787"/>
      <c r="M107" s="787"/>
      <c r="N107" s="788"/>
    </row>
    <row r="108" spans="1:14" ht="13.5" customHeight="1" x14ac:dyDescent="0.2">
      <c r="A108" s="97" t="s">
        <v>310</v>
      </c>
      <c r="B108" s="143" t="s">
        <v>658</v>
      </c>
      <c r="C108" s="832">
        <f t="shared" si="16"/>
        <v>0</v>
      </c>
      <c r="D108" s="833">
        <f t="shared" si="17"/>
        <v>0</v>
      </c>
      <c r="E108" s="834">
        <f t="shared" si="17"/>
        <v>0</v>
      </c>
      <c r="F108" s="837"/>
      <c r="G108" s="838"/>
      <c r="H108" s="838"/>
      <c r="I108" s="838"/>
      <c r="J108" s="838"/>
      <c r="K108" s="838"/>
      <c r="L108" s="787"/>
      <c r="M108" s="787"/>
      <c r="N108" s="788"/>
    </row>
    <row r="109" spans="1:14" ht="13.5" customHeight="1" x14ac:dyDescent="0.2">
      <c r="A109" s="105" t="s">
        <v>311</v>
      </c>
      <c r="B109" s="134" t="s">
        <v>318</v>
      </c>
      <c r="C109" s="832">
        <f t="shared" si="16"/>
        <v>0</v>
      </c>
      <c r="D109" s="833">
        <f t="shared" si="17"/>
        <v>0</v>
      </c>
      <c r="E109" s="834">
        <f t="shared" si="17"/>
        <v>0</v>
      </c>
      <c r="F109" s="837"/>
      <c r="G109" s="838"/>
      <c r="H109" s="838"/>
      <c r="I109" s="838"/>
      <c r="J109" s="838"/>
      <c r="K109" s="838"/>
      <c r="L109" s="787"/>
      <c r="M109" s="787"/>
      <c r="N109" s="788"/>
    </row>
    <row r="110" spans="1:14" ht="13.5" customHeight="1" x14ac:dyDescent="0.2">
      <c r="A110" s="97" t="s">
        <v>374</v>
      </c>
      <c r="B110" s="134" t="s">
        <v>319</v>
      </c>
      <c r="C110" s="832">
        <f t="shared" si="16"/>
        <v>0</v>
      </c>
      <c r="D110" s="833">
        <f t="shared" si="17"/>
        <v>0</v>
      </c>
      <c r="E110" s="834">
        <f t="shared" si="17"/>
        <v>0</v>
      </c>
      <c r="F110" s="837"/>
      <c r="G110" s="838"/>
      <c r="H110" s="838"/>
      <c r="I110" s="838"/>
      <c r="J110" s="838"/>
      <c r="K110" s="838"/>
      <c r="L110" s="787"/>
      <c r="M110" s="787"/>
      <c r="N110" s="788"/>
    </row>
    <row r="111" spans="1:14" ht="13.5" customHeight="1" x14ac:dyDescent="0.2">
      <c r="A111" s="97" t="s">
        <v>375</v>
      </c>
      <c r="B111" s="143" t="s">
        <v>320</v>
      </c>
      <c r="C111" s="832">
        <f t="shared" si="16"/>
        <v>7900000</v>
      </c>
      <c r="D111" s="833">
        <f t="shared" si="17"/>
        <v>8635000</v>
      </c>
      <c r="E111" s="834">
        <f t="shared" si="17"/>
        <v>8735000</v>
      </c>
      <c r="F111" s="835">
        <v>7900000</v>
      </c>
      <c r="G111" s="836">
        <v>8635000</v>
      </c>
      <c r="H111" s="836">
        <v>8735000</v>
      </c>
      <c r="I111" s="836"/>
      <c r="J111" s="836"/>
      <c r="K111" s="836"/>
      <c r="L111" s="780"/>
      <c r="M111" s="780"/>
      <c r="N111" s="781"/>
    </row>
    <row r="112" spans="1:14" ht="13.5" customHeight="1" x14ac:dyDescent="0.2">
      <c r="A112" s="97" t="s">
        <v>379</v>
      </c>
      <c r="B112" s="135" t="s">
        <v>96</v>
      </c>
      <c r="C112" s="832">
        <f t="shared" si="16"/>
        <v>0</v>
      </c>
      <c r="D112" s="833">
        <f t="shared" si="17"/>
        <v>0</v>
      </c>
      <c r="E112" s="834">
        <f t="shared" si="17"/>
        <v>0</v>
      </c>
      <c r="F112" s="835"/>
      <c r="G112" s="836"/>
      <c r="H112" s="836"/>
      <c r="I112" s="836"/>
      <c r="J112" s="836"/>
      <c r="K112" s="836"/>
      <c r="L112" s="780"/>
      <c r="M112" s="780"/>
      <c r="N112" s="781"/>
    </row>
    <row r="113" spans="1:14" ht="13.5" customHeight="1" x14ac:dyDescent="0.2">
      <c r="A113" s="98" t="s">
        <v>380</v>
      </c>
      <c r="B113" s="132" t="s">
        <v>437</v>
      </c>
      <c r="C113" s="832">
        <f t="shared" si="16"/>
        <v>0</v>
      </c>
      <c r="D113" s="833">
        <f t="shared" si="17"/>
        <v>0</v>
      </c>
      <c r="E113" s="834">
        <f t="shared" si="17"/>
        <v>0</v>
      </c>
      <c r="F113" s="837"/>
      <c r="G113" s="838"/>
      <c r="H113" s="838"/>
      <c r="I113" s="838"/>
      <c r="J113" s="838"/>
      <c r="K113" s="838"/>
      <c r="L113" s="787"/>
      <c r="M113" s="787"/>
      <c r="N113" s="788"/>
    </row>
    <row r="114" spans="1:14" ht="13.5" customHeight="1" thickBot="1" x14ac:dyDescent="0.25">
      <c r="A114" s="106" t="s">
        <v>381</v>
      </c>
      <c r="B114" s="157" t="s">
        <v>438</v>
      </c>
      <c r="C114" s="841">
        <f t="shared" si="16"/>
        <v>0</v>
      </c>
      <c r="D114" s="842">
        <f t="shared" si="17"/>
        <v>0</v>
      </c>
      <c r="E114" s="843">
        <f t="shared" si="17"/>
        <v>0</v>
      </c>
      <c r="F114" s="844"/>
      <c r="G114" s="845"/>
      <c r="H114" s="845"/>
      <c r="I114" s="845"/>
      <c r="J114" s="845"/>
      <c r="K114" s="845"/>
      <c r="L114" s="846"/>
      <c r="M114" s="846"/>
      <c r="N114" s="847"/>
    </row>
    <row r="115" spans="1:14" ht="13.5" customHeight="1" thickBot="1" x14ac:dyDescent="0.25">
      <c r="A115" s="14" t="s">
        <v>67</v>
      </c>
      <c r="B115" s="141" t="s">
        <v>321</v>
      </c>
      <c r="C115" s="825">
        <f t="shared" si="16"/>
        <v>163086000</v>
      </c>
      <c r="D115" s="826">
        <f t="shared" si="17"/>
        <v>189016426</v>
      </c>
      <c r="E115" s="827">
        <f t="shared" si="17"/>
        <v>176608132</v>
      </c>
      <c r="F115" s="848">
        <f t="shared" ref="F115:M115" si="18">+F116+F118+F120</f>
        <v>163086000</v>
      </c>
      <c r="G115" s="848">
        <f t="shared" si="18"/>
        <v>189016426</v>
      </c>
      <c r="H115" s="848">
        <f>+H116+H118+H120</f>
        <v>176608132</v>
      </c>
      <c r="I115" s="766">
        <f t="shared" si="18"/>
        <v>0</v>
      </c>
      <c r="J115" s="766">
        <f t="shared" si="18"/>
        <v>0</v>
      </c>
      <c r="K115" s="766">
        <f>+K116+K118+K120</f>
        <v>0</v>
      </c>
      <c r="L115" s="767">
        <f t="shared" si="18"/>
        <v>0</v>
      </c>
      <c r="M115" s="767">
        <f t="shared" si="18"/>
        <v>0</v>
      </c>
      <c r="N115" s="768">
        <f>+N116+N118+N120</f>
        <v>0</v>
      </c>
    </row>
    <row r="116" spans="1:14" ht="13.5" customHeight="1" x14ac:dyDescent="0.2">
      <c r="A116" s="96" t="s">
        <v>122</v>
      </c>
      <c r="B116" s="132" t="s">
        <v>184</v>
      </c>
      <c r="C116" s="825">
        <f t="shared" si="16"/>
        <v>109337000</v>
      </c>
      <c r="D116" s="826">
        <f t="shared" si="17"/>
        <v>135267426</v>
      </c>
      <c r="E116" s="827">
        <f t="shared" si="17"/>
        <v>72030801</v>
      </c>
      <c r="F116" s="828">
        <v>109337000</v>
      </c>
      <c r="G116" s="828">
        <v>135267426</v>
      </c>
      <c r="H116" s="828">
        <v>72030801</v>
      </c>
      <c r="I116" s="849"/>
      <c r="J116" s="849"/>
      <c r="K116" s="849"/>
      <c r="L116" s="774"/>
      <c r="M116" s="774"/>
      <c r="N116" s="775"/>
    </row>
    <row r="117" spans="1:14" ht="13.5" customHeight="1" x14ac:dyDescent="0.2">
      <c r="A117" s="96" t="s">
        <v>123</v>
      </c>
      <c r="B117" s="133" t="s">
        <v>325</v>
      </c>
      <c r="C117" s="832">
        <f t="shared" si="16"/>
        <v>57639000</v>
      </c>
      <c r="D117" s="833">
        <f t="shared" si="17"/>
        <v>57639000</v>
      </c>
      <c r="E117" s="834">
        <f t="shared" si="17"/>
        <v>22202998</v>
      </c>
      <c r="F117" s="850">
        <v>57639000</v>
      </c>
      <c r="G117" s="850">
        <v>57639000</v>
      </c>
      <c r="H117" s="850">
        <v>22202998</v>
      </c>
      <c r="I117" s="851"/>
      <c r="J117" s="851"/>
      <c r="K117" s="851"/>
      <c r="L117" s="774"/>
      <c r="M117" s="774"/>
      <c r="N117" s="775"/>
    </row>
    <row r="118" spans="1:14" ht="13.5" customHeight="1" x14ac:dyDescent="0.2">
      <c r="A118" s="96" t="s">
        <v>124</v>
      </c>
      <c r="B118" s="133" t="s">
        <v>173</v>
      </c>
      <c r="C118" s="832">
        <f t="shared" si="16"/>
        <v>51749000</v>
      </c>
      <c r="D118" s="833">
        <f t="shared" si="17"/>
        <v>51749000</v>
      </c>
      <c r="E118" s="834">
        <f t="shared" si="17"/>
        <v>52789701</v>
      </c>
      <c r="F118" s="837">
        <v>51749000</v>
      </c>
      <c r="G118" s="837">
        <v>51749000</v>
      </c>
      <c r="H118" s="837">
        <v>52789701</v>
      </c>
      <c r="I118" s="838"/>
      <c r="J118" s="838"/>
      <c r="K118" s="838"/>
      <c r="L118" s="780"/>
      <c r="M118" s="780"/>
      <c r="N118" s="781"/>
    </row>
    <row r="119" spans="1:14" ht="13.5" customHeight="1" x14ac:dyDescent="0.2">
      <c r="A119" s="96" t="s">
        <v>125</v>
      </c>
      <c r="B119" s="133" t="s">
        <v>326</v>
      </c>
      <c r="C119" s="832">
        <f t="shared" si="16"/>
        <v>49648000</v>
      </c>
      <c r="D119" s="833">
        <f t="shared" si="17"/>
        <v>49648000</v>
      </c>
      <c r="E119" s="834">
        <f t="shared" si="17"/>
        <v>46810000</v>
      </c>
      <c r="F119" s="837">
        <v>49648000</v>
      </c>
      <c r="G119" s="837">
        <v>49648000</v>
      </c>
      <c r="H119" s="837">
        <v>46810000</v>
      </c>
      <c r="I119" s="838"/>
      <c r="J119" s="838"/>
      <c r="K119" s="838"/>
      <c r="L119" s="780"/>
      <c r="M119" s="780"/>
      <c r="N119" s="781"/>
    </row>
    <row r="120" spans="1:14" ht="13.5" customHeight="1" x14ac:dyDescent="0.2">
      <c r="A120" s="96" t="s">
        <v>126</v>
      </c>
      <c r="B120" s="123" t="s">
        <v>186</v>
      </c>
      <c r="C120" s="832">
        <f t="shared" si="16"/>
        <v>2000000</v>
      </c>
      <c r="D120" s="833">
        <f t="shared" si="17"/>
        <v>2000000</v>
      </c>
      <c r="E120" s="834">
        <f t="shared" si="17"/>
        <v>51787630</v>
      </c>
      <c r="F120" s="852">
        <v>2000000</v>
      </c>
      <c r="G120" s="852">
        <v>2000000</v>
      </c>
      <c r="H120" s="852">
        <v>51787630</v>
      </c>
      <c r="I120" s="853"/>
      <c r="J120" s="853"/>
      <c r="K120" s="853"/>
      <c r="L120" s="780"/>
      <c r="M120" s="780"/>
      <c r="N120" s="781"/>
    </row>
    <row r="121" spans="1:14" ht="13.5" customHeight="1" x14ac:dyDescent="0.2">
      <c r="A121" s="96" t="s">
        <v>132</v>
      </c>
      <c r="B121" s="122" t="s">
        <v>657</v>
      </c>
      <c r="C121" s="832">
        <f t="shared" si="16"/>
        <v>0</v>
      </c>
      <c r="D121" s="833">
        <f t="shared" si="17"/>
        <v>0</v>
      </c>
      <c r="E121" s="834">
        <f t="shared" si="17"/>
        <v>0</v>
      </c>
      <c r="F121" s="854"/>
      <c r="G121" s="854"/>
      <c r="H121" s="854"/>
      <c r="I121" s="855"/>
      <c r="J121" s="855"/>
      <c r="K121" s="855"/>
      <c r="L121" s="780"/>
      <c r="M121" s="780"/>
      <c r="N121" s="781"/>
    </row>
    <row r="122" spans="1:14" ht="13.5" customHeight="1" x14ac:dyDescent="0.2">
      <c r="A122" s="96" t="s">
        <v>134</v>
      </c>
      <c r="B122" s="144" t="s">
        <v>656</v>
      </c>
      <c r="C122" s="832">
        <f t="shared" si="16"/>
        <v>0</v>
      </c>
      <c r="D122" s="833">
        <f t="shared" si="17"/>
        <v>0</v>
      </c>
      <c r="E122" s="834">
        <f t="shared" si="17"/>
        <v>0</v>
      </c>
      <c r="F122" s="856"/>
      <c r="G122" s="856"/>
      <c r="H122" s="856"/>
      <c r="I122" s="849"/>
      <c r="J122" s="849"/>
      <c r="K122" s="849"/>
      <c r="L122" s="780"/>
      <c r="M122" s="780"/>
      <c r="N122" s="781"/>
    </row>
    <row r="123" spans="1:14" ht="13.5" customHeight="1" x14ac:dyDescent="0.2">
      <c r="A123" s="96" t="s">
        <v>174</v>
      </c>
      <c r="B123" s="143" t="s">
        <v>655</v>
      </c>
      <c r="C123" s="832">
        <f t="shared" si="16"/>
        <v>0</v>
      </c>
      <c r="D123" s="833">
        <f t="shared" si="17"/>
        <v>0</v>
      </c>
      <c r="E123" s="834">
        <f t="shared" si="17"/>
        <v>0</v>
      </c>
      <c r="F123" s="835"/>
      <c r="G123" s="835"/>
      <c r="H123" s="835"/>
      <c r="I123" s="836"/>
      <c r="J123" s="836"/>
      <c r="K123" s="836"/>
      <c r="L123" s="780"/>
      <c r="M123" s="780"/>
      <c r="N123" s="781"/>
    </row>
    <row r="124" spans="1:14" ht="13.5" customHeight="1" x14ac:dyDescent="0.2">
      <c r="A124" s="96" t="s">
        <v>175</v>
      </c>
      <c r="B124" s="143" t="s">
        <v>330</v>
      </c>
      <c r="C124" s="832">
        <f t="shared" si="16"/>
        <v>0</v>
      </c>
      <c r="D124" s="833">
        <f t="shared" si="17"/>
        <v>0</v>
      </c>
      <c r="E124" s="834">
        <f t="shared" si="17"/>
        <v>50787630</v>
      </c>
      <c r="F124" s="835"/>
      <c r="G124" s="835"/>
      <c r="H124" s="835">
        <v>50787630</v>
      </c>
      <c r="I124" s="836"/>
      <c r="J124" s="836"/>
      <c r="K124" s="836"/>
      <c r="L124" s="780"/>
      <c r="M124" s="780"/>
      <c r="N124" s="781"/>
    </row>
    <row r="125" spans="1:14" ht="13.5" customHeight="1" x14ac:dyDescent="0.2">
      <c r="A125" s="96" t="s">
        <v>176</v>
      </c>
      <c r="B125" s="143" t="s">
        <v>329</v>
      </c>
      <c r="C125" s="832">
        <f t="shared" si="16"/>
        <v>0</v>
      </c>
      <c r="D125" s="833">
        <f t="shared" si="17"/>
        <v>0</v>
      </c>
      <c r="E125" s="834">
        <f t="shared" si="17"/>
        <v>0</v>
      </c>
      <c r="F125" s="835"/>
      <c r="G125" s="835"/>
      <c r="H125" s="835"/>
      <c r="I125" s="836"/>
      <c r="J125" s="836"/>
      <c r="K125" s="836"/>
      <c r="L125" s="780"/>
      <c r="M125" s="780"/>
      <c r="N125" s="781"/>
    </row>
    <row r="126" spans="1:14" ht="13.5" customHeight="1" x14ac:dyDescent="0.2">
      <c r="A126" s="96" t="s">
        <v>322</v>
      </c>
      <c r="B126" s="143" t="s">
        <v>658</v>
      </c>
      <c r="C126" s="832">
        <f t="shared" si="16"/>
        <v>0</v>
      </c>
      <c r="D126" s="833">
        <f t="shared" si="17"/>
        <v>0</v>
      </c>
      <c r="E126" s="834">
        <f t="shared" si="17"/>
        <v>0</v>
      </c>
      <c r="F126" s="835"/>
      <c r="G126" s="835"/>
      <c r="H126" s="835"/>
      <c r="I126" s="836"/>
      <c r="J126" s="836"/>
      <c r="K126" s="836"/>
      <c r="L126" s="780"/>
      <c r="M126" s="780"/>
      <c r="N126" s="781"/>
    </row>
    <row r="127" spans="1:14" ht="13.5" customHeight="1" x14ac:dyDescent="0.2">
      <c r="A127" s="96" t="s">
        <v>323</v>
      </c>
      <c r="B127" s="143" t="s">
        <v>328</v>
      </c>
      <c r="C127" s="832">
        <v>1000000</v>
      </c>
      <c r="D127" s="833">
        <v>1000000</v>
      </c>
      <c r="E127" s="834">
        <f t="shared" si="17"/>
        <v>0</v>
      </c>
      <c r="F127" s="835">
        <v>1000000</v>
      </c>
      <c r="G127" s="835">
        <v>1000000</v>
      </c>
      <c r="H127" s="835"/>
      <c r="I127" s="836"/>
      <c r="J127" s="836"/>
      <c r="K127" s="836"/>
      <c r="L127" s="780"/>
      <c r="M127" s="780"/>
      <c r="N127" s="781"/>
    </row>
    <row r="128" spans="1:14" ht="22.5" customHeight="1" thickBot="1" x14ac:dyDescent="0.25">
      <c r="A128" s="105" t="s">
        <v>324</v>
      </c>
      <c r="B128" s="143" t="s">
        <v>327</v>
      </c>
      <c r="C128" s="841">
        <v>1000000</v>
      </c>
      <c r="D128" s="842">
        <v>1000000</v>
      </c>
      <c r="E128" s="843">
        <f t="shared" si="17"/>
        <v>1000000</v>
      </c>
      <c r="F128" s="844">
        <v>1000000</v>
      </c>
      <c r="G128" s="844">
        <v>1000000</v>
      </c>
      <c r="H128" s="844">
        <v>1000000</v>
      </c>
      <c r="I128" s="838"/>
      <c r="J128" s="838"/>
      <c r="K128" s="838"/>
      <c r="L128" s="787"/>
      <c r="M128" s="787"/>
      <c r="N128" s="788"/>
    </row>
    <row r="129" spans="1:21" ht="13.5" customHeight="1" thickBot="1" x14ac:dyDescent="0.25">
      <c r="A129" s="14" t="s">
        <v>68</v>
      </c>
      <c r="B129" s="140" t="s">
        <v>384</v>
      </c>
      <c r="C129" s="825">
        <f t="shared" si="16"/>
        <v>300710940</v>
      </c>
      <c r="D129" s="826">
        <f t="shared" si="17"/>
        <v>340705677</v>
      </c>
      <c r="E129" s="827">
        <f t="shared" si="17"/>
        <v>340618242</v>
      </c>
      <c r="F129" s="857">
        <f>SUM(F94,F115,)</f>
        <v>300670940</v>
      </c>
      <c r="G129" s="857">
        <f>SUM(G94,G115,)</f>
        <v>340665677</v>
      </c>
      <c r="H129" s="857">
        <f>SUM(H94,H115,)</f>
        <v>340578242</v>
      </c>
      <c r="I129" s="790">
        <v>40000</v>
      </c>
      <c r="J129" s="790">
        <v>40000</v>
      </c>
      <c r="K129" s="790">
        <v>40000</v>
      </c>
      <c r="L129" s="791">
        <f>SUM(L94,L115,)</f>
        <v>0</v>
      </c>
      <c r="M129" s="791">
        <f>SUM(M94,M115,)</f>
        <v>0</v>
      </c>
      <c r="N129" s="792">
        <f>SUM(N94,N115,)</f>
        <v>0</v>
      </c>
    </row>
    <row r="130" spans="1:21" ht="13.5" customHeight="1" thickBot="1" x14ac:dyDescent="0.25">
      <c r="A130" s="14" t="s">
        <v>69</v>
      </c>
      <c r="B130" s="140" t="s">
        <v>385</v>
      </c>
      <c r="C130" s="825">
        <f t="shared" si="16"/>
        <v>0</v>
      </c>
      <c r="D130" s="826">
        <f t="shared" si="17"/>
        <v>0</v>
      </c>
      <c r="E130" s="827">
        <f t="shared" si="17"/>
        <v>0</v>
      </c>
      <c r="F130" s="857"/>
      <c r="G130" s="857"/>
      <c r="H130" s="857"/>
      <c r="I130" s="790"/>
      <c r="J130" s="790"/>
      <c r="K130" s="790"/>
      <c r="L130" s="767">
        <f>+L131+L132+L133</f>
        <v>0</v>
      </c>
      <c r="M130" s="767">
        <f>+M131+M132+M133</f>
        <v>0</v>
      </c>
      <c r="N130" s="768">
        <f>+N131+N132+N133</f>
        <v>0</v>
      </c>
    </row>
    <row r="131" spans="1:21" s="29" customFormat="1" ht="13.5" customHeight="1" x14ac:dyDescent="0.2">
      <c r="A131" s="96" t="s">
        <v>221</v>
      </c>
      <c r="B131" s="138" t="s">
        <v>442</v>
      </c>
      <c r="C131" s="825">
        <f t="shared" si="16"/>
        <v>0</v>
      </c>
      <c r="D131" s="826">
        <f t="shared" si="17"/>
        <v>0</v>
      </c>
      <c r="E131" s="827">
        <f t="shared" si="17"/>
        <v>0</v>
      </c>
      <c r="F131" s="856"/>
      <c r="G131" s="856"/>
      <c r="H131" s="856"/>
      <c r="I131" s="849"/>
      <c r="J131" s="849"/>
      <c r="K131" s="849"/>
      <c r="L131" s="780"/>
      <c r="M131" s="780"/>
      <c r="N131" s="781"/>
    </row>
    <row r="132" spans="1:21" ht="13.5" customHeight="1" x14ac:dyDescent="0.2">
      <c r="A132" s="96" t="s">
        <v>224</v>
      </c>
      <c r="B132" s="138" t="s">
        <v>393</v>
      </c>
      <c r="C132" s="832">
        <f t="shared" si="16"/>
        <v>0</v>
      </c>
      <c r="D132" s="833">
        <f t="shared" si="17"/>
        <v>0</v>
      </c>
      <c r="E132" s="834">
        <f t="shared" si="17"/>
        <v>0</v>
      </c>
      <c r="F132" s="856"/>
      <c r="G132" s="856"/>
      <c r="H132" s="856"/>
      <c r="I132" s="849"/>
      <c r="J132" s="849"/>
      <c r="K132" s="849"/>
      <c r="L132" s="780"/>
      <c r="M132" s="780"/>
      <c r="N132" s="781"/>
    </row>
    <row r="133" spans="1:21" ht="13.5" customHeight="1" thickBot="1" x14ac:dyDescent="0.25">
      <c r="A133" s="105" t="s">
        <v>225</v>
      </c>
      <c r="B133" s="139" t="s">
        <v>441</v>
      </c>
      <c r="C133" s="841">
        <f t="shared" si="16"/>
        <v>0</v>
      </c>
      <c r="D133" s="842">
        <f t="shared" si="17"/>
        <v>0</v>
      </c>
      <c r="E133" s="843">
        <f t="shared" si="17"/>
        <v>0</v>
      </c>
      <c r="F133" s="850"/>
      <c r="G133" s="850"/>
      <c r="H133" s="850"/>
      <c r="I133" s="851"/>
      <c r="J133" s="851"/>
      <c r="K133" s="851"/>
      <c r="L133" s="780"/>
      <c r="M133" s="780"/>
      <c r="N133" s="781"/>
    </row>
    <row r="134" spans="1:21" ht="13.5" customHeight="1" thickBot="1" x14ac:dyDescent="0.25">
      <c r="A134" s="14" t="s">
        <v>70</v>
      </c>
      <c r="B134" s="140" t="s">
        <v>386</v>
      </c>
      <c r="C134" s="825">
        <f t="shared" si="16"/>
        <v>0</v>
      </c>
      <c r="D134" s="826">
        <f t="shared" si="17"/>
        <v>0</v>
      </c>
      <c r="E134" s="827">
        <f t="shared" si="17"/>
        <v>0</v>
      </c>
      <c r="F134" s="857"/>
      <c r="G134" s="857"/>
      <c r="H134" s="857"/>
      <c r="I134" s="790"/>
      <c r="J134" s="790"/>
      <c r="K134" s="790"/>
      <c r="L134" s="767">
        <f>+L135+L136+L137+L138+L139+L140</f>
        <v>0</v>
      </c>
      <c r="M134" s="767">
        <f>+M135+M136+M137+M138+M139+M140</f>
        <v>0</v>
      </c>
      <c r="N134" s="768">
        <f>+N135+N136+N137+N138+N139+N140</f>
        <v>0</v>
      </c>
    </row>
    <row r="135" spans="1:21" ht="13.5" customHeight="1" x14ac:dyDescent="0.2">
      <c r="A135" s="96" t="s">
        <v>109</v>
      </c>
      <c r="B135" s="138" t="s">
        <v>395</v>
      </c>
      <c r="C135" s="825">
        <f t="shared" si="16"/>
        <v>0</v>
      </c>
      <c r="D135" s="826">
        <f t="shared" si="17"/>
        <v>0</v>
      </c>
      <c r="E135" s="827">
        <f t="shared" si="17"/>
        <v>0</v>
      </c>
      <c r="F135" s="856"/>
      <c r="G135" s="856"/>
      <c r="H135" s="856"/>
      <c r="I135" s="849"/>
      <c r="J135" s="849"/>
      <c r="K135" s="849"/>
      <c r="L135" s="780"/>
      <c r="M135" s="780"/>
      <c r="N135" s="781"/>
    </row>
    <row r="136" spans="1:21" ht="13.5" customHeight="1" x14ac:dyDescent="0.2">
      <c r="A136" s="96" t="s">
        <v>110</v>
      </c>
      <c r="B136" s="138" t="s">
        <v>387</v>
      </c>
      <c r="C136" s="832">
        <f t="shared" si="16"/>
        <v>0</v>
      </c>
      <c r="D136" s="833">
        <f t="shared" si="17"/>
        <v>0</v>
      </c>
      <c r="E136" s="834">
        <f t="shared" si="17"/>
        <v>0</v>
      </c>
      <c r="F136" s="856"/>
      <c r="G136" s="856"/>
      <c r="H136" s="856"/>
      <c r="I136" s="849"/>
      <c r="J136" s="849"/>
      <c r="K136" s="849"/>
      <c r="L136" s="780"/>
      <c r="M136" s="780"/>
      <c r="N136" s="781"/>
    </row>
    <row r="137" spans="1:21" ht="13.5" customHeight="1" x14ac:dyDescent="0.2">
      <c r="A137" s="96" t="s">
        <v>111</v>
      </c>
      <c r="B137" s="138" t="s">
        <v>388</v>
      </c>
      <c r="C137" s="832">
        <f t="shared" si="16"/>
        <v>0</v>
      </c>
      <c r="D137" s="833">
        <f t="shared" si="17"/>
        <v>0</v>
      </c>
      <c r="E137" s="834">
        <f t="shared" si="17"/>
        <v>0</v>
      </c>
      <c r="F137" s="856"/>
      <c r="G137" s="856"/>
      <c r="H137" s="856"/>
      <c r="I137" s="849"/>
      <c r="J137" s="849"/>
      <c r="K137" s="849"/>
      <c r="L137" s="780"/>
      <c r="M137" s="780"/>
      <c r="N137" s="781"/>
    </row>
    <row r="138" spans="1:21" ht="13.5" customHeight="1" x14ac:dyDescent="0.2">
      <c r="A138" s="96" t="s">
        <v>161</v>
      </c>
      <c r="B138" s="138" t="s">
        <v>440</v>
      </c>
      <c r="C138" s="832">
        <f t="shared" si="16"/>
        <v>0</v>
      </c>
      <c r="D138" s="833">
        <f t="shared" si="17"/>
        <v>0</v>
      </c>
      <c r="E138" s="834">
        <f t="shared" si="17"/>
        <v>0</v>
      </c>
      <c r="F138" s="856"/>
      <c r="G138" s="856"/>
      <c r="H138" s="856"/>
      <c r="I138" s="849"/>
      <c r="J138" s="849"/>
      <c r="K138" s="849"/>
      <c r="L138" s="780"/>
      <c r="M138" s="780"/>
      <c r="N138" s="781"/>
    </row>
    <row r="139" spans="1:21" ht="13.5" customHeight="1" x14ac:dyDescent="0.2">
      <c r="A139" s="96" t="s">
        <v>162</v>
      </c>
      <c r="B139" s="138" t="s">
        <v>390</v>
      </c>
      <c r="C139" s="832">
        <f t="shared" si="16"/>
        <v>0</v>
      </c>
      <c r="D139" s="833">
        <f t="shared" si="17"/>
        <v>0</v>
      </c>
      <c r="E139" s="834">
        <f t="shared" si="17"/>
        <v>0</v>
      </c>
      <c r="F139" s="856"/>
      <c r="G139" s="856"/>
      <c r="H139" s="856"/>
      <c r="I139" s="849"/>
      <c r="J139" s="849"/>
      <c r="K139" s="849"/>
      <c r="L139" s="780"/>
      <c r="M139" s="780"/>
      <c r="N139" s="781"/>
    </row>
    <row r="140" spans="1:21" s="29" customFormat="1" ht="13.5" customHeight="1" thickBot="1" x14ac:dyDescent="0.25">
      <c r="A140" s="105" t="s">
        <v>163</v>
      </c>
      <c r="B140" s="139" t="s">
        <v>391</v>
      </c>
      <c r="C140" s="841">
        <f t="shared" si="16"/>
        <v>0</v>
      </c>
      <c r="D140" s="842">
        <f t="shared" si="17"/>
        <v>0</v>
      </c>
      <c r="E140" s="843">
        <f t="shared" si="17"/>
        <v>0</v>
      </c>
      <c r="F140" s="850"/>
      <c r="G140" s="850"/>
      <c r="H140" s="850"/>
      <c r="I140" s="851"/>
      <c r="J140" s="851"/>
      <c r="K140" s="851"/>
      <c r="L140" s="780"/>
      <c r="M140" s="780"/>
      <c r="N140" s="781"/>
    </row>
    <row r="141" spans="1:21" ht="13.5" customHeight="1" thickBot="1" x14ac:dyDescent="0.25">
      <c r="A141" s="14" t="s">
        <v>71</v>
      </c>
      <c r="B141" s="140" t="s">
        <v>446</v>
      </c>
      <c r="C141" s="825">
        <f t="shared" si="16"/>
        <v>49561435</v>
      </c>
      <c r="D141" s="826">
        <f t="shared" si="17"/>
        <v>49561435</v>
      </c>
      <c r="E141" s="827">
        <f t="shared" si="17"/>
        <v>49988649</v>
      </c>
      <c r="F141" s="857">
        <f t="shared" ref="F141:M141" si="19">+F142+F143+F145+F146+F144</f>
        <v>2784635</v>
      </c>
      <c r="G141" s="858">
        <f t="shared" si="19"/>
        <v>2784635</v>
      </c>
      <c r="H141" s="858">
        <f>+H142+H143+H145+H146+H144</f>
        <v>2784635</v>
      </c>
      <c r="I141" s="790">
        <f t="shared" si="19"/>
        <v>0</v>
      </c>
      <c r="J141" s="790">
        <f t="shared" si="19"/>
        <v>0</v>
      </c>
      <c r="K141" s="790">
        <f>+K142+K143+K145+K146+K144</f>
        <v>0</v>
      </c>
      <c r="L141" s="791">
        <f t="shared" si="19"/>
        <v>46776800</v>
      </c>
      <c r="M141" s="791">
        <f t="shared" si="19"/>
        <v>46776800</v>
      </c>
      <c r="N141" s="792">
        <f>+N142+N143+N145+N146+N144</f>
        <v>47204014</v>
      </c>
      <c r="U141" s="53"/>
    </row>
    <row r="142" spans="1:21" ht="13.5" customHeight="1" x14ac:dyDescent="0.2">
      <c r="A142" s="96" t="s">
        <v>112</v>
      </c>
      <c r="B142" s="138" t="s">
        <v>332</v>
      </c>
      <c r="C142" s="825">
        <f t="shared" si="16"/>
        <v>0</v>
      </c>
      <c r="D142" s="826">
        <f t="shared" si="17"/>
        <v>0</v>
      </c>
      <c r="E142" s="827">
        <f t="shared" si="17"/>
        <v>0</v>
      </c>
      <c r="F142" s="856"/>
      <c r="G142" s="856"/>
      <c r="H142" s="856"/>
      <c r="I142" s="849"/>
      <c r="J142" s="849"/>
      <c r="K142" s="849"/>
      <c r="L142" s="780"/>
      <c r="M142" s="780"/>
      <c r="N142" s="781"/>
    </row>
    <row r="143" spans="1:21" ht="13.5" customHeight="1" x14ac:dyDescent="0.2">
      <c r="A143" s="96" t="s">
        <v>113</v>
      </c>
      <c r="B143" s="138" t="s">
        <v>333</v>
      </c>
      <c r="C143" s="832">
        <f t="shared" si="16"/>
        <v>2784635</v>
      </c>
      <c r="D143" s="833">
        <f t="shared" si="17"/>
        <v>2784635</v>
      </c>
      <c r="E143" s="834">
        <f t="shared" si="17"/>
        <v>2784635</v>
      </c>
      <c r="F143" s="856">
        <v>2784635</v>
      </c>
      <c r="G143" s="856">
        <v>2784635</v>
      </c>
      <c r="H143" s="856">
        <v>2784635</v>
      </c>
      <c r="I143" s="849"/>
      <c r="J143" s="849"/>
      <c r="K143" s="849"/>
      <c r="L143" s="780"/>
      <c r="M143" s="780"/>
      <c r="N143" s="781"/>
    </row>
    <row r="144" spans="1:21" ht="13.5" customHeight="1" x14ac:dyDescent="0.2">
      <c r="A144" s="96" t="s">
        <v>245</v>
      </c>
      <c r="B144" s="138" t="s">
        <v>445</v>
      </c>
      <c r="C144" s="832">
        <f t="shared" si="16"/>
        <v>46776800</v>
      </c>
      <c r="D144" s="833">
        <f t="shared" si="17"/>
        <v>46776800</v>
      </c>
      <c r="E144" s="834">
        <f t="shared" si="17"/>
        <v>47204014</v>
      </c>
      <c r="F144" s="856"/>
      <c r="G144" s="856"/>
      <c r="H144" s="856"/>
      <c r="I144" s="849"/>
      <c r="J144" s="849"/>
      <c r="K144" s="849"/>
      <c r="L144" s="780">
        <v>46776800</v>
      </c>
      <c r="M144" s="780">
        <v>46776800</v>
      </c>
      <c r="N144" s="781">
        <v>47204014</v>
      </c>
    </row>
    <row r="145" spans="1:14" s="29" customFormat="1" ht="13.5" customHeight="1" x14ac:dyDescent="0.2">
      <c r="A145" s="96" t="s">
        <v>246</v>
      </c>
      <c r="B145" s="138" t="s">
        <v>400</v>
      </c>
      <c r="C145" s="832">
        <f t="shared" si="16"/>
        <v>0</v>
      </c>
      <c r="D145" s="833">
        <f t="shared" si="17"/>
        <v>0</v>
      </c>
      <c r="E145" s="834">
        <f t="shared" si="17"/>
        <v>0</v>
      </c>
      <c r="F145" s="856"/>
      <c r="G145" s="856"/>
      <c r="H145" s="856"/>
      <c r="I145" s="849"/>
      <c r="J145" s="849"/>
      <c r="K145" s="849"/>
      <c r="L145" s="780"/>
      <c r="M145" s="780"/>
      <c r="N145" s="781"/>
    </row>
    <row r="146" spans="1:14" s="29" customFormat="1" ht="13.5" customHeight="1" thickBot="1" x14ac:dyDescent="0.25">
      <c r="A146" s="105" t="s">
        <v>247</v>
      </c>
      <c r="B146" s="139" t="s">
        <v>348</v>
      </c>
      <c r="C146" s="841">
        <f t="shared" si="16"/>
        <v>0</v>
      </c>
      <c r="D146" s="842">
        <f t="shared" si="17"/>
        <v>0</v>
      </c>
      <c r="E146" s="843">
        <f t="shared" si="17"/>
        <v>0</v>
      </c>
      <c r="F146" s="850"/>
      <c r="G146" s="850"/>
      <c r="H146" s="850"/>
      <c r="I146" s="851"/>
      <c r="J146" s="851"/>
      <c r="K146" s="851"/>
      <c r="L146" s="780"/>
      <c r="M146" s="780"/>
      <c r="N146" s="781"/>
    </row>
    <row r="147" spans="1:14" s="29" customFormat="1" ht="13.5" customHeight="1" thickBot="1" x14ac:dyDescent="0.25">
      <c r="A147" s="14" t="s">
        <v>72</v>
      </c>
      <c r="B147" s="140" t="s">
        <v>401</v>
      </c>
      <c r="C147" s="825">
        <f t="shared" si="16"/>
        <v>0</v>
      </c>
      <c r="D147" s="826">
        <f t="shared" si="17"/>
        <v>0</v>
      </c>
      <c r="E147" s="827">
        <f t="shared" si="17"/>
        <v>0</v>
      </c>
      <c r="F147" s="859">
        <f t="shared" ref="F147:M147" si="20">+F148+F149+F150+F151+F152</f>
        <v>0</v>
      </c>
      <c r="G147" s="859">
        <f t="shared" si="20"/>
        <v>0</v>
      </c>
      <c r="H147" s="859">
        <f>+H148+H149+H150+H151+H152</f>
        <v>0</v>
      </c>
      <c r="I147" s="804">
        <f t="shared" si="20"/>
        <v>0</v>
      </c>
      <c r="J147" s="804">
        <f t="shared" si="20"/>
        <v>0</v>
      </c>
      <c r="K147" s="804">
        <f>+K148+K149+K150+K151+K152</f>
        <v>0</v>
      </c>
      <c r="L147" s="860">
        <f t="shared" si="20"/>
        <v>0</v>
      </c>
      <c r="M147" s="860">
        <f t="shared" si="20"/>
        <v>0</v>
      </c>
      <c r="N147" s="861">
        <f>+N148+N149+N150+N151+N152</f>
        <v>0</v>
      </c>
    </row>
    <row r="148" spans="1:14" s="29" customFormat="1" ht="13.5" customHeight="1" x14ac:dyDescent="0.2">
      <c r="A148" s="96" t="s">
        <v>114</v>
      </c>
      <c r="B148" s="138" t="s">
        <v>396</v>
      </c>
      <c r="C148" s="825">
        <f t="shared" si="16"/>
        <v>0</v>
      </c>
      <c r="D148" s="826">
        <f t="shared" si="17"/>
        <v>0</v>
      </c>
      <c r="E148" s="827">
        <f t="shared" si="17"/>
        <v>0</v>
      </c>
      <c r="F148" s="856"/>
      <c r="G148" s="856"/>
      <c r="H148" s="856"/>
      <c r="I148" s="849"/>
      <c r="J148" s="849"/>
      <c r="K148" s="849"/>
      <c r="L148" s="780"/>
      <c r="M148" s="780"/>
      <c r="N148" s="781"/>
    </row>
    <row r="149" spans="1:14" s="29" customFormat="1" ht="13.5" customHeight="1" x14ac:dyDescent="0.2">
      <c r="A149" s="96" t="s">
        <v>115</v>
      </c>
      <c r="B149" s="138" t="s">
        <v>403</v>
      </c>
      <c r="C149" s="832">
        <f t="shared" si="16"/>
        <v>0</v>
      </c>
      <c r="D149" s="833">
        <f t="shared" si="17"/>
        <v>0</v>
      </c>
      <c r="E149" s="834">
        <f t="shared" si="17"/>
        <v>0</v>
      </c>
      <c r="F149" s="856"/>
      <c r="G149" s="856"/>
      <c r="H149" s="856"/>
      <c r="I149" s="849"/>
      <c r="J149" s="849"/>
      <c r="K149" s="849"/>
      <c r="L149" s="780"/>
      <c r="M149" s="780"/>
      <c r="N149" s="781"/>
    </row>
    <row r="150" spans="1:14" s="29" customFormat="1" ht="13.5" customHeight="1" x14ac:dyDescent="0.2">
      <c r="A150" s="96" t="s">
        <v>257</v>
      </c>
      <c r="B150" s="138" t="s">
        <v>398</v>
      </c>
      <c r="C150" s="832">
        <f t="shared" si="16"/>
        <v>0</v>
      </c>
      <c r="D150" s="833">
        <f t="shared" si="17"/>
        <v>0</v>
      </c>
      <c r="E150" s="834">
        <f t="shared" si="17"/>
        <v>0</v>
      </c>
      <c r="F150" s="856"/>
      <c r="G150" s="856"/>
      <c r="H150" s="856"/>
      <c r="I150" s="849"/>
      <c r="J150" s="849"/>
      <c r="K150" s="849"/>
      <c r="L150" s="780"/>
      <c r="M150" s="780"/>
      <c r="N150" s="781"/>
    </row>
    <row r="151" spans="1:14" s="29" customFormat="1" ht="13.5" customHeight="1" x14ac:dyDescent="0.2">
      <c r="A151" s="96" t="s">
        <v>258</v>
      </c>
      <c r="B151" s="138" t="s">
        <v>443</v>
      </c>
      <c r="C151" s="832">
        <f t="shared" si="16"/>
        <v>0</v>
      </c>
      <c r="D151" s="833">
        <f t="shared" si="17"/>
        <v>0</v>
      </c>
      <c r="E151" s="834">
        <f t="shared" si="17"/>
        <v>0</v>
      </c>
      <c r="F151" s="856"/>
      <c r="G151" s="856"/>
      <c r="H151" s="856"/>
      <c r="I151" s="849"/>
      <c r="J151" s="849"/>
      <c r="K151" s="849"/>
      <c r="L151" s="780"/>
      <c r="M151" s="780"/>
      <c r="N151" s="781"/>
    </row>
    <row r="152" spans="1:14" ht="13.5" customHeight="1" thickBot="1" x14ac:dyDescent="0.25">
      <c r="A152" s="105" t="s">
        <v>402</v>
      </c>
      <c r="B152" s="139" t="s">
        <v>405</v>
      </c>
      <c r="C152" s="841">
        <f t="shared" si="16"/>
        <v>0</v>
      </c>
      <c r="D152" s="842">
        <f t="shared" si="17"/>
        <v>0</v>
      </c>
      <c r="E152" s="843">
        <f t="shared" si="17"/>
        <v>0</v>
      </c>
      <c r="F152" s="850"/>
      <c r="G152" s="850"/>
      <c r="H152" s="850"/>
      <c r="I152" s="851"/>
      <c r="J152" s="851"/>
      <c r="K152" s="851"/>
      <c r="L152" s="787"/>
      <c r="M152" s="787"/>
      <c r="N152" s="788"/>
    </row>
    <row r="153" spans="1:14" ht="13.5" customHeight="1" thickBot="1" x14ac:dyDescent="0.25">
      <c r="A153" s="113" t="s">
        <v>73</v>
      </c>
      <c r="B153" s="140" t="s">
        <v>406</v>
      </c>
      <c r="C153" s="825">
        <f t="shared" si="16"/>
        <v>0</v>
      </c>
      <c r="D153" s="826">
        <f t="shared" si="17"/>
        <v>0</v>
      </c>
      <c r="E153" s="827">
        <f t="shared" si="17"/>
        <v>0</v>
      </c>
      <c r="F153" s="857"/>
      <c r="G153" s="857"/>
      <c r="H153" s="857"/>
      <c r="I153" s="790"/>
      <c r="J153" s="790"/>
      <c r="K153" s="790"/>
      <c r="L153" s="860"/>
      <c r="M153" s="860"/>
      <c r="N153" s="861"/>
    </row>
    <row r="154" spans="1:14" ht="13.5" customHeight="1" thickBot="1" x14ac:dyDescent="0.25">
      <c r="A154" s="113" t="s">
        <v>74</v>
      </c>
      <c r="B154" s="140" t="s">
        <v>407</v>
      </c>
      <c r="C154" s="825">
        <f t="shared" si="16"/>
        <v>0</v>
      </c>
      <c r="D154" s="826">
        <f t="shared" si="17"/>
        <v>0</v>
      </c>
      <c r="E154" s="827">
        <f t="shared" si="17"/>
        <v>0</v>
      </c>
      <c r="F154" s="857"/>
      <c r="G154" s="857"/>
      <c r="H154" s="857"/>
      <c r="I154" s="790"/>
      <c r="J154" s="790"/>
      <c r="K154" s="790"/>
      <c r="L154" s="860"/>
      <c r="M154" s="860"/>
      <c r="N154" s="861"/>
    </row>
    <row r="155" spans="1:14" ht="12" customHeight="1" thickBot="1" x14ac:dyDescent="0.25">
      <c r="A155" s="14" t="s">
        <v>75</v>
      </c>
      <c r="B155" s="140" t="s">
        <v>409</v>
      </c>
      <c r="C155" s="825">
        <f t="shared" si="16"/>
        <v>49561435</v>
      </c>
      <c r="D155" s="826">
        <f t="shared" si="17"/>
        <v>49561435</v>
      </c>
      <c r="E155" s="827">
        <f t="shared" si="17"/>
        <v>49988649</v>
      </c>
      <c r="F155" s="857">
        <v>2784635</v>
      </c>
      <c r="G155" s="857">
        <v>2784635</v>
      </c>
      <c r="H155" s="857">
        <v>2784635</v>
      </c>
      <c r="I155" s="790"/>
      <c r="J155" s="790"/>
      <c r="K155" s="790"/>
      <c r="L155" s="867">
        <f>+L130+L134+L141+L147+L153+L154</f>
        <v>46776800</v>
      </c>
      <c r="M155" s="867">
        <f>+M130+M134+M141+M147+M153+M154</f>
        <v>46776800</v>
      </c>
      <c r="N155" s="868">
        <f>+N130+N134+N141+N147+N153+N154</f>
        <v>47204014</v>
      </c>
    </row>
    <row r="156" spans="1:14" ht="15" customHeight="1" thickBot="1" x14ac:dyDescent="0.25">
      <c r="A156" s="107" t="s">
        <v>76</v>
      </c>
      <c r="B156" s="761" t="s">
        <v>408</v>
      </c>
      <c r="C156" s="765">
        <f t="shared" si="16"/>
        <v>350272375</v>
      </c>
      <c r="D156" s="767">
        <f t="shared" si="17"/>
        <v>390267112</v>
      </c>
      <c r="E156" s="768">
        <f t="shared" si="17"/>
        <v>390606891</v>
      </c>
      <c r="F156" s="869">
        <f>+F129+F155</f>
        <v>303455575</v>
      </c>
      <c r="G156" s="870">
        <f>+G129+G155</f>
        <v>343450312</v>
      </c>
      <c r="H156" s="870">
        <f>+H129+H155</f>
        <v>343362877</v>
      </c>
      <c r="I156" s="870">
        <v>40000</v>
      </c>
      <c r="J156" s="870">
        <v>40000</v>
      </c>
      <c r="K156" s="870">
        <v>40000</v>
      </c>
      <c r="L156" s="867">
        <f>+L129+L155</f>
        <v>46776800</v>
      </c>
      <c r="M156" s="867">
        <f>+M129+M155</f>
        <v>46776800</v>
      </c>
      <c r="N156" s="868">
        <f>+N129+N155</f>
        <v>47204014</v>
      </c>
    </row>
    <row r="157" spans="1:14" x14ac:dyDescent="0.2">
      <c r="A157" s="75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7"/>
      <c r="M157" s="77"/>
    </row>
  </sheetData>
  <sheetProtection formatCells="0"/>
  <mergeCells count="10">
    <mergeCell ref="F5:H5"/>
    <mergeCell ref="I5:K5"/>
    <mergeCell ref="L5:N5"/>
    <mergeCell ref="F4:N4"/>
    <mergeCell ref="A1:M1"/>
    <mergeCell ref="A2:M2"/>
    <mergeCell ref="A3:M3"/>
    <mergeCell ref="A4:A6"/>
    <mergeCell ref="B4:B6"/>
    <mergeCell ref="C4:D5"/>
  </mergeCells>
  <phoneticPr fontId="0" type="noConversion"/>
  <printOptions horizontalCentered="1"/>
  <pageMargins left="0" right="0" top="0.78740157480314965" bottom="0.39370078740157483" header="0.78740157480314965" footer="0.78740157480314965"/>
  <pageSetup paperSize="9" orientation="landscape" horizontalDpi="300" verticalDpi="300" r:id="rId1"/>
  <headerFooter alignWithMargins="0"/>
  <rowBreaks count="1" manualBreakCount="1">
    <brk id="9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0"/>
  <sheetViews>
    <sheetView tabSelected="1" zoomScaleNormal="100" workbookViewId="0">
      <selection sqref="A1:J1"/>
    </sheetView>
  </sheetViews>
  <sheetFormatPr defaultRowHeight="12.75" x14ac:dyDescent="0.2"/>
  <cols>
    <col min="1" max="1" width="5" style="758" customWidth="1"/>
    <col min="2" max="2" width="64.5" style="647" customWidth="1"/>
    <col min="3" max="4" width="10.1640625" style="647" customWidth="1"/>
    <col min="5" max="7" width="9.33203125" style="647" customWidth="1"/>
    <col min="8" max="8" width="9" style="647" customWidth="1"/>
    <col min="9" max="10" width="10.1640625" style="647" customWidth="1"/>
    <col min="11" max="16384" width="9.33203125" style="647"/>
  </cols>
  <sheetData>
    <row r="1" spans="1:12" s="643" customFormat="1" ht="21" customHeight="1" x14ac:dyDescent="0.25">
      <c r="A1" s="973" t="s">
        <v>674</v>
      </c>
      <c r="B1" s="973"/>
      <c r="C1" s="973"/>
      <c r="D1" s="973"/>
      <c r="E1" s="973"/>
      <c r="F1" s="973"/>
      <c r="G1" s="973"/>
      <c r="H1" s="973"/>
      <c r="I1" s="973"/>
      <c r="J1" s="973"/>
    </row>
    <row r="2" spans="1:12" s="643" customFormat="1" ht="21" customHeight="1" x14ac:dyDescent="0.2">
      <c r="A2" s="997" t="s">
        <v>615</v>
      </c>
      <c r="B2" s="997"/>
      <c r="C2" s="997"/>
      <c r="D2" s="997"/>
      <c r="E2" s="997"/>
      <c r="F2" s="997"/>
      <c r="G2" s="997"/>
      <c r="H2" s="997"/>
      <c r="I2" s="997"/>
      <c r="J2" s="997"/>
    </row>
    <row r="3" spans="1:12" s="646" customFormat="1" ht="15.95" customHeight="1" thickBot="1" x14ac:dyDescent="0.3">
      <c r="A3" s="644"/>
      <c r="B3" s="644"/>
      <c r="C3" s="644"/>
      <c r="D3" s="644"/>
      <c r="E3" s="644"/>
      <c r="F3" s="644"/>
      <c r="G3" s="644"/>
      <c r="H3" s="644"/>
      <c r="I3" s="644"/>
      <c r="J3" s="645" t="s">
        <v>22</v>
      </c>
    </row>
    <row r="4" spans="1:12" ht="24.75" customHeight="1" x14ac:dyDescent="0.2">
      <c r="A4" s="998" t="s">
        <v>616</v>
      </c>
      <c r="B4" s="1001" t="s">
        <v>617</v>
      </c>
      <c r="C4" s="1004" t="s">
        <v>643</v>
      </c>
      <c r="D4" s="1005"/>
      <c r="E4" s="1008" t="s">
        <v>618</v>
      </c>
      <c r="F4" s="1009"/>
      <c r="G4" s="1009"/>
      <c r="H4" s="1009"/>
      <c r="I4" s="1009"/>
      <c r="J4" s="1010"/>
    </row>
    <row r="5" spans="1:12" ht="31.5" customHeight="1" x14ac:dyDescent="0.2">
      <c r="A5" s="999"/>
      <c r="B5" s="1002"/>
      <c r="C5" s="1006"/>
      <c r="D5" s="1007"/>
      <c r="E5" s="1011" t="s">
        <v>450</v>
      </c>
      <c r="F5" s="1012"/>
      <c r="G5" s="1011" t="s">
        <v>451</v>
      </c>
      <c r="H5" s="1012"/>
      <c r="I5" s="1011" t="s">
        <v>644</v>
      </c>
      <c r="J5" s="1013"/>
    </row>
    <row r="6" spans="1:12" ht="26.25" thickBot="1" x14ac:dyDescent="0.25">
      <c r="A6" s="1000"/>
      <c r="B6" s="1003"/>
      <c r="C6" s="648" t="s">
        <v>645</v>
      </c>
      <c r="D6" s="648" t="s">
        <v>588</v>
      </c>
      <c r="E6" s="648" t="s">
        <v>645</v>
      </c>
      <c r="F6" s="648" t="s">
        <v>588</v>
      </c>
      <c r="G6" s="648" t="s">
        <v>645</v>
      </c>
      <c r="H6" s="648" t="s">
        <v>588</v>
      </c>
      <c r="I6" s="648" t="s">
        <v>645</v>
      </c>
      <c r="J6" s="649" t="s">
        <v>588</v>
      </c>
    </row>
    <row r="7" spans="1:12" s="654" customFormat="1" ht="12.95" customHeight="1" thickBot="1" x14ac:dyDescent="0.25">
      <c r="A7" s="650">
        <v>1</v>
      </c>
      <c r="B7" s="651">
        <v>2</v>
      </c>
      <c r="C7" s="652">
        <v>3</v>
      </c>
      <c r="D7" s="652">
        <v>4</v>
      </c>
      <c r="E7" s="652">
        <v>5</v>
      </c>
      <c r="F7" s="652">
        <v>6</v>
      </c>
      <c r="G7" s="652">
        <v>7</v>
      </c>
      <c r="H7" s="652">
        <v>8</v>
      </c>
      <c r="I7" s="652">
        <v>9</v>
      </c>
      <c r="J7" s="653">
        <v>10</v>
      </c>
    </row>
    <row r="8" spans="1:12" s="654" customFormat="1" ht="15.95" customHeight="1" thickBot="1" x14ac:dyDescent="0.25">
      <c r="A8" s="655"/>
      <c r="B8" s="656" t="s">
        <v>99</v>
      </c>
      <c r="C8" s="656"/>
      <c r="D8" s="656"/>
      <c r="E8" s="656"/>
      <c r="F8" s="656"/>
      <c r="G8" s="656"/>
      <c r="H8" s="656"/>
      <c r="I8" s="656"/>
      <c r="J8" s="657"/>
      <c r="L8" s="647"/>
    </row>
    <row r="9" spans="1:12" s="662" customFormat="1" ht="14.45" customHeight="1" thickBot="1" x14ac:dyDescent="0.25">
      <c r="A9" s="650" t="s">
        <v>66</v>
      </c>
      <c r="B9" s="658" t="s">
        <v>619</v>
      </c>
      <c r="C9" s="659">
        <v>0</v>
      </c>
      <c r="D9" s="659">
        <v>0</v>
      </c>
      <c r="E9" s="659"/>
      <c r="F9" s="659"/>
      <c r="G9" s="659"/>
      <c r="H9" s="660"/>
      <c r="I9" s="660">
        <v>0</v>
      </c>
      <c r="J9" s="661">
        <v>0</v>
      </c>
    </row>
    <row r="10" spans="1:12" s="662" customFormat="1" ht="14.45" customHeight="1" x14ac:dyDescent="0.2">
      <c r="A10" s="663" t="s">
        <v>116</v>
      </c>
      <c r="B10" s="664" t="s">
        <v>234</v>
      </c>
      <c r="C10" s="665"/>
      <c r="D10" s="665"/>
      <c r="E10" s="666"/>
      <c r="F10" s="666"/>
      <c r="G10" s="666"/>
      <c r="H10" s="667"/>
      <c r="I10" s="668"/>
      <c r="J10" s="669"/>
    </row>
    <row r="11" spans="1:12" s="662" customFormat="1" ht="14.45" customHeight="1" x14ac:dyDescent="0.2">
      <c r="A11" s="670" t="s">
        <v>117</v>
      </c>
      <c r="B11" s="671" t="s">
        <v>235</v>
      </c>
      <c r="C11" s="672"/>
      <c r="D11" s="672"/>
      <c r="E11" s="673"/>
      <c r="F11" s="673"/>
      <c r="G11" s="673"/>
      <c r="H11" s="674"/>
      <c r="I11" s="675"/>
      <c r="J11" s="676"/>
    </row>
    <row r="12" spans="1:12" s="662" customFormat="1" ht="14.45" customHeight="1" x14ac:dyDescent="0.2">
      <c r="A12" s="670" t="s">
        <v>118</v>
      </c>
      <c r="B12" s="671" t="s">
        <v>236</v>
      </c>
      <c r="C12" s="672"/>
      <c r="D12" s="672"/>
      <c r="E12" s="673"/>
      <c r="F12" s="673"/>
      <c r="G12" s="673"/>
      <c r="H12" s="674"/>
      <c r="I12" s="675"/>
      <c r="J12" s="676"/>
    </row>
    <row r="13" spans="1:12" s="662" customFormat="1" ht="14.45" customHeight="1" x14ac:dyDescent="0.2">
      <c r="A13" s="670" t="s">
        <v>119</v>
      </c>
      <c r="B13" s="671" t="s">
        <v>237</v>
      </c>
      <c r="C13" s="672"/>
      <c r="D13" s="672"/>
      <c r="E13" s="673"/>
      <c r="F13" s="673"/>
      <c r="G13" s="673"/>
      <c r="H13" s="674"/>
      <c r="I13" s="675"/>
      <c r="J13" s="676"/>
    </row>
    <row r="14" spans="1:12" s="662" customFormat="1" ht="14.45" customHeight="1" x14ac:dyDescent="0.2">
      <c r="A14" s="670" t="s">
        <v>149</v>
      </c>
      <c r="B14" s="671" t="s">
        <v>238</v>
      </c>
      <c r="C14" s="672"/>
      <c r="D14" s="672"/>
      <c r="E14" s="673"/>
      <c r="F14" s="673"/>
      <c r="G14" s="673"/>
      <c r="H14" s="674"/>
      <c r="I14" s="675"/>
      <c r="J14" s="676"/>
    </row>
    <row r="15" spans="1:12" s="662" customFormat="1" ht="14.45" customHeight="1" x14ac:dyDescent="0.2">
      <c r="A15" s="670" t="s">
        <v>120</v>
      </c>
      <c r="B15" s="671" t="s">
        <v>620</v>
      </c>
      <c r="C15" s="672"/>
      <c r="D15" s="672"/>
      <c r="E15" s="673"/>
      <c r="F15" s="673"/>
      <c r="G15" s="673"/>
      <c r="H15" s="674"/>
      <c r="I15" s="675"/>
      <c r="J15" s="676"/>
    </row>
    <row r="16" spans="1:12" s="662" customFormat="1" ht="14.45" customHeight="1" x14ac:dyDescent="0.2">
      <c r="A16" s="670" t="s">
        <v>121</v>
      </c>
      <c r="B16" s="671" t="s">
        <v>621</v>
      </c>
      <c r="C16" s="672"/>
      <c r="D16" s="672"/>
      <c r="E16" s="673"/>
      <c r="F16" s="673"/>
      <c r="G16" s="673"/>
      <c r="H16" s="674"/>
      <c r="I16" s="675"/>
      <c r="J16" s="676"/>
    </row>
    <row r="17" spans="1:10" s="662" customFormat="1" ht="14.45" customHeight="1" x14ac:dyDescent="0.2">
      <c r="A17" s="670" t="s">
        <v>128</v>
      </c>
      <c r="B17" s="671" t="s">
        <v>241</v>
      </c>
      <c r="C17" s="672"/>
      <c r="D17" s="672"/>
      <c r="E17" s="673"/>
      <c r="F17" s="673"/>
      <c r="G17" s="673"/>
      <c r="H17" s="674"/>
      <c r="I17" s="675"/>
      <c r="J17" s="676"/>
    </row>
    <row r="18" spans="1:10" s="677" customFormat="1" ht="14.45" customHeight="1" x14ac:dyDescent="0.2">
      <c r="A18" s="670" t="s">
        <v>129</v>
      </c>
      <c r="B18" s="671" t="s">
        <v>242</v>
      </c>
      <c r="C18" s="672"/>
      <c r="D18" s="672"/>
      <c r="E18" s="673"/>
      <c r="F18" s="673"/>
      <c r="G18" s="673"/>
      <c r="H18" s="674"/>
      <c r="I18" s="675"/>
      <c r="J18" s="676"/>
    </row>
    <row r="19" spans="1:10" s="677" customFormat="1" ht="14.45" customHeight="1" thickBot="1" x14ac:dyDescent="0.25">
      <c r="A19" s="670" t="s">
        <v>130</v>
      </c>
      <c r="B19" s="678" t="s">
        <v>243</v>
      </c>
      <c r="C19" s="679"/>
      <c r="D19" s="679"/>
      <c r="E19" s="680"/>
      <c r="F19" s="680"/>
      <c r="G19" s="680"/>
      <c r="H19" s="681"/>
      <c r="I19" s="682"/>
      <c r="J19" s="683"/>
    </row>
    <row r="20" spans="1:10" s="662" customFormat="1" ht="32.25" customHeight="1" thickBot="1" x14ac:dyDescent="0.25">
      <c r="A20" s="650" t="s">
        <v>67</v>
      </c>
      <c r="B20" s="684" t="s">
        <v>622</v>
      </c>
      <c r="C20" s="659">
        <v>6400000</v>
      </c>
      <c r="D20" s="659">
        <v>7508799</v>
      </c>
      <c r="E20" s="659"/>
      <c r="F20" s="659"/>
      <c r="G20" s="659"/>
      <c r="H20" s="660"/>
      <c r="I20" s="660">
        <f>SUM(I21:I23)</f>
        <v>6400000</v>
      </c>
      <c r="J20" s="661">
        <f>SUM(J21:J23)</f>
        <v>7508799</v>
      </c>
    </row>
    <row r="21" spans="1:10" s="677" customFormat="1" ht="14.45" customHeight="1" x14ac:dyDescent="0.2">
      <c r="A21" s="670" t="s">
        <v>122</v>
      </c>
      <c r="B21" s="685" t="s">
        <v>211</v>
      </c>
      <c r="C21" s="686"/>
      <c r="D21" s="686"/>
      <c r="E21" s="687"/>
      <c r="F21" s="687"/>
      <c r="G21" s="687"/>
      <c r="H21" s="688"/>
      <c r="I21" s="675"/>
      <c r="J21" s="676"/>
    </row>
    <row r="22" spans="1:10" s="677" customFormat="1" ht="18.75" customHeight="1" x14ac:dyDescent="0.2">
      <c r="A22" s="670" t="s">
        <v>123</v>
      </c>
      <c r="B22" s="671" t="s">
        <v>623</v>
      </c>
      <c r="C22" s="672"/>
      <c r="D22" s="672"/>
      <c r="E22" s="673"/>
      <c r="F22" s="673"/>
      <c r="G22" s="673"/>
      <c r="H22" s="674"/>
      <c r="I22" s="675"/>
      <c r="J22" s="676"/>
    </row>
    <row r="23" spans="1:10" s="677" customFormat="1" ht="15" customHeight="1" x14ac:dyDescent="0.2">
      <c r="A23" s="670" t="s">
        <v>124</v>
      </c>
      <c r="B23" s="671" t="s">
        <v>624</v>
      </c>
      <c r="C23" s="672">
        <v>6400000</v>
      </c>
      <c r="D23" s="672">
        <v>7508799</v>
      </c>
      <c r="E23" s="673"/>
      <c r="F23" s="673"/>
      <c r="G23" s="673"/>
      <c r="H23" s="674"/>
      <c r="I23" s="675">
        <v>6400000</v>
      </c>
      <c r="J23" s="676">
        <v>7508799</v>
      </c>
    </row>
    <row r="24" spans="1:10" s="677" customFormat="1" ht="14.45" customHeight="1" x14ac:dyDescent="0.2">
      <c r="A24" s="689"/>
      <c r="B24" s="690" t="s">
        <v>646</v>
      </c>
      <c r="C24" s="691"/>
      <c r="D24" s="691"/>
      <c r="E24" s="673"/>
      <c r="F24" s="673"/>
      <c r="G24" s="673"/>
      <c r="H24" s="674"/>
      <c r="I24" s="675"/>
      <c r="J24" s="676"/>
    </row>
    <row r="25" spans="1:10" s="677" customFormat="1" ht="14.45" customHeight="1" x14ac:dyDescent="0.2">
      <c r="A25" s="692"/>
      <c r="B25" s="690" t="s">
        <v>647</v>
      </c>
      <c r="C25" s="691"/>
      <c r="D25" s="693">
        <v>1108799</v>
      </c>
      <c r="E25" s="673"/>
      <c r="F25" s="673"/>
      <c r="G25" s="673"/>
      <c r="H25" s="674"/>
      <c r="I25" s="675"/>
      <c r="J25" s="676">
        <v>1108799</v>
      </c>
    </row>
    <row r="26" spans="1:10" s="677" customFormat="1" ht="14.45" customHeight="1" thickBot="1" x14ac:dyDescent="0.25">
      <c r="A26" s="692"/>
      <c r="B26" s="694" t="s">
        <v>648</v>
      </c>
      <c r="C26" s="695">
        <v>6400000</v>
      </c>
      <c r="D26" s="696">
        <v>6400000</v>
      </c>
      <c r="E26" s="697"/>
      <c r="F26" s="697"/>
      <c r="G26" s="697"/>
      <c r="H26" s="698"/>
      <c r="I26" s="695">
        <v>6400000</v>
      </c>
      <c r="J26" s="699">
        <v>6400000</v>
      </c>
    </row>
    <row r="27" spans="1:10" s="677" customFormat="1" ht="14.45" customHeight="1" thickBot="1" x14ac:dyDescent="0.25">
      <c r="A27" s="700" t="s">
        <v>68</v>
      </c>
      <c r="B27" s="701" t="s">
        <v>160</v>
      </c>
      <c r="C27" s="702"/>
      <c r="D27" s="703"/>
      <c r="E27" s="704"/>
      <c r="F27" s="704"/>
      <c r="G27" s="704"/>
      <c r="H27" s="705"/>
      <c r="I27" s="702"/>
      <c r="J27" s="706"/>
    </row>
    <row r="28" spans="1:10" s="677" customFormat="1" ht="31.5" customHeight="1" thickBot="1" x14ac:dyDescent="0.25">
      <c r="A28" s="700" t="s">
        <v>69</v>
      </c>
      <c r="B28" s="701" t="s">
        <v>625</v>
      </c>
      <c r="C28" s="660">
        <f>+C29+C30</f>
        <v>0</v>
      </c>
      <c r="D28" s="660">
        <f>+D29+D30</f>
        <v>0</v>
      </c>
      <c r="E28" s="704"/>
      <c r="F28" s="704"/>
      <c r="G28" s="704"/>
      <c r="H28" s="705"/>
      <c r="I28" s="660">
        <f>+I29+I30</f>
        <v>0</v>
      </c>
      <c r="J28" s="661">
        <f>+J29+J30</f>
        <v>0</v>
      </c>
    </row>
    <row r="29" spans="1:10" s="677" customFormat="1" ht="18" customHeight="1" x14ac:dyDescent="0.2">
      <c r="A29" s="707" t="s">
        <v>221</v>
      </c>
      <c r="B29" s="708" t="s">
        <v>623</v>
      </c>
      <c r="C29" s="709"/>
      <c r="D29" s="709"/>
      <c r="E29" s="710"/>
      <c r="F29" s="710"/>
      <c r="G29" s="710"/>
      <c r="H29" s="711"/>
      <c r="I29" s="709"/>
      <c r="J29" s="712"/>
    </row>
    <row r="30" spans="1:10" s="677" customFormat="1" ht="14.45" customHeight="1" x14ac:dyDescent="0.2">
      <c r="A30" s="707" t="s">
        <v>224</v>
      </c>
      <c r="B30" s="713" t="s">
        <v>649</v>
      </c>
      <c r="C30" s="696"/>
      <c r="D30" s="696"/>
      <c r="E30" s="714"/>
      <c r="F30" s="715"/>
      <c r="G30" s="715"/>
      <c r="H30" s="716"/>
      <c r="I30" s="696"/>
      <c r="J30" s="717"/>
    </row>
    <row r="31" spans="1:10" s="677" customFormat="1" ht="14.45" customHeight="1" thickBot="1" x14ac:dyDescent="0.25">
      <c r="A31" s="670" t="s">
        <v>225</v>
      </c>
      <c r="B31" s="718" t="s">
        <v>626</v>
      </c>
      <c r="C31" s="719"/>
      <c r="D31" s="719"/>
      <c r="E31" s="720"/>
      <c r="F31" s="720"/>
      <c r="G31" s="720"/>
      <c r="H31" s="721"/>
      <c r="I31" s="719"/>
      <c r="J31" s="722"/>
    </row>
    <row r="32" spans="1:10" s="677" customFormat="1" ht="14.45" customHeight="1" thickBot="1" x14ac:dyDescent="0.25">
      <c r="A32" s="700" t="s">
        <v>70</v>
      </c>
      <c r="B32" s="701" t="s">
        <v>627</v>
      </c>
      <c r="C32" s="660">
        <f>+C33+C34+C35</f>
        <v>0</v>
      </c>
      <c r="D32" s="660">
        <f>+D33+D34+D35</f>
        <v>0</v>
      </c>
      <c r="E32" s="704"/>
      <c r="F32" s="704"/>
      <c r="G32" s="704"/>
      <c r="H32" s="705"/>
      <c r="I32" s="660">
        <f>+I33+I34+I35</f>
        <v>0</v>
      </c>
      <c r="J32" s="661">
        <f>+J33+J34+J35</f>
        <v>0</v>
      </c>
    </row>
    <row r="33" spans="1:10" s="677" customFormat="1" ht="14.45" customHeight="1" x14ac:dyDescent="0.2">
      <c r="A33" s="707" t="s">
        <v>109</v>
      </c>
      <c r="B33" s="708" t="s">
        <v>248</v>
      </c>
      <c r="C33" s="709"/>
      <c r="D33" s="709"/>
      <c r="E33" s="710"/>
      <c r="F33" s="710"/>
      <c r="G33" s="710"/>
      <c r="H33" s="711"/>
      <c r="I33" s="709"/>
      <c r="J33" s="712"/>
    </row>
    <row r="34" spans="1:10" s="677" customFormat="1" ht="14.45" customHeight="1" x14ac:dyDescent="0.2">
      <c r="A34" s="707" t="s">
        <v>110</v>
      </c>
      <c r="B34" s="713" t="s">
        <v>249</v>
      </c>
      <c r="C34" s="696"/>
      <c r="D34" s="696"/>
      <c r="E34" s="715"/>
      <c r="F34" s="715"/>
      <c r="G34" s="715"/>
      <c r="H34" s="716"/>
      <c r="I34" s="696"/>
      <c r="J34" s="717"/>
    </row>
    <row r="35" spans="1:10" s="677" customFormat="1" ht="14.45" customHeight="1" thickBot="1" x14ac:dyDescent="0.25">
      <c r="A35" s="670" t="s">
        <v>111</v>
      </c>
      <c r="B35" s="723" t="s">
        <v>250</v>
      </c>
      <c r="C35" s="719"/>
      <c r="D35" s="719"/>
      <c r="E35" s="724"/>
      <c r="F35" s="724"/>
      <c r="G35" s="724"/>
      <c r="H35" s="725"/>
      <c r="I35" s="719"/>
      <c r="J35" s="722"/>
    </row>
    <row r="36" spans="1:10" s="662" customFormat="1" ht="14.45" customHeight="1" thickBot="1" x14ac:dyDescent="0.25">
      <c r="A36" s="700" t="s">
        <v>71</v>
      </c>
      <c r="B36" s="701" t="s">
        <v>337</v>
      </c>
      <c r="C36" s="702">
        <v>0</v>
      </c>
      <c r="D36" s="702">
        <v>0</v>
      </c>
      <c r="E36" s="704"/>
      <c r="F36" s="704"/>
      <c r="G36" s="704"/>
      <c r="H36" s="705"/>
      <c r="I36" s="702">
        <v>0</v>
      </c>
      <c r="J36" s="706">
        <v>0</v>
      </c>
    </row>
    <row r="37" spans="1:10" s="662" customFormat="1" ht="14.45" customHeight="1" thickBot="1" x14ac:dyDescent="0.25">
      <c r="A37" s="700" t="s">
        <v>72</v>
      </c>
      <c r="B37" s="701" t="s">
        <v>628</v>
      </c>
      <c r="C37" s="702"/>
      <c r="D37" s="702"/>
      <c r="E37" s="704"/>
      <c r="F37" s="704"/>
      <c r="G37" s="704"/>
      <c r="H37" s="705"/>
      <c r="I37" s="702"/>
      <c r="J37" s="706"/>
    </row>
    <row r="38" spans="1:10" s="662" customFormat="1" ht="14.45" customHeight="1" thickBot="1" x14ac:dyDescent="0.25">
      <c r="A38" s="650" t="s">
        <v>73</v>
      </c>
      <c r="B38" s="701" t="s">
        <v>629</v>
      </c>
      <c r="C38" s="660">
        <f>+C9+C20+C27+C28+C32+C36+C37</f>
        <v>6400000</v>
      </c>
      <c r="D38" s="660">
        <f>+D9+D20+D27+D28+D32+D36+D37</f>
        <v>7508799</v>
      </c>
      <c r="E38" s="704"/>
      <c r="F38" s="704"/>
      <c r="G38" s="704"/>
      <c r="H38" s="705"/>
      <c r="I38" s="660">
        <f>+I9+I20+I27+I28+I32+I36+I37</f>
        <v>6400000</v>
      </c>
      <c r="J38" s="661">
        <v>7508799</v>
      </c>
    </row>
    <row r="39" spans="1:10" s="662" customFormat="1" ht="14.45" customHeight="1" thickBot="1" x14ac:dyDescent="0.25">
      <c r="A39" s="726" t="s">
        <v>74</v>
      </c>
      <c r="B39" s="701" t="s">
        <v>630</v>
      </c>
      <c r="C39" s="660">
        <f>+C40+C41+C42</f>
        <v>46776800</v>
      </c>
      <c r="D39" s="660">
        <f>+D40+D41+D42</f>
        <v>47810266</v>
      </c>
      <c r="E39" s="659"/>
      <c r="F39" s="659"/>
      <c r="G39" s="659"/>
      <c r="H39" s="660"/>
      <c r="I39" s="660">
        <f>+I40+I41+I42</f>
        <v>46776800</v>
      </c>
      <c r="J39" s="661">
        <f>+J40+J41+J42</f>
        <v>47810266</v>
      </c>
    </row>
    <row r="40" spans="1:10" s="662" customFormat="1" ht="14.45" customHeight="1" x14ac:dyDescent="0.2">
      <c r="A40" s="707" t="s">
        <v>631</v>
      </c>
      <c r="B40" s="708" t="s">
        <v>193</v>
      </c>
      <c r="C40" s="709">
        <v>0</v>
      </c>
      <c r="D40" s="709">
        <v>606252</v>
      </c>
      <c r="E40" s="710"/>
      <c r="F40" s="710"/>
      <c r="G40" s="710"/>
      <c r="H40" s="711"/>
      <c r="I40" s="709">
        <v>0</v>
      </c>
      <c r="J40" s="712">
        <v>606252</v>
      </c>
    </row>
    <row r="41" spans="1:10" s="662" customFormat="1" ht="14.45" customHeight="1" x14ac:dyDescent="0.2">
      <c r="A41" s="707" t="s">
        <v>632</v>
      </c>
      <c r="B41" s="713" t="s">
        <v>633</v>
      </c>
      <c r="C41" s="696"/>
      <c r="D41" s="696"/>
      <c r="E41" s="714"/>
      <c r="F41" s="715"/>
      <c r="G41" s="715"/>
      <c r="H41" s="716"/>
      <c r="I41" s="696"/>
      <c r="J41" s="717"/>
    </row>
    <row r="42" spans="1:10" s="677" customFormat="1" ht="15.75" customHeight="1" x14ac:dyDescent="0.2">
      <c r="A42" s="670" t="s">
        <v>634</v>
      </c>
      <c r="B42" s="727" t="s">
        <v>635</v>
      </c>
      <c r="C42" s="728">
        <f>SUM(C43:C46)</f>
        <v>46776800</v>
      </c>
      <c r="D42" s="728">
        <f>SUM(D43:D46)</f>
        <v>47204014</v>
      </c>
      <c r="E42" s="729"/>
      <c r="F42" s="729"/>
      <c r="G42" s="729"/>
      <c r="H42" s="728"/>
      <c r="I42" s="728">
        <f>SUM(I43:I46)</f>
        <v>46776800</v>
      </c>
      <c r="J42" s="730">
        <v>47204014</v>
      </c>
    </row>
    <row r="43" spans="1:10" s="677" customFormat="1" ht="14.45" customHeight="1" x14ac:dyDescent="0.2">
      <c r="A43" s="731"/>
      <c r="B43" s="713" t="s">
        <v>636</v>
      </c>
      <c r="C43" s="732">
        <v>33663000</v>
      </c>
      <c r="D43" s="732">
        <v>33663000</v>
      </c>
      <c r="E43" s="714"/>
      <c r="F43" s="714"/>
      <c r="G43" s="714"/>
      <c r="H43" s="733"/>
      <c r="I43" s="732">
        <v>33663000</v>
      </c>
      <c r="J43" s="734">
        <v>33663000</v>
      </c>
    </row>
    <row r="44" spans="1:10" s="677" customFormat="1" ht="14.45" customHeight="1" x14ac:dyDescent="0.2">
      <c r="A44" s="731"/>
      <c r="B44" s="735" t="s">
        <v>650</v>
      </c>
      <c r="C44" s="736">
        <v>296800</v>
      </c>
      <c r="D44" s="736">
        <v>296800</v>
      </c>
      <c r="E44" s="729"/>
      <c r="F44" s="729"/>
      <c r="G44" s="729"/>
      <c r="H44" s="728"/>
      <c r="I44" s="736">
        <v>296800</v>
      </c>
      <c r="J44" s="737">
        <v>296800</v>
      </c>
    </row>
    <row r="45" spans="1:10" s="677" customFormat="1" ht="14.45" customHeight="1" x14ac:dyDescent="0.2">
      <c r="A45" s="731"/>
      <c r="B45" s="735" t="s">
        <v>651</v>
      </c>
      <c r="C45" s="736">
        <v>0</v>
      </c>
      <c r="D45" s="736">
        <v>427214</v>
      </c>
      <c r="E45" s="729"/>
      <c r="F45" s="729"/>
      <c r="G45" s="729"/>
      <c r="H45" s="728"/>
      <c r="I45" s="736">
        <v>0</v>
      </c>
      <c r="J45" s="737">
        <v>427214</v>
      </c>
    </row>
    <row r="46" spans="1:10" s="677" customFormat="1" ht="14.45" customHeight="1" thickBot="1" x14ac:dyDescent="0.25">
      <c r="A46" s="731"/>
      <c r="B46" s="738" t="s">
        <v>652</v>
      </c>
      <c r="C46" s="719">
        <v>12817000</v>
      </c>
      <c r="D46" s="719">
        <v>12817000</v>
      </c>
      <c r="E46" s="724"/>
      <c r="F46" s="724"/>
      <c r="G46" s="724"/>
      <c r="H46" s="725"/>
      <c r="I46" s="719">
        <v>12817000</v>
      </c>
      <c r="J46" s="722">
        <v>12817000</v>
      </c>
    </row>
    <row r="47" spans="1:10" s="677" customFormat="1" ht="18" customHeight="1" thickBot="1" x14ac:dyDescent="0.25">
      <c r="A47" s="726" t="s">
        <v>75</v>
      </c>
      <c r="B47" s="739" t="s">
        <v>637</v>
      </c>
      <c r="C47" s="740">
        <f>+C38+C39</f>
        <v>53176800</v>
      </c>
      <c r="D47" s="740">
        <f>+D38+D39</f>
        <v>55319065</v>
      </c>
      <c r="E47" s="741"/>
      <c r="F47" s="741"/>
      <c r="G47" s="741"/>
      <c r="H47" s="740"/>
      <c r="I47" s="740">
        <f>+I38+I39</f>
        <v>53176800</v>
      </c>
      <c r="J47" s="742">
        <f>+J38+J39</f>
        <v>55319065</v>
      </c>
    </row>
    <row r="48" spans="1:10" ht="13.5" thickBot="1" x14ac:dyDescent="0.25">
      <c r="A48" s="743"/>
      <c r="B48" s="744"/>
      <c r="C48" s="745"/>
      <c r="D48" s="745"/>
      <c r="E48" s="745"/>
      <c r="F48" s="745"/>
      <c r="G48" s="745"/>
      <c r="H48" s="745"/>
      <c r="I48" s="745"/>
      <c r="J48" s="746"/>
    </row>
    <row r="49" spans="1:11" s="654" customFormat="1" ht="16.5" customHeight="1" thickBot="1" x14ac:dyDescent="0.25">
      <c r="A49" s="747"/>
      <c r="B49" s="748" t="s">
        <v>100</v>
      </c>
      <c r="C49" s="749"/>
      <c r="D49" s="749"/>
      <c r="E49" s="749"/>
      <c r="F49" s="749"/>
      <c r="G49" s="749"/>
      <c r="H49" s="749"/>
      <c r="I49" s="749"/>
      <c r="J49" s="750"/>
      <c r="K49" s="751"/>
    </row>
    <row r="50" spans="1:11" s="755" customFormat="1" ht="14.45" customHeight="1" thickBot="1" x14ac:dyDescent="0.25">
      <c r="A50" s="752" t="s">
        <v>66</v>
      </c>
      <c r="B50" s="753" t="s">
        <v>638</v>
      </c>
      <c r="C50" s="705">
        <f>SUM(C51:C55)</f>
        <v>53176800</v>
      </c>
      <c r="D50" s="705">
        <f>SUM(D51:D55)</f>
        <v>55319065</v>
      </c>
      <c r="E50" s="704"/>
      <c r="F50" s="704"/>
      <c r="G50" s="704"/>
      <c r="H50" s="705"/>
      <c r="I50" s="705">
        <f>SUM(I51:I55)</f>
        <v>53176800</v>
      </c>
      <c r="J50" s="754">
        <f>SUM(J51:J55)</f>
        <v>55319065</v>
      </c>
    </row>
    <row r="51" spans="1:11" ht="14.45" customHeight="1" x14ac:dyDescent="0.2">
      <c r="A51" s="670" t="s">
        <v>116</v>
      </c>
      <c r="B51" s="685" t="s">
        <v>95</v>
      </c>
      <c r="C51" s="709">
        <v>38461368</v>
      </c>
      <c r="D51" s="709">
        <f>SUM(F51,H51,J51,)</f>
        <v>40204335</v>
      </c>
      <c r="E51" s="687"/>
      <c r="F51" s="687"/>
      <c r="G51" s="687"/>
      <c r="H51" s="688"/>
      <c r="I51" s="709">
        <v>38461368</v>
      </c>
      <c r="J51" s="712">
        <v>40204335</v>
      </c>
    </row>
    <row r="52" spans="1:11" ht="14.45" customHeight="1" x14ac:dyDescent="0.2">
      <c r="A52" s="670" t="s">
        <v>117</v>
      </c>
      <c r="B52" s="671" t="s">
        <v>169</v>
      </c>
      <c r="C52" s="732">
        <v>7951432</v>
      </c>
      <c r="D52" s="709">
        <f t="shared" ref="D52:D55" si="0">SUM(F52,H52,J52,)</f>
        <v>8298270</v>
      </c>
      <c r="E52" s="673"/>
      <c r="F52" s="673"/>
      <c r="G52" s="673"/>
      <c r="H52" s="674"/>
      <c r="I52" s="732">
        <v>7951432</v>
      </c>
      <c r="J52" s="734">
        <v>8298270</v>
      </c>
    </row>
    <row r="53" spans="1:11" ht="14.45" customHeight="1" x14ac:dyDescent="0.2">
      <c r="A53" s="670" t="s">
        <v>118</v>
      </c>
      <c r="B53" s="671" t="s">
        <v>143</v>
      </c>
      <c r="C53" s="732">
        <v>6764000</v>
      </c>
      <c r="D53" s="709">
        <f t="shared" si="0"/>
        <v>6816460</v>
      </c>
      <c r="E53" s="673"/>
      <c r="F53" s="673"/>
      <c r="G53" s="673"/>
      <c r="H53" s="674"/>
      <c r="I53" s="732">
        <v>6764000</v>
      </c>
      <c r="J53" s="734">
        <v>6816460</v>
      </c>
    </row>
    <row r="54" spans="1:11" ht="14.45" customHeight="1" x14ac:dyDescent="0.2">
      <c r="A54" s="670" t="s">
        <v>119</v>
      </c>
      <c r="B54" s="671" t="s">
        <v>170</v>
      </c>
      <c r="C54" s="732">
        <v>0</v>
      </c>
      <c r="D54" s="709">
        <f t="shared" si="0"/>
        <v>0</v>
      </c>
      <c r="E54" s="673"/>
      <c r="F54" s="673"/>
      <c r="G54" s="673"/>
      <c r="H54" s="674"/>
      <c r="I54" s="732">
        <v>0</v>
      </c>
      <c r="J54" s="734">
        <v>0</v>
      </c>
    </row>
    <row r="55" spans="1:11" ht="14.45" customHeight="1" thickBot="1" x14ac:dyDescent="0.25">
      <c r="A55" s="670" t="s">
        <v>149</v>
      </c>
      <c r="B55" s="671" t="s">
        <v>171</v>
      </c>
      <c r="C55" s="732">
        <v>0</v>
      </c>
      <c r="D55" s="709">
        <f t="shared" si="0"/>
        <v>0</v>
      </c>
      <c r="E55" s="673"/>
      <c r="F55" s="673"/>
      <c r="G55" s="673"/>
      <c r="H55" s="674"/>
      <c r="I55" s="732">
        <v>0</v>
      </c>
      <c r="J55" s="734">
        <v>0</v>
      </c>
    </row>
    <row r="56" spans="1:11" ht="14.45" customHeight="1" thickBot="1" x14ac:dyDescent="0.25">
      <c r="A56" s="700" t="s">
        <v>67</v>
      </c>
      <c r="B56" s="701" t="s">
        <v>639</v>
      </c>
      <c r="C56" s="660">
        <f>SUM(C57:C59)</f>
        <v>0</v>
      </c>
      <c r="D56" s="660">
        <f>SUM(D57:D59)</f>
        <v>0</v>
      </c>
      <c r="E56" s="704"/>
      <c r="F56" s="704"/>
      <c r="G56" s="704"/>
      <c r="H56" s="705"/>
      <c r="I56" s="660">
        <f>SUM(I57:I59)</f>
        <v>0</v>
      </c>
      <c r="J56" s="661">
        <f>SUM(J57:J59)</f>
        <v>0</v>
      </c>
    </row>
    <row r="57" spans="1:11" s="755" customFormat="1" ht="14.45" customHeight="1" x14ac:dyDescent="0.2">
      <c r="A57" s="670" t="s">
        <v>122</v>
      </c>
      <c r="B57" s="685" t="s">
        <v>184</v>
      </c>
      <c r="C57" s="709"/>
      <c r="D57" s="709"/>
      <c r="E57" s="687"/>
      <c r="F57" s="687"/>
      <c r="G57" s="687"/>
      <c r="H57" s="688"/>
      <c r="I57" s="709"/>
      <c r="J57" s="712"/>
    </row>
    <row r="58" spans="1:11" ht="14.45" customHeight="1" x14ac:dyDescent="0.2">
      <c r="A58" s="670" t="s">
        <v>123</v>
      </c>
      <c r="B58" s="671" t="s">
        <v>173</v>
      </c>
      <c r="C58" s="732"/>
      <c r="D58" s="732"/>
      <c r="E58" s="673"/>
      <c r="F58" s="673"/>
      <c r="G58" s="673"/>
      <c r="H58" s="674"/>
      <c r="I58" s="732"/>
      <c r="J58" s="734"/>
    </row>
    <row r="59" spans="1:11" ht="14.45" customHeight="1" x14ac:dyDescent="0.2">
      <c r="A59" s="670" t="s">
        <v>124</v>
      </c>
      <c r="B59" s="671" t="s">
        <v>640</v>
      </c>
      <c r="C59" s="732"/>
      <c r="D59" s="732"/>
      <c r="E59" s="673"/>
      <c r="F59" s="673"/>
      <c r="G59" s="673"/>
      <c r="H59" s="674"/>
      <c r="I59" s="732"/>
      <c r="J59" s="734"/>
    </row>
    <row r="60" spans="1:11" ht="32.25" customHeight="1" thickBot="1" x14ac:dyDescent="0.25">
      <c r="A60" s="670" t="s">
        <v>125</v>
      </c>
      <c r="B60" s="671" t="s">
        <v>641</v>
      </c>
      <c r="C60" s="732"/>
      <c r="D60" s="732"/>
      <c r="E60" s="673"/>
      <c r="F60" s="673"/>
      <c r="G60" s="673"/>
      <c r="H60" s="674"/>
      <c r="I60" s="732"/>
      <c r="J60" s="734"/>
    </row>
    <row r="61" spans="1:11" ht="17.25" customHeight="1" thickBot="1" x14ac:dyDescent="0.25">
      <c r="A61" s="700" t="s">
        <v>68</v>
      </c>
      <c r="B61" s="756" t="s">
        <v>642</v>
      </c>
      <c r="C61" s="740">
        <f>+C50+C56</f>
        <v>53176800</v>
      </c>
      <c r="D61" s="740">
        <f>+D50+D56</f>
        <v>55319065</v>
      </c>
      <c r="E61" s="741"/>
      <c r="F61" s="741"/>
      <c r="G61" s="741"/>
      <c r="H61" s="740"/>
      <c r="I61" s="740">
        <f>+I50+I56</f>
        <v>53176800</v>
      </c>
      <c r="J61" s="742">
        <f>+J50+J56</f>
        <v>55319065</v>
      </c>
    </row>
    <row r="62" spans="1:11" x14ac:dyDescent="0.2">
      <c r="A62" s="639"/>
      <c r="B62" s="640"/>
      <c r="C62" s="757"/>
      <c r="D62" s="757"/>
      <c r="E62" s="757"/>
      <c r="F62" s="757"/>
      <c r="G62" s="757"/>
      <c r="H62" s="757"/>
      <c r="I62" s="757"/>
      <c r="J62" s="757"/>
    </row>
    <row r="63" spans="1:11" x14ac:dyDescent="0.2">
      <c r="A63" s="639"/>
      <c r="B63" s="640"/>
      <c r="C63" s="757"/>
      <c r="D63" s="757"/>
      <c r="E63" s="757"/>
      <c r="F63" s="757"/>
      <c r="G63" s="757"/>
      <c r="H63" s="757"/>
      <c r="I63" s="757"/>
      <c r="J63" s="757"/>
    </row>
    <row r="64" spans="1:11" x14ac:dyDescent="0.2">
      <c r="A64" s="639"/>
      <c r="B64" s="640"/>
      <c r="C64" s="757"/>
      <c r="D64" s="757"/>
      <c r="E64" s="757"/>
      <c r="F64" s="757"/>
      <c r="G64" s="757"/>
      <c r="H64" s="757"/>
      <c r="I64" s="757"/>
      <c r="J64" s="757"/>
    </row>
    <row r="65" spans="1:10" x14ac:dyDescent="0.2">
      <c r="A65" s="639"/>
      <c r="B65" s="640"/>
      <c r="C65" s="757"/>
      <c r="D65" s="757"/>
      <c r="E65" s="757"/>
      <c r="F65" s="757"/>
      <c r="G65" s="757"/>
      <c r="H65" s="757"/>
      <c r="I65" s="757"/>
      <c r="J65" s="757"/>
    </row>
    <row r="66" spans="1:10" x14ac:dyDescent="0.2">
      <c r="A66" s="639"/>
      <c r="B66" s="640"/>
      <c r="C66" s="757"/>
      <c r="D66" s="757"/>
      <c r="E66" s="757"/>
      <c r="F66" s="757"/>
      <c r="G66" s="757"/>
      <c r="H66" s="757"/>
      <c r="I66" s="757"/>
      <c r="J66" s="757"/>
    </row>
    <row r="67" spans="1:10" x14ac:dyDescent="0.2">
      <c r="A67" s="639"/>
      <c r="B67" s="640"/>
      <c r="C67" s="757"/>
      <c r="D67" s="757"/>
      <c r="E67" s="757"/>
      <c r="F67" s="757"/>
      <c r="G67" s="757"/>
      <c r="H67" s="757"/>
      <c r="I67" s="757"/>
      <c r="J67" s="757"/>
    </row>
    <row r="68" spans="1:10" x14ac:dyDescent="0.2">
      <c r="A68" s="639"/>
      <c r="B68" s="640"/>
      <c r="C68" s="757"/>
      <c r="D68" s="757"/>
      <c r="E68" s="757"/>
      <c r="F68" s="757"/>
      <c r="G68" s="757"/>
      <c r="H68" s="757"/>
      <c r="I68" s="757"/>
      <c r="J68" s="757"/>
    </row>
    <row r="69" spans="1:10" x14ac:dyDescent="0.2">
      <c r="A69" s="639"/>
      <c r="B69" s="640"/>
      <c r="C69" s="757"/>
      <c r="D69" s="757"/>
      <c r="E69" s="757"/>
      <c r="F69" s="757"/>
      <c r="G69" s="757"/>
      <c r="H69" s="757"/>
      <c r="I69" s="757"/>
      <c r="J69" s="757"/>
    </row>
    <row r="70" spans="1:10" x14ac:dyDescent="0.2">
      <c r="A70" s="639"/>
      <c r="B70" s="640"/>
      <c r="C70" s="757"/>
      <c r="D70" s="757"/>
      <c r="E70" s="757"/>
      <c r="F70" s="757"/>
      <c r="G70" s="757"/>
      <c r="H70" s="757"/>
      <c r="I70" s="757"/>
      <c r="J70" s="757"/>
    </row>
    <row r="71" spans="1:10" x14ac:dyDescent="0.2">
      <c r="A71" s="639"/>
      <c r="B71" s="640"/>
      <c r="C71" s="757"/>
      <c r="D71" s="757"/>
      <c r="E71" s="757"/>
      <c r="F71" s="757"/>
      <c r="G71" s="757"/>
      <c r="H71" s="757"/>
      <c r="I71" s="757"/>
      <c r="J71" s="757"/>
    </row>
    <row r="72" spans="1:10" x14ac:dyDescent="0.2">
      <c r="A72" s="639"/>
      <c r="B72" s="640"/>
      <c r="C72" s="757"/>
      <c r="D72" s="757"/>
      <c r="E72" s="757"/>
      <c r="F72" s="757"/>
      <c r="G72" s="757"/>
      <c r="H72" s="757"/>
      <c r="I72" s="757"/>
      <c r="J72" s="757"/>
    </row>
    <row r="73" spans="1:10" x14ac:dyDescent="0.2">
      <c r="A73" s="639"/>
      <c r="B73" s="640"/>
      <c r="C73" s="757"/>
      <c r="D73" s="757"/>
      <c r="E73" s="757"/>
      <c r="F73" s="757"/>
      <c r="G73" s="757"/>
      <c r="H73" s="757"/>
      <c r="I73" s="757"/>
      <c r="J73" s="757"/>
    </row>
    <row r="74" spans="1:10" x14ac:dyDescent="0.2">
      <c r="A74" s="639"/>
      <c r="B74" s="640"/>
      <c r="C74" s="757"/>
      <c r="D74" s="757"/>
      <c r="E74" s="757"/>
      <c r="F74" s="757"/>
      <c r="G74" s="757"/>
      <c r="H74" s="757"/>
      <c r="I74" s="757"/>
      <c r="J74" s="757"/>
    </row>
    <row r="75" spans="1:10" x14ac:dyDescent="0.2">
      <c r="A75" s="639"/>
      <c r="B75" s="640"/>
      <c r="C75" s="757"/>
      <c r="D75" s="757"/>
      <c r="E75" s="757"/>
      <c r="F75" s="757"/>
      <c r="G75" s="757"/>
      <c r="H75" s="757"/>
      <c r="I75" s="757"/>
      <c r="J75" s="757"/>
    </row>
    <row r="76" spans="1:10" x14ac:dyDescent="0.2">
      <c r="A76" s="639"/>
      <c r="B76" s="640"/>
      <c r="C76" s="757"/>
      <c r="D76" s="757"/>
      <c r="E76" s="757"/>
      <c r="F76" s="757"/>
      <c r="G76" s="757"/>
      <c r="H76" s="757"/>
      <c r="I76" s="757"/>
      <c r="J76" s="757"/>
    </row>
    <row r="77" spans="1:10" x14ac:dyDescent="0.2">
      <c r="A77" s="639"/>
      <c r="B77" s="640"/>
      <c r="C77" s="757"/>
      <c r="D77" s="757"/>
      <c r="E77" s="757"/>
      <c r="F77" s="757"/>
      <c r="G77" s="757"/>
      <c r="H77" s="757"/>
      <c r="I77" s="757"/>
      <c r="J77" s="757"/>
    </row>
    <row r="78" spans="1:10" x14ac:dyDescent="0.2">
      <c r="A78" s="639"/>
      <c r="B78" s="640"/>
      <c r="C78" s="757"/>
      <c r="D78" s="757"/>
      <c r="E78" s="757"/>
      <c r="F78" s="757"/>
      <c r="G78" s="757"/>
      <c r="H78" s="757"/>
      <c r="I78" s="757"/>
      <c r="J78" s="757"/>
    </row>
    <row r="79" spans="1:10" x14ac:dyDescent="0.2">
      <c r="A79" s="639"/>
      <c r="B79" s="640"/>
      <c r="C79" s="757"/>
      <c r="D79" s="757"/>
      <c r="E79" s="757"/>
      <c r="F79" s="757"/>
      <c r="G79" s="757"/>
      <c r="H79" s="757"/>
      <c r="I79" s="757"/>
      <c r="J79" s="757"/>
    </row>
    <row r="80" spans="1:10" x14ac:dyDescent="0.2">
      <c r="A80" s="639"/>
      <c r="B80" s="640"/>
      <c r="C80" s="757"/>
      <c r="D80" s="757"/>
      <c r="E80" s="757"/>
      <c r="F80" s="757"/>
      <c r="G80" s="757"/>
      <c r="H80" s="757"/>
      <c r="I80" s="757"/>
      <c r="J80" s="757"/>
    </row>
    <row r="81" spans="1:10" x14ac:dyDescent="0.2">
      <c r="A81" s="639"/>
      <c r="B81" s="640"/>
      <c r="C81" s="757"/>
      <c r="D81" s="757"/>
      <c r="E81" s="757"/>
      <c r="F81" s="757"/>
      <c r="G81" s="757"/>
      <c r="H81" s="757"/>
      <c r="I81" s="757"/>
      <c r="J81" s="757"/>
    </row>
    <row r="82" spans="1:10" x14ac:dyDescent="0.2">
      <c r="A82" s="639"/>
      <c r="B82" s="640"/>
      <c r="C82" s="757"/>
      <c r="D82" s="757"/>
      <c r="E82" s="757"/>
      <c r="F82" s="757"/>
      <c r="G82" s="757"/>
      <c r="H82" s="757"/>
      <c r="I82" s="757"/>
      <c r="J82" s="757"/>
    </row>
    <row r="83" spans="1:10" x14ac:dyDescent="0.2">
      <c r="A83" s="639"/>
      <c r="B83" s="640"/>
      <c r="C83" s="757"/>
      <c r="D83" s="757"/>
      <c r="E83" s="757"/>
      <c r="F83" s="757"/>
      <c r="G83" s="757"/>
      <c r="H83" s="757"/>
      <c r="I83" s="757"/>
      <c r="J83" s="757"/>
    </row>
    <row r="84" spans="1:10" x14ac:dyDescent="0.2">
      <c r="A84" s="639"/>
      <c r="B84" s="640"/>
      <c r="C84" s="757"/>
      <c r="D84" s="757"/>
      <c r="E84" s="757"/>
      <c r="F84" s="757"/>
      <c r="G84" s="757"/>
      <c r="H84" s="757"/>
      <c r="I84" s="757"/>
      <c r="J84" s="757"/>
    </row>
    <row r="85" spans="1:10" x14ac:dyDescent="0.2">
      <c r="A85" s="639"/>
      <c r="B85" s="640"/>
      <c r="C85" s="757"/>
      <c r="D85" s="757"/>
      <c r="E85" s="757"/>
      <c r="F85" s="757"/>
      <c r="G85" s="757"/>
      <c r="H85" s="757"/>
      <c r="I85" s="757"/>
      <c r="J85" s="757"/>
    </row>
    <row r="86" spans="1:10" x14ac:dyDescent="0.2">
      <c r="A86" s="639"/>
      <c r="B86" s="640"/>
      <c r="C86" s="757"/>
      <c r="D86" s="757"/>
      <c r="E86" s="757"/>
      <c r="F86" s="757"/>
      <c r="G86" s="757"/>
      <c r="H86" s="757"/>
      <c r="I86" s="757"/>
      <c r="J86" s="757"/>
    </row>
    <row r="87" spans="1:10" x14ac:dyDescent="0.2">
      <c r="A87" s="639"/>
      <c r="B87" s="640"/>
      <c r="C87" s="757"/>
      <c r="D87" s="757"/>
      <c r="E87" s="757"/>
      <c r="F87" s="757"/>
      <c r="G87" s="757"/>
      <c r="H87" s="757"/>
      <c r="I87" s="757"/>
      <c r="J87" s="757"/>
    </row>
    <row r="88" spans="1:10" x14ac:dyDescent="0.2">
      <c r="A88" s="639"/>
      <c r="B88" s="640"/>
      <c r="C88" s="757"/>
      <c r="D88" s="757"/>
      <c r="E88" s="757"/>
      <c r="F88" s="757"/>
      <c r="G88" s="757"/>
      <c r="H88" s="757"/>
      <c r="I88" s="757"/>
      <c r="J88" s="757"/>
    </row>
    <row r="89" spans="1:10" x14ac:dyDescent="0.2">
      <c r="A89" s="639"/>
      <c r="B89" s="640"/>
      <c r="C89" s="757"/>
      <c r="D89" s="757"/>
      <c r="E89" s="757"/>
      <c r="F89" s="757"/>
      <c r="G89" s="757"/>
      <c r="H89" s="757"/>
      <c r="I89" s="757"/>
      <c r="J89" s="757"/>
    </row>
    <row r="90" spans="1:10" x14ac:dyDescent="0.2">
      <c r="A90" s="639"/>
      <c r="B90" s="640"/>
      <c r="C90" s="757"/>
      <c r="D90" s="757"/>
      <c r="E90" s="757"/>
      <c r="F90" s="757"/>
      <c r="G90" s="757"/>
      <c r="H90" s="757"/>
      <c r="I90" s="757"/>
      <c r="J90" s="757"/>
    </row>
    <row r="91" spans="1:10" x14ac:dyDescent="0.2">
      <c r="A91" s="639"/>
      <c r="B91" s="640"/>
      <c r="C91" s="757"/>
      <c r="D91" s="757"/>
      <c r="E91" s="757"/>
      <c r="F91" s="757"/>
      <c r="G91" s="757"/>
      <c r="H91" s="757"/>
      <c r="I91" s="757"/>
      <c r="J91" s="757"/>
    </row>
    <row r="92" spans="1:10" x14ac:dyDescent="0.2">
      <c r="A92" s="639"/>
      <c r="B92" s="640"/>
      <c r="C92" s="757"/>
      <c r="D92" s="757"/>
      <c r="E92" s="757"/>
      <c r="F92" s="757"/>
      <c r="G92" s="757"/>
      <c r="H92" s="757"/>
      <c r="I92" s="757"/>
      <c r="J92" s="757"/>
    </row>
    <row r="93" spans="1:10" x14ac:dyDescent="0.2">
      <c r="A93" s="639"/>
      <c r="B93" s="640"/>
      <c r="C93" s="757"/>
      <c r="D93" s="757"/>
      <c r="E93" s="757"/>
      <c r="F93" s="757"/>
      <c r="G93" s="757"/>
      <c r="H93" s="757"/>
      <c r="I93" s="757"/>
      <c r="J93" s="757"/>
    </row>
    <row r="94" spans="1:10" x14ac:dyDescent="0.2">
      <c r="A94" s="639"/>
      <c r="B94" s="640"/>
      <c r="C94" s="757"/>
      <c r="D94" s="757"/>
      <c r="E94" s="757"/>
      <c r="F94" s="757"/>
      <c r="G94" s="757"/>
      <c r="H94" s="757"/>
      <c r="I94" s="757"/>
      <c r="J94" s="757"/>
    </row>
    <row r="95" spans="1:10" x14ac:dyDescent="0.2">
      <c r="A95" s="639"/>
      <c r="B95" s="640"/>
      <c r="C95" s="757"/>
      <c r="D95" s="757"/>
      <c r="E95" s="757"/>
      <c r="F95" s="757"/>
      <c r="G95" s="757"/>
      <c r="H95" s="757"/>
      <c r="I95" s="757"/>
      <c r="J95" s="757"/>
    </row>
    <row r="96" spans="1:10" x14ac:dyDescent="0.2">
      <c r="A96" s="639"/>
      <c r="B96" s="640"/>
      <c r="C96" s="757"/>
      <c r="D96" s="757"/>
      <c r="E96" s="757"/>
      <c r="F96" s="757"/>
      <c r="G96" s="757"/>
      <c r="H96" s="757"/>
      <c r="I96" s="757"/>
      <c r="J96" s="757"/>
    </row>
    <row r="97" spans="1:10" x14ac:dyDescent="0.2">
      <c r="A97" s="639"/>
      <c r="B97" s="640"/>
      <c r="C97" s="757"/>
      <c r="D97" s="757"/>
      <c r="E97" s="757"/>
      <c r="F97" s="757"/>
      <c r="G97" s="757"/>
      <c r="H97" s="757"/>
      <c r="I97" s="757"/>
      <c r="J97" s="757"/>
    </row>
    <row r="98" spans="1:10" x14ac:dyDescent="0.2">
      <c r="A98" s="639"/>
      <c r="B98" s="640"/>
      <c r="C98" s="757"/>
      <c r="D98" s="757"/>
      <c r="E98" s="757"/>
      <c r="F98" s="757"/>
      <c r="G98" s="757"/>
      <c r="H98" s="757"/>
      <c r="I98" s="757"/>
      <c r="J98" s="757"/>
    </row>
    <row r="99" spans="1:10" x14ac:dyDescent="0.2">
      <c r="A99" s="639"/>
      <c r="B99" s="640"/>
      <c r="C99" s="757"/>
      <c r="D99" s="757"/>
      <c r="E99" s="757"/>
      <c r="F99" s="757"/>
      <c r="G99" s="757"/>
      <c r="H99" s="757"/>
      <c r="I99" s="757"/>
      <c r="J99" s="757"/>
    </row>
    <row r="100" spans="1:10" x14ac:dyDescent="0.2">
      <c r="A100" s="639"/>
      <c r="B100" s="640"/>
      <c r="C100" s="757"/>
      <c r="D100" s="757"/>
      <c r="E100" s="757"/>
      <c r="F100" s="757"/>
      <c r="G100" s="757"/>
      <c r="H100" s="757"/>
      <c r="I100" s="757"/>
      <c r="J100" s="757"/>
    </row>
    <row r="101" spans="1:10" x14ac:dyDescent="0.2">
      <c r="A101" s="639"/>
      <c r="B101" s="640"/>
      <c r="C101" s="757"/>
      <c r="D101" s="757"/>
      <c r="E101" s="757"/>
      <c r="F101" s="757"/>
      <c r="G101" s="757"/>
      <c r="H101" s="757"/>
      <c r="I101" s="757"/>
      <c r="J101" s="757"/>
    </row>
    <row r="102" spans="1:10" x14ac:dyDescent="0.2">
      <c r="A102" s="639"/>
      <c r="B102" s="640"/>
      <c r="C102" s="757"/>
      <c r="D102" s="757"/>
      <c r="E102" s="757"/>
      <c r="F102" s="757"/>
      <c r="G102" s="757"/>
      <c r="H102" s="757"/>
      <c r="I102" s="757"/>
      <c r="J102" s="757"/>
    </row>
    <row r="103" spans="1:10" x14ac:dyDescent="0.2">
      <c r="A103" s="639"/>
      <c r="B103" s="640"/>
      <c r="C103" s="757"/>
      <c r="D103" s="757"/>
      <c r="E103" s="757"/>
      <c r="F103" s="757"/>
      <c r="G103" s="757"/>
      <c r="H103" s="757"/>
      <c r="I103" s="757"/>
      <c r="J103" s="757"/>
    </row>
    <row r="104" spans="1:10" x14ac:dyDescent="0.2">
      <c r="A104" s="639"/>
      <c r="B104" s="640"/>
      <c r="C104" s="757"/>
      <c r="D104" s="757"/>
      <c r="E104" s="757"/>
      <c r="F104" s="757"/>
      <c r="G104" s="757"/>
      <c r="H104" s="757"/>
      <c r="I104" s="757"/>
      <c r="J104" s="757"/>
    </row>
    <row r="105" spans="1:10" x14ac:dyDescent="0.2">
      <c r="A105" s="639"/>
      <c r="B105" s="640"/>
      <c r="C105" s="757"/>
      <c r="D105" s="757"/>
      <c r="E105" s="757"/>
      <c r="F105" s="757"/>
      <c r="G105" s="757"/>
      <c r="H105" s="757"/>
      <c r="I105" s="757"/>
      <c r="J105" s="757"/>
    </row>
    <row r="106" spans="1:10" x14ac:dyDescent="0.2">
      <c r="A106" s="639"/>
      <c r="B106" s="640"/>
      <c r="C106" s="757"/>
      <c r="D106" s="757"/>
      <c r="E106" s="757"/>
      <c r="F106" s="757"/>
      <c r="G106" s="757"/>
      <c r="H106" s="757"/>
      <c r="I106" s="757"/>
      <c r="J106" s="757"/>
    </row>
    <row r="107" spans="1:10" x14ac:dyDescent="0.2">
      <c r="A107" s="639"/>
      <c r="B107" s="640"/>
      <c r="C107" s="757"/>
      <c r="D107" s="757"/>
      <c r="E107" s="757"/>
      <c r="F107" s="757"/>
      <c r="G107" s="757"/>
      <c r="H107" s="757"/>
      <c r="I107" s="757"/>
      <c r="J107" s="757"/>
    </row>
    <row r="108" spans="1:10" x14ac:dyDescent="0.2">
      <c r="A108" s="639"/>
      <c r="B108" s="640"/>
      <c r="C108" s="757"/>
      <c r="D108" s="757"/>
      <c r="E108" s="757"/>
      <c r="F108" s="757"/>
      <c r="G108" s="757"/>
      <c r="H108" s="757"/>
      <c r="I108" s="757"/>
      <c r="J108" s="757"/>
    </row>
    <row r="109" spans="1:10" x14ac:dyDescent="0.2">
      <c r="A109" s="639"/>
      <c r="B109" s="640"/>
      <c r="C109" s="757"/>
      <c r="D109" s="757"/>
      <c r="E109" s="757"/>
      <c r="F109" s="757"/>
      <c r="G109" s="757"/>
      <c r="H109" s="757"/>
      <c r="I109" s="757"/>
      <c r="J109" s="757"/>
    </row>
    <row r="110" spans="1:10" x14ac:dyDescent="0.2">
      <c r="A110" s="639"/>
      <c r="B110" s="640"/>
      <c r="C110" s="640"/>
      <c r="D110" s="640"/>
      <c r="E110" s="640"/>
      <c r="F110" s="640"/>
      <c r="G110" s="640"/>
      <c r="H110" s="640"/>
      <c r="I110" s="640"/>
      <c r="J110" s="640"/>
    </row>
    <row r="111" spans="1:10" x14ac:dyDescent="0.2">
      <c r="A111" s="639"/>
      <c r="B111" s="640"/>
      <c r="C111" s="640"/>
      <c r="D111" s="640"/>
      <c r="E111" s="640"/>
      <c r="F111" s="640"/>
      <c r="G111" s="640"/>
      <c r="H111" s="640"/>
      <c r="I111" s="640"/>
      <c r="J111" s="640"/>
    </row>
    <row r="112" spans="1:10" x14ac:dyDescent="0.2">
      <c r="A112" s="639"/>
      <c r="B112" s="640"/>
      <c r="C112" s="640"/>
      <c r="D112" s="640"/>
      <c r="E112" s="640"/>
      <c r="F112" s="640"/>
      <c r="G112" s="640"/>
      <c r="H112" s="640"/>
      <c r="I112" s="640"/>
      <c r="J112" s="640"/>
    </row>
    <row r="113" spans="1:10" x14ac:dyDescent="0.2">
      <c r="A113" s="639"/>
      <c r="B113" s="640"/>
      <c r="C113" s="640"/>
      <c r="D113" s="640"/>
      <c r="E113" s="640"/>
      <c r="F113" s="640"/>
      <c r="G113" s="640"/>
      <c r="H113" s="640"/>
      <c r="I113" s="640"/>
      <c r="J113" s="640"/>
    </row>
    <row r="114" spans="1:10" x14ac:dyDescent="0.2">
      <c r="A114" s="639"/>
      <c r="B114" s="640"/>
      <c r="C114" s="640"/>
      <c r="D114" s="640"/>
      <c r="E114" s="640"/>
      <c r="F114" s="640"/>
      <c r="G114" s="640"/>
      <c r="H114" s="640"/>
      <c r="I114" s="640"/>
      <c r="J114" s="640"/>
    </row>
    <row r="115" spans="1:10" x14ac:dyDescent="0.2">
      <c r="A115" s="639"/>
      <c r="B115" s="640"/>
      <c r="C115" s="640"/>
      <c r="D115" s="640"/>
      <c r="E115" s="640"/>
      <c r="F115" s="640"/>
      <c r="G115" s="640"/>
      <c r="H115" s="640"/>
      <c r="I115" s="640"/>
      <c r="J115" s="640"/>
    </row>
    <row r="116" spans="1:10" x14ac:dyDescent="0.2">
      <c r="A116" s="639"/>
      <c r="B116" s="640"/>
      <c r="C116" s="640"/>
      <c r="D116" s="640"/>
      <c r="E116" s="640"/>
      <c r="F116" s="640"/>
      <c r="G116" s="640"/>
      <c r="H116" s="640"/>
      <c r="I116" s="640"/>
      <c r="J116" s="640"/>
    </row>
    <row r="117" spans="1:10" x14ac:dyDescent="0.2">
      <c r="A117" s="639"/>
      <c r="B117" s="640"/>
      <c r="C117" s="640"/>
      <c r="D117" s="640"/>
      <c r="E117" s="640"/>
      <c r="F117" s="640"/>
      <c r="G117" s="640"/>
      <c r="H117" s="640"/>
      <c r="I117" s="640"/>
      <c r="J117" s="640"/>
    </row>
    <row r="118" spans="1:10" x14ac:dyDescent="0.2">
      <c r="A118" s="639"/>
      <c r="B118" s="640"/>
      <c r="C118" s="640"/>
      <c r="D118" s="640"/>
      <c r="E118" s="640"/>
      <c r="F118" s="640"/>
      <c r="G118" s="640"/>
      <c r="H118" s="640"/>
      <c r="I118" s="640"/>
      <c r="J118" s="640"/>
    </row>
    <row r="119" spans="1:10" x14ac:dyDescent="0.2">
      <c r="A119" s="639"/>
      <c r="B119" s="640"/>
      <c r="C119" s="640"/>
      <c r="D119" s="640"/>
      <c r="E119" s="640"/>
      <c r="F119" s="640"/>
      <c r="G119" s="640"/>
      <c r="H119" s="640"/>
      <c r="I119" s="640"/>
      <c r="J119" s="640"/>
    </row>
    <row r="120" spans="1:10" x14ac:dyDescent="0.2">
      <c r="A120" s="639"/>
      <c r="B120" s="640"/>
      <c r="C120" s="640"/>
      <c r="D120" s="640"/>
      <c r="E120" s="640"/>
      <c r="F120" s="640"/>
      <c r="G120" s="640"/>
      <c r="H120" s="640"/>
      <c r="I120" s="640"/>
      <c r="J120" s="640"/>
    </row>
    <row r="121" spans="1:10" x14ac:dyDescent="0.2">
      <c r="A121" s="639"/>
      <c r="B121" s="640"/>
      <c r="C121" s="640"/>
      <c r="D121" s="640"/>
      <c r="E121" s="640"/>
      <c r="F121" s="640"/>
      <c r="G121" s="640"/>
      <c r="H121" s="640"/>
      <c r="I121" s="640"/>
      <c r="J121" s="640"/>
    </row>
    <row r="122" spans="1:10" x14ac:dyDescent="0.2">
      <c r="A122" s="639"/>
      <c r="B122" s="640"/>
      <c r="C122" s="640"/>
      <c r="D122" s="640"/>
      <c r="E122" s="640"/>
      <c r="F122" s="640"/>
      <c r="G122" s="640"/>
      <c r="H122" s="640"/>
      <c r="I122" s="640"/>
      <c r="J122" s="640"/>
    </row>
    <row r="123" spans="1:10" x14ac:dyDescent="0.2">
      <c r="A123" s="639"/>
      <c r="B123" s="640"/>
      <c r="C123" s="640"/>
      <c r="D123" s="640"/>
      <c r="E123" s="640"/>
      <c r="F123" s="640"/>
      <c r="G123" s="640"/>
      <c r="H123" s="640"/>
      <c r="I123" s="640"/>
      <c r="J123" s="640"/>
    </row>
    <row r="124" spans="1:10" x14ac:dyDescent="0.2">
      <c r="A124" s="639"/>
      <c r="B124" s="640"/>
      <c r="C124" s="640"/>
      <c r="D124" s="640"/>
      <c r="E124" s="640"/>
      <c r="F124" s="640"/>
      <c r="G124" s="640"/>
      <c r="H124" s="640"/>
      <c r="I124" s="640"/>
      <c r="J124" s="640"/>
    </row>
    <row r="125" spans="1:10" x14ac:dyDescent="0.2">
      <c r="A125" s="639"/>
      <c r="B125" s="640"/>
      <c r="C125" s="640"/>
      <c r="D125" s="640"/>
      <c r="E125" s="640"/>
      <c r="F125" s="640"/>
      <c r="G125" s="640"/>
      <c r="H125" s="640"/>
      <c r="I125" s="640"/>
      <c r="J125" s="640"/>
    </row>
    <row r="126" spans="1:10" x14ac:dyDescent="0.2">
      <c r="A126" s="639"/>
      <c r="B126" s="640"/>
      <c r="C126" s="640"/>
      <c r="D126" s="640"/>
      <c r="E126" s="640"/>
      <c r="F126" s="640"/>
      <c r="G126" s="640"/>
      <c r="H126" s="640"/>
      <c r="I126" s="640"/>
      <c r="J126" s="640"/>
    </row>
    <row r="127" spans="1:10" x14ac:dyDescent="0.2">
      <c r="A127" s="639"/>
      <c r="B127" s="640"/>
      <c r="C127" s="640"/>
      <c r="D127" s="640"/>
      <c r="E127" s="640"/>
      <c r="F127" s="640"/>
      <c r="G127" s="640"/>
      <c r="H127" s="640"/>
      <c r="I127" s="640"/>
      <c r="J127" s="640"/>
    </row>
    <row r="128" spans="1:10" x14ac:dyDescent="0.2">
      <c r="A128" s="639"/>
      <c r="B128" s="640"/>
      <c r="C128" s="640"/>
      <c r="D128" s="640"/>
      <c r="E128" s="640"/>
      <c r="F128" s="640"/>
      <c r="G128" s="640"/>
      <c r="H128" s="640"/>
      <c r="I128" s="640"/>
      <c r="J128" s="640"/>
    </row>
    <row r="129" spans="1:10" x14ac:dyDescent="0.2">
      <c r="A129" s="639"/>
      <c r="B129" s="640"/>
      <c r="C129" s="640"/>
      <c r="D129" s="640"/>
      <c r="E129" s="640"/>
      <c r="F129" s="640"/>
      <c r="G129" s="640"/>
      <c r="H129" s="640"/>
      <c r="I129" s="640"/>
      <c r="J129" s="640"/>
    </row>
    <row r="130" spans="1:10" x14ac:dyDescent="0.2">
      <c r="A130" s="639"/>
      <c r="B130" s="640"/>
      <c r="C130" s="640"/>
      <c r="D130" s="640"/>
      <c r="E130" s="640"/>
      <c r="F130" s="640"/>
      <c r="G130" s="640"/>
      <c r="H130" s="640"/>
      <c r="I130" s="640"/>
      <c r="J130" s="640"/>
    </row>
    <row r="131" spans="1:10" x14ac:dyDescent="0.2">
      <c r="A131" s="639"/>
      <c r="B131" s="640"/>
      <c r="C131" s="640"/>
      <c r="D131" s="640"/>
      <c r="E131" s="640"/>
      <c r="F131" s="640"/>
      <c r="G131" s="640"/>
      <c r="H131" s="640"/>
      <c r="I131" s="640"/>
      <c r="J131" s="640"/>
    </row>
    <row r="132" spans="1:10" ht="15.75" x14ac:dyDescent="0.2">
      <c r="A132" s="641"/>
      <c r="B132" s="642"/>
      <c r="C132" s="642"/>
      <c r="D132" s="642"/>
      <c r="E132" s="642"/>
      <c r="F132" s="642"/>
      <c r="G132" s="642"/>
      <c r="H132" s="642"/>
      <c r="I132" s="642"/>
      <c r="J132" s="642"/>
    </row>
    <row r="133" spans="1:10" ht="15.75" x14ac:dyDescent="0.2">
      <c r="A133" s="641"/>
      <c r="B133" s="642"/>
      <c r="C133" s="642"/>
      <c r="D133" s="642"/>
      <c r="E133" s="642"/>
      <c r="F133" s="642"/>
      <c r="G133" s="642"/>
      <c r="H133" s="642"/>
      <c r="I133" s="642"/>
      <c r="J133" s="642"/>
    </row>
    <row r="134" spans="1:10" ht="15.75" x14ac:dyDescent="0.2">
      <c r="A134" s="641"/>
      <c r="B134" s="642"/>
      <c r="C134" s="642"/>
      <c r="D134" s="642"/>
      <c r="E134" s="642"/>
      <c r="F134" s="642"/>
      <c r="G134" s="642"/>
      <c r="H134" s="642"/>
      <c r="I134" s="642"/>
      <c r="J134" s="642"/>
    </row>
    <row r="135" spans="1:10" ht="15.75" x14ac:dyDescent="0.2">
      <c r="A135" s="641"/>
      <c r="B135" s="642"/>
      <c r="C135" s="642"/>
      <c r="D135" s="642"/>
      <c r="E135" s="642"/>
      <c r="F135" s="642"/>
      <c r="G135" s="642"/>
      <c r="H135" s="642"/>
      <c r="I135" s="642"/>
      <c r="J135" s="642"/>
    </row>
    <row r="136" spans="1:10" ht="15.75" x14ac:dyDescent="0.2">
      <c r="A136" s="641"/>
      <c r="B136" s="642"/>
      <c r="C136" s="642"/>
      <c r="D136" s="642"/>
      <c r="E136" s="642"/>
      <c r="F136" s="642"/>
      <c r="G136" s="642"/>
      <c r="H136" s="642"/>
      <c r="I136" s="642"/>
      <c r="J136" s="642"/>
    </row>
    <row r="137" spans="1:10" ht="15.75" x14ac:dyDescent="0.2">
      <c r="A137" s="641"/>
      <c r="B137" s="642"/>
      <c r="C137" s="642"/>
      <c r="D137" s="642"/>
      <c r="E137" s="642"/>
      <c r="F137" s="642"/>
      <c r="G137" s="642"/>
      <c r="H137" s="642"/>
      <c r="I137" s="642"/>
      <c r="J137" s="642"/>
    </row>
    <row r="138" spans="1:10" ht="15.75" x14ac:dyDescent="0.2">
      <c r="A138" s="641"/>
      <c r="B138" s="642"/>
      <c r="C138" s="642"/>
      <c r="D138" s="642"/>
      <c r="E138" s="642"/>
      <c r="F138" s="642"/>
      <c r="G138" s="642"/>
      <c r="H138" s="642"/>
      <c r="I138" s="642"/>
      <c r="J138" s="642"/>
    </row>
    <row r="139" spans="1:10" ht="15.75" x14ac:dyDescent="0.2">
      <c r="A139" s="641"/>
      <c r="B139" s="642"/>
      <c r="C139" s="642"/>
      <c r="D139" s="642"/>
      <c r="E139" s="642"/>
      <c r="F139" s="642"/>
      <c r="G139" s="642"/>
      <c r="H139" s="642"/>
      <c r="I139" s="642"/>
      <c r="J139" s="642"/>
    </row>
    <row r="140" spans="1:10" ht="15.75" x14ac:dyDescent="0.2">
      <c r="A140" s="641"/>
      <c r="B140" s="642"/>
      <c r="C140" s="642"/>
      <c r="D140" s="642"/>
      <c r="E140" s="642"/>
      <c r="F140" s="642"/>
      <c r="G140" s="642"/>
      <c r="H140" s="642"/>
      <c r="I140" s="642"/>
      <c r="J140" s="642"/>
    </row>
    <row r="141" spans="1:10" ht="15.75" x14ac:dyDescent="0.2">
      <c r="A141" s="641"/>
      <c r="B141" s="642"/>
      <c r="C141" s="642"/>
      <c r="D141" s="642"/>
      <c r="E141" s="642"/>
      <c r="F141" s="642"/>
      <c r="G141" s="642"/>
      <c r="H141" s="642"/>
      <c r="I141" s="642"/>
      <c r="J141" s="642"/>
    </row>
    <row r="142" spans="1:10" ht="15.75" x14ac:dyDescent="0.2">
      <c r="A142" s="641"/>
      <c r="B142" s="642"/>
      <c r="C142" s="642"/>
      <c r="D142" s="642"/>
      <c r="E142" s="642"/>
      <c r="F142" s="642"/>
      <c r="G142" s="642"/>
      <c r="H142" s="642"/>
      <c r="I142" s="642"/>
      <c r="J142" s="642"/>
    </row>
    <row r="143" spans="1:10" ht="15.75" x14ac:dyDescent="0.2">
      <c r="A143" s="641"/>
      <c r="B143" s="642"/>
      <c r="C143" s="642"/>
      <c r="D143" s="642"/>
      <c r="E143" s="642"/>
      <c r="F143" s="642"/>
      <c r="G143" s="642"/>
      <c r="H143" s="642"/>
      <c r="I143" s="642"/>
      <c r="J143" s="642"/>
    </row>
    <row r="144" spans="1:10" ht="15.75" x14ac:dyDescent="0.2">
      <c r="A144" s="641"/>
      <c r="B144" s="642"/>
      <c r="C144" s="642"/>
      <c r="D144" s="642"/>
      <c r="E144" s="642"/>
      <c r="F144" s="642"/>
      <c r="G144" s="642"/>
      <c r="H144" s="642"/>
      <c r="I144" s="642"/>
      <c r="J144" s="642"/>
    </row>
    <row r="145" spans="1:10" ht="15.75" x14ac:dyDescent="0.2">
      <c r="A145" s="641"/>
      <c r="B145" s="642"/>
      <c r="C145" s="642"/>
      <c r="D145" s="642"/>
      <c r="E145" s="642"/>
      <c r="F145" s="642"/>
      <c r="G145" s="642"/>
      <c r="H145" s="642"/>
      <c r="I145" s="642"/>
      <c r="J145" s="642"/>
    </row>
    <row r="146" spans="1:10" ht="15.75" x14ac:dyDescent="0.2">
      <c r="A146" s="641"/>
      <c r="B146" s="642"/>
      <c r="C146" s="642"/>
      <c r="D146" s="642"/>
      <c r="E146" s="642"/>
      <c r="F146" s="642"/>
      <c r="G146" s="642"/>
      <c r="H146" s="642"/>
      <c r="I146" s="642"/>
      <c r="J146" s="642"/>
    </row>
    <row r="147" spans="1:10" ht="15.75" x14ac:dyDescent="0.2">
      <c r="A147" s="641"/>
      <c r="B147" s="642"/>
      <c r="C147" s="642"/>
      <c r="D147" s="642"/>
      <c r="E147" s="642"/>
      <c r="F147" s="642"/>
      <c r="G147" s="642"/>
      <c r="H147" s="642"/>
      <c r="I147" s="642"/>
      <c r="J147" s="642"/>
    </row>
    <row r="148" spans="1:10" ht="15.75" x14ac:dyDescent="0.2">
      <c r="A148" s="641"/>
      <c r="B148" s="642"/>
      <c r="C148" s="642"/>
      <c r="D148" s="642"/>
      <c r="E148" s="642"/>
      <c r="F148" s="642"/>
      <c r="G148" s="642"/>
      <c r="H148" s="642"/>
      <c r="I148" s="642"/>
      <c r="J148" s="642"/>
    </row>
    <row r="149" spans="1:10" ht="15.75" x14ac:dyDescent="0.2">
      <c r="A149" s="641"/>
      <c r="B149" s="642"/>
      <c r="C149" s="642"/>
      <c r="D149" s="642"/>
      <c r="E149" s="642"/>
      <c r="F149" s="642"/>
      <c r="G149" s="642"/>
      <c r="H149" s="642"/>
      <c r="I149" s="642"/>
      <c r="J149" s="642"/>
    </row>
    <row r="150" spans="1:10" ht="15.75" x14ac:dyDescent="0.2">
      <c r="A150" s="641"/>
      <c r="B150" s="642"/>
      <c r="C150" s="642"/>
      <c r="D150" s="642"/>
      <c r="E150" s="642"/>
      <c r="F150" s="642"/>
      <c r="G150" s="642"/>
      <c r="H150" s="642"/>
      <c r="I150" s="642"/>
      <c r="J150" s="642"/>
    </row>
    <row r="151" spans="1:10" ht="15.75" x14ac:dyDescent="0.2">
      <c r="A151" s="641"/>
      <c r="B151" s="642"/>
      <c r="C151" s="642"/>
      <c r="D151" s="642"/>
      <c r="E151" s="642"/>
      <c r="F151" s="642"/>
      <c r="G151" s="642"/>
      <c r="H151" s="642"/>
      <c r="I151" s="642"/>
      <c r="J151" s="642"/>
    </row>
    <row r="152" spans="1:10" ht="15.75" x14ac:dyDescent="0.2">
      <c r="A152" s="641"/>
      <c r="B152" s="642"/>
      <c r="C152" s="642"/>
      <c r="D152" s="642"/>
      <c r="E152" s="642"/>
      <c r="F152" s="642"/>
      <c r="G152" s="642"/>
      <c r="H152" s="642"/>
      <c r="I152" s="642"/>
      <c r="J152" s="642"/>
    </row>
    <row r="153" spans="1:10" ht="15.75" x14ac:dyDescent="0.2">
      <c r="A153" s="641"/>
      <c r="B153" s="642"/>
      <c r="C153" s="642"/>
      <c r="D153" s="642"/>
      <c r="E153" s="642"/>
      <c r="F153" s="642"/>
      <c r="G153" s="642"/>
      <c r="H153" s="642"/>
      <c r="I153" s="642"/>
      <c r="J153" s="642"/>
    </row>
    <row r="154" spans="1:10" ht="15.75" x14ac:dyDescent="0.2">
      <c r="A154" s="641"/>
      <c r="B154" s="642"/>
      <c r="C154" s="642"/>
      <c r="D154" s="642"/>
      <c r="E154" s="642"/>
      <c r="F154" s="642"/>
      <c r="G154" s="642"/>
      <c r="H154" s="642"/>
      <c r="I154" s="642"/>
      <c r="J154" s="642"/>
    </row>
    <row r="155" spans="1:10" ht="15.75" x14ac:dyDescent="0.2">
      <c r="A155" s="641"/>
      <c r="B155" s="642"/>
      <c r="C155" s="642"/>
      <c r="D155" s="642"/>
      <c r="E155" s="642"/>
      <c r="F155" s="642"/>
      <c r="G155" s="642"/>
      <c r="H155" s="642"/>
      <c r="I155" s="642"/>
      <c r="J155" s="642"/>
    </row>
    <row r="156" spans="1:10" ht="15.75" x14ac:dyDescent="0.2">
      <c r="A156" s="641"/>
      <c r="B156" s="642"/>
      <c r="C156" s="642"/>
      <c r="D156" s="642"/>
      <c r="E156" s="642"/>
      <c r="F156" s="642"/>
      <c r="G156" s="642"/>
      <c r="H156" s="642"/>
      <c r="I156" s="642"/>
      <c r="J156" s="642"/>
    </row>
    <row r="157" spans="1:10" ht="15.75" x14ac:dyDescent="0.2">
      <c r="A157" s="641"/>
      <c r="B157" s="642"/>
      <c r="C157" s="642"/>
      <c r="D157" s="642"/>
      <c r="E157" s="642"/>
      <c r="F157" s="642"/>
      <c r="G157" s="642"/>
      <c r="H157" s="642"/>
      <c r="I157" s="642"/>
      <c r="J157" s="642"/>
    </row>
    <row r="158" spans="1:10" ht="15.75" x14ac:dyDescent="0.2">
      <c r="A158" s="641"/>
      <c r="B158" s="642"/>
      <c r="C158" s="642"/>
      <c r="D158" s="642"/>
      <c r="E158" s="642"/>
      <c r="F158" s="642"/>
      <c r="G158" s="642"/>
      <c r="H158" s="642"/>
      <c r="I158" s="642"/>
      <c r="J158" s="642"/>
    </row>
    <row r="159" spans="1:10" ht="15.75" x14ac:dyDescent="0.2">
      <c r="A159" s="641"/>
      <c r="B159" s="642"/>
      <c r="C159" s="642"/>
      <c r="D159" s="642"/>
      <c r="E159" s="642"/>
      <c r="F159" s="642"/>
      <c r="G159" s="642"/>
      <c r="H159" s="642"/>
      <c r="I159" s="642"/>
      <c r="J159" s="642"/>
    </row>
    <row r="160" spans="1:10" ht="15.75" x14ac:dyDescent="0.2">
      <c r="A160" s="641"/>
      <c r="B160" s="642"/>
      <c r="C160" s="642"/>
      <c r="D160" s="642"/>
      <c r="E160" s="642"/>
      <c r="F160" s="642"/>
      <c r="G160" s="642"/>
      <c r="H160" s="642"/>
      <c r="I160" s="642"/>
      <c r="J160" s="642"/>
    </row>
    <row r="161" spans="1:10" ht="15.75" x14ac:dyDescent="0.2">
      <c r="A161" s="641"/>
      <c r="B161" s="642"/>
      <c r="C161" s="642"/>
      <c r="D161" s="642"/>
      <c r="E161" s="642"/>
      <c r="F161" s="642"/>
      <c r="G161" s="642"/>
      <c r="H161" s="642"/>
      <c r="I161" s="642"/>
      <c r="J161" s="642"/>
    </row>
    <row r="162" spans="1:10" ht="15.75" x14ac:dyDescent="0.2">
      <c r="A162" s="641"/>
      <c r="B162" s="642"/>
      <c r="C162" s="642"/>
      <c r="D162" s="642"/>
      <c r="E162" s="642"/>
      <c r="F162" s="642"/>
      <c r="G162" s="642"/>
      <c r="H162" s="642"/>
      <c r="I162" s="642"/>
      <c r="J162" s="642"/>
    </row>
    <row r="163" spans="1:10" ht="15.75" x14ac:dyDescent="0.2">
      <c r="A163" s="641"/>
      <c r="B163" s="642"/>
      <c r="C163" s="642"/>
      <c r="D163" s="642"/>
      <c r="E163" s="642"/>
      <c r="F163" s="642"/>
      <c r="G163" s="642"/>
      <c r="H163" s="642"/>
      <c r="I163" s="642"/>
      <c r="J163" s="642"/>
    </row>
    <row r="164" spans="1:10" ht="15.75" x14ac:dyDescent="0.2">
      <c r="A164" s="641"/>
      <c r="B164" s="642"/>
      <c r="C164" s="642"/>
      <c r="D164" s="642"/>
      <c r="E164" s="642"/>
      <c r="F164" s="642"/>
      <c r="G164" s="642"/>
      <c r="H164" s="642"/>
      <c r="I164" s="642"/>
      <c r="J164" s="642"/>
    </row>
    <row r="165" spans="1:10" ht="15.75" x14ac:dyDescent="0.2">
      <c r="A165" s="641"/>
      <c r="B165" s="642"/>
      <c r="C165" s="642"/>
      <c r="D165" s="642"/>
      <c r="E165" s="642"/>
      <c r="F165" s="642"/>
      <c r="G165" s="642"/>
      <c r="H165" s="642"/>
      <c r="I165" s="642"/>
      <c r="J165" s="642"/>
    </row>
    <row r="166" spans="1:10" ht="15.75" x14ac:dyDescent="0.2">
      <c r="A166" s="641"/>
      <c r="B166" s="642"/>
      <c r="C166" s="642"/>
      <c r="D166" s="642"/>
      <c r="E166" s="642"/>
      <c r="F166" s="642"/>
      <c r="G166" s="642"/>
      <c r="H166" s="642"/>
      <c r="I166" s="642"/>
      <c r="J166" s="642"/>
    </row>
    <row r="167" spans="1:10" ht="15.75" x14ac:dyDescent="0.2">
      <c r="A167" s="641"/>
      <c r="B167" s="642"/>
      <c r="C167" s="642"/>
      <c r="D167" s="642"/>
      <c r="E167" s="642"/>
      <c r="F167" s="642"/>
      <c r="G167" s="642"/>
      <c r="H167" s="642"/>
      <c r="I167" s="642"/>
      <c r="J167" s="642"/>
    </row>
    <row r="168" spans="1:10" ht="15.75" x14ac:dyDescent="0.2">
      <c r="A168" s="641"/>
      <c r="B168" s="642"/>
      <c r="C168" s="642"/>
      <c r="D168" s="642"/>
      <c r="E168" s="642"/>
      <c r="F168" s="642"/>
      <c r="G168" s="642"/>
      <c r="H168" s="642"/>
      <c r="I168" s="642"/>
      <c r="J168" s="642"/>
    </row>
    <row r="169" spans="1:10" ht="15.75" x14ac:dyDescent="0.2">
      <c r="A169" s="641"/>
      <c r="B169" s="642"/>
      <c r="C169" s="642"/>
      <c r="D169" s="642"/>
      <c r="E169" s="642"/>
      <c r="F169" s="642"/>
      <c r="G169" s="642"/>
      <c r="H169" s="642"/>
      <c r="I169" s="642"/>
      <c r="J169" s="642"/>
    </row>
    <row r="170" spans="1:10" ht="15.75" x14ac:dyDescent="0.2">
      <c r="A170" s="641"/>
      <c r="B170" s="642"/>
      <c r="C170" s="642"/>
      <c r="D170" s="642"/>
      <c r="E170" s="642"/>
      <c r="F170" s="642"/>
      <c r="G170" s="642"/>
      <c r="H170" s="642"/>
      <c r="I170" s="642"/>
      <c r="J170" s="642"/>
    </row>
    <row r="171" spans="1:10" ht="15.75" x14ac:dyDescent="0.2">
      <c r="A171" s="641"/>
      <c r="B171" s="642"/>
      <c r="C171" s="642"/>
      <c r="D171" s="642"/>
      <c r="E171" s="642"/>
      <c r="F171" s="642"/>
      <c r="G171" s="642"/>
      <c r="H171" s="642"/>
      <c r="I171" s="642"/>
      <c r="J171" s="642"/>
    </row>
    <row r="172" spans="1:10" ht="15.75" x14ac:dyDescent="0.2">
      <c r="A172" s="641"/>
      <c r="B172" s="642"/>
      <c r="C172" s="642"/>
      <c r="D172" s="642"/>
      <c r="E172" s="642"/>
      <c r="F172" s="642"/>
      <c r="G172" s="642"/>
      <c r="H172" s="642"/>
      <c r="I172" s="642"/>
      <c r="J172" s="642"/>
    </row>
    <row r="173" spans="1:10" ht="15.75" x14ac:dyDescent="0.2">
      <c r="A173" s="641"/>
      <c r="B173" s="642"/>
      <c r="C173" s="642"/>
      <c r="D173" s="642"/>
      <c r="E173" s="642"/>
      <c r="F173" s="642"/>
      <c r="G173" s="642"/>
      <c r="H173" s="642"/>
      <c r="I173" s="642"/>
      <c r="J173" s="642"/>
    </row>
    <row r="174" spans="1:10" ht="15.75" x14ac:dyDescent="0.2">
      <c r="A174" s="641"/>
      <c r="B174" s="642"/>
      <c r="C174" s="642"/>
      <c r="D174" s="642"/>
      <c r="E174" s="642"/>
      <c r="F174" s="642"/>
      <c r="G174" s="642"/>
      <c r="H174" s="642"/>
      <c r="I174" s="642"/>
      <c r="J174" s="642"/>
    </row>
    <row r="175" spans="1:10" ht="15.75" x14ac:dyDescent="0.2">
      <c r="A175" s="641"/>
      <c r="B175" s="642"/>
      <c r="C175" s="642"/>
      <c r="D175" s="642"/>
      <c r="E175" s="642"/>
      <c r="F175" s="642"/>
      <c r="G175" s="642"/>
      <c r="H175" s="642"/>
      <c r="I175" s="642"/>
      <c r="J175" s="642"/>
    </row>
    <row r="176" spans="1:10" ht="15.75" x14ac:dyDescent="0.2">
      <c r="A176" s="641"/>
      <c r="B176" s="642"/>
      <c r="C176" s="642"/>
      <c r="D176" s="642"/>
      <c r="E176" s="642"/>
      <c r="F176" s="642"/>
      <c r="G176" s="642"/>
      <c r="H176" s="642"/>
      <c r="I176" s="642"/>
      <c r="J176" s="642"/>
    </row>
    <row r="177" spans="1:10" ht="15.75" x14ac:dyDescent="0.2">
      <c r="A177" s="641"/>
      <c r="B177" s="642"/>
      <c r="C177" s="642"/>
      <c r="D177" s="642"/>
      <c r="E177" s="642"/>
      <c r="F177" s="642"/>
      <c r="G177" s="642"/>
      <c r="H177" s="642"/>
      <c r="I177" s="642"/>
      <c r="J177" s="642"/>
    </row>
    <row r="178" spans="1:10" ht="15.75" x14ac:dyDescent="0.2">
      <c r="A178" s="641"/>
      <c r="B178" s="642"/>
      <c r="C178" s="642"/>
      <c r="D178" s="642"/>
      <c r="E178" s="642"/>
      <c r="F178" s="642"/>
      <c r="G178" s="642"/>
      <c r="H178" s="642"/>
      <c r="I178" s="642"/>
      <c r="J178" s="642"/>
    </row>
    <row r="179" spans="1:10" ht="15.75" x14ac:dyDescent="0.2">
      <c r="A179" s="641"/>
      <c r="B179" s="642"/>
      <c r="C179" s="642"/>
      <c r="D179" s="642"/>
      <c r="E179" s="642"/>
      <c r="F179" s="642"/>
      <c r="G179" s="642"/>
      <c r="H179" s="642"/>
      <c r="I179" s="642"/>
      <c r="J179" s="642"/>
    </row>
    <row r="180" spans="1:10" ht="15.75" x14ac:dyDescent="0.2">
      <c r="A180" s="641"/>
      <c r="B180" s="642"/>
      <c r="C180" s="642"/>
      <c r="D180" s="642"/>
      <c r="E180" s="642"/>
      <c r="F180" s="642"/>
      <c r="G180" s="642"/>
      <c r="H180" s="642"/>
      <c r="I180" s="642"/>
      <c r="J180" s="642"/>
    </row>
    <row r="181" spans="1:10" ht="15.75" x14ac:dyDescent="0.2">
      <c r="A181" s="641"/>
      <c r="B181" s="642"/>
      <c r="C181" s="642"/>
      <c r="D181" s="642"/>
      <c r="E181" s="642"/>
      <c r="F181" s="642"/>
      <c r="G181" s="642"/>
      <c r="H181" s="642"/>
      <c r="I181" s="642"/>
      <c r="J181" s="642"/>
    </row>
    <row r="182" spans="1:10" ht="15.75" x14ac:dyDescent="0.2">
      <c r="A182" s="641"/>
      <c r="B182" s="642"/>
      <c r="C182" s="642"/>
      <c r="D182" s="642"/>
      <c r="E182" s="642"/>
      <c r="F182" s="642"/>
      <c r="G182" s="642"/>
      <c r="H182" s="642"/>
      <c r="I182" s="642"/>
      <c r="J182" s="642"/>
    </row>
    <row r="183" spans="1:10" ht="15.75" x14ac:dyDescent="0.2">
      <c r="A183" s="641"/>
      <c r="B183" s="642"/>
      <c r="C183" s="642"/>
      <c r="D183" s="642"/>
      <c r="E183" s="642"/>
      <c r="F183" s="642"/>
      <c r="G183" s="642"/>
      <c r="H183" s="642"/>
      <c r="I183" s="642"/>
      <c r="J183" s="642"/>
    </row>
    <row r="184" spans="1:10" ht="15.75" x14ac:dyDescent="0.2">
      <c r="A184" s="641"/>
      <c r="B184" s="642"/>
      <c r="C184" s="642"/>
      <c r="D184" s="642"/>
      <c r="E184" s="642"/>
      <c r="F184" s="642"/>
      <c r="G184" s="642"/>
      <c r="H184" s="642"/>
      <c r="I184" s="642"/>
      <c r="J184" s="642"/>
    </row>
    <row r="185" spans="1:10" ht="15.75" x14ac:dyDescent="0.2">
      <c r="A185" s="641"/>
      <c r="B185" s="642"/>
      <c r="C185" s="642"/>
      <c r="D185" s="642"/>
      <c r="E185" s="642"/>
      <c r="F185" s="642"/>
      <c r="G185" s="642"/>
      <c r="H185" s="642"/>
      <c r="I185" s="642"/>
      <c r="J185" s="642"/>
    </row>
    <row r="186" spans="1:10" ht="15.75" x14ac:dyDescent="0.2">
      <c r="A186" s="641"/>
      <c r="B186" s="642"/>
      <c r="C186" s="642"/>
      <c r="D186" s="642"/>
      <c r="E186" s="642"/>
      <c r="F186" s="642"/>
      <c r="G186" s="642"/>
      <c r="H186" s="642"/>
      <c r="I186" s="642"/>
      <c r="J186" s="642"/>
    </row>
    <row r="187" spans="1:10" ht="15.75" x14ac:dyDescent="0.2">
      <c r="A187" s="641"/>
      <c r="B187" s="642"/>
      <c r="C187" s="642"/>
      <c r="D187" s="642"/>
      <c r="E187" s="642"/>
      <c r="F187" s="642"/>
      <c r="G187" s="642"/>
      <c r="H187" s="642"/>
      <c r="I187" s="642"/>
      <c r="J187" s="642"/>
    </row>
    <row r="188" spans="1:10" ht="15.75" x14ac:dyDescent="0.2">
      <c r="A188" s="641"/>
      <c r="B188" s="642"/>
      <c r="C188" s="642"/>
      <c r="D188" s="642"/>
      <c r="E188" s="642"/>
      <c r="F188" s="642"/>
      <c r="G188" s="642"/>
      <c r="H188" s="642"/>
      <c r="I188" s="642"/>
      <c r="J188" s="642"/>
    </row>
    <row r="189" spans="1:10" ht="15.75" x14ac:dyDescent="0.2">
      <c r="A189" s="641"/>
      <c r="B189" s="642"/>
      <c r="C189" s="642"/>
      <c r="D189" s="642"/>
      <c r="E189" s="642"/>
      <c r="F189" s="642"/>
      <c r="G189" s="642"/>
      <c r="H189" s="642"/>
      <c r="I189" s="642"/>
      <c r="J189" s="642"/>
    </row>
    <row r="190" spans="1:10" ht="15.75" x14ac:dyDescent="0.2">
      <c r="A190" s="641"/>
      <c r="B190" s="642"/>
      <c r="C190" s="642"/>
      <c r="D190" s="642"/>
      <c r="E190" s="642"/>
      <c r="F190" s="642"/>
      <c r="G190" s="642"/>
      <c r="H190" s="642"/>
      <c r="I190" s="642"/>
      <c r="J190" s="642"/>
    </row>
    <row r="191" spans="1:10" ht="15.75" x14ac:dyDescent="0.2">
      <c r="A191" s="641"/>
      <c r="B191" s="642"/>
      <c r="C191" s="642"/>
      <c r="D191" s="642"/>
      <c r="E191" s="642"/>
      <c r="F191" s="642"/>
      <c r="G191" s="642"/>
      <c r="H191" s="642"/>
      <c r="I191" s="642"/>
      <c r="J191" s="642"/>
    </row>
    <row r="192" spans="1:10" ht="15.75" x14ac:dyDescent="0.2">
      <c r="A192" s="641"/>
      <c r="B192" s="642"/>
      <c r="C192" s="642"/>
      <c r="D192" s="642"/>
      <c r="E192" s="642"/>
      <c r="F192" s="642"/>
      <c r="G192" s="642"/>
      <c r="H192" s="642"/>
      <c r="I192" s="642"/>
      <c r="J192" s="642"/>
    </row>
    <row r="193" spans="1:10" ht="15.75" x14ac:dyDescent="0.2">
      <c r="A193" s="641"/>
      <c r="B193" s="642"/>
      <c r="C193" s="642"/>
      <c r="D193" s="642"/>
      <c r="E193" s="642"/>
      <c r="F193" s="642"/>
      <c r="G193" s="642"/>
      <c r="H193" s="642"/>
      <c r="I193" s="642"/>
      <c r="J193" s="642"/>
    </row>
    <row r="194" spans="1:10" ht="15.75" x14ac:dyDescent="0.2">
      <c r="A194" s="641"/>
      <c r="B194" s="642"/>
      <c r="C194" s="642"/>
      <c r="D194" s="642"/>
      <c r="E194" s="642"/>
      <c r="F194" s="642"/>
      <c r="G194" s="642"/>
      <c r="H194" s="642"/>
      <c r="I194" s="642"/>
      <c r="J194" s="642"/>
    </row>
    <row r="195" spans="1:10" ht="15.75" x14ac:dyDescent="0.2">
      <c r="A195" s="641"/>
      <c r="B195" s="642"/>
      <c r="C195" s="642"/>
      <c r="D195" s="642"/>
      <c r="E195" s="642"/>
      <c r="F195" s="642"/>
      <c r="G195" s="642"/>
      <c r="H195" s="642"/>
      <c r="I195" s="642"/>
      <c r="J195" s="642"/>
    </row>
    <row r="196" spans="1:10" ht="15.75" x14ac:dyDescent="0.2">
      <c r="A196" s="641"/>
      <c r="B196" s="642"/>
      <c r="C196" s="642"/>
      <c r="D196" s="642"/>
      <c r="E196" s="642"/>
      <c r="F196" s="642"/>
      <c r="G196" s="642"/>
      <c r="H196" s="642"/>
      <c r="I196" s="642"/>
      <c r="J196" s="642"/>
    </row>
    <row r="197" spans="1:10" ht="15.75" x14ac:dyDescent="0.2">
      <c r="A197" s="641"/>
      <c r="B197" s="642"/>
      <c r="C197" s="642"/>
      <c r="D197" s="642"/>
      <c r="E197" s="642"/>
      <c r="F197" s="642"/>
      <c r="G197" s="642"/>
      <c r="H197" s="642"/>
      <c r="I197" s="642"/>
      <c r="J197" s="642"/>
    </row>
    <row r="198" spans="1:10" ht="15.75" x14ac:dyDescent="0.2">
      <c r="A198" s="641"/>
      <c r="B198" s="642"/>
      <c r="C198" s="642"/>
      <c r="D198" s="642"/>
      <c r="E198" s="642"/>
      <c r="F198" s="642"/>
      <c r="G198" s="642"/>
      <c r="H198" s="642"/>
      <c r="I198" s="642"/>
      <c r="J198" s="642"/>
    </row>
    <row r="199" spans="1:10" ht="15.75" x14ac:dyDescent="0.2">
      <c r="A199" s="641"/>
      <c r="B199" s="642"/>
      <c r="C199" s="642"/>
      <c r="D199" s="642"/>
      <c r="E199" s="642"/>
      <c r="F199" s="642"/>
      <c r="G199" s="642"/>
      <c r="H199" s="642"/>
      <c r="I199" s="642"/>
      <c r="J199" s="642"/>
    </row>
    <row r="200" spans="1:10" ht="15.75" x14ac:dyDescent="0.2">
      <c r="A200" s="641"/>
      <c r="B200" s="642"/>
      <c r="C200" s="642"/>
      <c r="D200" s="642"/>
      <c r="E200" s="642"/>
      <c r="F200" s="642"/>
      <c r="G200" s="642"/>
      <c r="H200" s="642"/>
      <c r="I200" s="642"/>
      <c r="J200" s="642"/>
    </row>
    <row r="201" spans="1:10" ht="15.75" x14ac:dyDescent="0.2">
      <c r="A201" s="641"/>
      <c r="B201" s="642"/>
      <c r="C201" s="642"/>
      <c r="D201" s="642"/>
      <c r="E201" s="642"/>
      <c r="F201" s="642"/>
      <c r="G201" s="642"/>
      <c r="H201" s="642"/>
      <c r="I201" s="642"/>
      <c r="J201" s="642"/>
    </row>
    <row r="202" spans="1:10" ht="15.75" x14ac:dyDescent="0.2">
      <c r="A202" s="641"/>
      <c r="B202" s="642"/>
      <c r="C202" s="642"/>
      <c r="D202" s="642"/>
      <c r="E202" s="642"/>
      <c r="F202" s="642"/>
      <c r="G202" s="642"/>
      <c r="H202" s="642"/>
      <c r="I202" s="642"/>
      <c r="J202" s="642"/>
    </row>
    <row r="203" spans="1:10" ht="15.75" x14ac:dyDescent="0.2">
      <c r="A203" s="641"/>
      <c r="B203" s="642"/>
      <c r="C203" s="642"/>
      <c r="D203" s="642"/>
      <c r="E203" s="642"/>
      <c r="F203" s="642"/>
      <c r="G203" s="642"/>
      <c r="H203" s="642"/>
      <c r="I203" s="642"/>
      <c r="J203" s="642"/>
    </row>
    <row r="204" spans="1:10" ht="15.75" x14ac:dyDescent="0.2">
      <c r="A204" s="641"/>
      <c r="B204" s="642"/>
      <c r="C204" s="642"/>
      <c r="D204" s="642"/>
      <c r="E204" s="642"/>
      <c r="F204" s="642"/>
      <c r="G204" s="642"/>
      <c r="H204" s="642"/>
      <c r="I204" s="642"/>
      <c r="J204" s="642"/>
    </row>
    <row r="205" spans="1:10" ht="15.75" x14ac:dyDescent="0.2">
      <c r="A205" s="641"/>
      <c r="B205" s="642"/>
      <c r="C205" s="642"/>
      <c r="D205" s="642"/>
      <c r="E205" s="642"/>
      <c r="F205" s="642"/>
      <c r="G205" s="642"/>
      <c r="H205" s="642"/>
      <c r="I205" s="642"/>
      <c r="J205" s="642"/>
    </row>
    <row r="206" spans="1:10" ht="15.75" x14ac:dyDescent="0.2">
      <c r="A206" s="641"/>
      <c r="B206" s="642"/>
      <c r="C206" s="642"/>
      <c r="D206" s="642"/>
      <c r="E206" s="642"/>
      <c r="F206" s="642"/>
      <c r="G206" s="642"/>
      <c r="H206" s="642"/>
      <c r="I206" s="642"/>
      <c r="J206" s="642"/>
    </row>
    <row r="207" spans="1:10" ht="15.75" x14ac:dyDescent="0.2">
      <c r="A207" s="641"/>
      <c r="B207" s="642"/>
      <c r="C207" s="642"/>
      <c r="D207" s="642"/>
      <c r="E207" s="642"/>
      <c r="F207" s="642"/>
      <c r="G207" s="642"/>
      <c r="H207" s="642"/>
      <c r="I207" s="642"/>
      <c r="J207" s="642"/>
    </row>
    <row r="208" spans="1:10" ht="15.75" x14ac:dyDescent="0.2">
      <c r="A208" s="641"/>
      <c r="B208" s="642"/>
      <c r="C208" s="642"/>
      <c r="D208" s="642"/>
      <c r="E208" s="642"/>
      <c r="F208" s="642"/>
      <c r="G208" s="642"/>
      <c r="H208" s="642"/>
      <c r="I208" s="642"/>
      <c r="J208" s="642"/>
    </row>
    <row r="209" spans="1:10" ht="15.75" x14ac:dyDescent="0.2">
      <c r="A209" s="641"/>
      <c r="B209" s="642"/>
      <c r="C209" s="642"/>
      <c r="D209" s="642"/>
      <c r="E209" s="642"/>
      <c r="F209" s="642"/>
      <c r="G209" s="642"/>
      <c r="H209" s="642"/>
      <c r="I209" s="642"/>
      <c r="J209" s="642"/>
    </row>
    <row r="210" spans="1:10" ht="15.75" x14ac:dyDescent="0.2">
      <c r="A210" s="641"/>
      <c r="B210" s="642"/>
      <c r="C210" s="642"/>
      <c r="D210" s="642"/>
      <c r="E210" s="642"/>
      <c r="F210" s="642"/>
      <c r="G210" s="642"/>
      <c r="H210" s="642"/>
      <c r="I210" s="642"/>
      <c r="J210" s="642"/>
    </row>
  </sheetData>
  <sheetProtection formatCells="0"/>
  <mergeCells count="9">
    <mergeCell ref="A1:J1"/>
    <mergeCell ref="A2:J2"/>
    <mergeCell ref="A4:A6"/>
    <mergeCell ref="B4:B6"/>
    <mergeCell ref="C4:D5"/>
    <mergeCell ref="E4:J4"/>
    <mergeCell ref="E5:F5"/>
    <mergeCell ref="G5:H5"/>
    <mergeCell ref="I5:J5"/>
  </mergeCells>
  <printOptions horizontalCentered="1"/>
  <pageMargins left="0" right="0" top="0.78740157480314965" bottom="0" header="0.78740157480314965" footer="0.78740157480314965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1.1.sz.mell.</vt:lpstr>
      <vt:lpstr>1.2.sz.mell.</vt:lpstr>
      <vt:lpstr>2.1.sz.mell  </vt:lpstr>
      <vt:lpstr>2.2.sz.mell  </vt:lpstr>
      <vt:lpstr>3.mell.(6)</vt:lpstr>
      <vt:lpstr>4.mell.(7)</vt:lpstr>
      <vt:lpstr>5.mell.(8)</vt:lpstr>
      <vt:lpstr>6 sz. mell.(9.1.)</vt:lpstr>
      <vt:lpstr>7.mell (9.2)</vt:lpstr>
      <vt:lpstr>'6 sz. mell.(9.1.)'!Nyomtatási_cím</vt:lpstr>
      <vt:lpstr>'1.1.sz.mell.'!Nyomtatási_terület</vt:lpstr>
      <vt:lpstr>'1.2.sz.mell.'!Nyomtatási_terület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HIVATAL KONYVELES</cp:lastModifiedBy>
  <cp:lastPrinted>2018-11-22T13:38:04Z</cp:lastPrinted>
  <dcterms:created xsi:type="dcterms:W3CDTF">1999-10-30T10:30:45Z</dcterms:created>
  <dcterms:modified xsi:type="dcterms:W3CDTF">2018-11-27T14:16:40Z</dcterms:modified>
</cp:coreProperties>
</file>