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27" firstSheet="10" activeTab="18"/>
  </bookViews>
  <sheets>
    <sheet name="ÖSSZEFÜGGÉSEK" sheetId="1" r:id="rId1"/>
    <sheet name="1.1.sz.mell.össz." sheetId="2" r:id="rId2"/>
    <sheet name="1.2.sz.mell.kötelező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.9.1. önk.összesen" sheetId="13" r:id="rId13"/>
    <sheet name="9.1.1.önk.kötelező" sheetId="14" r:id="rId14"/>
    <sheet name="9.2.1. sz. mell.közös hiv.köt." sheetId="15" r:id="rId15"/>
    <sheet name="9.2. sz. mell.közös hiv.össz." sheetId="16" r:id="rId16"/>
    <sheet name="9.3.1.óvoda kötelező" sheetId="17" r:id="rId17"/>
    <sheet name="9.3.óvoda összes" sheetId="18" r:id="rId18"/>
    <sheet name="10.sz.mell" sheetId="19" r:id="rId19"/>
    <sheet name="1. sz. táj" sheetId="20" r:id="rId20"/>
    <sheet name="2. sz. táj" sheetId="21" r:id="rId21"/>
    <sheet name="3. sz. táj" sheetId="22" r:id="rId22"/>
    <sheet name="4. sz. táj" sheetId="23" r:id="rId23"/>
    <sheet name="5. sz. táj" sheetId="24" r:id="rId24"/>
    <sheet name="6. sz. táj" sheetId="25" r:id="rId25"/>
    <sheet name="7. sz. táj" sheetId="26" r:id="rId26"/>
    <sheet name="8. sz. táj" sheetId="27" r:id="rId27"/>
    <sheet name="9. sz. táj" sheetId="28" r:id="rId28"/>
    <sheet name="10. sz. táj" sheetId="29" r:id="rId29"/>
  </sheets>
  <externalReferences>
    <externalReference r:id="rId32"/>
  </externalReferences>
  <definedNames>
    <definedName name="_xlnm.Print_Titles" localSheetId="12">'.9.1. önk.összesen'!$1:$6</definedName>
    <definedName name="_xlnm.Print_Titles" localSheetId="13">'9.1.1.önk.kötelező'!$1:$6</definedName>
    <definedName name="_xlnm.Print_Titles" localSheetId="15">'9.2. sz. mell.közös hiv.össz.'!$1:$6</definedName>
    <definedName name="_xlnm.Print_Titles" localSheetId="14">'9.2.1. sz. mell.közös hiv.köt.'!$1:$6</definedName>
    <definedName name="_xlnm.Print_Area" localSheetId="1">'1.1.sz.mell.össz.'!$A$1:$E$160</definedName>
    <definedName name="_xlnm.Print_Area" localSheetId="2">'1.2.sz.mell.kötelező'!$A$1:$E$162</definedName>
    <definedName name="_xlnm.Print_Area" localSheetId="24">'6. sz. táj'!$A$1:$E$74</definedName>
  </definedNames>
  <calcPr fullCalcOnLoad="1"/>
</workbook>
</file>

<file path=xl/sharedStrings.xml><?xml version="1.0" encoding="utf-8"?>
<sst xmlns="http://schemas.openxmlformats.org/spreadsheetml/2006/main" count="2674" uniqueCount="810">
  <si>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</si>
  <si>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</si>
  <si>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</si>
  <si>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</si>
  <si>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</si>
  <si>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</si>
  <si>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</si>
  <si>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</si>
  <si>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</si>
  <si>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</si>
  <si>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</si>
  <si>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</si>
  <si>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</si>
  <si>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</si>
  <si>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</si>
  <si>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</si>
  <si>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</si>
  <si>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</si>
  <si>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</si>
  <si>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</si>
  <si>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</si>
  <si>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</si>
  <si>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</si>
  <si>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</si>
  <si>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</si>
  <si>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</si>
  <si>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</si>
  <si>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</si>
  <si>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</si>
  <si>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</si>
  <si>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</si>
  <si>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</si>
  <si>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</si>
  <si>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</si>
  <si>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</si>
  <si>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</si>
  <si>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</si>
  <si>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</si>
  <si>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</si>
  <si>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</si>
  <si>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</si>
  <si>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</si>
  <si>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</si>
  <si>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</si>
  <si>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</si>
  <si>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</si>
  <si>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</si>
  <si>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</si>
  <si>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</si>
  <si>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</si>
  <si>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</si>
  <si>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</si>
  <si>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</si>
  <si>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</si>
  <si>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</si>
  <si>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</si>
  <si>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</si>
  <si>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</si>
  <si>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</si>
  <si>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</si>
  <si>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</si>
  <si>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</si>
  <si>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</si>
  <si>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</si>
  <si>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</si>
  <si>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</si>
  <si>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</si>
  <si>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</si>
  <si>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</si>
  <si>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</si>
  <si>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</si>
  <si>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</si>
  <si>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</si>
  <si>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</si>
  <si>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</si>
  <si>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</si>
  <si>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</si>
  <si>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</si>
  <si>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</si>
  <si>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</si>
  <si>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</si>
  <si>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</si>
  <si>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</si>
  <si>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</si>
  <si>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</si>
  <si>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</si>
  <si>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</si>
  <si>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</si>
  <si>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</si>
  <si>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</si>
  <si>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</si>
  <si>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</si>
  <si>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</si>
  <si>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</si>
  <si>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</si>
  <si>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</si>
  <si>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</si>
  <si>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</si>
  <si>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</si>
  <si>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</si>
  <si>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</si>
  <si>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</si>
  <si>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</si>
  <si>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</si>
  <si>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</si>
  <si>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</si>
  <si>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</si>
  <si>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</si>
  <si>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</si>
  <si>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</si>
  <si>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</si>
  <si>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</si>
  <si>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</si>
  <si>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</si>
  <si>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</si>
  <si>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</si>
  <si>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</si>
  <si>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</si>
  <si>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</si>
  <si>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</si>
  <si>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</si>
  <si>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</si>
  <si>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</si>
  <si>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</si>
  <si>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</si>
  <si>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</si>
  <si>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</si>
  <si>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</si>
  <si>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</si>
  <si>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</si>
  <si>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</si>
  <si>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</si>
  <si>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</si>
  <si>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</si>
  <si>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</si>
  <si>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</si>
  <si>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</si>
  <si>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</si>
  <si>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</si>
  <si>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</si>
  <si>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</si>
  <si>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</si>
  <si>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</si>
  <si>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</si>
  <si>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</si>
  <si>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</si>
  <si>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</si>
  <si>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</si>
  <si>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</si>
  <si>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</si>
  <si>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</si>
  <si>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</si>
  <si>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</si>
  <si>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</si>
  <si>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</si>
  <si>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</si>
  <si>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</si>
  <si>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</si>
  <si>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</si>
  <si>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</si>
  <si>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</si>
  <si>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</si>
  <si>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</si>
  <si>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</si>
  <si>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</si>
  <si>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</si>
  <si>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</si>
  <si>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</si>
  <si>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</si>
  <si>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</si>
  <si>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</si>
  <si>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</si>
  <si>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</si>
  <si>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</si>
  <si>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</si>
  <si>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</si>
  <si>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</si>
  <si>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</si>
  <si>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</si>
  <si>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</si>
  <si>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</si>
  <si>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</si>
  <si>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</si>
  <si>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</si>
  <si>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</si>
  <si>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</si>
  <si>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</si>
  <si>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</si>
  <si>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</si>
  <si>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</si>
  <si>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</si>
  <si>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</si>
  <si>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</si>
  <si>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</si>
  <si>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</si>
  <si>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</si>
  <si>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</si>
  <si>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</si>
  <si>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</si>
  <si>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</si>
  <si>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</si>
  <si>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</si>
  <si>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</si>
  <si>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</si>
  <si>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</si>
  <si>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</si>
  <si>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</si>
  <si>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</si>
  <si>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</si>
  <si>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</si>
  <si>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</si>
  <si>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</si>
  <si>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</si>
  <si>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</si>
  <si>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</si>
  <si>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</si>
  <si>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</si>
  <si>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</si>
  <si>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</si>
  <si>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</si>
  <si>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</si>
  <si>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</si>
  <si>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</si>
  <si>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</si>
  <si>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</si>
  <si>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</si>
  <si>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</si>
  <si>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</si>
  <si>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</si>
  <si>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</si>
  <si>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</si>
  <si>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</si>
  <si>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</si>
  <si>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</si>
  <si>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</si>
  <si>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</si>
  <si>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</si>
  <si>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</si>
  <si>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</si>
  <si>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</si>
  <si>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</si>
  <si>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</si>
  <si>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</si>
  <si>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</si>
  <si>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</si>
  <si>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</si>
  <si>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</si>
  <si>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</si>
  <si>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</si>
  <si>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</si>
  <si>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</si>
  <si>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</si>
  <si>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</si>
  <si>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</si>
  <si>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</si>
  <si>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</si>
  <si>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</si>
  <si>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</si>
  <si>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</si>
  <si>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</si>
  <si>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</si>
  <si>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</si>
  <si>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</si>
  <si>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</si>
  <si>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</si>
  <si>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</si>
  <si>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</si>
  <si>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</si>
  <si>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</si>
  <si>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</si>
  <si>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</si>
  <si>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</si>
  <si>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</si>
  <si>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</si>
  <si>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</si>
  <si>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</si>
  <si>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</si>
  <si>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</si>
  <si>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</si>
  <si>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</si>
  <si>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</si>
  <si>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</si>
  <si>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</si>
  <si>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</si>
  <si>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</si>
  <si>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</si>
  <si>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</si>
  <si>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</si>
  <si>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</si>
  <si>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</si>
  <si>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</si>
  <si>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</si>
  <si>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</si>
  <si>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</si>
  <si>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</si>
  <si>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</si>
  <si>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</si>
  <si>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</si>
  <si>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</si>
  <si>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</si>
  <si>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</si>
  <si>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</si>
  <si>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</si>
  <si>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</si>
  <si>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</si>
  <si>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</si>
  <si>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</si>
  <si>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</si>
  <si>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</si>
  <si>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</si>
  <si>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</si>
  <si>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</si>
  <si>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</si>
  <si>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</si>
  <si>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</si>
  <si>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</si>
  <si>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</si>
  <si>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</si>
  <si>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</si>
  <si>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</si>
  <si>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</si>
  <si>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</si>
  <si>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</si>
  <si>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</si>
  <si>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</si>
  <si>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</si>
  <si>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</si>
  <si>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</si>
  <si>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</si>
  <si>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</si>
  <si>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</si>
  <si>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</si>
  <si>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</si>
  <si>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</si>
  <si>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</si>
  <si>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</si>
  <si>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</si>
  <si>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</si>
  <si>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</si>
  <si>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</si>
  <si>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</si>
  <si>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</si>
  <si>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</si>
  <si>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</si>
  <si>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</si>
  <si>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</si>
  <si>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</si>
  <si>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</si>
  <si>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</si>
  <si>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</si>
  <si>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</si>
  <si>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</si>
  <si>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</si>
  <si>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</si>
  <si>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</si>
  <si>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</si>
  <si>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</si>
  <si>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</si>
  <si>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</si>
  <si>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</si>
  <si>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</si>
  <si>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</si>
  <si>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</si>
  <si>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</si>
  <si>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</si>
  <si>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</si>
  <si>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</si>
  <si>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</si>
  <si>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Kölesd Községi Önkormányzat adósságot keletkeztető ügyletekből és kezességvállalásokból fennálló kötelezettségei</t>
  </si>
  <si>
    <t>Sor-szám</t>
  </si>
  <si>
    <t>MEGNEVEZÉS</t>
  </si>
  <si>
    <t>Évek</t>
  </si>
  <si>
    <t>Összesen
(F=C+D+E)</t>
  </si>
  <si>
    <t>F</t>
  </si>
  <si>
    <t>ÖSSZES KÖTELEZETTSÉG</t>
  </si>
  <si>
    <t>Kölesd Községi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</si>
  <si>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</si>
  <si>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</si>
  <si>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</si>
  <si>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</si>
  <si>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</si>
  <si>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</si>
  <si>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</si>
  <si>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</si>
  <si>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</si>
  <si>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</si>
  <si>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</si>
  <si>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</si>
  <si>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</si>
  <si>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</si>
  <si>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</si>
  <si>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</si>
  <si>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</si>
  <si>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</si>
  <si>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</si>
  <si>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</si>
  <si>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</si>
  <si>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</si>
  <si>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</si>
  <si>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</si>
  <si>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</si>
  <si>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</si>
  <si>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</si>
  <si>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</si>
  <si>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</si>
  <si>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</si>
  <si>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</si>
  <si>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</si>
  <si>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</si>
  <si>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</si>
  <si>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</si>
  <si>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</si>
  <si>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</si>
  <si>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</si>
  <si>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</si>
  <si>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</si>
  <si>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</si>
  <si>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</si>
  <si>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</si>
  <si>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</si>
  <si>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</si>
  <si>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</si>
  <si>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</si>
  <si>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</si>
  <si>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</si>
  <si>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</si>
  <si>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</si>
  <si>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</si>
  <si>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</si>
  <si>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</si>
  <si>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</si>
  <si>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</si>
  <si>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</si>
  <si>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</si>
  <si>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</si>
  <si>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</si>
  <si>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</si>
  <si>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Költségvetési szerv megnevezése</t>
  </si>
  <si>
    <t>Polgármesteri /közös/ hivatal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</si>
  <si>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</si>
  <si>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</si>
  <si>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</si>
  <si>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</si>
  <si>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</si>
  <si>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</si>
  <si>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</si>
  <si>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</si>
  <si>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</si>
  <si>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</si>
  <si>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</si>
  <si>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</si>
  <si>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</si>
  <si>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</si>
  <si>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</si>
  <si>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</si>
  <si>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</si>
  <si>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</si>
  <si>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</si>
  <si>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</si>
  <si>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</si>
  <si>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</si>
  <si>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</si>
  <si>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</si>
  <si>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</si>
  <si>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</si>
  <si>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</si>
  <si>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</si>
  <si>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</si>
  <si>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</si>
  <si>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</si>
  <si>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</si>
  <si>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</si>
  <si>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</si>
  <si>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</si>
  <si>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</si>
  <si>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</si>
  <si>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</si>
  <si>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</si>
  <si>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</si>
  <si>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</si>
  <si>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</si>
  <si>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</si>
  <si>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</si>
  <si>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</si>
  <si>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G</t>
  </si>
  <si>
    <t>forintban</t>
  </si>
  <si>
    <t>eredeti előirányzat</t>
  </si>
  <si>
    <t>módosított előirányzat</t>
  </si>
  <si>
    <t>Aht belüli megelőlegezés</t>
  </si>
  <si>
    <t>Kölesdi Mesevár Óvoda</t>
  </si>
  <si>
    <t xml:space="preserve">                               </t>
  </si>
  <si>
    <t>Erdetei előirányzat</t>
  </si>
  <si>
    <t>Módosított előirányzat</t>
  </si>
  <si>
    <t>Eredetei előirányzat</t>
  </si>
  <si>
    <t xml:space="preserve">"Kisvármegyeháza szabadtéri színpad kialakítása Kölesden" TOP-1.2.1-15-TL1-2016-00005 </t>
  </si>
  <si>
    <t>Kölesd, 2018…………………….</t>
  </si>
  <si>
    <t>Teljesítés</t>
  </si>
  <si>
    <t>teljesítés</t>
  </si>
  <si>
    <t>1. sz. tájékoztató tábla</t>
  </si>
  <si>
    <t>Többéves kihatással járó döntések számszerűsítése évenkénti bontásban és összesítve célok szerint</t>
  </si>
  <si>
    <t xml:space="preserve"> forintban</t>
  </si>
  <si>
    <t>Kötelezettség jogcíme</t>
  </si>
  <si>
    <t>Köt. váll.
 éve</t>
  </si>
  <si>
    <t>Kiadás vonzata évenként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</si>
  <si>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</si>
  <si>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</si>
  <si>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</si>
  <si>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</si>
  <si>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</si>
  <si>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</si>
  <si>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</si>
  <si>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</si>
  <si>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</si>
  <si>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2. sz. tájékoztató tábla</t>
  </si>
  <si>
    <t>Az önkormányzat által felvett hitelállomány alakulása lejárat és eszközök szerinti bontásban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</si>
  <si>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</si>
  <si>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</si>
  <si>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</si>
  <si>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</si>
  <si>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</si>
  <si>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</si>
  <si>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</si>
  <si>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</si>
  <si>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</si>
  <si>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3. sz. tájékoztató tábla</t>
  </si>
  <si>
    <t>Kölesd Községi Önkormányzat által biztosított támogatások</t>
  </si>
  <si>
    <t>KIADÁSI JOGCÍMEK</t>
  </si>
  <si>
    <t>Eredeti előirányzat</t>
  </si>
  <si>
    <t xml:space="preserve">Módosított előirányzat </t>
  </si>
  <si>
    <t>Támogatásértékű kiadások</t>
  </si>
  <si>
    <t>Szekszárd  MJV -Orvosi ügyeleti díj</t>
  </si>
  <si>
    <t>Paks Szoc. Feladatok ellátása</t>
  </si>
  <si>
    <t>Bursa ösztöndíj támogatás</t>
  </si>
  <si>
    <t>Áht kívülre átadott pénzeszközök,támogatások</t>
  </si>
  <si>
    <t xml:space="preserve">   Közéleti Egyesület</t>
  </si>
  <si>
    <t>Kölesdi Polgárőr Egyesület</t>
  </si>
  <si>
    <t>Kölesd Községi Önkormányzat által nyújtott kölcsönök</t>
  </si>
  <si>
    <t>4. sz. tájékoztató tábla</t>
  </si>
  <si>
    <t xml:space="preserve">Hitel, kölcsön </t>
  </si>
  <si>
    <t>Kölcsön-
nyújtás
éve</t>
  </si>
  <si>
    <t xml:space="preserve">Lejárat
éve </t>
  </si>
  <si>
    <t>Hitel, kölcsön állomány december 31-én</t>
  </si>
  <si>
    <t>2017.</t>
  </si>
  <si>
    <t>2018.</t>
  </si>
  <si>
    <t xml:space="preserve">Rövid lejáratú </t>
  </si>
  <si>
    <t>Kölcsön lakosságnak</t>
  </si>
  <si>
    <t>Hosszú lejáratú</t>
  </si>
  <si>
    <t>Összesen (1+8)</t>
  </si>
  <si>
    <t>5. sz. tájékoztató tábla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</si>
  <si>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</si>
  <si>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</si>
  <si>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</si>
  <si>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</si>
  <si>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</si>
  <si>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</si>
  <si>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</si>
  <si>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</si>
  <si>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</si>
  <si>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</si>
  <si>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</si>
  <si>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</si>
  <si>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</si>
  <si>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</si>
  <si>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</si>
  <si>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</si>
  <si>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</si>
  <si>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</si>
  <si>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</si>
  <si>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</si>
  <si>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ESZKÖZÖK</t>
  </si>
  <si>
    <t>Sorszám</t>
  </si>
  <si>
    <t>Bruttó</t>
  </si>
  <si>
    <t>értékcsökkenés</t>
  </si>
  <si>
    <t>nettó érték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</si>
  <si>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</si>
  <si>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</si>
  <si>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</si>
  <si>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</si>
  <si>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</si>
  <si>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</si>
  <si>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</si>
  <si>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</si>
  <si>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</si>
  <si>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</si>
  <si>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</si>
  <si>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</si>
  <si>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</si>
  <si>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</si>
  <si>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</si>
  <si>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</si>
  <si>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</si>
  <si>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</si>
  <si>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</si>
  <si>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</si>
  <si>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</si>
  <si>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</si>
  <si>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</si>
  <si>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</si>
  <si>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</si>
  <si>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</si>
  <si>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</si>
  <si>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</si>
  <si>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</si>
  <si>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</si>
  <si>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</si>
  <si>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</si>
  <si>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</si>
  <si>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</si>
  <si>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</si>
  <si>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</si>
  <si>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</si>
  <si>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</si>
  <si>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</si>
  <si>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</si>
  <si>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</si>
  <si>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</si>
  <si>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</si>
  <si>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</si>
  <si>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</si>
  <si>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</si>
  <si>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</si>
  <si>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</si>
  <si>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</si>
  <si>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</si>
  <si>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</si>
  <si>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</si>
  <si>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</si>
  <si>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</si>
  <si>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</si>
  <si>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</si>
  <si>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</si>
  <si>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</si>
  <si>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</si>
  <si>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</si>
  <si>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</si>
  <si>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</si>
  <si>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</si>
  <si>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</si>
  <si>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</si>
  <si>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</si>
  <si>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</si>
  <si>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</si>
  <si>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</si>
  <si>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</si>
  <si>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</si>
  <si>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</si>
  <si>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</si>
  <si>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</si>
  <si>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</si>
  <si>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</si>
  <si>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</si>
  <si>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</si>
  <si>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</si>
  <si>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</si>
  <si>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</si>
  <si>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</si>
  <si>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</si>
  <si>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</si>
  <si>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</si>
  <si>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</si>
  <si>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</si>
  <si>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</si>
  <si>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</si>
  <si>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</si>
  <si>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</si>
  <si>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</si>
  <si>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</si>
  <si>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</si>
  <si>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</si>
  <si>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</si>
  <si>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</si>
  <si>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E/I. Előzetesen felszámított általános forgalmi adó elszámolása</t>
  </si>
  <si>
    <t>58.</t>
  </si>
  <si>
    <t>E/II. Fizetendő általános forgalmi adó elszámolása</t>
  </si>
  <si>
    <t>59.</t>
  </si>
  <si>
    <t>E/III. Egyéb sajátos elszámolások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</si>
  <si>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</si>
  <si>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</si>
  <si>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</si>
  <si>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</si>
  <si>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</si>
  <si>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</si>
  <si>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7. sz. tájékoztató tábla</t>
  </si>
  <si>
    <t>VAGYONKIMUTATÁS a könyvviteli mérlegben szereplő forrásokról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</si>
  <si>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</si>
  <si>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</si>
  <si>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</si>
  <si>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</si>
  <si>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</si>
  <si>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</si>
  <si>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</si>
  <si>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</si>
  <si>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</si>
  <si>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</si>
  <si>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</si>
  <si>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</si>
  <si>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</si>
  <si>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</si>
  <si>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</si>
  <si>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</si>
  <si>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8. sz. tájékoztató tábla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</si>
  <si>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</si>
  <si>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</si>
  <si>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</si>
  <si>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</si>
  <si>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</si>
  <si>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</si>
  <si>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</si>
  <si>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</si>
  <si>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</si>
  <si>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</si>
  <si>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</si>
  <si>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</si>
  <si>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</si>
  <si>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</si>
  <si>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</si>
  <si>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</si>
  <si>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</si>
  <si>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</si>
  <si>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</si>
  <si>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</si>
  <si>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</si>
  <si>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</si>
  <si>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9. sz. tájékoztató tábla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</si>
  <si>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</si>
  <si>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</si>
  <si>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</si>
  <si>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</si>
  <si>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Kölesd-Kistormás Vízmű Kft</t>
  </si>
  <si>
    <t>Kölkesdi Önkormányzati Kft</t>
  </si>
  <si>
    <t>RE-VÍZ Dunamenti Kft</t>
  </si>
  <si>
    <t xml:space="preserve">       ÖSSZESEN:</t>
  </si>
  <si>
    <t>10. sz. tájékoztató tábla</t>
  </si>
  <si>
    <t>MARADVÁNYKIMUTATÁS</t>
  </si>
  <si>
    <t>Közös Hivatal</t>
  </si>
  <si>
    <t>Alaptevékenység kölségvetési bevételei</t>
  </si>
  <si>
    <t>Alaptevékenység költségvetési kiadásai</t>
  </si>
  <si>
    <t>I.</t>
  </si>
  <si>
    <t>Alaptevékenység költségvetési egyenlege</t>
  </si>
  <si>
    <t>Alaptevékenység finanszírozási bevételei</t>
  </si>
  <si>
    <t>Alaptevékenység finanszírozási kiadásai</t>
  </si>
  <si>
    <t>II.</t>
  </si>
  <si>
    <t>Alaptevékenység finanszírozási egyenlege</t>
  </si>
  <si>
    <t>A)</t>
  </si>
  <si>
    <t>Alaptevékenység maradványa</t>
  </si>
  <si>
    <t>Vállalkozási tevékenység költségvetési bevételei</t>
  </si>
  <si>
    <t xml:space="preserve">Vállalkozási tevékenység költségvetési kiadásai </t>
  </si>
  <si>
    <t>III.</t>
  </si>
  <si>
    <t>Vállalkozási tevékenység költségvetési egyenlege</t>
  </si>
  <si>
    <t>Vállalkozási tevékenység finanszírozási bevételei</t>
  </si>
  <si>
    <t>Vállalkozási tevékenység finanszírozási kiadásai</t>
  </si>
  <si>
    <t>IV.</t>
  </si>
  <si>
    <t>Vállalkozási tevékenység finanszírozási egyenlege</t>
  </si>
  <si>
    <t>B)</t>
  </si>
  <si>
    <t>Vállakozási tevékenység maradványa</t>
  </si>
  <si>
    <t>C)</t>
  </si>
  <si>
    <t>Összes maradvány</t>
  </si>
  <si>
    <t>D)</t>
  </si>
  <si>
    <t>Alaptevékenység kötelezettségvállalással terhelt maradványa</t>
  </si>
  <si>
    <t>E)</t>
  </si>
  <si>
    <t>Alaptevékenység szabad maradványa</t>
  </si>
  <si>
    <t>"A Sió vízi turisztikai fejlesztés I.üteme" TOP-1.2.1-15-TL1-2016-00019</t>
  </si>
  <si>
    <t>2018.után</t>
  </si>
  <si>
    <t>lízing</t>
  </si>
  <si>
    <t>2019.</t>
  </si>
  <si>
    <t>2019.utáni</t>
  </si>
  <si>
    <t>2017. év  előtti kifizetés</t>
  </si>
  <si>
    <t>Mesevár Óvoda</t>
  </si>
  <si>
    <t>2018. évi                 eredeti előirányzat</t>
  </si>
  <si>
    <t>2018. évi                 módosított előirányzat</t>
  </si>
  <si>
    <t>Emlékmű felújítás tábla</t>
  </si>
  <si>
    <t>JETA járdaépítés</t>
  </si>
  <si>
    <t>JETA garzon lakások terve</t>
  </si>
  <si>
    <t>Közfoglalkozttaás mintprogram- ültetvény</t>
  </si>
  <si>
    <t>E.R.Ö.V felújítás</t>
  </si>
  <si>
    <t>2017.évi Szoc.Föld program eszközbeszerzései</t>
  </si>
  <si>
    <t>eszközbeszerzések önkormányzat</t>
  </si>
  <si>
    <t>eszközbeszerzések Mesevár Óvoda</t>
  </si>
  <si>
    <t>traktor vásárlás önerő</t>
  </si>
  <si>
    <t>szabadtéri színpad tervezési díjak</t>
  </si>
  <si>
    <t>szabadtéri színpad kialakítása</t>
  </si>
  <si>
    <t>orvosi rendelő Kazán</t>
  </si>
  <si>
    <t>kártyaolvasó</t>
  </si>
  <si>
    <t>informatikai hálózat kiépítésa</t>
  </si>
  <si>
    <t>VP pályázat</t>
  </si>
  <si>
    <t>start mintaprogram eszközbeszerzések</t>
  </si>
  <si>
    <t>Közös Hivatal eszközbeszerzések</t>
  </si>
  <si>
    <t>Híd terv</t>
  </si>
  <si>
    <t>településrendezési eszköz módosítása</t>
  </si>
  <si>
    <t>2019 évi előirányzat BEVÉTELEK</t>
  </si>
  <si>
    <t>2020.</t>
  </si>
  <si>
    <t>2020. után</t>
  </si>
  <si>
    <t>Vagyonkimutatás a könyvviteli mérlegben szereplő eszközökről 2018. év</t>
  </si>
  <si>
    <t>2018. év</t>
  </si>
  <si>
    <t>eszköz beszerzések Műv.Ház</t>
  </si>
  <si>
    <t>VP6-7.2.1.-7.4.1.2.-16 Külterületi utak fenntartásához szükséges eszközbeszerzéési pályázat</t>
  </si>
  <si>
    <t>2019.után</t>
  </si>
  <si>
    <t>TOP 3.1.1.-15-TL1-2018-00008 Kölesd Kistormás községeket összekötő kerékpárút építése</t>
  </si>
  <si>
    <t>Védőni helyettesítés Gyönk</t>
  </si>
  <si>
    <t xml:space="preserve">Sióagárd Község önkormányzat </t>
  </si>
  <si>
    <t>Kölesdi Sportegyesület</t>
  </si>
  <si>
    <t>2016</t>
  </si>
  <si>
    <t>Hitel, kölcsön állomány 2017. dec. 31-én</t>
  </si>
  <si>
    <t>2019. után</t>
  </si>
  <si>
    <t>2.1. melléklet a 8/2019. (V.28.) önkormányzati rendelethez</t>
  </si>
  <si>
    <t>2.2. melléklet a 8/2019. (V.28.) önkormányzati rendelethez</t>
  </si>
  <si>
    <t>9.1. melléklet a 8/2019. (V.28.) önkormányzati rendelethez</t>
  </si>
  <si>
    <t>9.1.1. melléklet a 8/2019. (V.28.) önkormányzati rendelethez</t>
  </si>
  <si>
    <t>9.2.1. melléklet a 8/2019. (V.28.) önkormányzati rendelethez</t>
  </si>
  <si>
    <t>9.2. melléklet a 8/2019. (V.28.)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</si>
</sst>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  <numFmt numFmtId="171" formatCode="#"/>
    <numFmt numFmtId="172" formatCode="00"/>
    <numFmt numFmtId="173" formatCode="#,###__;\-#,###__"/>
    <numFmt numFmtId="174" formatCode="#,###\ _F_t;\-#,###\ _F_t"/>
    <numFmt numFmtId="175" formatCode="_-* #,##0\ _F_t_-;\-* #,##0\ _F_t_-;_-* &quot;-&quot;??\ _F_t_-;_-@_-"/>
    <numFmt numFmtId="176" formatCode="[$-40E]yyyy\.\ mmmm\ d\.\,\ dddd"/>
  </numFmts>
  <fonts count="8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sz val="6.95"/>
      <name val="Felix Titling"/>
      <family val="2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imes New Roman CE"/>
      <family val="0"/>
    </font>
    <font>
      <sz val="9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lightHorizontal">
        <fgColor indexed="8"/>
        <bgColor indexed="9"/>
      </patternFill>
    </fill>
    <fill>
      <patternFill patternType="gray125">
        <fgColor indexed="8"/>
        <bgColor indexed="47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 diagonalUp="1" diagonalDown="1">
      <left style="thin"/>
      <right style="thin"/>
      <top style="medium"/>
      <bottom style="medium"/>
      <diagonal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</cellStyleXfs>
  <cellXfs count="80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58" applyFont="1" applyFill="1" applyBorder="1" applyAlignment="1" applyProtection="1">
      <alignment horizontal="center" vertical="center" wrapText="1"/>
      <protection/>
    </xf>
    <xf numFmtId="0" fontId="11" fillId="0" borderId="12" xfId="58" applyFont="1" applyFill="1" applyBorder="1" applyAlignment="1" applyProtection="1">
      <alignment horizontal="center" vertical="center" wrapText="1"/>
      <protection/>
    </xf>
    <xf numFmtId="0" fontId="11" fillId="0" borderId="13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Protection="1">
      <alignment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12" xfId="58" applyFont="1" applyFill="1" applyBorder="1" applyAlignment="1" applyProtection="1">
      <alignment horizontal="left" vertical="center" wrapText="1" indent="1"/>
      <protection/>
    </xf>
    <xf numFmtId="166" fontId="12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left" wrapText="1" indent="1"/>
      <protection/>
    </xf>
    <xf numFmtId="166" fontId="1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wrapText="1" indent="1"/>
      <protection/>
    </xf>
    <xf numFmtId="166" fontId="1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Border="1" applyAlignment="1" applyProtection="1">
      <alignment horizontal="left" vertical="center" wrapText="1" indent="1"/>
      <protection/>
    </xf>
    <xf numFmtId="49" fontId="13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166" fontId="13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wrapText="1" indent="1"/>
      <protection/>
    </xf>
    <xf numFmtId="166" fontId="13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8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166" fontId="1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wrapText="1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66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12" fillId="0" borderId="13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vertical="center" wrapText="1"/>
      <protection/>
    </xf>
    <xf numFmtId="166" fontId="12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13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29" xfId="58" applyFont="1" applyFill="1" applyBorder="1" applyAlignment="1" applyProtection="1">
      <alignment horizontal="left" vertical="center" wrapText="1" indent="1"/>
      <protection/>
    </xf>
    <xf numFmtId="166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58" applyFont="1" applyFill="1" applyBorder="1" applyAlignment="1" applyProtection="1">
      <alignment horizontal="left" vertical="center" wrapText="1" indent="1"/>
      <protection/>
    </xf>
    <xf numFmtId="0" fontId="13" fillId="0" borderId="31" xfId="58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6"/>
      <protection/>
    </xf>
    <xf numFmtId="0" fontId="13" fillId="0" borderId="21" xfId="58" applyFont="1" applyFill="1" applyBorder="1" applyAlignment="1" applyProtection="1">
      <alignment horizontal="left" indent="6"/>
      <protection/>
    </xf>
    <xf numFmtId="0" fontId="13" fillId="0" borderId="21" xfId="58" applyFont="1" applyFill="1" applyBorder="1" applyAlignment="1" applyProtection="1">
      <alignment horizontal="left" vertical="center" wrapText="1" indent="6"/>
      <protection/>
    </xf>
    <xf numFmtId="49" fontId="13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58" applyFont="1" applyFill="1" applyBorder="1" applyAlignment="1" applyProtection="1">
      <alignment horizontal="left" vertical="center" wrapText="1" indent="7"/>
      <protection/>
    </xf>
    <xf numFmtId="166" fontId="1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58" applyFont="1" applyFill="1" applyBorder="1" applyAlignment="1" applyProtection="1">
      <alignment horizontal="left" vertical="center" wrapText="1" indent="1"/>
      <protection/>
    </xf>
    <xf numFmtId="0" fontId="12" fillId="0" borderId="27" xfId="58" applyFont="1" applyFill="1" applyBorder="1" applyAlignment="1" applyProtection="1">
      <alignment vertical="center" wrapText="1"/>
      <protection/>
    </xf>
    <xf numFmtId="166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166" fontId="1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8" applyFont="1" applyFill="1" applyBorder="1" applyAlignment="1" applyProtection="1">
      <alignment horizontal="left" vertical="center" wrapText="1" indent="6"/>
      <protection/>
    </xf>
    <xf numFmtId="166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8" applyFont="1" applyFill="1" applyBorder="1" applyAlignment="1" applyProtection="1">
      <alignment horizontal="left" vertical="center" wrapText="1" indent="1"/>
      <protection/>
    </xf>
    <xf numFmtId="0" fontId="13" fillId="0" borderId="39" xfId="58" applyFont="1" applyFill="1" applyBorder="1" applyAlignment="1" applyProtection="1">
      <alignment horizontal="left" vertical="center" wrapText="1" indent="1"/>
      <protection/>
    </xf>
    <xf numFmtId="166" fontId="15" fillId="0" borderId="13" xfId="0" applyNumberFormat="1" applyFont="1" applyBorder="1" applyAlignment="1" applyProtection="1">
      <alignment horizontal="right" vertical="center" wrapText="1" indent="1"/>
      <protection/>
    </xf>
    <xf numFmtId="166" fontId="15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2" fillId="0" borderId="12" xfId="58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10" fillId="0" borderId="0" xfId="0" applyNumberFormat="1" applyFont="1" applyFill="1" applyAlignment="1" applyProtection="1">
      <alignment horizontal="right" vertical="center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2" xfId="0" applyNumberFormat="1" applyFont="1" applyFill="1" applyBorder="1" applyAlignment="1" applyProtection="1">
      <alignment horizontal="center" vertical="center" wrapText="1"/>
      <protection/>
    </xf>
    <xf numFmtId="166" fontId="11" fillId="0" borderId="13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40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2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6" fontId="13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6" fontId="20" fillId="0" borderId="2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23" fillId="0" borderId="0" xfId="58" applyFont="1" applyFill="1">
      <alignment/>
      <protection/>
    </xf>
    <xf numFmtId="166" fontId="24" fillId="0" borderId="0" xfId="58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167" fontId="19" fillId="0" borderId="24" xfId="58" applyNumberFormat="1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Protection="1">
      <alignment/>
      <protection locked="0"/>
    </xf>
    <xf numFmtId="169" fontId="0" fillId="0" borderId="18" xfId="40" applyNumberFormat="1" applyFont="1" applyFill="1" applyBorder="1" applyAlignment="1" applyProtection="1">
      <alignment/>
      <protection locked="0"/>
    </xf>
    <xf numFmtId="169" fontId="0" fillId="0" borderId="19" xfId="40" applyNumberFormat="1" applyFont="1" applyFill="1" applyBorder="1" applyAlignment="1" applyProtection="1">
      <alignment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1" xfId="58" applyFont="1" applyFill="1" applyBorder="1" applyProtection="1">
      <alignment/>
      <protection locked="0"/>
    </xf>
    <xf numFmtId="169" fontId="0" fillId="0" borderId="21" xfId="40" applyNumberFormat="1" applyFont="1" applyFill="1" applyBorder="1" applyAlignment="1" applyProtection="1">
      <alignment/>
      <protection locked="0"/>
    </xf>
    <xf numFmtId="169" fontId="0" fillId="0" borderId="22" xfId="40" applyNumberFormat="1" applyFont="1" applyFill="1" applyBorder="1" applyAlignment="1" applyProtection="1">
      <alignment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4" xfId="58" applyFont="1" applyFill="1" applyBorder="1" applyProtection="1">
      <alignment/>
      <protection locked="0"/>
    </xf>
    <xf numFmtId="169" fontId="0" fillId="0" borderId="24" xfId="40" applyNumberFormat="1" applyFont="1" applyFill="1" applyBorder="1" applyAlignment="1" applyProtection="1">
      <alignment/>
      <protection locked="0"/>
    </xf>
    <xf numFmtId="0" fontId="19" fillId="0" borderId="11" xfId="58" applyFont="1" applyFill="1" applyBorder="1" applyAlignment="1">
      <alignment horizontal="center" vertical="center"/>
      <protection/>
    </xf>
    <xf numFmtId="0" fontId="19" fillId="0" borderId="12" xfId="58" applyFont="1" applyFill="1" applyBorder="1">
      <alignment/>
      <protection/>
    </xf>
    <xf numFmtId="169" fontId="19" fillId="0" borderId="12" xfId="58" applyNumberFormat="1" applyFont="1" applyFill="1" applyBorder="1">
      <alignment/>
      <protection/>
    </xf>
    <xf numFmtId="169" fontId="19" fillId="0" borderId="13" xfId="58" applyNumberFormat="1" applyFont="1" applyFill="1" applyBorder="1">
      <alignment/>
      <protection/>
    </xf>
    <xf numFmtId="0" fontId="24" fillId="0" borderId="0" xfId="58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28" xfId="58" applyFont="1" applyFill="1" applyBorder="1" applyAlignment="1" applyProtection="1">
      <alignment horizontal="center" vertical="center" wrapText="1"/>
      <protection/>
    </xf>
    <xf numFmtId="0" fontId="12" fillId="0" borderId="29" xfId="58" applyFont="1" applyFill="1" applyBorder="1" applyAlignment="1" applyProtection="1">
      <alignment horizontal="center" vertical="center" wrapText="1"/>
      <protection/>
    </xf>
    <xf numFmtId="0" fontId="12" fillId="0" borderId="3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/>
      <protection/>
    </xf>
    <xf numFmtId="0" fontId="13" fillId="0" borderId="12" xfId="58" applyFont="1" applyFill="1" applyBorder="1" applyAlignment="1" applyProtection="1">
      <alignment horizontal="center" vertical="center"/>
      <protection/>
    </xf>
    <xf numFmtId="0" fontId="13" fillId="0" borderId="13" xfId="58" applyFont="1" applyFill="1" applyBorder="1" applyAlignment="1" applyProtection="1">
      <alignment horizontal="center" vertical="center"/>
      <protection/>
    </xf>
    <xf numFmtId="0" fontId="13" fillId="0" borderId="28" xfId="58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Protection="1">
      <alignment/>
      <protection/>
    </xf>
    <xf numFmtId="169" fontId="13" fillId="0" borderId="49" xfId="40" applyNumberFormat="1" applyFont="1" applyFill="1" applyBorder="1" applyAlignment="1" applyProtection="1">
      <alignment/>
      <protection locked="0"/>
    </xf>
    <xf numFmtId="0" fontId="13" fillId="0" borderId="20" xfId="58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horizontal="justify" wrapText="1"/>
    </xf>
    <xf numFmtId="169" fontId="13" fillId="0" borderId="37" xfId="40" applyNumberFormat="1" applyFont="1" applyFill="1" applyBorder="1" applyAlignment="1" applyProtection="1">
      <alignment/>
      <protection locked="0"/>
    </xf>
    <xf numFmtId="0" fontId="27" fillId="0" borderId="21" xfId="0" applyFont="1" applyBorder="1" applyAlignment="1">
      <alignment wrapText="1"/>
    </xf>
    <xf numFmtId="0" fontId="13" fillId="0" borderId="23" xfId="58" applyFont="1" applyFill="1" applyBorder="1" applyAlignment="1" applyProtection="1">
      <alignment horizontal="center" vertical="center"/>
      <protection/>
    </xf>
    <xf numFmtId="169" fontId="13" fillId="0" borderId="38" xfId="40" applyNumberFormat="1" applyFont="1" applyFill="1" applyBorder="1" applyAlignment="1" applyProtection="1">
      <alignment/>
      <protection locked="0"/>
    </xf>
    <xf numFmtId="0" fontId="27" fillId="0" borderId="34" xfId="0" applyFont="1" applyBorder="1" applyAlignment="1">
      <alignment wrapText="1"/>
    </xf>
    <xf numFmtId="169" fontId="12" fillId="0" borderId="13" xfId="40" applyNumberFormat="1" applyFont="1" applyFill="1" applyBorder="1" applyAlignment="1" applyProtection="1">
      <alignment/>
      <protection/>
    </xf>
    <xf numFmtId="0" fontId="13" fillId="0" borderId="29" xfId="58" applyFont="1" applyFill="1" applyBorder="1" applyProtection="1">
      <alignment/>
      <protection locked="0"/>
    </xf>
    <xf numFmtId="169" fontId="13" fillId="0" borderId="30" xfId="40" applyNumberFormat="1" applyFont="1" applyFill="1" applyBorder="1" applyAlignment="1" applyProtection="1">
      <alignment/>
      <protection locked="0"/>
    </xf>
    <xf numFmtId="0" fontId="13" fillId="0" borderId="21" xfId="58" applyFont="1" applyFill="1" applyBorder="1" applyProtection="1">
      <alignment/>
      <protection locked="0"/>
    </xf>
    <xf numFmtId="169" fontId="13" fillId="0" borderId="22" xfId="40" applyNumberFormat="1" applyFont="1" applyFill="1" applyBorder="1" applyAlignment="1" applyProtection="1">
      <alignment/>
      <protection locked="0"/>
    </xf>
    <xf numFmtId="0" fontId="13" fillId="0" borderId="24" xfId="58" applyFont="1" applyFill="1" applyBorder="1" applyProtection="1">
      <alignment/>
      <protection locked="0"/>
    </xf>
    <xf numFmtId="169" fontId="13" fillId="0" borderId="25" xfId="40" applyNumberFormat="1" applyFont="1" applyFill="1" applyBorder="1" applyAlignment="1" applyProtection="1">
      <alignment/>
      <protection locked="0"/>
    </xf>
    <xf numFmtId="0" fontId="12" fillId="0" borderId="11" xfId="58" applyFont="1" applyFill="1" applyBorder="1" applyAlignment="1" applyProtection="1">
      <alignment horizontal="center" vertical="center"/>
      <protection/>
    </xf>
    <xf numFmtId="0" fontId="12" fillId="0" borderId="12" xfId="58" applyFont="1" applyFill="1" applyBorder="1" applyAlignment="1" applyProtection="1">
      <alignment horizontal="left" vertical="center" wrapText="1"/>
      <protection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21" xfId="0" applyNumberFormat="1" applyFont="1" applyFill="1" applyBorder="1" applyAlignment="1" applyProtection="1">
      <alignment vertical="center" wrapText="1"/>
      <protection locked="0"/>
    </xf>
    <xf numFmtId="166" fontId="0" fillId="0" borderId="32" xfId="0" applyNumberFormat="1" applyFill="1" applyBorder="1" applyAlignment="1" applyProtection="1">
      <alignment horizontal="left" vertical="center" wrapText="1"/>
      <protection locked="0"/>
    </xf>
    <xf numFmtId="166" fontId="13" fillId="0" borderId="24" xfId="0" applyNumberFormat="1" applyFont="1" applyFill="1" applyBorder="1" applyAlignment="1" applyProtection="1">
      <alignment vertical="center" wrapText="1"/>
      <protection locked="0"/>
    </xf>
    <xf numFmtId="166" fontId="11" fillId="0" borderId="11" xfId="0" applyNumberFormat="1" applyFont="1" applyFill="1" applyBorder="1" applyAlignment="1" applyProtection="1">
      <alignment horizontal="left" vertical="center" wrapText="1"/>
      <protection/>
    </xf>
    <xf numFmtId="166" fontId="12" fillId="0" borderId="12" xfId="0" applyNumberFormat="1" applyFont="1" applyFill="1" applyBorder="1" applyAlignment="1" applyProtection="1">
      <alignment vertical="center" wrapText="1"/>
      <protection/>
    </xf>
    <xf numFmtId="166" fontId="19" fillId="0" borderId="0" xfId="0" applyNumberFormat="1" applyFont="1" applyFill="1" applyAlignment="1">
      <alignment vertical="center" wrapText="1"/>
    </xf>
    <xf numFmtId="166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21" xfId="0" applyNumberFormat="1" applyFont="1" applyFill="1" applyBorder="1" applyAlignment="1" applyProtection="1">
      <alignment vertical="center" wrapText="1"/>
      <protection locked="0"/>
    </xf>
    <xf numFmtId="166" fontId="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24" xfId="0" applyNumberFormat="1" applyFont="1" applyFill="1" applyBorder="1" applyAlignment="1" applyProtection="1">
      <alignment vertical="center" wrapText="1"/>
      <protection locked="0"/>
    </xf>
    <xf numFmtId="166" fontId="1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>
      <alignment horizontal="left" vertical="center" indent="1"/>
      <protection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6" fontId="4" fillId="0" borderId="0" xfId="0" applyNumberFormat="1" applyFont="1" applyFill="1" applyAlignment="1" applyProtection="1">
      <alignment horizontal="left" vertical="center" wrapText="1"/>
      <protection/>
    </xf>
    <xf numFmtId="166" fontId="5" fillId="0" borderId="0" xfId="0" applyNumberFormat="1" applyFont="1" applyFill="1" applyAlignment="1" applyProtection="1">
      <alignment vertical="center" wrapText="1"/>
      <protection/>
    </xf>
    <xf numFmtId="166" fontId="4" fillId="0" borderId="0" xfId="0" applyNumberFormat="1" applyFont="1" applyFill="1" applyAlignment="1">
      <alignment vertical="center" wrapText="1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51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49" fontId="11" fillId="0" borderId="52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166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23" xfId="58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166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28" xfId="58" applyNumberFormat="1" applyFont="1" applyFill="1" applyBorder="1" applyAlignment="1" applyProtection="1">
      <alignment horizontal="center" vertical="center" wrapText="1"/>
      <protection/>
    </xf>
    <xf numFmtId="49" fontId="13" fillId="0" borderId="32" xfId="58" applyNumberFormat="1" applyFont="1" applyFill="1" applyBorder="1" applyAlignment="1" applyProtection="1">
      <alignment horizontal="center" vertical="center" wrapText="1"/>
      <protection/>
    </xf>
    <xf numFmtId="49" fontId="13" fillId="0" borderId="33" xfId="58" applyNumberFormat="1" applyFont="1" applyFill="1" applyBorder="1" applyAlignment="1" applyProtection="1">
      <alignment horizontal="center" vertical="center" wrapText="1"/>
      <protection/>
    </xf>
    <xf numFmtId="0" fontId="13" fillId="0" borderId="34" xfId="58" applyFont="1" applyFill="1" applyBorder="1" applyAlignment="1" applyProtection="1">
      <alignment horizontal="left" vertical="center" wrapText="1" indent="6"/>
      <protection/>
    </xf>
    <xf numFmtId="170" fontId="0" fillId="0" borderId="0" xfId="0" applyNumberFormat="1" applyFill="1" applyAlignment="1">
      <alignment vertical="center" wrapText="1"/>
    </xf>
    <xf numFmtId="49" fontId="12" fillId="0" borderId="11" xfId="58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57" xfId="0" applyFont="1" applyFill="1" applyBorder="1" applyAlignment="1" applyProtection="1">
      <alignment vertical="center" wrapText="1"/>
      <protection/>
    </xf>
    <xf numFmtId="3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/>
    </xf>
    <xf numFmtId="166" fontId="4" fillId="0" borderId="0" xfId="0" applyNumberFormat="1" applyFont="1" applyFill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49" fontId="11" fillId="0" borderId="5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6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6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vertical="center"/>
      <protection locked="0"/>
    </xf>
    <xf numFmtId="166" fontId="12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166" fontId="13" fillId="0" borderId="21" xfId="0" applyNumberFormat="1" applyFont="1" applyFill="1" applyBorder="1" applyAlignment="1" applyProtection="1">
      <alignment vertical="center"/>
      <protection locked="0"/>
    </xf>
    <xf numFmtId="166" fontId="12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166" fontId="13" fillId="0" borderId="24" xfId="0" applyNumberFormat="1" applyFont="1" applyFill="1" applyBorder="1" applyAlignment="1" applyProtection="1">
      <alignment vertical="center"/>
      <protection locked="0"/>
    </xf>
    <xf numFmtId="166" fontId="12" fillId="0" borderId="25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66" fontId="12" fillId="0" borderId="12" xfId="0" applyNumberFormat="1" applyFont="1" applyFill="1" applyBorder="1" applyAlignment="1" applyProtection="1">
      <alignment vertical="center"/>
      <protection/>
    </xf>
    <xf numFmtId="166" fontId="12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6" fontId="24" fillId="0" borderId="0" xfId="58" applyNumberFormat="1" applyFont="1" applyFill="1" applyBorder="1" applyAlignment="1" applyProtection="1">
      <alignment horizontal="center" vertical="center" wrapText="1"/>
      <protection/>
    </xf>
    <xf numFmtId="166" fontId="11" fillId="0" borderId="53" xfId="0" applyNumberFormat="1" applyFont="1" applyFill="1" applyBorder="1" applyAlignment="1" applyProtection="1">
      <alignment horizontal="center" vertical="center" wrapText="1"/>
      <protection/>
    </xf>
    <xf numFmtId="166" fontId="11" fillId="0" borderId="36" xfId="0" applyNumberFormat="1" applyFont="1" applyFill="1" applyBorder="1" applyAlignment="1" applyProtection="1">
      <alignment horizontal="center" vertical="center" wrapText="1"/>
      <protection/>
    </xf>
    <xf numFmtId="166" fontId="11" fillId="0" borderId="59" xfId="0" applyNumberFormat="1" applyFont="1" applyFill="1" applyBorder="1" applyAlignment="1" applyProtection="1">
      <alignment horizontal="center" vertical="center" wrapText="1"/>
      <protection/>
    </xf>
    <xf numFmtId="166" fontId="11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60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61" xfId="0" applyFont="1" applyBorder="1" applyAlignment="1" applyProtection="1">
      <alignment horizontal="left" vertical="center" wrapText="1" indent="1"/>
      <protection/>
    </xf>
    <xf numFmtId="166" fontId="13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3" xfId="0" applyFont="1" applyBorder="1" applyAlignment="1" applyProtection="1">
      <alignment vertical="center" wrapText="1"/>
      <protection/>
    </xf>
    <xf numFmtId="0" fontId="15" fillId="0" borderId="64" xfId="0" applyFont="1" applyBorder="1" applyAlignment="1" applyProtection="1">
      <alignment horizontal="left" vertical="center" wrapText="1" indent="1"/>
      <protection/>
    </xf>
    <xf numFmtId="166" fontId="12" fillId="0" borderId="65" xfId="58" applyNumberFormat="1" applyFont="1" applyFill="1" applyBorder="1" applyAlignment="1" applyProtection="1">
      <alignment horizontal="right" vertical="center" wrapText="1" indent="1"/>
      <protection/>
    </xf>
    <xf numFmtId="166" fontId="12" fillId="0" borderId="66" xfId="58" applyNumberFormat="1" applyFont="1" applyFill="1" applyBorder="1" applyAlignment="1" applyProtection="1">
      <alignment horizontal="right" vertical="center" wrapText="1" indent="1"/>
      <protection/>
    </xf>
    <xf numFmtId="49" fontId="13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6" fontId="13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7" xfId="58" applyFont="1" applyFill="1" applyBorder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49" fontId="13" fillId="0" borderId="68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69" xfId="58" applyFont="1" applyFill="1" applyBorder="1" applyAlignment="1" applyProtection="1">
      <alignment horizontal="left" vertical="center" wrapText="1" indent="1"/>
      <protection/>
    </xf>
    <xf numFmtId="166" fontId="13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3" xfId="58" applyFont="1" applyFill="1" applyBorder="1" applyAlignment="1" applyProtection="1">
      <alignment horizontal="left" vertical="center" wrapText="1" indent="1"/>
      <protection/>
    </xf>
    <xf numFmtId="0" fontId="12" fillId="0" borderId="64" xfId="58" applyFont="1" applyFill="1" applyBorder="1" applyAlignment="1" applyProtection="1">
      <alignment horizontal="left" vertical="center" wrapText="1" indent="1"/>
      <protection/>
    </xf>
    <xf numFmtId="166" fontId="15" fillId="0" borderId="65" xfId="0" applyNumberFormat="1" applyFont="1" applyBorder="1" applyAlignment="1" applyProtection="1">
      <alignment horizontal="right" vertical="center" wrapText="1" indent="1"/>
      <protection/>
    </xf>
    <xf numFmtId="166" fontId="15" fillId="0" borderId="66" xfId="0" applyNumberFormat="1" applyFont="1" applyBorder="1" applyAlignment="1" applyProtection="1">
      <alignment horizontal="right" vertical="center" wrapText="1" indent="1"/>
      <protection/>
    </xf>
    <xf numFmtId="49" fontId="13" fillId="0" borderId="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wrapText="1"/>
      <protection/>
    </xf>
    <xf numFmtId="0" fontId="23" fillId="0" borderId="0" xfId="0" applyFont="1" applyFill="1" applyBorder="1" applyAlignment="1">
      <alignment vertical="center" wrapText="1"/>
    </xf>
    <xf numFmtId="49" fontId="13" fillId="0" borderId="60" xfId="58" applyNumberFormat="1" applyFont="1" applyFill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wrapText="1"/>
      <protection/>
    </xf>
    <xf numFmtId="0" fontId="15" fillId="0" borderId="63" xfId="0" applyFont="1" applyBorder="1" applyAlignment="1" applyProtection="1">
      <alignment horizontal="center" wrapText="1"/>
      <protection/>
    </xf>
    <xf numFmtId="166" fontId="0" fillId="0" borderId="0" xfId="57" applyNumberFormat="1" applyFill="1" applyAlignment="1" applyProtection="1">
      <alignment horizontal="center" vertical="center" wrapText="1"/>
      <protection/>
    </xf>
    <xf numFmtId="166" fontId="0" fillId="0" borderId="0" xfId="57" applyNumberFormat="1" applyFill="1" applyAlignment="1" applyProtection="1">
      <alignment vertical="center" wrapText="1"/>
      <protection/>
    </xf>
    <xf numFmtId="166" fontId="10" fillId="0" borderId="0" xfId="57" applyNumberFormat="1" applyFont="1" applyFill="1" applyAlignment="1" applyProtection="1">
      <alignment horizontal="right"/>
      <protection/>
    </xf>
    <xf numFmtId="166" fontId="24" fillId="0" borderId="0" xfId="57" applyNumberFormat="1" applyFont="1" applyFill="1" applyAlignment="1" applyProtection="1">
      <alignment vertical="center"/>
      <protection/>
    </xf>
    <xf numFmtId="166" fontId="11" fillId="0" borderId="72" xfId="57" applyNumberFormat="1" applyFont="1" applyFill="1" applyBorder="1" applyAlignment="1" applyProtection="1">
      <alignment horizontal="center" vertical="center"/>
      <protection/>
    </xf>
    <xf numFmtId="166" fontId="11" fillId="0" borderId="73" xfId="57" applyNumberFormat="1" applyFont="1" applyFill="1" applyBorder="1" applyAlignment="1" applyProtection="1">
      <alignment horizontal="center" vertical="center" wrapText="1"/>
      <protection/>
    </xf>
    <xf numFmtId="166" fontId="24" fillId="0" borderId="0" xfId="57" applyNumberFormat="1" applyFont="1" applyFill="1" applyAlignment="1" applyProtection="1">
      <alignment horizontal="center" vertical="center"/>
      <protection/>
    </xf>
    <xf numFmtId="166" fontId="12" fillId="0" borderId="74" xfId="57" applyNumberFormat="1" applyFont="1" applyFill="1" applyBorder="1" applyAlignment="1" applyProtection="1">
      <alignment horizontal="center" vertical="center" wrapText="1"/>
      <protection/>
    </xf>
    <xf numFmtId="166" fontId="12" fillId="0" borderId="59" xfId="57" applyNumberFormat="1" applyFont="1" applyFill="1" applyBorder="1" applyAlignment="1" applyProtection="1">
      <alignment horizontal="center" vertical="center" wrapText="1"/>
      <protection/>
    </xf>
    <xf numFmtId="166" fontId="12" fillId="0" borderId="75" xfId="57" applyNumberFormat="1" applyFont="1" applyFill="1" applyBorder="1" applyAlignment="1" applyProtection="1">
      <alignment horizontal="center" vertical="center" wrapText="1"/>
      <protection/>
    </xf>
    <xf numFmtId="166" fontId="12" fillId="0" borderId="76" xfId="57" applyNumberFormat="1" applyFont="1" applyFill="1" applyBorder="1" applyAlignment="1" applyProtection="1">
      <alignment horizontal="center" vertical="center" wrapText="1"/>
      <protection/>
    </xf>
    <xf numFmtId="166" fontId="12" fillId="0" borderId="77" xfId="57" applyNumberFormat="1" applyFont="1" applyFill="1" applyBorder="1" applyAlignment="1" applyProtection="1">
      <alignment horizontal="center" vertical="center" wrapText="1"/>
      <protection/>
    </xf>
    <xf numFmtId="166" fontId="24" fillId="0" borderId="0" xfId="57" applyNumberFormat="1" applyFont="1" applyFill="1" applyAlignment="1" applyProtection="1">
      <alignment horizontal="center" vertical="center" wrapText="1"/>
      <protection/>
    </xf>
    <xf numFmtId="166" fontId="12" fillId="0" borderId="78" xfId="57" applyNumberFormat="1" applyFont="1" applyFill="1" applyBorder="1" applyAlignment="1" applyProtection="1">
      <alignment horizontal="center" vertical="center" wrapText="1"/>
      <protection/>
    </xf>
    <xf numFmtId="166" fontId="12" fillId="0" borderId="59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79" xfId="57" applyNumberFormat="1" applyFont="1" applyFill="1" applyBorder="1" applyAlignment="1" applyProtection="1">
      <alignment horizontal="center" vertical="center" wrapText="1"/>
      <protection locked="0"/>
    </xf>
    <xf numFmtId="166" fontId="13" fillId="0" borderId="59" xfId="57" applyNumberFormat="1" applyFont="1" applyFill="1" applyBorder="1" applyAlignment="1" applyProtection="1">
      <alignment vertical="center" wrapText="1"/>
      <protection/>
    </xf>
    <xf numFmtId="166" fontId="13" fillId="0" borderId="78" xfId="57" applyNumberFormat="1" applyFont="1" applyFill="1" applyBorder="1" applyAlignment="1" applyProtection="1">
      <alignment vertical="center" wrapText="1"/>
      <protection/>
    </xf>
    <xf numFmtId="166" fontId="13" fillId="0" borderId="79" xfId="57" applyNumberFormat="1" applyFont="1" applyFill="1" applyBorder="1" applyAlignment="1" applyProtection="1">
      <alignment vertical="center" wrapText="1"/>
      <protection/>
    </xf>
    <xf numFmtId="166" fontId="13" fillId="0" borderId="76" xfId="57" applyNumberFormat="1" applyFont="1" applyFill="1" applyBorder="1" applyAlignment="1" applyProtection="1">
      <alignment vertical="center" wrapText="1"/>
      <protection/>
    </xf>
    <xf numFmtId="166" fontId="12" fillId="0" borderId="80" xfId="57" applyNumberFormat="1" applyFont="1" applyFill="1" applyBorder="1" applyAlignment="1" applyProtection="1">
      <alignment horizontal="center" vertical="center" wrapText="1"/>
      <protection/>
    </xf>
    <xf numFmtId="166" fontId="13" fillId="0" borderId="81" xfId="5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82" xfId="57" applyNumberFormat="1" applyFont="1" applyFill="1" applyBorder="1" applyAlignment="1" applyProtection="1">
      <alignment horizontal="center" vertical="center" wrapText="1"/>
      <protection locked="0"/>
    </xf>
    <xf numFmtId="166" fontId="13" fillId="0" borderId="81" xfId="57" applyNumberFormat="1" applyFont="1" applyFill="1" applyBorder="1" applyAlignment="1" applyProtection="1">
      <alignment vertical="center" wrapText="1"/>
      <protection locked="0"/>
    </xf>
    <xf numFmtId="166" fontId="13" fillId="0" borderId="80" xfId="57" applyNumberFormat="1" applyFont="1" applyFill="1" applyBorder="1" applyAlignment="1" applyProtection="1">
      <alignment vertical="center" wrapText="1"/>
      <protection locked="0"/>
    </xf>
    <xf numFmtId="166" fontId="13" fillId="0" borderId="82" xfId="57" applyNumberFormat="1" applyFont="1" applyFill="1" applyBorder="1" applyAlignment="1" applyProtection="1">
      <alignment vertical="center" wrapText="1"/>
      <protection locked="0"/>
    </xf>
    <xf numFmtId="166" fontId="13" fillId="0" borderId="83" xfId="57" applyNumberFormat="1" applyFont="1" applyFill="1" applyBorder="1" applyAlignment="1" applyProtection="1">
      <alignment vertical="center" wrapText="1"/>
      <protection locked="0"/>
    </xf>
    <xf numFmtId="166" fontId="13" fillId="0" borderId="81" xfId="57" applyNumberFormat="1" applyFont="1" applyFill="1" applyBorder="1" applyAlignment="1" applyProtection="1">
      <alignment vertical="center" wrapText="1"/>
      <protection/>
    </xf>
    <xf numFmtId="49" fontId="0" fillId="0" borderId="79" xfId="57" applyNumberFormat="1" applyFont="1" applyFill="1" applyBorder="1" applyAlignment="1" applyProtection="1">
      <alignment horizontal="center" vertical="center" wrapText="1"/>
      <protection locked="0"/>
    </xf>
    <xf numFmtId="166" fontId="12" fillId="0" borderId="84" xfId="57" applyNumberFormat="1" applyFont="1" applyFill="1" applyBorder="1" applyAlignment="1" applyProtection="1">
      <alignment horizontal="center" vertical="center" wrapText="1"/>
      <protection/>
    </xf>
    <xf numFmtId="166" fontId="13" fillId="0" borderId="85" xfId="5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86" xfId="57" applyNumberFormat="1" applyFont="1" applyFill="1" applyBorder="1" applyAlignment="1" applyProtection="1">
      <alignment horizontal="center" vertical="center" wrapText="1"/>
      <protection locked="0"/>
    </xf>
    <xf numFmtId="166" fontId="13" fillId="0" borderId="85" xfId="57" applyNumberFormat="1" applyFont="1" applyFill="1" applyBorder="1" applyAlignment="1" applyProtection="1">
      <alignment vertical="center" wrapText="1"/>
      <protection locked="0"/>
    </xf>
    <xf numFmtId="166" fontId="13" fillId="0" borderId="84" xfId="57" applyNumberFormat="1" applyFont="1" applyFill="1" applyBorder="1" applyAlignment="1" applyProtection="1">
      <alignment vertical="center" wrapText="1"/>
      <protection locked="0"/>
    </xf>
    <xf numFmtId="166" fontId="13" fillId="0" borderId="86" xfId="57" applyNumberFormat="1" applyFont="1" applyFill="1" applyBorder="1" applyAlignment="1" applyProtection="1">
      <alignment vertical="center" wrapText="1"/>
      <protection locked="0"/>
    </xf>
    <xf numFmtId="166" fontId="13" fillId="0" borderId="87" xfId="57" applyNumberFormat="1" applyFont="1" applyFill="1" applyBorder="1" applyAlignment="1" applyProtection="1">
      <alignment vertical="center" wrapText="1"/>
      <protection locked="0"/>
    </xf>
    <xf numFmtId="166" fontId="13" fillId="0" borderId="85" xfId="57" applyNumberFormat="1" applyFont="1" applyFill="1" applyBorder="1" applyAlignment="1" applyProtection="1">
      <alignment vertical="center" wrapText="1"/>
      <protection/>
    </xf>
    <xf numFmtId="166" fontId="12" fillId="0" borderId="59" xfId="57" applyNumberFormat="1" applyFont="1" applyFill="1" applyBorder="1" applyAlignment="1" applyProtection="1">
      <alignment horizontal="left" vertical="center" wrapText="1" indent="1"/>
      <protection/>
    </xf>
    <xf numFmtId="166" fontId="12" fillId="0" borderId="88" xfId="57" applyNumberFormat="1" applyFont="1" applyFill="1" applyBorder="1" applyAlignment="1" applyProtection="1">
      <alignment horizontal="center" vertical="center" wrapText="1"/>
      <protection/>
    </xf>
    <xf numFmtId="166" fontId="13" fillId="0" borderId="89" xfId="5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90" xfId="57" applyNumberFormat="1" applyFont="1" applyFill="1" applyBorder="1" applyAlignment="1" applyProtection="1">
      <alignment horizontal="center" vertical="center" wrapText="1"/>
      <protection locked="0"/>
    </xf>
    <xf numFmtId="166" fontId="13" fillId="0" borderId="77" xfId="57" applyNumberFormat="1" applyFont="1" applyFill="1" applyBorder="1" applyAlignment="1" applyProtection="1">
      <alignment vertical="center" wrapText="1"/>
      <protection locked="0"/>
    </xf>
    <xf numFmtId="166" fontId="13" fillId="0" borderId="88" xfId="57" applyNumberFormat="1" applyFont="1" applyFill="1" applyBorder="1" applyAlignment="1" applyProtection="1">
      <alignment vertical="center" wrapText="1"/>
      <protection locked="0"/>
    </xf>
    <xf numFmtId="166" fontId="13" fillId="0" borderId="91" xfId="57" applyNumberFormat="1" applyFont="1" applyFill="1" applyBorder="1" applyAlignment="1" applyProtection="1">
      <alignment vertical="center" wrapText="1"/>
      <protection locked="0"/>
    </xf>
    <xf numFmtId="166" fontId="13" fillId="0" borderId="92" xfId="57" applyNumberFormat="1" applyFont="1" applyFill="1" applyBorder="1" applyAlignment="1" applyProtection="1">
      <alignment vertical="center" wrapText="1"/>
      <protection locked="0"/>
    </xf>
    <xf numFmtId="166" fontId="13" fillId="0" borderId="77" xfId="57" applyNumberFormat="1" applyFont="1" applyFill="1" applyBorder="1" applyAlignment="1" applyProtection="1">
      <alignment vertical="center" wrapText="1"/>
      <protection/>
    </xf>
    <xf numFmtId="166" fontId="0" fillId="33" borderId="75" xfId="57" applyNumberFormat="1" applyFont="1" applyFill="1" applyBorder="1" applyAlignment="1" applyProtection="1">
      <alignment horizontal="left" vertical="center" wrapText="1" indent="2"/>
      <protection/>
    </xf>
    <xf numFmtId="166" fontId="0" fillId="0" borderId="0" xfId="57" applyNumberFormat="1" applyFont="1" applyFill="1" applyBorder="1" applyAlignment="1">
      <alignment horizontal="center" vertical="center" wrapText="1"/>
      <protection/>
    </xf>
    <xf numFmtId="166" fontId="0" fillId="0" borderId="0" xfId="57" applyNumberFormat="1" applyFont="1" applyFill="1" applyBorder="1" applyAlignment="1">
      <alignment vertical="center" wrapText="1"/>
      <protection/>
    </xf>
    <xf numFmtId="0" fontId="6" fillId="0" borderId="0" xfId="57" applyFont="1" applyAlignment="1">
      <alignment/>
      <protection/>
    </xf>
    <xf numFmtId="166" fontId="10" fillId="0" borderId="0" xfId="57" applyNumberFormat="1" applyFont="1" applyFill="1" applyBorder="1" applyAlignment="1">
      <alignment horizontal="right" vertical="center"/>
      <protection/>
    </xf>
    <xf numFmtId="166" fontId="11" fillId="0" borderId="93" xfId="57" applyNumberFormat="1" applyFont="1" applyFill="1" applyBorder="1" applyAlignment="1">
      <alignment horizontal="centerContinuous" vertical="center"/>
      <protection/>
    </xf>
    <xf numFmtId="166" fontId="11" fillId="0" borderId="94" xfId="57" applyNumberFormat="1" applyFont="1" applyFill="1" applyBorder="1" applyAlignment="1">
      <alignment horizontal="centerContinuous" vertical="center"/>
      <protection/>
    </xf>
    <xf numFmtId="166" fontId="11" fillId="0" borderId="95" xfId="57" applyNumberFormat="1" applyFont="1" applyFill="1" applyBorder="1" applyAlignment="1">
      <alignment horizontal="centerContinuous" vertical="center"/>
      <protection/>
    </xf>
    <xf numFmtId="166" fontId="24" fillId="0" borderId="0" xfId="57" applyNumberFormat="1" applyFont="1" applyFill="1" applyBorder="1" applyAlignment="1">
      <alignment vertical="center"/>
      <protection/>
    </xf>
    <xf numFmtId="166" fontId="11" fillId="0" borderId="72" xfId="57" applyNumberFormat="1" applyFont="1" applyFill="1" applyBorder="1" applyAlignment="1">
      <alignment horizontal="center" vertical="center"/>
      <protection/>
    </xf>
    <xf numFmtId="166" fontId="11" fillId="0" borderId="73" xfId="57" applyNumberFormat="1" applyFont="1" applyFill="1" applyBorder="1" applyAlignment="1">
      <alignment horizontal="center" vertical="center" wrapText="1"/>
      <protection/>
    </xf>
    <xf numFmtId="166" fontId="24" fillId="0" borderId="0" xfId="57" applyNumberFormat="1" applyFont="1" applyFill="1" applyBorder="1" applyAlignment="1">
      <alignment horizontal="center" vertical="center"/>
      <protection/>
    </xf>
    <xf numFmtId="166" fontId="11" fillId="0" borderId="74" xfId="57" applyNumberFormat="1" applyFont="1" applyFill="1" applyBorder="1" applyAlignment="1">
      <alignment horizontal="center" vertical="center" wrapText="1"/>
      <protection/>
    </xf>
    <xf numFmtId="166" fontId="11" fillId="0" borderId="59" xfId="57" applyNumberFormat="1" applyFont="1" applyFill="1" applyBorder="1" applyAlignment="1">
      <alignment horizontal="center" vertical="center" wrapText="1"/>
      <protection/>
    </xf>
    <xf numFmtId="166" fontId="11" fillId="0" borderId="75" xfId="57" applyNumberFormat="1" applyFont="1" applyFill="1" applyBorder="1" applyAlignment="1">
      <alignment horizontal="center" vertical="center" wrapText="1"/>
      <protection/>
    </xf>
    <xf numFmtId="166" fontId="11" fillId="0" borderId="76" xfId="57" applyNumberFormat="1" applyFont="1" applyFill="1" applyBorder="1" applyAlignment="1">
      <alignment horizontal="center" vertical="center" wrapText="1"/>
      <protection/>
    </xf>
    <xf numFmtId="166" fontId="24" fillId="0" borderId="0" xfId="57" applyNumberFormat="1" applyFont="1" applyFill="1" applyBorder="1" applyAlignment="1">
      <alignment horizontal="center" vertical="center" wrapText="1"/>
      <protection/>
    </xf>
    <xf numFmtId="166" fontId="11" fillId="0" borderId="78" xfId="57" applyNumberFormat="1" applyFont="1" applyFill="1" applyBorder="1" applyAlignment="1">
      <alignment horizontal="center" vertical="center" wrapText="1"/>
      <protection/>
    </xf>
    <xf numFmtId="166" fontId="11" fillId="0" borderId="59" xfId="57" applyNumberFormat="1" applyFont="1" applyFill="1" applyBorder="1" applyAlignment="1">
      <alignment horizontal="left" vertical="center" wrapText="1" indent="1"/>
      <protection/>
    </xf>
    <xf numFmtId="166" fontId="5" fillId="34" borderId="59" xfId="57" applyNumberFormat="1" applyFont="1" applyFill="1" applyBorder="1" applyAlignment="1">
      <alignment vertical="center" wrapText="1"/>
      <protection/>
    </xf>
    <xf numFmtId="166" fontId="5" fillId="34" borderId="96" xfId="57" applyNumberFormat="1" applyFont="1" applyFill="1" applyBorder="1" applyAlignment="1">
      <alignment vertical="center" wrapText="1"/>
      <protection/>
    </xf>
    <xf numFmtId="166" fontId="11" fillId="35" borderId="78" xfId="57" applyNumberFormat="1" applyFont="1" applyFill="1" applyBorder="1" applyAlignment="1" applyProtection="1">
      <alignment vertical="center" wrapText="1"/>
      <protection/>
    </xf>
    <xf numFmtId="166" fontId="11" fillId="35" borderId="79" xfId="57" applyNumberFormat="1" applyFont="1" applyFill="1" applyBorder="1" applyAlignment="1">
      <alignment vertical="center" wrapText="1"/>
      <protection/>
    </xf>
    <xf numFmtId="166" fontId="11" fillId="35" borderId="76" xfId="57" applyNumberFormat="1" applyFont="1" applyFill="1" applyBorder="1" applyAlignment="1">
      <alignment vertical="center" wrapText="1"/>
      <protection/>
    </xf>
    <xf numFmtId="166" fontId="11" fillId="0" borderId="80" xfId="57" applyNumberFormat="1" applyFont="1" applyFill="1" applyBorder="1" applyAlignment="1">
      <alignment horizontal="center" vertical="center" wrapText="1"/>
      <protection/>
    </xf>
    <xf numFmtId="166" fontId="5" fillId="0" borderId="81" xfId="57" applyNumberFormat="1" applyFont="1" applyFill="1" applyBorder="1" applyAlignment="1" applyProtection="1">
      <alignment horizontal="left" vertical="center" wrapText="1" indent="1"/>
      <protection locked="0"/>
    </xf>
    <xf numFmtId="171" fontId="5" fillId="0" borderId="81" xfId="57" applyNumberFormat="1" applyFont="1" applyFill="1" applyBorder="1" applyAlignment="1" applyProtection="1">
      <alignment vertical="center" wrapText="1"/>
      <protection locked="0"/>
    </xf>
    <xf numFmtId="171" fontId="5" fillId="0" borderId="82" xfId="57" applyNumberFormat="1" applyFont="1" applyFill="1" applyBorder="1" applyAlignment="1" applyProtection="1">
      <alignment vertical="center" wrapText="1"/>
      <protection locked="0"/>
    </xf>
    <xf numFmtId="166" fontId="5" fillId="0" borderId="80" xfId="57" applyNumberFormat="1" applyFont="1" applyFill="1" applyBorder="1" applyAlignment="1" applyProtection="1">
      <alignment vertical="center" wrapText="1"/>
      <protection locked="0"/>
    </xf>
    <xf numFmtId="166" fontId="5" fillId="0" borderId="82" xfId="57" applyNumberFormat="1" applyFont="1" applyFill="1" applyBorder="1" applyAlignment="1" applyProtection="1">
      <alignment vertical="center" wrapText="1"/>
      <protection locked="0"/>
    </xf>
    <xf numFmtId="166" fontId="5" fillId="0" borderId="83" xfId="57" applyNumberFormat="1" applyFont="1" applyFill="1" applyBorder="1" applyAlignment="1" applyProtection="1">
      <alignment vertical="center" wrapText="1"/>
      <protection locked="0"/>
    </xf>
    <xf numFmtId="166" fontId="11" fillId="35" borderId="79" xfId="57" applyNumberFormat="1" applyFont="1" applyFill="1" applyBorder="1" applyAlignment="1" applyProtection="1">
      <alignment vertical="center" wrapText="1"/>
      <protection/>
    </xf>
    <xf numFmtId="166" fontId="11" fillId="35" borderId="76" xfId="57" applyNumberFormat="1" applyFont="1" applyFill="1" applyBorder="1" applyAlignment="1" applyProtection="1">
      <alignment vertical="center" wrapText="1"/>
      <protection/>
    </xf>
    <xf numFmtId="166" fontId="11" fillId="35" borderId="78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34" fillId="0" borderId="0" xfId="57" applyFont="1" applyFill="1" applyBorder="1" applyAlignment="1">
      <alignment horizontal="left" vertical="center" wrapText="1"/>
      <protection/>
    </xf>
    <xf numFmtId="166" fontId="5" fillId="0" borderId="0" xfId="57" applyNumberFormat="1" applyFont="1" applyFill="1" applyBorder="1" applyAlignment="1">
      <alignment horizontal="left" vertical="center" wrapText="1"/>
      <protection/>
    </xf>
    <xf numFmtId="166" fontId="5" fillId="0" borderId="0" xfId="57" applyNumberFormat="1" applyFont="1" applyFill="1" applyBorder="1" applyAlignment="1">
      <alignment vertical="center" wrapText="1"/>
      <protection/>
    </xf>
    <xf numFmtId="166" fontId="9" fillId="0" borderId="0" xfId="57" applyNumberFormat="1" applyFont="1" applyFill="1" applyBorder="1" applyAlignment="1">
      <alignment horizontal="right" wrapText="1"/>
      <protection/>
    </xf>
    <xf numFmtId="0" fontId="11" fillId="0" borderId="78" xfId="57" applyFont="1" applyFill="1" applyBorder="1" applyAlignment="1">
      <alignment horizontal="center" vertical="center" wrapText="1"/>
      <protection/>
    </xf>
    <xf numFmtId="0" fontId="11" fillId="0" borderId="76" xfId="57" applyFont="1" applyFill="1" applyBorder="1" applyAlignment="1">
      <alignment horizontal="center" vertical="center" wrapText="1"/>
      <protection/>
    </xf>
    <xf numFmtId="0" fontId="11" fillId="0" borderId="59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1" fillId="0" borderId="97" xfId="57" applyFont="1" applyFill="1" applyBorder="1" applyAlignment="1">
      <alignment horizontal="left" vertical="center" wrapText="1" indent="1"/>
      <protection/>
    </xf>
    <xf numFmtId="166" fontId="11" fillId="0" borderId="98" xfId="57" applyNumberFormat="1" applyFont="1" applyFill="1" applyBorder="1" applyAlignment="1" applyProtection="1">
      <alignment vertical="center" wrapText="1"/>
      <protection locked="0"/>
    </xf>
    <xf numFmtId="0" fontId="5" fillId="0" borderId="80" xfId="57" applyFont="1" applyFill="1" applyBorder="1" applyAlignment="1">
      <alignment horizontal="left" vertical="center" wrapText="1" indent="1"/>
      <protection/>
    </xf>
    <xf numFmtId="3" fontId="5" fillId="0" borderId="82" xfId="57" applyNumberFormat="1" applyFont="1" applyFill="1" applyBorder="1" applyAlignment="1" applyProtection="1">
      <alignment vertical="center" wrapText="1"/>
      <protection locked="0"/>
    </xf>
    <xf numFmtId="3" fontId="5" fillId="0" borderId="99" xfId="57" applyNumberFormat="1" applyFont="1" applyFill="1" applyBorder="1" applyAlignment="1">
      <alignment vertical="center" wrapText="1"/>
      <protection/>
    </xf>
    <xf numFmtId="3" fontId="5" fillId="0" borderId="83" xfId="57" applyNumberFormat="1" applyFont="1" applyFill="1" applyBorder="1" applyAlignment="1">
      <alignment vertical="center" wrapText="1"/>
      <protection/>
    </xf>
    <xf numFmtId="3" fontId="5" fillId="0" borderId="67" xfId="57" applyNumberFormat="1" applyFont="1" applyFill="1" applyBorder="1" applyAlignment="1">
      <alignment vertical="center" wrapText="1"/>
      <protection/>
    </xf>
    <xf numFmtId="166" fontId="5" fillId="0" borderId="82" xfId="57" applyNumberFormat="1" applyFont="1" applyFill="1" applyBorder="1" applyAlignment="1" applyProtection="1">
      <alignment vertical="center" wrapText="1"/>
      <protection locked="0"/>
    </xf>
    <xf numFmtId="3" fontId="5" fillId="0" borderId="0" xfId="57" applyNumberFormat="1" applyFont="1" applyFill="1" applyBorder="1" applyAlignment="1">
      <alignment vertical="center" wrapText="1"/>
      <protection/>
    </xf>
    <xf numFmtId="3" fontId="11" fillId="0" borderId="83" xfId="57" applyNumberFormat="1" applyFont="1" applyFill="1" applyBorder="1" applyAlignment="1">
      <alignment vertical="center" wrapText="1"/>
      <protection/>
    </xf>
    <xf numFmtId="0" fontId="11" fillId="0" borderId="0" xfId="57" applyFont="1" applyFill="1" applyBorder="1" applyAlignment="1">
      <alignment vertical="center" wrapText="1"/>
      <protection/>
    </xf>
    <xf numFmtId="166" fontId="35" fillId="0" borderId="82" xfId="57" applyNumberFormat="1" applyFont="1" applyFill="1" applyBorder="1" applyAlignment="1" applyProtection="1">
      <alignment vertical="center" wrapText="1"/>
      <protection locked="0"/>
    </xf>
    <xf numFmtId="3" fontId="5" fillId="0" borderId="82" xfId="57" applyNumberFormat="1" applyFont="1" applyFill="1" applyBorder="1" applyAlignment="1">
      <alignment vertical="center" wrapText="1"/>
      <protection/>
    </xf>
    <xf numFmtId="0" fontId="11" fillId="0" borderId="80" xfId="57" applyFont="1" applyFill="1" applyBorder="1" applyAlignment="1">
      <alignment horizontal="left" vertical="center" wrapText="1" indent="1"/>
      <protection/>
    </xf>
    <xf numFmtId="166" fontId="11" fillId="0" borderId="82" xfId="57" applyNumberFormat="1" applyFont="1" applyFill="1" applyBorder="1" applyAlignment="1" applyProtection="1">
      <alignment vertical="center" wrapText="1"/>
      <protection locked="0"/>
    </xf>
    <xf numFmtId="3" fontId="11" fillId="0" borderId="0" xfId="57" applyNumberFormat="1" applyFont="1" applyFill="1" applyBorder="1" applyAlignment="1">
      <alignment vertical="center" wrapText="1"/>
      <protection/>
    </xf>
    <xf numFmtId="0" fontId="5" fillId="0" borderId="80" xfId="57" applyFont="1" applyFill="1" applyBorder="1" applyAlignment="1" applyProtection="1">
      <alignment horizontal="left" vertical="center" wrapText="1" indent="1"/>
      <protection locked="0"/>
    </xf>
    <xf numFmtId="0" fontId="5" fillId="0" borderId="80" xfId="57" applyFont="1" applyFill="1" applyBorder="1" applyAlignment="1" applyProtection="1">
      <alignment vertical="center" wrapText="1"/>
      <protection locked="0"/>
    </xf>
    <xf numFmtId="166" fontId="5" fillId="0" borderId="100" xfId="57" applyNumberFormat="1" applyFont="1" applyFill="1" applyBorder="1" applyAlignment="1" applyProtection="1">
      <alignment vertical="center" wrapText="1"/>
      <protection locked="0"/>
    </xf>
    <xf numFmtId="3" fontId="5" fillId="0" borderId="100" xfId="57" applyNumberFormat="1" applyFont="1" applyFill="1" applyBorder="1" applyAlignment="1">
      <alignment vertical="center" wrapText="1"/>
      <protection/>
    </xf>
    <xf numFmtId="0" fontId="5" fillId="0" borderId="80" xfId="57" applyFont="1" applyFill="1" applyBorder="1" applyAlignment="1" applyProtection="1">
      <alignment horizontal="left" vertical="center" wrapText="1"/>
      <protection locked="0"/>
    </xf>
    <xf numFmtId="0" fontId="11" fillId="0" borderId="80" xfId="57" applyFont="1" applyFill="1" applyBorder="1" applyAlignment="1">
      <alignment horizontal="left" vertical="center" wrapText="1"/>
      <protection/>
    </xf>
    <xf numFmtId="0" fontId="11" fillId="0" borderId="82" xfId="57" applyFont="1" applyFill="1" applyBorder="1" applyAlignment="1">
      <alignment vertical="center" wrapText="1"/>
      <protection/>
    </xf>
    <xf numFmtId="3" fontId="11" fillId="0" borderId="100" xfId="57" applyNumberFormat="1" applyFont="1" applyFill="1" applyBorder="1" applyAlignment="1">
      <alignment vertical="center" wrapText="1"/>
      <protection/>
    </xf>
    <xf numFmtId="0" fontId="5" fillId="0" borderId="84" xfId="57" applyFont="1" applyFill="1" applyBorder="1" applyAlignment="1">
      <alignment horizontal="left" vertical="center" wrapText="1"/>
      <protection/>
    </xf>
    <xf numFmtId="0" fontId="11" fillId="35" borderId="59" xfId="57" applyFont="1" applyFill="1" applyBorder="1" applyAlignment="1">
      <alignment horizontal="left" vertical="center" wrapText="1" indent="1"/>
      <protection/>
    </xf>
    <xf numFmtId="166" fontId="11" fillId="35" borderId="101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166" fontId="28" fillId="0" borderId="0" xfId="57" applyNumberFormat="1" applyFont="1" applyFill="1" applyBorder="1" applyAlignment="1">
      <alignment horizontal="center" vertical="center" wrapText="1"/>
      <protection/>
    </xf>
    <xf numFmtId="166" fontId="28" fillId="0" borderId="0" xfId="57" applyNumberFormat="1" applyFont="1" applyFill="1" applyBorder="1" applyAlignment="1">
      <alignment vertical="center" wrapText="1"/>
      <protection/>
    </xf>
    <xf numFmtId="166" fontId="11" fillId="0" borderId="102" xfId="57" applyNumberFormat="1" applyFont="1" applyFill="1" applyBorder="1" applyAlignment="1">
      <alignment horizontal="center" vertical="center"/>
      <protection/>
    </xf>
    <xf numFmtId="166" fontId="12" fillId="0" borderId="78" xfId="57" applyNumberFormat="1" applyFont="1" applyFill="1" applyBorder="1" applyAlignment="1">
      <alignment horizontal="right" vertical="center" wrapText="1" indent="1"/>
      <protection/>
    </xf>
    <xf numFmtId="166" fontId="12" fillId="0" borderId="59" xfId="57" applyNumberFormat="1" applyFont="1" applyFill="1" applyBorder="1" applyAlignment="1">
      <alignment horizontal="left" vertical="center" wrapText="1" indent="1"/>
      <protection/>
    </xf>
    <xf numFmtId="166" fontId="0" fillId="36" borderId="59" xfId="57" applyNumberFormat="1" applyFont="1" applyFill="1" applyBorder="1" applyAlignment="1">
      <alignment horizontal="left" vertical="center" wrapText="1" indent="2"/>
      <protection/>
    </xf>
    <xf numFmtId="166" fontId="0" fillId="36" borderId="96" xfId="57" applyNumberFormat="1" applyFont="1" applyFill="1" applyBorder="1" applyAlignment="1">
      <alignment horizontal="left" vertical="center" wrapText="1" indent="2"/>
      <protection/>
    </xf>
    <xf numFmtId="166" fontId="12" fillId="0" borderId="78" xfId="57" applyNumberFormat="1" applyFont="1" applyFill="1" applyBorder="1" applyAlignment="1">
      <alignment vertical="center" wrapText="1"/>
      <protection/>
    </xf>
    <xf numFmtId="166" fontId="12" fillId="0" borderId="79" xfId="57" applyNumberFormat="1" applyFont="1" applyFill="1" applyBorder="1" applyAlignment="1">
      <alignment vertical="center" wrapText="1"/>
      <protection/>
    </xf>
    <xf numFmtId="166" fontId="12" fillId="0" borderId="76" xfId="57" applyNumberFormat="1" applyFont="1" applyFill="1" applyBorder="1" applyAlignment="1">
      <alignment vertical="center" wrapText="1"/>
      <protection/>
    </xf>
    <xf numFmtId="166" fontId="12" fillId="0" borderId="80" xfId="57" applyNumberFormat="1" applyFont="1" applyFill="1" applyBorder="1" applyAlignment="1">
      <alignment horizontal="right" vertical="center" wrapText="1" indent="1"/>
      <protection/>
    </xf>
    <xf numFmtId="171" fontId="0" fillId="0" borderId="81" xfId="57" applyNumberFormat="1" applyFont="1" applyFill="1" applyBorder="1" applyAlignment="1" applyProtection="1">
      <alignment horizontal="right" vertical="center" wrapText="1" indent="2"/>
      <protection locked="0"/>
    </xf>
    <xf numFmtId="171" fontId="0" fillId="0" borderId="82" xfId="57" applyNumberFormat="1" applyFont="1" applyFill="1" applyBorder="1" applyAlignment="1" applyProtection="1">
      <alignment horizontal="right" vertical="center" wrapText="1" indent="2"/>
      <protection locked="0"/>
    </xf>
    <xf numFmtId="166" fontId="0" fillId="36" borderId="59" xfId="57" applyNumberFormat="1" applyFont="1" applyFill="1" applyBorder="1" applyAlignment="1">
      <alignment horizontal="right" vertical="center" wrapText="1" indent="2"/>
      <protection/>
    </xf>
    <xf numFmtId="166" fontId="0" fillId="36" borderId="96" xfId="57" applyNumberFormat="1" applyFont="1" applyFill="1" applyBorder="1" applyAlignment="1">
      <alignment horizontal="right" vertical="center" wrapText="1" indent="2"/>
      <protection/>
    </xf>
    <xf numFmtId="0" fontId="18" fillId="0" borderId="0" xfId="57" applyFont="1" applyFill="1" applyBorder="1" applyAlignment="1" applyProtection="1">
      <alignment textRotation="180"/>
      <protection/>
    </xf>
    <xf numFmtId="0" fontId="0" fillId="0" borderId="0" xfId="57" applyFont="1" applyFill="1" applyBorder="1">
      <alignment/>
      <protection/>
    </xf>
    <xf numFmtId="0" fontId="11" fillId="0" borderId="79" xfId="57" applyFont="1" applyFill="1" applyBorder="1" applyAlignment="1">
      <alignment horizontal="center" vertical="center" wrapText="1"/>
      <protection/>
    </xf>
    <xf numFmtId="0" fontId="11" fillId="0" borderId="75" xfId="57" applyFont="1" applyFill="1" applyBorder="1" applyAlignment="1">
      <alignment horizontal="center" vertical="center" wrapText="1"/>
      <protection/>
    </xf>
    <xf numFmtId="0" fontId="19" fillId="0" borderId="0" xfId="57" applyFont="1" applyFill="1" applyBorder="1" applyAlignment="1">
      <alignment horizontal="center" vertical="center" wrapText="1"/>
      <protection/>
    </xf>
    <xf numFmtId="0" fontId="12" fillId="0" borderId="78" xfId="57" applyFont="1" applyFill="1" applyBorder="1" applyAlignment="1">
      <alignment horizontal="center" vertical="center" wrapText="1"/>
      <protection/>
    </xf>
    <xf numFmtId="0" fontId="12" fillId="0" borderId="79" xfId="57" applyFont="1" applyFill="1" applyBorder="1" applyAlignment="1">
      <alignment horizontal="center" vertical="center" wrapText="1"/>
      <protection/>
    </xf>
    <xf numFmtId="0" fontId="12" fillId="0" borderId="76" xfId="57" applyFont="1" applyFill="1" applyBorder="1" applyAlignment="1">
      <alignment horizontal="center" vertical="center" wrapText="1"/>
      <protection/>
    </xf>
    <xf numFmtId="0" fontId="13" fillId="0" borderId="80" xfId="57" applyFont="1" applyFill="1" applyBorder="1" applyAlignment="1" applyProtection="1">
      <alignment horizontal="center" vertical="center"/>
      <protection/>
    </xf>
    <xf numFmtId="0" fontId="13" fillId="0" borderId="82" xfId="57" applyFont="1" applyFill="1" applyBorder="1" applyAlignment="1" applyProtection="1">
      <alignment vertical="center" wrapText="1"/>
      <protection/>
    </xf>
    <xf numFmtId="166" fontId="13" fillId="0" borderId="82" xfId="57" applyNumberFormat="1" applyFont="1" applyFill="1" applyBorder="1" applyAlignment="1" applyProtection="1">
      <alignment vertical="center"/>
      <protection locked="0"/>
    </xf>
    <xf numFmtId="166" fontId="13" fillId="0" borderId="100" xfId="57" applyNumberFormat="1" applyFont="1" applyFill="1" applyBorder="1" applyAlignment="1" applyProtection="1">
      <alignment vertical="center"/>
      <protection locked="0"/>
    </xf>
    <xf numFmtId="166" fontId="12" fillId="0" borderId="100" xfId="57" applyNumberFormat="1" applyFont="1" applyFill="1" applyBorder="1" applyAlignment="1" applyProtection="1">
      <alignment vertical="center"/>
      <protection/>
    </xf>
    <xf numFmtId="166" fontId="12" fillId="0" borderId="83" xfId="57" applyNumberFormat="1" applyFont="1" applyFill="1" applyBorder="1" applyAlignment="1" applyProtection="1">
      <alignment vertical="center"/>
      <protection/>
    </xf>
    <xf numFmtId="0" fontId="13" fillId="0" borderId="84" xfId="57" applyFont="1" applyFill="1" applyBorder="1" applyAlignment="1" applyProtection="1">
      <alignment horizontal="center" vertical="center"/>
      <protection/>
    </xf>
    <xf numFmtId="0" fontId="13" fillId="0" borderId="86" xfId="57" applyFont="1" applyFill="1" applyBorder="1" applyAlignment="1" applyProtection="1">
      <alignment vertical="center" wrapText="1"/>
      <protection/>
    </xf>
    <xf numFmtId="166" fontId="13" fillId="0" borderId="86" xfId="57" applyNumberFormat="1" applyFont="1" applyFill="1" applyBorder="1" applyAlignment="1" applyProtection="1">
      <alignment vertical="center"/>
      <protection locked="0"/>
    </xf>
    <xf numFmtId="166" fontId="13" fillId="0" borderId="68" xfId="57" applyNumberFormat="1" applyFont="1" applyFill="1" applyBorder="1" applyAlignment="1" applyProtection="1">
      <alignment vertical="center"/>
      <protection locked="0"/>
    </xf>
    <xf numFmtId="0" fontId="13" fillId="0" borderId="103" xfId="57" applyFont="1" applyFill="1" applyBorder="1" applyAlignment="1" applyProtection="1">
      <alignment horizontal="center" vertical="center"/>
      <protection/>
    </xf>
    <xf numFmtId="0" fontId="13" fillId="0" borderId="102" xfId="57" applyFont="1" applyFill="1" applyBorder="1" applyAlignment="1" applyProtection="1">
      <alignment vertical="center" wrapText="1"/>
      <protection/>
    </xf>
    <xf numFmtId="166" fontId="13" fillId="0" borderId="102" xfId="57" applyNumberFormat="1" applyFont="1" applyFill="1" applyBorder="1" applyAlignment="1" applyProtection="1">
      <alignment vertical="center"/>
      <protection locked="0"/>
    </xf>
    <xf numFmtId="166" fontId="13" fillId="0" borderId="72" xfId="57" applyNumberFormat="1" applyFont="1" applyFill="1" applyBorder="1" applyAlignment="1" applyProtection="1">
      <alignment vertical="center"/>
      <protection locked="0"/>
    </xf>
    <xf numFmtId="166" fontId="12" fillId="0" borderId="79" xfId="57" applyNumberFormat="1" applyFont="1" applyFill="1" applyBorder="1" applyAlignment="1" applyProtection="1">
      <alignment vertical="center"/>
      <protection/>
    </xf>
    <xf numFmtId="166" fontId="12" fillId="0" borderId="75" xfId="57" applyNumberFormat="1" applyFont="1" applyFill="1" applyBorder="1" applyAlignment="1" applyProtection="1">
      <alignment vertical="center"/>
      <protection/>
    </xf>
    <xf numFmtId="166" fontId="12" fillId="0" borderId="76" xfId="57" applyNumberFormat="1" applyFont="1" applyFill="1" applyBorder="1" applyAlignment="1" applyProtection="1">
      <alignment vertical="center"/>
      <protection/>
    </xf>
    <xf numFmtId="0" fontId="19" fillId="0" borderId="0" xfId="57" applyFont="1" applyFill="1" applyBorder="1">
      <alignment/>
      <protection/>
    </xf>
    <xf numFmtId="0" fontId="0" fillId="0" borderId="0" xfId="57" applyFont="1" applyFill="1" applyBorder="1" applyProtection="1">
      <alignment/>
      <protection locked="0"/>
    </xf>
    <xf numFmtId="166" fontId="12" fillId="0" borderId="73" xfId="57" applyNumberFormat="1" applyFont="1" applyFill="1" applyBorder="1" applyAlignment="1" applyProtection="1">
      <alignment vertical="center"/>
      <protection/>
    </xf>
    <xf numFmtId="166" fontId="11" fillId="0" borderId="79" xfId="57" applyNumberFormat="1" applyFont="1" applyFill="1" applyBorder="1" applyAlignment="1" applyProtection="1">
      <alignment vertical="center"/>
      <protection/>
    </xf>
    <xf numFmtId="0" fontId="36" fillId="0" borderId="0" xfId="60" applyFill="1" applyProtection="1">
      <alignment/>
      <protection/>
    </xf>
    <xf numFmtId="0" fontId="38" fillId="0" borderId="0" xfId="60" applyFont="1" applyFill="1" applyProtection="1">
      <alignment/>
      <protection/>
    </xf>
    <xf numFmtId="0" fontId="9" fillId="0" borderId="104" xfId="59" applyFont="1" applyFill="1" applyBorder="1" applyAlignment="1" applyProtection="1">
      <alignment horizontal="center" vertical="center" textRotation="90"/>
      <protection/>
    </xf>
    <xf numFmtId="0" fontId="41" fillId="0" borderId="103" xfId="60" applyFont="1" applyFill="1" applyBorder="1" applyAlignment="1" applyProtection="1">
      <alignment horizontal="center" vertical="center" wrapText="1"/>
      <protection/>
    </xf>
    <xf numFmtId="0" fontId="41" fillId="0" borderId="102" xfId="60" applyFont="1" applyFill="1" applyBorder="1" applyAlignment="1" applyProtection="1">
      <alignment horizontal="center" vertical="center" wrapText="1"/>
      <protection/>
    </xf>
    <xf numFmtId="0" fontId="41" fillId="0" borderId="73" xfId="60" applyFont="1" applyFill="1" applyBorder="1" applyAlignment="1" applyProtection="1">
      <alignment horizontal="center" vertical="center" wrapText="1"/>
      <protection/>
    </xf>
    <xf numFmtId="0" fontId="36" fillId="0" borderId="0" xfId="60" applyFill="1" applyAlignment="1" applyProtection="1">
      <alignment horizontal="center" vertical="center"/>
      <protection/>
    </xf>
    <xf numFmtId="0" fontId="15" fillId="0" borderId="105" xfId="60" applyFont="1" applyFill="1" applyBorder="1" applyAlignment="1" applyProtection="1">
      <alignment vertical="center" wrapText="1"/>
      <protection/>
    </xf>
    <xf numFmtId="172" fontId="13" fillId="0" borderId="98" xfId="59" applyNumberFormat="1" applyFont="1" applyFill="1" applyBorder="1" applyAlignment="1" applyProtection="1">
      <alignment horizontal="center" vertical="center"/>
      <protection/>
    </xf>
    <xf numFmtId="173" fontId="15" fillId="0" borderId="98" xfId="60" applyNumberFormat="1" applyFont="1" applyFill="1" applyBorder="1" applyAlignment="1" applyProtection="1">
      <alignment horizontal="right" vertical="center" wrapText="1"/>
      <protection locked="0"/>
    </xf>
    <xf numFmtId="173" fontId="15" fillId="0" borderId="106" xfId="6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60" applyFill="1" applyAlignment="1" applyProtection="1">
      <alignment vertical="center"/>
      <protection/>
    </xf>
    <xf numFmtId="0" fontId="15" fillId="0" borderId="80" xfId="60" applyFont="1" applyFill="1" applyBorder="1" applyAlignment="1" applyProtection="1">
      <alignment vertical="center" wrapText="1"/>
      <protection/>
    </xf>
    <xf numFmtId="172" fontId="13" fillId="0" borderId="82" xfId="59" applyNumberFormat="1" applyFont="1" applyFill="1" applyBorder="1" applyAlignment="1" applyProtection="1">
      <alignment horizontal="center" vertical="center"/>
      <protection/>
    </xf>
    <xf numFmtId="173" fontId="15" fillId="0" borderId="82" xfId="60" applyNumberFormat="1" applyFont="1" applyFill="1" applyBorder="1" applyAlignment="1" applyProtection="1">
      <alignment horizontal="right" vertical="center" wrapText="1"/>
      <protection/>
    </xf>
    <xf numFmtId="173" fontId="15" fillId="0" borderId="83" xfId="60" applyNumberFormat="1" applyFont="1" applyFill="1" applyBorder="1" applyAlignment="1" applyProtection="1">
      <alignment horizontal="right" vertical="center" wrapText="1"/>
      <protection/>
    </xf>
    <xf numFmtId="0" fontId="42" fillId="0" borderId="80" xfId="60" applyFont="1" applyFill="1" applyBorder="1" applyAlignment="1" applyProtection="1">
      <alignment horizontal="left" vertical="center" wrapText="1" indent="1"/>
      <protection/>
    </xf>
    <xf numFmtId="173" fontId="41" fillId="0" borderId="82" xfId="60" applyNumberFormat="1" applyFont="1" applyFill="1" applyBorder="1" applyAlignment="1" applyProtection="1">
      <alignment horizontal="right" vertical="center" wrapText="1"/>
      <protection locked="0"/>
    </xf>
    <xf numFmtId="173" fontId="41" fillId="0" borderId="83" xfId="60" applyNumberFormat="1" applyFont="1" applyFill="1" applyBorder="1" applyAlignment="1" applyProtection="1">
      <alignment horizontal="right" vertical="center" wrapText="1"/>
      <protection locked="0"/>
    </xf>
    <xf numFmtId="173" fontId="14" fillId="0" borderId="82" xfId="60" applyNumberFormat="1" applyFont="1" applyFill="1" applyBorder="1" applyAlignment="1" applyProtection="1">
      <alignment horizontal="right" vertical="center" wrapText="1"/>
      <protection locked="0"/>
    </xf>
    <xf numFmtId="173" fontId="14" fillId="0" borderId="83" xfId="60" applyNumberFormat="1" applyFont="1" applyFill="1" applyBorder="1" applyAlignment="1" applyProtection="1">
      <alignment horizontal="right" vertical="center" wrapText="1"/>
      <protection locked="0"/>
    </xf>
    <xf numFmtId="173" fontId="15" fillId="0" borderId="82" xfId="60" applyNumberFormat="1" applyFont="1" applyFill="1" applyBorder="1" applyAlignment="1" applyProtection="1">
      <alignment horizontal="right" vertical="center" wrapText="1"/>
      <protection/>
    </xf>
    <xf numFmtId="173" fontId="15" fillId="0" borderId="83" xfId="60" applyNumberFormat="1" applyFont="1" applyFill="1" applyBorder="1" applyAlignment="1" applyProtection="1">
      <alignment horizontal="right" vertical="center" wrapText="1"/>
      <protection/>
    </xf>
    <xf numFmtId="173" fontId="14" fillId="0" borderId="82" xfId="60" applyNumberFormat="1" applyFont="1" applyFill="1" applyBorder="1" applyAlignment="1" applyProtection="1">
      <alignment horizontal="right" vertical="center" wrapText="1"/>
      <protection/>
    </xf>
    <xf numFmtId="173" fontId="14" fillId="0" borderId="83" xfId="60" applyNumberFormat="1" applyFont="1" applyFill="1" applyBorder="1" applyAlignment="1" applyProtection="1">
      <alignment horizontal="right" vertical="center" wrapText="1"/>
      <protection/>
    </xf>
    <xf numFmtId="173" fontId="15" fillId="0" borderId="82" xfId="60" applyNumberFormat="1" applyFont="1" applyFill="1" applyBorder="1" applyAlignment="1" applyProtection="1">
      <alignment horizontal="right" vertical="center" wrapText="1"/>
      <protection locked="0"/>
    </xf>
    <xf numFmtId="173" fontId="15" fillId="0" borderId="83" xfId="60" applyNumberFormat="1" applyFont="1" applyFill="1" applyBorder="1" applyAlignment="1" applyProtection="1">
      <alignment horizontal="right" vertical="center" wrapText="1"/>
      <protection locked="0"/>
    </xf>
    <xf numFmtId="0" fontId="15" fillId="0" borderId="103" xfId="60" applyFont="1" applyFill="1" applyBorder="1" applyAlignment="1" applyProtection="1">
      <alignment vertical="center" wrapText="1"/>
      <protection/>
    </xf>
    <xf numFmtId="172" fontId="13" fillId="0" borderId="102" xfId="59" applyNumberFormat="1" applyFont="1" applyFill="1" applyBorder="1" applyAlignment="1" applyProtection="1">
      <alignment horizontal="center" vertical="center"/>
      <protection/>
    </xf>
    <xf numFmtId="173" fontId="15" fillId="0" borderId="102" xfId="60" applyNumberFormat="1" applyFont="1" applyFill="1" applyBorder="1" applyAlignment="1" applyProtection="1">
      <alignment horizontal="right" vertical="center" wrapText="1"/>
      <protection/>
    </xf>
    <xf numFmtId="173" fontId="15" fillId="0" borderId="73" xfId="60" applyNumberFormat="1" applyFont="1" applyFill="1" applyBorder="1" applyAlignment="1" applyProtection="1">
      <alignment horizontal="right" vertical="center" wrapText="1"/>
      <protection/>
    </xf>
    <xf numFmtId="0" fontId="14" fillId="0" borderId="0" xfId="60" applyFont="1" applyFill="1" applyProtection="1">
      <alignment/>
      <protection/>
    </xf>
    <xf numFmtId="3" fontId="36" fillId="0" borderId="0" xfId="60" applyNumberFormat="1" applyFont="1" applyFill="1" applyProtection="1">
      <alignment/>
      <protection/>
    </xf>
    <xf numFmtId="3" fontId="36" fillId="0" borderId="0" xfId="60" applyNumberFormat="1" applyFont="1" applyFill="1" applyAlignment="1" applyProtection="1">
      <alignment horizontal="center"/>
      <protection/>
    </xf>
    <xf numFmtId="0" fontId="36" fillId="0" borderId="0" xfId="60" applyFont="1" applyFill="1" applyProtection="1">
      <alignment/>
      <protection/>
    </xf>
    <xf numFmtId="0" fontId="36" fillId="0" borderId="0" xfId="60" applyFill="1" applyAlignment="1" applyProtection="1">
      <alignment horizontal="center"/>
      <protection/>
    </xf>
    <xf numFmtId="0" fontId="0" fillId="0" borderId="0" xfId="59" applyFont="1" applyFill="1" applyBorder="1" applyAlignment="1" applyProtection="1">
      <alignment vertical="center" wrapText="1"/>
      <protection/>
    </xf>
    <xf numFmtId="0" fontId="5" fillId="0" borderId="0" xfId="59" applyFont="1" applyFill="1" applyBorder="1" applyAlignment="1" applyProtection="1">
      <alignment horizontal="center" vertical="center"/>
      <protection/>
    </xf>
    <xf numFmtId="0" fontId="34" fillId="0" borderId="0" xfId="59" applyFont="1" applyFill="1" applyBorder="1" applyAlignment="1" applyProtection="1">
      <alignment vertical="center"/>
      <protection/>
    </xf>
    <xf numFmtId="0" fontId="0" fillId="0" borderId="0" xfId="59" applyFont="1" applyFill="1" applyBorder="1" applyAlignment="1" applyProtection="1">
      <alignment vertical="center"/>
      <protection/>
    </xf>
    <xf numFmtId="0" fontId="0" fillId="0" borderId="0" xfId="59" applyFont="1" applyFill="1" applyBorder="1" applyAlignment="1" applyProtection="1">
      <alignment horizontal="center" vertical="center"/>
      <protection/>
    </xf>
    <xf numFmtId="49" fontId="12" fillId="0" borderId="103" xfId="59" applyNumberFormat="1" applyFont="1" applyFill="1" applyBorder="1" applyAlignment="1" applyProtection="1">
      <alignment horizontal="center" vertical="center" wrapText="1"/>
      <protection/>
    </xf>
    <xf numFmtId="49" fontId="12" fillId="0" borderId="102" xfId="59" applyNumberFormat="1" applyFont="1" applyFill="1" applyBorder="1" applyAlignment="1" applyProtection="1">
      <alignment horizontal="center" vertical="center"/>
      <protection/>
    </xf>
    <xf numFmtId="49" fontId="12" fillId="0" borderId="73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Border="1" applyAlignment="1" applyProtection="1">
      <alignment horizontal="center" vertical="center"/>
      <protection/>
    </xf>
    <xf numFmtId="172" fontId="13" fillId="0" borderId="107" xfId="59" applyNumberFormat="1" applyFont="1" applyFill="1" applyBorder="1" applyAlignment="1" applyProtection="1">
      <alignment horizontal="center" vertical="center"/>
      <protection/>
    </xf>
    <xf numFmtId="174" fontId="13" fillId="0" borderId="108" xfId="59" applyNumberFormat="1" applyFont="1" applyFill="1" applyBorder="1" applyAlignment="1" applyProtection="1">
      <alignment vertical="center"/>
      <protection locked="0"/>
    </xf>
    <xf numFmtId="174" fontId="13" fillId="0" borderId="83" xfId="59" applyNumberFormat="1" applyFont="1" applyFill="1" applyBorder="1" applyAlignment="1" applyProtection="1">
      <alignment vertical="center"/>
      <protection locked="0"/>
    </xf>
    <xf numFmtId="174" fontId="12" fillId="0" borderId="83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Border="1" applyAlignment="1" applyProtection="1">
      <alignment vertical="center"/>
      <protection/>
    </xf>
    <xf numFmtId="0" fontId="12" fillId="0" borderId="103" xfId="59" applyFont="1" applyFill="1" applyBorder="1" applyAlignment="1" applyProtection="1">
      <alignment horizontal="left" vertical="center" wrapText="1"/>
      <protection/>
    </xf>
    <xf numFmtId="174" fontId="12" fillId="0" borderId="73" xfId="59" applyNumberFormat="1" applyFont="1" applyFill="1" applyBorder="1" applyAlignment="1" applyProtection="1">
      <alignment vertical="center"/>
      <protection/>
    </xf>
    <xf numFmtId="0" fontId="14" fillId="0" borderId="0" xfId="60" applyFont="1" applyFill="1" applyBorder="1" applyProtection="1">
      <alignment/>
      <protection/>
    </xf>
    <xf numFmtId="0" fontId="36" fillId="0" borderId="0" xfId="60" applyFont="1" applyFill="1" applyBorder="1" applyProtection="1">
      <alignment/>
      <protection/>
    </xf>
    <xf numFmtId="3" fontId="36" fillId="0" borderId="0" xfId="60" applyNumberFormat="1" applyFont="1" applyFill="1" applyBorder="1" applyProtection="1">
      <alignment/>
      <protection/>
    </xf>
    <xf numFmtId="0" fontId="36" fillId="0" borderId="0" xfId="60" applyFont="1" applyFill="1" applyBorder="1" applyAlignment="1" applyProtection="1">
      <alignment/>
      <protection/>
    </xf>
    <xf numFmtId="0" fontId="36" fillId="0" borderId="0" xfId="60" applyFont="1" applyFill="1" applyBorder="1">
      <alignment/>
      <protection/>
    </xf>
    <xf numFmtId="0" fontId="43" fillId="0" borderId="0" xfId="60" applyFont="1" applyFill="1" applyBorder="1">
      <alignment/>
      <protection/>
    </xf>
    <xf numFmtId="0" fontId="16" fillId="0" borderId="109" xfId="60" applyFont="1" applyFill="1" applyBorder="1" applyAlignment="1">
      <alignment horizontal="center" vertical="center"/>
      <protection/>
    </xf>
    <xf numFmtId="0" fontId="16" fillId="0" borderId="104" xfId="60" applyFont="1" applyFill="1" applyBorder="1" applyAlignment="1">
      <alignment horizontal="center" vertical="center" wrapText="1"/>
      <protection/>
    </xf>
    <xf numFmtId="0" fontId="16" fillId="0" borderId="110" xfId="60" applyFont="1" applyFill="1" applyBorder="1" applyAlignment="1">
      <alignment horizontal="center" vertical="center" wrapText="1"/>
      <protection/>
    </xf>
    <xf numFmtId="0" fontId="16" fillId="0" borderId="78" xfId="60" applyFont="1" applyFill="1" applyBorder="1" applyAlignment="1">
      <alignment horizontal="center" vertical="center"/>
      <protection/>
    </xf>
    <xf numFmtId="0" fontId="16" fillId="0" borderId="79" xfId="60" applyFont="1" applyFill="1" applyBorder="1" applyAlignment="1">
      <alignment horizontal="center" vertical="center" wrapText="1"/>
      <protection/>
    </xf>
    <xf numFmtId="0" fontId="16" fillId="0" borderId="76" xfId="60" applyFont="1" applyFill="1" applyBorder="1" applyAlignment="1">
      <alignment horizontal="center" vertical="center" wrapText="1"/>
      <protection/>
    </xf>
    <xf numFmtId="0" fontId="14" fillId="0" borderId="80" xfId="60" applyFont="1" applyFill="1" applyBorder="1" applyProtection="1">
      <alignment/>
      <protection locked="0"/>
    </xf>
    <xf numFmtId="0" fontId="14" fillId="0" borderId="107" xfId="60" applyFont="1" applyFill="1" applyBorder="1" applyAlignment="1">
      <alignment horizontal="right" indent="1"/>
      <protection/>
    </xf>
    <xf numFmtId="3" fontId="14" fillId="0" borderId="107" xfId="60" applyNumberFormat="1" applyFont="1" applyFill="1" applyBorder="1" applyProtection="1">
      <alignment/>
      <protection locked="0"/>
    </xf>
    <xf numFmtId="3" fontId="14" fillId="0" borderId="108" xfId="60" applyNumberFormat="1" applyFont="1" applyFill="1" applyBorder="1" applyProtection="1">
      <alignment/>
      <protection locked="0"/>
    </xf>
    <xf numFmtId="0" fontId="14" fillId="0" borderId="82" xfId="60" applyFont="1" applyFill="1" applyBorder="1" applyAlignment="1">
      <alignment horizontal="right" indent="1"/>
      <protection/>
    </xf>
    <xf numFmtId="3" fontId="14" fillId="0" borderId="82" xfId="60" applyNumberFormat="1" applyFont="1" applyFill="1" applyBorder="1" applyProtection="1">
      <alignment/>
      <protection locked="0"/>
    </xf>
    <xf numFmtId="3" fontId="14" fillId="0" borderId="83" xfId="60" applyNumberFormat="1" applyFont="1" applyFill="1" applyBorder="1" applyProtection="1">
      <alignment/>
      <protection locked="0"/>
    </xf>
    <xf numFmtId="0" fontId="14" fillId="0" borderId="84" xfId="60" applyFont="1" applyFill="1" applyBorder="1" applyProtection="1">
      <alignment/>
      <protection locked="0"/>
    </xf>
    <xf numFmtId="0" fontId="14" fillId="0" borderId="86" xfId="60" applyFont="1" applyFill="1" applyBorder="1" applyAlignment="1">
      <alignment horizontal="right" indent="1"/>
      <protection/>
    </xf>
    <xf numFmtId="3" fontId="14" fillId="0" borderId="86" xfId="60" applyNumberFormat="1" applyFont="1" applyFill="1" applyBorder="1" applyProtection="1">
      <alignment/>
      <protection locked="0"/>
    </xf>
    <xf numFmtId="3" fontId="14" fillId="0" borderId="87" xfId="60" applyNumberFormat="1" applyFont="1" applyFill="1" applyBorder="1" applyProtection="1">
      <alignment/>
      <protection locked="0"/>
    </xf>
    <xf numFmtId="0" fontId="15" fillId="0" borderId="78" xfId="60" applyFont="1" applyFill="1" applyBorder="1" applyProtection="1">
      <alignment/>
      <protection locked="0"/>
    </xf>
    <xf numFmtId="0" fontId="14" fillId="0" borderId="79" xfId="60" applyFont="1" applyFill="1" applyBorder="1" applyAlignment="1">
      <alignment horizontal="right" indent="1"/>
      <protection/>
    </xf>
    <xf numFmtId="3" fontId="14" fillId="0" borderId="79" xfId="60" applyNumberFormat="1" applyFont="1" applyFill="1" applyBorder="1" applyProtection="1">
      <alignment/>
      <protection locked="0"/>
    </xf>
    <xf numFmtId="174" fontId="12" fillId="0" borderId="76" xfId="59" applyNumberFormat="1" applyFont="1" applyFill="1" applyBorder="1" applyAlignment="1" applyProtection="1">
      <alignment vertical="center"/>
      <protection/>
    </xf>
    <xf numFmtId="0" fontId="14" fillId="0" borderId="97" xfId="60" applyFont="1" applyFill="1" applyBorder="1" applyProtection="1">
      <alignment/>
      <protection locked="0"/>
    </xf>
    <xf numFmtId="3" fontId="14" fillId="0" borderId="111" xfId="60" applyNumberFormat="1" applyFont="1" applyFill="1" applyBorder="1">
      <alignment/>
      <protection/>
    </xf>
    <xf numFmtId="0" fontId="44" fillId="0" borderId="0" xfId="60" applyFont="1" applyFill="1" applyBorder="1">
      <alignment/>
      <protection/>
    </xf>
    <xf numFmtId="0" fontId="14" fillId="0" borderId="0" xfId="60" applyFont="1" applyFill="1" applyBorder="1">
      <alignment/>
      <protection/>
    </xf>
    <xf numFmtId="3" fontId="36" fillId="0" borderId="0" xfId="60" applyNumberFormat="1" applyFont="1" applyFill="1" applyBorder="1" applyAlignment="1">
      <alignment horizontal="center"/>
      <protection/>
    </xf>
    <xf numFmtId="0" fontId="36" fillId="0" borderId="0" xfId="60" applyFont="1" applyFill="1" applyBorder="1" applyAlignment="1">
      <alignment/>
      <protection/>
    </xf>
    <xf numFmtId="0" fontId="45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Protection="1">
      <alignment/>
      <protection/>
    </xf>
    <xf numFmtId="0" fontId="18" fillId="0" borderId="0" xfId="57" applyFont="1" applyFill="1" applyBorder="1" applyProtection="1">
      <alignment/>
      <protection/>
    </xf>
    <xf numFmtId="0" fontId="47" fillId="0" borderId="0" xfId="57" applyFont="1" applyFill="1" applyBorder="1" applyAlignment="1" applyProtection="1">
      <alignment horizontal="center"/>
      <protection/>
    </xf>
    <xf numFmtId="0" fontId="48" fillId="0" borderId="78" xfId="57" applyFont="1" applyFill="1" applyBorder="1" applyAlignment="1" applyProtection="1">
      <alignment horizontal="center" vertical="center" wrapText="1"/>
      <protection/>
    </xf>
    <xf numFmtId="0" fontId="47" fillId="0" borderId="79" xfId="57" applyFont="1" applyFill="1" applyBorder="1" applyAlignment="1" applyProtection="1">
      <alignment horizontal="center" vertical="center" wrapText="1"/>
      <protection/>
    </xf>
    <xf numFmtId="0" fontId="47" fillId="0" borderId="76" xfId="57" applyFont="1" applyFill="1" applyBorder="1" applyAlignment="1" applyProtection="1">
      <alignment horizontal="center" vertical="center" wrapText="1"/>
      <protection/>
    </xf>
    <xf numFmtId="0" fontId="47" fillId="0" borderId="97" xfId="57" applyFont="1" applyFill="1" applyBorder="1" applyAlignment="1" applyProtection="1">
      <alignment horizontal="center" vertical="top" wrapText="1"/>
      <protection/>
    </xf>
    <xf numFmtId="0" fontId="49" fillId="0" borderId="107" xfId="57" applyFont="1" applyFill="1" applyBorder="1" applyAlignment="1" applyProtection="1">
      <alignment horizontal="left" vertical="top" wrapText="1"/>
      <protection locked="0"/>
    </xf>
    <xf numFmtId="9" fontId="49" fillId="0" borderId="107" xfId="68" applyFont="1" applyFill="1" applyBorder="1" applyAlignment="1" applyProtection="1">
      <alignment horizontal="center" vertical="center" wrapText="1"/>
      <protection locked="0"/>
    </xf>
    <xf numFmtId="175" fontId="49" fillId="0" borderId="107" xfId="42" applyNumberFormat="1" applyFont="1" applyFill="1" applyBorder="1" applyAlignment="1" applyProtection="1">
      <alignment horizontal="center" vertical="center" wrapText="1"/>
      <protection locked="0"/>
    </xf>
    <xf numFmtId="175" fontId="49" fillId="0" borderId="108" xfId="42" applyNumberFormat="1" applyFont="1" applyFill="1" applyBorder="1" applyAlignment="1" applyProtection="1">
      <alignment horizontal="center" vertical="top" wrapText="1"/>
      <protection locked="0"/>
    </xf>
    <xf numFmtId="0" fontId="47" fillId="0" borderId="80" xfId="57" applyFont="1" applyFill="1" applyBorder="1" applyAlignment="1" applyProtection="1">
      <alignment horizontal="center" vertical="top" wrapText="1"/>
      <protection/>
    </xf>
    <xf numFmtId="0" fontId="49" fillId="0" borderId="82" xfId="57" applyFont="1" applyFill="1" applyBorder="1" applyAlignment="1" applyProtection="1">
      <alignment horizontal="left" vertical="top" wrapText="1"/>
      <protection locked="0"/>
    </xf>
    <xf numFmtId="9" fontId="49" fillId="0" borderId="82" xfId="68" applyFont="1" applyFill="1" applyBorder="1" applyAlignment="1" applyProtection="1">
      <alignment horizontal="center" vertical="center" wrapText="1"/>
      <protection locked="0"/>
    </xf>
    <xf numFmtId="175" fontId="49" fillId="0" borderId="82" xfId="42" applyNumberFormat="1" applyFont="1" applyFill="1" applyBorder="1" applyAlignment="1" applyProtection="1">
      <alignment horizontal="center" vertical="center" wrapText="1"/>
      <protection locked="0"/>
    </xf>
    <xf numFmtId="175" fontId="49" fillId="0" borderId="83" xfId="42" applyNumberFormat="1" applyFont="1" applyFill="1" applyBorder="1" applyAlignment="1" applyProtection="1">
      <alignment horizontal="center" vertical="top" wrapText="1"/>
      <protection locked="0"/>
    </xf>
    <xf numFmtId="0" fontId="47" fillId="0" borderId="84" xfId="57" applyFont="1" applyFill="1" applyBorder="1" applyAlignment="1" applyProtection="1">
      <alignment horizontal="center" vertical="top" wrapText="1"/>
      <protection/>
    </xf>
    <xf numFmtId="0" fontId="49" fillId="0" borderId="86" xfId="57" applyFont="1" applyFill="1" applyBorder="1" applyAlignment="1" applyProtection="1">
      <alignment horizontal="left" vertical="top" wrapText="1"/>
      <protection locked="0"/>
    </xf>
    <xf numFmtId="9" fontId="49" fillId="0" borderId="86" xfId="68" applyFont="1" applyFill="1" applyBorder="1" applyAlignment="1" applyProtection="1">
      <alignment horizontal="center" vertical="center" wrapText="1"/>
      <protection locked="0"/>
    </xf>
    <xf numFmtId="175" fontId="49" fillId="0" borderId="86" xfId="42" applyNumberFormat="1" applyFont="1" applyFill="1" applyBorder="1" applyAlignment="1" applyProtection="1">
      <alignment horizontal="center" vertical="center" wrapText="1"/>
      <protection locked="0"/>
    </xf>
    <xf numFmtId="175" fontId="49" fillId="0" borderId="87" xfId="42" applyNumberFormat="1" applyFont="1" applyFill="1" applyBorder="1" applyAlignment="1" applyProtection="1">
      <alignment horizontal="center" vertical="top" wrapText="1"/>
      <protection locked="0"/>
    </xf>
    <xf numFmtId="0" fontId="47" fillId="37" borderId="79" xfId="57" applyFont="1" applyFill="1" applyBorder="1" applyAlignment="1" applyProtection="1">
      <alignment horizontal="center" vertical="top" wrapText="1"/>
      <protection/>
    </xf>
    <xf numFmtId="175" fontId="49" fillId="0" borderId="79" xfId="42" applyNumberFormat="1" applyFont="1" applyFill="1" applyBorder="1" applyAlignment="1" applyProtection="1">
      <alignment horizontal="center" vertical="center" wrapText="1"/>
      <protection/>
    </xf>
    <xf numFmtId="175" fontId="49" fillId="0" borderId="76" xfId="42" applyNumberFormat="1" applyFont="1" applyFill="1" applyBorder="1" applyAlignment="1" applyProtection="1">
      <alignment horizontal="center" vertical="top" wrapText="1"/>
      <protection/>
    </xf>
    <xf numFmtId="0" fontId="0" fillId="0" borderId="0" xfId="57">
      <alignment/>
      <protection/>
    </xf>
    <xf numFmtId="0" fontId="18" fillId="0" borderId="0" xfId="57" applyFont="1" applyAlignment="1">
      <alignment/>
      <protection/>
    </xf>
    <xf numFmtId="0" fontId="0" fillId="0" borderId="0" xfId="57" applyAlignment="1">
      <alignment horizontal="center"/>
      <protection/>
    </xf>
    <xf numFmtId="0" fontId="33" fillId="0" borderId="0" xfId="57" applyFont="1">
      <alignment/>
      <protection/>
    </xf>
    <xf numFmtId="0" fontId="50" fillId="0" borderId="0" xfId="57" applyFont="1" applyAlignment="1">
      <alignment horizontal="right"/>
      <protection/>
    </xf>
    <xf numFmtId="0" fontId="0" fillId="0" borderId="82" xfId="57" applyBorder="1">
      <alignment/>
      <protection/>
    </xf>
    <xf numFmtId="0" fontId="0" fillId="0" borderId="82" xfId="57" applyBorder="1" applyAlignment="1">
      <alignment horizontal="center"/>
      <protection/>
    </xf>
    <xf numFmtId="0" fontId="0" fillId="0" borderId="82" xfId="57" applyFont="1" applyBorder="1" applyAlignment="1">
      <alignment horizontal="center"/>
      <protection/>
    </xf>
    <xf numFmtId="0" fontId="0" fillId="0" borderId="82" xfId="57" applyBorder="1" applyAlignment="1">
      <alignment horizontal="right"/>
      <protection/>
    </xf>
    <xf numFmtId="3" fontId="0" fillId="0" borderId="82" xfId="57" applyNumberFormat="1" applyBorder="1">
      <alignment/>
      <protection/>
    </xf>
    <xf numFmtId="0" fontId="33" fillId="0" borderId="82" xfId="57" applyFont="1" applyBorder="1">
      <alignment/>
      <protection/>
    </xf>
    <xf numFmtId="3" fontId="33" fillId="0" borderId="82" xfId="57" applyNumberFormat="1" applyFont="1" applyBorder="1">
      <alignment/>
      <protection/>
    </xf>
    <xf numFmtId="0" fontId="32" fillId="0" borderId="82" xfId="57" applyFont="1" applyBorder="1">
      <alignment/>
      <protection/>
    </xf>
    <xf numFmtId="3" fontId="32" fillId="0" borderId="82" xfId="57" applyNumberFormat="1" applyFont="1" applyBorder="1">
      <alignment/>
      <protection/>
    </xf>
    <xf numFmtId="0" fontId="33" fillId="0" borderId="82" xfId="57" applyFont="1" applyBorder="1" applyAlignment="1">
      <alignment horizontal="right"/>
      <protection/>
    </xf>
    <xf numFmtId="3" fontId="19" fillId="0" borderId="82" xfId="57" applyNumberFormat="1" applyFont="1" applyBorder="1">
      <alignment/>
      <protection/>
    </xf>
    <xf numFmtId="0" fontId="33" fillId="0" borderId="82" xfId="57" applyFont="1" applyFill="1" applyBorder="1" applyAlignment="1">
      <alignment horizontal="right"/>
      <protection/>
    </xf>
    <xf numFmtId="0" fontId="33" fillId="0" borderId="82" xfId="57" applyFont="1" applyFill="1" applyBorder="1">
      <alignment/>
      <protection/>
    </xf>
    <xf numFmtId="3" fontId="33" fillId="0" borderId="82" xfId="57" applyNumberFormat="1" applyFont="1" applyFill="1" applyBorder="1">
      <alignment/>
      <protection/>
    </xf>
    <xf numFmtId="0" fontId="51" fillId="0" borderId="82" xfId="57" applyFont="1" applyBorder="1" applyAlignment="1">
      <alignment horizontal="right"/>
      <protection/>
    </xf>
    <xf numFmtId="3" fontId="0" fillId="0" borderId="0" xfId="57" applyNumberFormat="1">
      <alignment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51" fillId="0" borderId="82" xfId="57" applyNumberFormat="1" applyFont="1" applyBorder="1">
      <alignment/>
      <protection/>
    </xf>
    <xf numFmtId="174" fontId="13" fillId="0" borderId="83" xfId="59" applyNumberFormat="1" applyFont="1" applyFill="1" applyBorder="1" applyAlignment="1" applyProtection="1">
      <alignment vertical="center"/>
      <protection locked="0"/>
    </xf>
    <xf numFmtId="49" fontId="13" fillId="0" borderId="6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64" xfId="0" applyFont="1" applyBorder="1" applyAlignment="1" applyProtection="1">
      <alignment vertical="center" wrapText="1"/>
      <protection/>
    </xf>
    <xf numFmtId="166" fontId="13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2" xfId="58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3" xfId="58" applyNumberFormat="1" applyFont="1" applyFill="1" applyBorder="1" applyAlignment="1" applyProtection="1">
      <alignment horizontal="center" vertical="center" wrapText="1"/>
      <protection/>
    </xf>
    <xf numFmtId="0" fontId="14" fillId="0" borderId="114" xfId="0" applyFont="1" applyBorder="1" applyAlignment="1" applyProtection="1">
      <alignment wrapText="1"/>
      <protection/>
    </xf>
    <xf numFmtId="166" fontId="0" fillId="0" borderId="0" xfId="57" applyNumberFormat="1" applyFill="1" applyAlignment="1" applyProtection="1">
      <alignment horizontal="right" vertical="center" wrapText="1"/>
      <protection/>
    </xf>
    <xf numFmtId="166" fontId="11" fillId="0" borderId="106" xfId="57" applyNumberFormat="1" applyFont="1" applyFill="1" applyBorder="1" applyAlignment="1" applyProtection="1">
      <alignment vertical="center" wrapText="1"/>
      <protection locked="0"/>
    </xf>
    <xf numFmtId="0" fontId="5" fillId="0" borderId="115" xfId="57" applyFont="1" applyFill="1" applyBorder="1" applyAlignment="1">
      <alignment vertical="center" wrapText="1"/>
      <protection/>
    </xf>
    <xf numFmtId="166" fontId="8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Border="1" applyAlignment="1" applyProtection="1">
      <alignment horizontal="left" vertical="top" wrapText="1" indent="1"/>
      <protection/>
    </xf>
    <xf numFmtId="166" fontId="13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vertical="center" wrapText="1"/>
      <protection locked="0"/>
    </xf>
    <xf numFmtId="174" fontId="0" fillId="0" borderId="0" xfId="59" applyNumberFormat="1" applyFont="1" applyFill="1" applyBorder="1" applyAlignment="1" applyProtection="1">
      <alignment vertical="center"/>
      <protection/>
    </xf>
    <xf numFmtId="3" fontId="5" fillId="0" borderId="86" xfId="57" applyNumberFormat="1" applyFont="1" applyFill="1" applyBorder="1" applyAlignment="1">
      <alignment vertical="center" wrapText="1"/>
      <protection/>
    </xf>
    <xf numFmtId="3" fontId="5" fillId="0" borderId="107" xfId="57" applyNumberFormat="1" applyFont="1" applyFill="1" applyBorder="1" applyAlignment="1">
      <alignment vertical="center" wrapText="1"/>
      <protection/>
    </xf>
    <xf numFmtId="49" fontId="0" fillId="0" borderId="79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center"/>
      <protection/>
    </xf>
    <xf numFmtId="166" fontId="9" fillId="0" borderId="10" xfId="58" applyNumberFormat="1" applyFont="1" applyFill="1" applyBorder="1" applyAlignment="1" applyProtection="1">
      <alignment horizontal="left" vertical="center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9" fillId="0" borderId="10" xfId="58" applyNumberFormat="1" applyFont="1" applyFill="1" applyBorder="1" applyAlignment="1" applyProtection="1">
      <alignment horizontal="left"/>
      <protection/>
    </xf>
    <xf numFmtId="166" fontId="18" fillId="0" borderId="0" xfId="0" applyNumberFormat="1" applyFont="1" applyFill="1" applyBorder="1" applyAlignment="1" applyProtection="1">
      <alignment horizontal="center" textRotation="180" wrapText="1"/>
      <protection/>
    </xf>
    <xf numFmtId="166" fontId="21" fillId="0" borderId="116" xfId="0" applyNumberFormat="1" applyFont="1" applyFill="1" applyBorder="1" applyAlignment="1" applyProtection="1">
      <alignment horizontal="center" vertical="center" wrapText="1"/>
      <protection/>
    </xf>
    <xf numFmtId="166" fontId="11" fillId="0" borderId="40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Border="1" applyAlignment="1">
      <alignment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24" fillId="0" borderId="0" xfId="58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14" xfId="58" applyFont="1" applyFill="1" applyBorder="1" applyAlignment="1">
      <alignment horizontal="center" vertical="center" wrapText="1"/>
      <protection/>
    </xf>
    <xf numFmtId="0" fontId="19" fillId="0" borderId="15" xfId="58" applyFont="1" applyFill="1" applyBorder="1" applyAlignment="1">
      <alignment horizontal="center" vertical="center" wrapText="1"/>
      <protection/>
    </xf>
    <xf numFmtId="0" fontId="19" fillId="0" borderId="29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 applyProtection="1">
      <alignment horizontal="left"/>
      <protection/>
    </xf>
    <xf numFmtId="0" fontId="13" fillId="0" borderId="116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6" fontId="18" fillId="0" borderId="115" xfId="57" applyNumberFormat="1" applyFont="1" applyFill="1" applyBorder="1" applyAlignment="1" applyProtection="1">
      <alignment horizontal="center" textRotation="180" wrapText="1"/>
      <protection/>
    </xf>
    <xf numFmtId="166" fontId="11" fillId="0" borderId="74" xfId="57" applyNumberFormat="1" applyFont="1" applyFill="1" applyBorder="1" applyAlignment="1" applyProtection="1">
      <alignment horizontal="left" vertical="center" wrapText="1" indent="2"/>
      <protection/>
    </xf>
    <xf numFmtId="166" fontId="11" fillId="0" borderId="101" xfId="57" applyNumberFormat="1" applyFont="1" applyFill="1" applyBorder="1" applyAlignment="1" applyProtection="1">
      <alignment horizontal="left" vertical="center" wrapText="1" indent="2"/>
      <protection/>
    </xf>
    <xf numFmtId="166" fontId="34" fillId="0" borderId="0" xfId="57" applyNumberFormat="1" applyFont="1" applyFill="1" applyAlignment="1" applyProtection="1">
      <alignment horizontal="center" vertical="center" wrapText="1"/>
      <protection/>
    </xf>
    <xf numFmtId="166" fontId="6" fillId="0" borderId="0" xfId="57" applyNumberFormat="1" applyFont="1" applyFill="1" applyAlignment="1" applyProtection="1">
      <alignment horizontal="center" vertical="center" wrapText="1"/>
      <protection/>
    </xf>
    <xf numFmtId="166" fontId="11" fillId="0" borderId="118" xfId="57" applyNumberFormat="1" applyFont="1" applyFill="1" applyBorder="1" applyAlignment="1" applyProtection="1">
      <alignment horizontal="center" vertical="center" wrapText="1"/>
      <protection/>
    </xf>
    <xf numFmtId="166" fontId="11" fillId="0" borderId="119" xfId="57" applyNumberFormat="1" applyFont="1" applyFill="1" applyBorder="1" applyAlignment="1" applyProtection="1">
      <alignment horizontal="center" vertical="center" wrapText="1"/>
      <protection/>
    </xf>
    <xf numFmtId="166" fontId="11" fillId="0" borderId="118" xfId="57" applyNumberFormat="1" applyFont="1" applyFill="1" applyBorder="1" applyAlignment="1" applyProtection="1">
      <alignment horizontal="center" vertical="center"/>
      <protection/>
    </xf>
    <xf numFmtId="166" fontId="11" fillId="0" borderId="119" xfId="57" applyNumberFormat="1" applyFont="1" applyFill="1" applyBorder="1" applyAlignment="1" applyProtection="1">
      <alignment horizontal="center" vertical="center"/>
      <protection/>
    </xf>
    <xf numFmtId="166" fontId="11" fillId="0" borderId="93" xfId="57" applyNumberFormat="1" applyFont="1" applyFill="1" applyBorder="1" applyAlignment="1" applyProtection="1">
      <alignment horizontal="center" vertical="center"/>
      <protection/>
    </xf>
    <xf numFmtId="166" fontId="11" fillId="0" borderId="94" xfId="57" applyNumberFormat="1" applyFont="1" applyFill="1" applyBorder="1" applyAlignment="1" applyProtection="1">
      <alignment horizontal="center" vertical="center"/>
      <protection/>
    </xf>
    <xf numFmtId="166" fontId="11" fillId="0" borderId="95" xfId="57" applyNumberFormat="1" applyFont="1" applyFill="1" applyBorder="1" applyAlignment="1" applyProtection="1">
      <alignment horizontal="center" vertical="center"/>
      <protection/>
    </xf>
    <xf numFmtId="166" fontId="18" fillId="0" borderId="0" xfId="57" applyNumberFormat="1" applyFont="1" applyFill="1" applyBorder="1" applyAlignment="1">
      <alignment horizontal="right" vertical="center" wrapText="1"/>
      <protection/>
    </xf>
    <xf numFmtId="166" fontId="11" fillId="0" borderId="118" xfId="57" applyNumberFormat="1" applyFont="1" applyFill="1" applyBorder="1" applyAlignment="1">
      <alignment horizontal="center" vertical="center" wrapText="1"/>
      <protection/>
    </xf>
    <xf numFmtId="166" fontId="11" fillId="0" borderId="119" xfId="57" applyNumberFormat="1" applyFont="1" applyFill="1" applyBorder="1" applyAlignment="1">
      <alignment horizontal="center" vertical="center" wrapText="1"/>
      <protection/>
    </xf>
    <xf numFmtId="166" fontId="11" fillId="0" borderId="118" xfId="57" applyNumberFormat="1" applyFont="1" applyFill="1" applyBorder="1" applyAlignment="1">
      <alignment horizontal="center" vertical="center"/>
      <protection/>
    </xf>
    <xf numFmtId="166" fontId="11" fillId="0" borderId="119" xfId="57" applyNumberFormat="1" applyFont="1" applyFill="1" applyBorder="1" applyAlignment="1">
      <alignment horizontal="center" vertical="center"/>
      <protection/>
    </xf>
    <xf numFmtId="0" fontId="33" fillId="0" borderId="0" xfId="57" applyFont="1" applyAlignment="1">
      <alignment horizontal="center"/>
      <protection/>
    </xf>
    <xf numFmtId="166" fontId="6" fillId="0" borderId="0" xfId="57" applyNumberFormat="1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 applyProtection="1">
      <alignment horizontal="center" textRotation="180"/>
      <protection/>
    </xf>
    <xf numFmtId="166" fontId="11" fillId="0" borderId="120" xfId="57" applyNumberFormat="1" applyFont="1" applyFill="1" applyBorder="1" applyAlignment="1">
      <alignment horizontal="center" vertical="center" wrapText="1"/>
      <protection/>
    </xf>
    <xf numFmtId="166" fontId="11" fillId="0" borderId="121" xfId="57" applyNumberFormat="1" applyFont="1" applyFill="1" applyBorder="1" applyAlignment="1">
      <alignment horizontal="center" vertical="center" wrapText="1"/>
      <protection/>
    </xf>
    <xf numFmtId="166" fontId="11" fillId="0" borderId="122" xfId="57" applyNumberFormat="1" applyFont="1" applyFill="1" applyBorder="1" applyAlignment="1">
      <alignment horizontal="center" vertical="center" wrapText="1"/>
      <protection/>
    </xf>
    <xf numFmtId="166" fontId="11" fillId="0" borderId="123" xfId="57" applyNumberFormat="1" applyFont="1" applyFill="1" applyBorder="1" applyAlignment="1">
      <alignment horizontal="center" vertical="center" wrapText="1"/>
      <protection/>
    </xf>
    <xf numFmtId="166" fontId="11" fillId="0" borderId="124" xfId="57" applyNumberFormat="1" applyFont="1" applyFill="1" applyBorder="1" applyAlignment="1">
      <alignment horizontal="center" vertical="center" wrapText="1"/>
      <protection/>
    </xf>
    <xf numFmtId="166" fontId="11" fillId="0" borderId="125" xfId="57" applyNumberFormat="1" applyFont="1" applyFill="1" applyBorder="1" applyAlignment="1">
      <alignment horizontal="center" vertical="center" wrapText="1"/>
      <protection/>
    </xf>
    <xf numFmtId="0" fontId="12" fillId="0" borderId="74" xfId="57" applyFont="1" applyFill="1" applyBorder="1" applyAlignment="1" applyProtection="1">
      <alignment horizontal="left" vertical="center"/>
      <protection/>
    </xf>
    <xf numFmtId="0" fontId="12" fillId="0" borderId="96" xfId="57" applyFont="1" applyFill="1" applyBorder="1" applyAlignment="1" applyProtection="1">
      <alignment horizontal="left" vertical="center"/>
      <protection/>
    </xf>
    <xf numFmtId="0" fontId="19" fillId="0" borderId="74" xfId="57" applyFont="1" applyFill="1" applyBorder="1" applyAlignment="1" applyProtection="1">
      <alignment horizontal="left" vertical="center"/>
      <protection/>
    </xf>
    <xf numFmtId="0" fontId="19" fillId="0" borderId="96" xfId="57" applyFont="1" applyFill="1" applyBorder="1" applyAlignment="1" applyProtection="1">
      <alignment horizontal="left" vertical="center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10" fillId="0" borderId="126" xfId="57" applyFont="1" applyFill="1" applyBorder="1" applyAlignment="1">
      <alignment horizontal="right"/>
      <protection/>
    </xf>
    <xf numFmtId="0" fontId="11" fillId="0" borderId="109" xfId="57" applyFont="1" applyFill="1" applyBorder="1" applyAlignment="1">
      <alignment horizontal="center" vertical="center" wrapText="1"/>
      <protection/>
    </xf>
    <xf numFmtId="0" fontId="11" fillId="0" borderId="127" xfId="57" applyFont="1" applyFill="1" applyBorder="1" applyAlignment="1">
      <alignment horizontal="center" vertical="center" wrapText="1"/>
      <protection/>
    </xf>
    <xf numFmtId="0" fontId="11" fillId="0" borderId="104" xfId="57" applyFont="1" applyFill="1" applyBorder="1" applyAlignment="1">
      <alignment horizontal="center" vertical="center" wrapText="1"/>
      <protection/>
    </xf>
    <xf numFmtId="0" fontId="11" fillId="0" borderId="128" xfId="57" applyFont="1" applyFill="1" applyBorder="1" applyAlignment="1">
      <alignment horizontal="center" vertical="center" wrapText="1"/>
      <protection/>
    </xf>
    <xf numFmtId="0" fontId="11" fillId="0" borderId="75" xfId="57" applyFont="1" applyFill="1" applyBorder="1" applyAlignment="1">
      <alignment horizontal="center"/>
      <protection/>
    </xf>
    <xf numFmtId="0" fontId="11" fillId="0" borderId="129" xfId="57" applyFont="1" applyFill="1" applyBorder="1" applyAlignment="1">
      <alignment horizontal="center"/>
      <protection/>
    </xf>
    <xf numFmtId="0" fontId="11" fillId="0" borderId="96" xfId="57" applyFont="1" applyFill="1" applyBorder="1" applyAlignment="1">
      <alignment horizontal="center"/>
      <protection/>
    </xf>
    <xf numFmtId="0" fontId="11" fillId="0" borderId="110" xfId="57" applyFont="1" applyFill="1" applyBorder="1" applyAlignment="1">
      <alignment horizontal="center" vertical="center" wrapText="1"/>
      <protection/>
    </xf>
    <xf numFmtId="0" fontId="11" fillId="0" borderId="130" xfId="57" applyFont="1" applyFill="1" applyBorder="1" applyAlignment="1">
      <alignment horizontal="center" vertical="center" wrapText="1"/>
      <protection/>
    </xf>
    <xf numFmtId="0" fontId="11" fillId="0" borderId="93" xfId="57" applyFont="1" applyFill="1" applyBorder="1" applyAlignment="1">
      <alignment horizontal="left" vertical="center" wrapText="1"/>
      <protection/>
    </xf>
    <xf numFmtId="0" fontId="11" fillId="0" borderId="94" xfId="57" applyFont="1" applyFill="1" applyBorder="1" applyAlignment="1">
      <alignment horizontal="left" vertical="center" wrapText="1"/>
      <protection/>
    </xf>
    <xf numFmtId="0" fontId="11" fillId="0" borderId="95" xfId="57" applyFont="1" applyFill="1" applyBorder="1" applyAlignment="1">
      <alignment horizontal="left" vertical="center" wrapText="1"/>
      <protection/>
    </xf>
    <xf numFmtId="0" fontId="11" fillId="0" borderId="93" xfId="57" applyFont="1" applyFill="1" applyBorder="1" applyAlignment="1" applyProtection="1">
      <alignment horizontal="left" vertical="center" wrapText="1"/>
      <protection/>
    </xf>
    <xf numFmtId="0" fontId="11" fillId="0" borderId="94" xfId="57" applyFont="1" applyFill="1" applyBorder="1" applyAlignment="1" applyProtection="1">
      <alignment horizontal="left" vertical="center" wrapText="1"/>
      <protection/>
    </xf>
    <xf numFmtId="0" fontId="11" fillId="0" borderId="95" xfId="57" applyFont="1" applyFill="1" applyBorder="1" applyAlignment="1" applyProtection="1">
      <alignment horizontal="left" vertical="center" wrapText="1"/>
      <protection/>
    </xf>
    <xf numFmtId="0" fontId="36" fillId="0" borderId="0" xfId="60" applyFont="1" applyFill="1" applyAlignment="1" applyProtection="1">
      <alignment horizontal="left"/>
      <protection/>
    </xf>
    <xf numFmtId="0" fontId="37" fillId="0" borderId="0" xfId="60" applyFont="1" applyFill="1" applyAlignment="1" applyProtection="1">
      <alignment horizontal="center" vertical="center" wrapText="1"/>
      <protection/>
    </xf>
    <xf numFmtId="0" fontId="39" fillId="0" borderId="0" xfId="60" applyFont="1" applyFill="1" applyBorder="1" applyAlignment="1" applyProtection="1">
      <alignment horizontal="right"/>
      <protection/>
    </xf>
    <xf numFmtId="0" fontId="40" fillId="0" borderId="109" xfId="60" applyFont="1" applyFill="1" applyBorder="1" applyAlignment="1" applyProtection="1">
      <alignment horizontal="center" vertical="center" wrapText="1"/>
      <protection/>
    </xf>
    <xf numFmtId="0" fontId="40" fillId="0" borderId="88" xfId="60" applyFont="1" applyFill="1" applyBorder="1" applyAlignment="1" applyProtection="1">
      <alignment horizontal="center" vertical="center" wrapText="1"/>
      <protection/>
    </xf>
    <xf numFmtId="0" fontId="40" fillId="0" borderId="97" xfId="60" applyFont="1" applyFill="1" applyBorder="1" applyAlignment="1" applyProtection="1">
      <alignment horizontal="center" vertical="center" wrapText="1"/>
      <protection/>
    </xf>
    <xf numFmtId="0" fontId="9" fillId="0" borderId="104" xfId="59" applyFont="1" applyFill="1" applyBorder="1" applyAlignment="1" applyProtection="1">
      <alignment horizontal="center" vertical="center" textRotation="90"/>
      <protection/>
    </xf>
    <xf numFmtId="0" fontId="9" fillId="0" borderId="91" xfId="59" applyFont="1" applyFill="1" applyBorder="1" applyAlignment="1" applyProtection="1">
      <alignment horizontal="center" vertical="center" textRotation="90"/>
      <protection/>
    </xf>
    <xf numFmtId="0" fontId="9" fillId="0" borderId="107" xfId="59" applyFont="1" applyFill="1" applyBorder="1" applyAlignment="1" applyProtection="1">
      <alignment horizontal="center" vertical="center" textRotation="90"/>
      <protection/>
    </xf>
    <xf numFmtId="0" fontId="39" fillId="0" borderId="98" xfId="60" applyFont="1" applyFill="1" applyBorder="1" applyAlignment="1" applyProtection="1">
      <alignment horizontal="center" vertical="center" wrapText="1"/>
      <protection/>
    </xf>
    <xf numFmtId="0" fontId="39" fillId="0" borderId="82" xfId="60" applyFont="1" applyFill="1" applyBorder="1" applyAlignment="1" applyProtection="1">
      <alignment horizontal="center" vertical="center" wrapText="1"/>
      <protection/>
    </xf>
    <xf numFmtId="0" fontId="39" fillId="0" borderId="110" xfId="60" applyFont="1" applyFill="1" applyBorder="1" applyAlignment="1" applyProtection="1">
      <alignment horizontal="center" vertical="center" wrapText="1"/>
      <protection/>
    </xf>
    <xf numFmtId="0" fontId="39" fillId="0" borderId="108" xfId="60" applyFont="1" applyFill="1" applyBorder="1" applyAlignment="1" applyProtection="1">
      <alignment horizontal="center" vertical="center" wrapText="1"/>
      <protection/>
    </xf>
    <xf numFmtId="0" fontId="39" fillId="0" borderId="82" xfId="60" applyFont="1" applyFill="1" applyBorder="1" applyAlignment="1" applyProtection="1">
      <alignment horizontal="center" wrapText="1"/>
      <protection/>
    </xf>
    <xf numFmtId="0" fontId="39" fillId="0" borderId="83" xfId="60" applyFont="1" applyFill="1" applyBorder="1" applyAlignment="1" applyProtection="1">
      <alignment horizontal="center" wrapText="1"/>
      <protection/>
    </xf>
    <xf numFmtId="0" fontId="36" fillId="0" borderId="0" xfId="60" applyFont="1" applyFill="1" applyBorder="1" applyAlignment="1" applyProtection="1">
      <alignment horizontal="center"/>
      <protection/>
    </xf>
    <xf numFmtId="0" fontId="19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Border="1" applyAlignment="1" applyProtection="1">
      <alignment horizontal="right" vertical="center"/>
      <protection/>
    </xf>
    <xf numFmtId="0" fontId="6" fillId="0" borderId="105" xfId="59" applyFont="1" applyFill="1" applyBorder="1" applyAlignment="1" applyProtection="1">
      <alignment horizontal="center" vertical="center" wrapText="1"/>
      <protection/>
    </xf>
    <xf numFmtId="0" fontId="6" fillId="0" borderId="80" xfId="59" applyFont="1" applyFill="1" applyBorder="1" applyAlignment="1" applyProtection="1">
      <alignment horizontal="center" vertical="center" wrapText="1"/>
      <protection/>
    </xf>
    <xf numFmtId="0" fontId="9" fillId="0" borderId="104" xfId="59" applyFont="1" applyFill="1" applyBorder="1" applyAlignment="1" applyProtection="1">
      <alignment horizontal="center" vertical="center"/>
      <protection/>
    </xf>
    <xf numFmtId="0" fontId="9" fillId="0" borderId="107" xfId="59" applyFont="1" applyFill="1" applyBorder="1" applyAlignment="1" applyProtection="1">
      <alignment horizontal="center" vertical="center"/>
      <protection/>
    </xf>
    <xf numFmtId="0" fontId="10" fillId="0" borderId="106" xfId="59" applyFont="1" applyFill="1" applyBorder="1" applyAlignment="1" applyProtection="1">
      <alignment horizontal="center" vertical="center" wrapText="1"/>
      <protection/>
    </xf>
    <xf numFmtId="0" fontId="10" fillId="0" borderId="83" xfId="59" applyFont="1" applyFill="1" applyBorder="1" applyAlignment="1" applyProtection="1">
      <alignment horizontal="center" vertical="center"/>
      <protection/>
    </xf>
    <xf numFmtId="0" fontId="37" fillId="0" borderId="0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16" fillId="0" borderId="74" xfId="60" applyFont="1" applyFill="1" applyBorder="1" applyAlignment="1">
      <alignment horizontal="left"/>
      <protection/>
    </xf>
    <xf numFmtId="0" fontId="16" fillId="0" borderId="96" xfId="60" applyFont="1" applyFill="1" applyBorder="1" applyAlignment="1">
      <alignment horizontal="left"/>
      <protection/>
    </xf>
    <xf numFmtId="3" fontId="36" fillId="0" borderId="0" xfId="60" applyNumberFormat="1" applyFont="1" applyFill="1" applyBorder="1" applyAlignment="1">
      <alignment horizontal="center"/>
      <protection/>
    </xf>
    <xf numFmtId="0" fontId="46" fillId="0" borderId="0" xfId="57" applyFont="1" applyFill="1" applyBorder="1" applyAlignment="1" applyProtection="1">
      <alignment horizontal="center" vertical="center" wrapText="1"/>
      <protection locked="0"/>
    </xf>
    <xf numFmtId="0" fontId="47" fillId="0" borderId="78" xfId="57" applyFont="1" applyFill="1" applyBorder="1" applyAlignment="1" applyProtection="1">
      <alignment wrapText="1"/>
      <protection/>
    </xf>
    <xf numFmtId="0" fontId="47" fillId="0" borderId="79" xfId="57" applyFont="1" applyFill="1" applyBorder="1" applyAlignment="1" applyProtection="1">
      <alignment wrapText="1"/>
      <protection/>
    </xf>
    <xf numFmtId="0" fontId="18" fillId="0" borderId="0" xfId="57" applyFont="1" applyAlignment="1">
      <alignment horizontal="right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öltségvetési rendelet_táblázatok teljesítés 2015" xfId="42"/>
    <cellStyle name="Figyelmeztetés" xfId="43"/>
    <cellStyle name="Hiperhivatkozá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Már látott hiperhivatkozás" xfId="56"/>
    <cellStyle name="Normál_költségvetési rendelet_táblázatok teljesítés 2015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_költségvetési rendelet_táblázatok teljesítés 2015" xfId="68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5</xdr:col>
      <xdr:colOff>0</xdr:colOff>
      <xdr:row>0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6334125" y="0"/>
          <a:ext cx="30956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6. sz. tájékoztató tábla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&#246;lesdi%20&#214;nkorm&#225;nyzat\AppData\Roaming\Skype\My%20Skype%20Received%20Files\ZARSZREND_201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4. tájékoztató tábla"/>
      <sheetName val="5. tájékoztató tábla"/>
      <sheetName val="6. tájékoztató tábla"/>
      <sheetName val="7. tájékoztató tábla"/>
      <sheetName val="8. tájékoztató tábla"/>
      <sheetName val="9. tájékoztató tábla"/>
      <sheetName val="10. tájékoztató tábla"/>
      <sheetName val="7.4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="150" zoomScaleNormal="150" zoomScalePageLayoutView="0" workbookViewId="0" topLeftCell="A4">
      <selection activeCell="A24" sqref="A2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789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2019.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view="pageLayout" zoomScaleNormal="150" workbookViewId="0" topLeftCell="A1">
      <selection activeCell="A14" sqref="A14"/>
    </sheetView>
  </sheetViews>
  <sheetFormatPr defaultColWidth="9.00390625" defaultRowHeight="12.75"/>
  <cols>
    <col min="1" max="1" width="55.00390625" style="191" customWidth="1"/>
    <col min="2" max="2" width="21.50390625" style="192" customWidth="1"/>
    <col min="3" max="4" width="21.625" style="192" customWidth="1"/>
    <col min="5" max="5" width="12.875" style="192" customWidth="1"/>
    <col min="6" max="6" width="13.875" style="192" customWidth="1"/>
    <col min="7" max="16384" width="9.375" style="192" customWidth="1"/>
  </cols>
  <sheetData>
    <row r="1" spans="1:5" ht="25.5" customHeight="1">
      <c r="A1" s="717" t="s">
        <v>388</v>
      </c>
      <c r="B1" s="717"/>
      <c r="C1" s="717"/>
      <c r="D1" s="717"/>
      <c r="E1" s="717"/>
    </row>
    <row r="2" spans="1:5" ht="22.5" customHeight="1" thickBot="1">
      <c r="A2" s="717"/>
      <c r="B2" s="717"/>
      <c r="C2" s="717"/>
      <c r="D2" s="717"/>
      <c r="E2" s="717"/>
    </row>
    <row r="3" spans="1:4" s="193" customFormat="1" ht="44.25" customHeight="1" thickBot="1">
      <c r="A3" s="87" t="s">
        <v>389</v>
      </c>
      <c r="B3" s="88" t="s">
        <v>491</v>
      </c>
      <c r="C3" s="88" t="s">
        <v>492</v>
      </c>
      <c r="D3" s="88" t="s">
        <v>496</v>
      </c>
    </row>
    <row r="4" spans="1:4" s="84" customFormat="1" ht="12" customHeight="1" thickBot="1">
      <c r="A4" s="194" t="s">
        <v>17</v>
      </c>
      <c r="B4" s="195" t="s">
        <v>18</v>
      </c>
      <c r="C4" s="195" t="s">
        <v>285</v>
      </c>
      <c r="D4" s="195" t="s">
        <v>285</v>
      </c>
    </row>
    <row r="5" spans="1:4" ht="15.75" customHeight="1">
      <c r="A5" s="196" t="s">
        <v>775</v>
      </c>
      <c r="B5" s="197">
        <v>180000</v>
      </c>
      <c r="C5" s="197">
        <v>181725</v>
      </c>
      <c r="D5" s="197">
        <v>182150</v>
      </c>
    </row>
    <row r="6" spans="1:4" ht="15.75" customHeight="1">
      <c r="A6" s="196" t="s">
        <v>776</v>
      </c>
      <c r="B6" s="197">
        <v>679000</v>
      </c>
      <c r="C6" s="197">
        <v>679000</v>
      </c>
      <c r="D6" s="197">
        <v>436159</v>
      </c>
    </row>
    <row r="7" spans="1:4" ht="15.75" customHeight="1">
      <c r="A7" s="196" t="s">
        <v>777</v>
      </c>
      <c r="B7" s="197">
        <v>97000</v>
      </c>
      <c r="C7" s="197">
        <v>823240</v>
      </c>
      <c r="D7" s="197">
        <v>816393</v>
      </c>
    </row>
    <row r="8" spans="1:4" ht="15.75" customHeight="1">
      <c r="A8" s="198" t="s">
        <v>778</v>
      </c>
      <c r="B8" s="197">
        <v>3750000</v>
      </c>
      <c r="C8" s="197">
        <v>3750000</v>
      </c>
      <c r="D8" s="692">
        <v>0</v>
      </c>
    </row>
    <row r="9" spans="1:4" ht="15.75" customHeight="1">
      <c r="A9" s="196" t="s">
        <v>780</v>
      </c>
      <c r="B9" s="197">
        <v>78664174</v>
      </c>
      <c r="C9" s="197">
        <v>68665093</v>
      </c>
      <c r="D9" s="197">
        <v>68665094</v>
      </c>
    </row>
    <row r="10" spans="1:4" ht="15.75" customHeight="1">
      <c r="A10" s="198" t="s">
        <v>779</v>
      </c>
      <c r="B10" s="197">
        <v>1370250</v>
      </c>
      <c r="C10" s="197">
        <v>1370250</v>
      </c>
      <c r="D10" s="197">
        <v>1370250</v>
      </c>
    </row>
    <row r="11" spans="1:4" ht="15.75" customHeight="1">
      <c r="A11" s="196" t="s">
        <v>781</v>
      </c>
      <c r="B11" s="692">
        <v>0</v>
      </c>
      <c r="C11" s="197">
        <v>172820</v>
      </c>
      <c r="D11" s="197">
        <v>172820</v>
      </c>
    </row>
    <row r="12" spans="1:4" ht="15.75" customHeight="1">
      <c r="A12" s="196" t="s">
        <v>782</v>
      </c>
      <c r="B12" s="692">
        <v>0</v>
      </c>
      <c r="C12" s="197">
        <v>38970</v>
      </c>
      <c r="D12" s="197">
        <v>38970</v>
      </c>
    </row>
    <row r="13" spans="1:4" ht="15" customHeight="1">
      <c r="A13" s="196" t="s">
        <v>783</v>
      </c>
      <c r="B13" s="692">
        <v>0</v>
      </c>
      <c r="C13" s="197">
        <v>294200</v>
      </c>
      <c r="D13" s="197">
        <v>294200</v>
      </c>
    </row>
    <row r="14" spans="1:4" ht="15.75" customHeight="1">
      <c r="A14" s="196" t="s">
        <v>784</v>
      </c>
      <c r="B14" s="692">
        <v>0</v>
      </c>
      <c r="C14" s="197">
        <v>8509000</v>
      </c>
      <c r="D14" s="197">
        <v>8509000</v>
      </c>
    </row>
    <row r="15" spans="1:4" ht="15.75" customHeight="1">
      <c r="A15" s="196" t="s">
        <v>785</v>
      </c>
      <c r="B15" s="692">
        <v>0</v>
      </c>
      <c r="C15" s="197">
        <v>583049</v>
      </c>
      <c r="D15" s="197">
        <v>582930</v>
      </c>
    </row>
    <row r="16" spans="1:4" ht="15.75" customHeight="1">
      <c r="A16" s="196" t="s">
        <v>786</v>
      </c>
      <c r="B16" s="692">
        <v>0</v>
      </c>
      <c r="C16" s="197">
        <v>292000</v>
      </c>
      <c r="D16" s="197">
        <v>290548</v>
      </c>
    </row>
    <row r="17" spans="1:4" ht="15.75" customHeight="1">
      <c r="A17" s="196" t="s">
        <v>787</v>
      </c>
      <c r="B17" s="692">
        <v>0</v>
      </c>
      <c r="C17" s="197">
        <v>200000</v>
      </c>
      <c r="D17" s="197">
        <v>200000</v>
      </c>
    </row>
    <row r="18" spans="1:4" ht="15.75" customHeight="1">
      <c r="A18" s="196" t="s">
        <v>788</v>
      </c>
      <c r="B18" s="692">
        <v>0</v>
      </c>
      <c r="C18" s="197">
        <v>150000</v>
      </c>
      <c r="D18" s="197">
        <v>150000</v>
      </c>
    </row>
    <row r="19" spans="1:4" ht="15.75" customHeight="1">
      <c r="A19" s="196" t="s">
        <v>794</v>
      </c>
      <c r="B19" s="692">
        <v>0</v>
      </c>
      <c r="C19" s="692">
        <v>0</v>
      </c>
      <c r="D19" s="197">
        <v>499650</v>
      </c>
    </row>
    <row r="20" spans="1:4" ht="15.75" customHeight="1">
      <c r="A20" s="196"/>
      <c r="B20" s="197"/>
      <c r="C20" s="197"/>
      <c r="D20" s="197"/>
    </row>
    <row r="21" spans="1:4" ht="15.75" customHeight="1">
      <c r="A21" s="196"/>
      <c r="B21" s="197"/>
      <c r="C21" s="197"/>
      <c r="D21" s="197"/>
    </row>
    <row r="22" spans="1:4" ht="15.75" customHeight="1" thickBot="1">
      <c r="A22" s="108"/>
      <c r="B22" s="199"/>
      <c r="C22" s="199"/>
      <c r="D22" s="199"/>
    </row>
    <row r="23" spans="1:4" s="202" customFormat="1" ht="18" customHeight="1" thickBot="1">
      <c r="A23" s="200" t="s">
        <v>390</v>
      </c>
      <c r="B23" s="201">
        <f>SUM(B5:B22)</f>
        <v>84740424</v>
      </c>
      <c r="C23" s="201">
        <f>SUM(C5:C22)</f>
        <v>85709347</v>
      </c>
      <c r="D23" s="201">
        <f>SUM(D5:D22)</f>
        <v>82208164</v>
      </c>
    </row>
  </sheetData>
  <sheetProtection selectLockedCells="1" selectUnlockedCells="1"/>
  <mergeCells count="1">
    <mergeCell ref="A1:E2"/>
  </mergeCells>
  <printOptions horizontalCentered="1"/>
  <pageMargins left="0.7875" right="0.7875" top="1.020138888888889" bottom="0.9840277777777777" header="0.7875" footer="0.5118055555555555"/>
  <pageSetup horizontalDpi="600" verticalDpi="600" orientation="landscape" paperSize="9" scale="105" r:id="rId1"/>
  <headerFooter alignWithMargins="0">
    <oddHeader>&amp;L&amp;"Times New Roman CE,Félkövér dőlt"&amp;11 6. melléklet a 8/2019. (V.28.)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24"/>
  <sheetViews>
    <sheetView view="pageLayout" zoomScaleNormal="150" workbookViewId="0" topLeftCell="A1">
      <selection activeCell="A8" sqref="A8"/>
    </sheetView>
  </sheetViews>
  <sheetFormatPr defaultColWidth="9.00390625" defaultRowHeight="12.75"/>
  <cols>
    <col min="1" max="1" width="53.875" style="191" customWidth="1"/>
    <col min="2" max="2" width="22.625" style="192" customWidth="1"/>
    <col min="3" max="4" width="20.00390625" style="192" customWidth="1"/>
    <col min="5" max="5" width="12.875" style="192" customWidth="1"/>
    <col min="6" max="6" width="13.875" style="192" customWidth="1"/>
    <col min="7" max="16384" width="9.375" style="192" customWidth="1"/>
  </cols>
  <sheetData>
    <row r="1" spans="1:3" ht="24.75" customHeight="1">
      <c r="A1" s="717" t="s">
        <v>391</v>
      </c>
      <c r="B1" s="717"/>
      <c r="C1" s="717"/>
    </row>
    <row r="2" spans="1:4" ht="23.25" customHeight="1" thickBot="1">
      <c r="A2" s="85"/>
      <c r="B2" s="84"/>
      <c r="C2" s="84"/>
      <c r="D2" s="84"/>
    </row>
    <row r="3" spans="1:4" s="193" customFormat="1" ht="48.75" customHeight="1" thickBot="1">
      <c r="A3" s="87" t="s">
        <v>392</v>
      </c>
      <c r="B3" s="88" t="s">
        <v>493</v>
      </c>
      <c r="C3" s="88" t="str">
        <f>+'6.sz.mell.'!C3</f>
        <v>Módosított előirányzat</v>
      </c>
      <c r="D3" s="88" t="str">
        <f>+'6.sz.mell.'!D3</f>
        <v>Teljesítés</v>
      </c>
    </row>
    <row r="4" spans="1:4" s="84" customFormat="1" ht="15" customHeight="1" thickBot="1">
      <c r="A4" s="194" t="s">
        <v>17</v>
      </c>
      <c r="B4" s="195" t="s">
        <v>18</v>
      </c>
      <c r="C4" s="195" t="s">
        <v>285</v>
      </c>
      <c r="D4" s="195" t="s">
        <v>285</v>
      </c>
    </row>
    <row r="5" spans="1:4" ht="15.75" customHeight="1">
      <c r="A5" s="203" t="s">
        <v>770</v>
      </c>
      <c r="B5" s="204"/>
      <c r="C5" s="204">
        <v>80000</v>
      </c>
      <c r="D5" s="204">
        <v>80000</v>
      </c>
    </row>
    <row r="6" spans="1:4" ht="15.75" customHeight="1">
      <c r="A6" s="203" t="s">
        <v>771</v>
      </c>
      <c r="B6" s="204"/>
      <c r="C6" s="204">
        <v>14931688</v>
      </c>
      <c r="D6" s="204">
        <v>14931688</v>
      </c>
    </row>
    <row r="7" spans="1:4" ht="15.75" customHeight="1">
      <c r="A7" s="203" t="s">
        <v>772</v>
      </c>
      <c r="B7" s="204"/>
      <c r="C7" s="204">
        <v>4914900</v>
      </c>
      <c r="D7" s="204">
        <v>5010900</v>
      </c>
    </row>
    <row r="8" spans="1:4" ht="15.75" customHeight="1">
      <c r="A8" s="203" t="s">
        <v>773</v>
      </c>
      <c r="B8" s="204"/>
      <c r="C8" s="204">
        <v>404900</v>
      </c>
      <c r="D8" s="204">
        <v>404876</v>
      </c>
    </row>
    <row r="9" spans="1:4" ht="15.75" customHeight="1">
      <c r="A9" s="203" t="s">
        <v>774</v>
      </c>
      <c r="B9" s="204"/>
      <c r="C9" s="204">
        <v>1467729</v>
      </c>
      <c r="D9" s="204">
        <v>1043647</v>
      </c>
    </row>
    <row r="10" spans="1:4" ht="15.75" customHeight="1">
      <c r="A10" s="203"/>
      <c r="B10" s="204"/>
      <c r="C10" s="204"/>
      <c r="D10" s="204"/>
    </row>
    <row r="11" spans="1:4" ht="15.75" customHeight="1">
      <c r="A11" s="203"/>
      <c r="B11" s="204"/>
      <c r="C11" s="204"/>
      <c r="D11" s="204"/>
    </row>
    <row r="12" spans="1:4" ht="15.75" customHeight="1">
      <c r="A12" s="203"/>
      <c r="B12" s="204"/>
      <c r="C12" s="204"/>
      <c r="D12" s="204"/>
    </row>
    <row r="13" spans="1:4" ht="15.75" customHeight="1">
      <c r="A13" s="203"/>
      <c r="B13" s="204"/>
      <c r="C13" s="204"/>
      <c r="D13" s="204"/>
    </row>
    <row r="14" spans="1:4" ht="15.75" customHeight="1">
      <c r="A14" s="203"/>
      <c r="B14" s="204"/>
      <c r="C14" s="204"/>
      <c r="D14" s="204"/>
    </row>
    <row r="15" spans="1:4" ht="15.75" customHeight="1">
      <c r="A15" s="203"/>
      <c r="B15" s="204"/>
      <c r="C15" s="204"/>
      <c r="D15" s="204"/>
    </row>
    <row r="16" spans="1:4" ht="15.75" customHeight="1">
      <c r="A16" s="203"/>
      <c r="B16" s="204"/>
      <c r="C16" s="204"/>
      <c r="D16" s="204"/>
    </row>
    <row r="17" spans="1:4" ht="15.75" customHeight="1">
      <c r="A17" s="203"/>
      <c r="B17" s="204"/>
      <c r="C17" s="204"/>
      <c r="D17" s="204"/>
    </row>
    <row r="18" spans="1:4" ht="15.75" customHeight="1">
      <c r="A18" s="203"/>
      <c r="B18" s="204"/>
      <c r="C18" s="204"/>
      <c r="D18" s="204"/>
    </row>
    <row r="19" spans="1:4" ht="15.75" customHeight="1">
      <c r="A19" s="203"/>
      <c r="B19" s="204"/>
      <c r="C19" s="204"/>
      <c r="D19" s="204"/>
    </row>
    <row r="20" spans="1:4" ht="15.75" customHeight="1">
      <c r="A20" s="203"/>
      <c r="B20" s="204"/>
      <c r="C20" s="204"/>
      <c r="D20" s="204"/>
    </row>
    <row r="21" spans="1:4" ht="15.75" customHeight="1">
      <c r="A21" s="203"/>
      <c r="B21" s="204"/>
      <c r="C21" s="204"/>
      <c r="D21" s="204"/>
    </row>
    <row r="22" spans="1:4" ht="15.75" customHeight="1">
      <c r="A22" s="203"/>
      <c r="B22" s="204"/>
      <c r="C22" s="204"/>
      <c r="D22" s="204"/>
    </row>
    <row r="23" spans="1:4" ht="15.75" customHeight="1" thickBot="1">
      <c r="A23" s="205"/>
      <c r="B23" s="206"/>
      <c r="C23" s="206"/>
      <c r="D23" s="206"/>
    </row>
    <row r="24" spans="1:4" s="202" customFormat="1" ht="18" customHeight="1" thickBot="1">
      <c r="A24" s="200" t="s">
        <v>390</v>
      </c>
      <c r="B24" s="207">
        <f>SUM(B5:B23)</f>
        <v>0</v>
      </c>
      <c r="C24" s="207">
        <f>SUM(C5:C23)</f>
        <v>21799217</v>
      </c>
      <c r="D24" s="207">
        <f>SUM(D5:D23)</f>
        <v>21471111</v>
      </c>
    </row>
  </sheetData>
  <sheetProtection selectLockedCells="1" selectUnlockedCells="1"/>
  <mergeCells count="1">
    <mergeCell ref="A1:C1"/>
  </mergeCells>
  <printOptions horizontalCentered="1"/>
  <pageMargins left="0.7875" right="0.7875" top="1.1118055555555555" bottom="0.9840277777777777" header="0.7875" footer="0.5118055555555555"/>
  <pageSetup horizontalDpi="600" verticalDpi="600" orientation="landscape" paperSize="9" scale="95" r:id="rId1"/>
  <headerFooter alignWithMargins="0">
    <oddHeader xml:space="preserve">&amp;L&amp;"Times New Roman CE,Félkövér dőlt"&amp;12 &amp;11 7. melléklet a 8/2019. (V.28.) önkormányzati rendelethez&amp;R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98"/>
  <sheetViews>
    <sheetView view="pageLayout" zoomScaleNormal="150" workbookViewId="0" topLeftCell="A1">
      <selection activeCell="B80" sqref="B80"/>
    </sheetView>
  </sheetViews>
  <sheetFormatPr defaultColWidth="9.00390625" defaultRowHeight="12.75"/>
  <cols>
    <col min="1" max="1" width="38.625" style="208" customWidth="1"/>
    <col min="2" max="5" width="13.875" style="208" customWidth="1"/>
    <col min="6" max="16384" width="9.375" style="208" customWidth="1"/>
  </cols>
  <sheetData>
    <row r="1" spans="1:5" ht="13.5" customHeight="1">
      <c r="A1" s="209"/>
      <c r="B1" s="718"/>
      <c r="C1" s="718"/>
      <c r="D1" s="718"/>
      <c r="E1" s="718"/>
    </row>
    <row r="2" spans="1:5" ht="42" customHeight="1">
      <c r="A2" s="210" t="s">
        <v>393</v>
      </c>
      <c r="B2" s="718" t="s">
        <v>494</v>
      </c>
      <c r="C2" s="718"/>
      <c r="D2" s="718"/>
      <c r="E2" s="718"/>
    </row>
    <row r="3" spans="1:5" ht="14.25" thickBot="1">
      <c r="A3" s="209"/>
      <c r="B3" s="209"/>
      <c r="C3" s="209"/>
      <c r="D3" s="719" t="s">
        <v>485</v>
      </c>
      <c r="E3" s="719"/>
    </row>
    <row r="4" spans="1:5" ht="15" customHeight="1">
      <c r="A4" s="211" t="s">
        <v>394</v>
      </c>
      <c r="B4" s="212" t="s">
        <v>543</v>
      </c>
      <c r="C4" s="212" t="s">
        <v>764</v>
      </c>
      <c r="D4" s="212" t="s">
        <v>796</v>
      </c>
      <c r="E4" s="213" t="s">
        <v>395</v>
      </c>
    </row>
    <row r="5" spans="1:5" ht="12.75">
      <c r="A5" s="214" t="s">
        <v>396</v>
      </c>
      <c r="B5" s="215"/>
      <c r="C5" s="215"/>
      <c r="D5" s="215"/>
      <c r="E5" s="216">
        <f aca="true" t="shared" si="0" ref="E5:E11">SUM(B5:D5)</f>
        <v>0</v>
      </c>
    </row>
    <row r="6" spans="1:5" ht="12.75">
      <c r="A6" s="217" t="s">
        <v>397</v>
      </c>
      <c r="B6" s="218"/>
      <c r="C6" s="218"/>
      <c r="D6" s="218"/>
      <c r="E6" s="219">
        <f t="shared" si="0"/>
        <v>0</v>
      </c>
    </row>
    <row r="7" spans="1:5" ht="12.75">
      <c r="A7" s="220" t="s">
        <v>398</v>
      </c>
      <c r="B7" s="221"/>
      <c r="C7" s="221"/>
      <c r="D7" s="221"/>
      <c r="E7" s="222">
        <f t="shared" si="0"/>
        <v>0</v>
      </c>
    </row>
    <row r="8" spans="1:5" ht="12.75">
      <c r="A8" s="220" t="s">
        <v>399</v>
      </c>
      <c r="B8" s="221"/>
      <c r="C8" s="221"/>
      <c r="D8" s="221"/>
      <c r="E8" s="222">
        <f t="shared" si="0"/>
        <v>0</v>
      </c>
    </row>
    <row r="9" spans="1:5" ht="12.75">
      <c r="A9" s="220" t="s">
        <v>400</v>
      </c>
      <c r="B9" s="221"/>
      <c r="C9" s="221"/>
      <c r="D9" s="221"/>
      <c r="E9" s="222">
        <f t="shared" si="0"/>
        <v>0</v>
      </c>
    </row>
    <row r="10" spans="1:5" ht="12.75">
      <c r="A10" s="220" t="s">
        <v>401</v>
      </c>
      <c r="B10" s="221"/>
      <c r="C10" s="221"/>
      <c r="D10" s="221"/>
      <c r="E10" s="222">
        <f t="shared" si="0"/>
        <v>0</v>
      </c>
    </row>
    <row r="11" spans="1:5" ht="12.75">
      <c r="A11" s="223"/>
      <c r="B11" s="224"/>
      <c r="C11" s="224"/>
      <c r="D11" s="224"/>
      <c r="E11" s="222">
        <f t="shared" si="0"/>
        <v>0</v>
      </c>
    </row>
    <row r="12" spans="1:5" ht="12.75">
      <c r="A12" s="225" t="s">
        <v>402</v>
      </c>
      <c r="B12" s="226">
        <f>B5+SUM(B7:B11)</f>
        <v>0</v>
      </c>
      <c r="C12" s="226">
        <f>C5+SUM(C7:C11)</f>
        <v>0</v>
      </c>
      <c r="D12" s="226">
        <f>D5+SUM(D7:D11)</f>
        <v>0</v>
      </c>
      <c r="E12" s="227">
        <f>E5+SUM(E7:E11)</f>
        <v>0</v>
      </c>
    </row>
    <row r="13" spans="1:5" ht="12.75">
      <c r="A13" s="228"/>
      <c r="B13" s="228"/>
      <c r="C13" s="228"/>
      <c r="D13" s="228"/>
      <c r="E13" s="228"/>
    </row>
    <row r="14" spans="1:5" ht="15" customHeight="1">
      <c r="A14" s="211" t="s">
        <v>403</v>
      </c>
      <c r="B14" s="212" t="str">
        <f>+B4</f>
        <v>2018.</v>
      </c>
      <c r="C14" s="212" t="str">
        <f>+C4</f>
        <v>2019.</v>
      </c>
      <c r="D14" s="212" t="str">
        <f>+D4</f>
        <v>2019.után</v>
      </c>
      <c r="E14" s="213" t="s">
        <v>395</v>
      </c>
    </row>
    <row r="15" spans="1:5" ht="12.75">
      <c r="A15" s="214" t="s">
        <v>404</v>
      </c>
      <c r="B15" s="215">
        <v>854400</v>
      </c>
      <c r="C15" s="215"/>
      <c r="D15" s="215"/>
      <c r="E15" s="216">
        <f aca="true" t="shared" si="1" ref="E15:E21">SUM(B15:D15)</f>
        <v>854400</v>
      </c>
    </row>
    <row r="16" spans="1:5" ht="12.75">
      <c r="A16" s="229" t="s">
        <v>405</v>
      </c>
      <c r="B16" s="221">
        <v>68665094</v>
      </c>
      <c r="C16" s="221"/>
      <c r="D16" s="221"/>
      <c r="E16" s="222">
        <f t="shared" si="1"/>
        <v>68665094</v>
      </c>
    </row>
    <row r="17" spans="1:5" ht="12.75">
      <c r="A17" s="220" t="s">
        <v>406</v>
      </c>
      <c r="B17" s="221">
        <v>2400300</v>
      </c>
      <c r="C17" s="221"/>
      <c r="D17" s="221"/>
      <c r="E17" s="222">
        <f t="shared" si="1"/>
        <v>2400300</v>
      </c>
    </row>
    <row r="18" spans="1:5" ht="12.75">
      <c r="A18" s="220" t="s">
        <v>407</v>
      </c>
      <c r="B18" s="221">
        <v>100000</v>
      </c>
      <c r="C18" s="221"/>
      <c r="D18" s="221"/>
      <c r="E18" s="222">
        <f t="shared" si="1"/>
        <v>100000</v>
      </c>
    </row>
    <row r="19" spans="1:5" ht="12.75">
      <c r="A19" s="230"/>
      <c r="B19" s="221">
        <v>18333836</v>
      </c>
      <c r="C19" s="221"/>
      <c r="D19" s="221"/>
      <c r="E19" s="222">
        <f t="shared" si="1"/>
        <v>18333836</v>
      </c>
    </row>
    <row r="20" spans="1:5" ht="12.75">
      <c r="A20" s="230"/>
      <c r="B20" s="221"/>
      <c r="C20" s="221"/>
      <c r="D20" s="221"/>
      <c r="E20" s="222">
        <f t="shared" si="1"/>
        <v>0</v>
      </c>
    </row>
    <row r="21" spans="1:5" ht="12.75">
      <c r="A21" s="223"/>
      <c r="B21" s="224"/>
      <c r="C21" s="224"/>
      <c r="D21" s="224"/>
      <c r="E21" s="222">
        <f t="shared" si="1"/>
        <v>0</v>
      </c>
    </row>
    <row r="22" spans="1:5" ht="12.75">
      <c r="A22" s="225" t="s">
        <v>408</v>
      </c>
      <c r="B22" s="226">
        <f>SUM(B15:B21)</f>
        <v>90353630</v>
      </c>
      <c r="C22" s="226">
        <f>SUM(C15:C21)</f>
        <v>0</v>
      </c>
      <c r="D22" s="226">
        <f>SUM(D15:D21)</f>
        <v>0</v>
      </c>
      <c r="E22" s="227">
        <f>SUM(E15:E21)</f>
        <v>90353630</v>
      </c>
    </row>
    <row r="23" spans="1:5" ht="12.75">
      <c r="A23" s="209"/>
      <c r="B23" s="209"/>
      <c r="C23" s="209"/>
      <c r="D23" s="209"/>
      <c r="E23" s="209"/>
    </row>
    <row r="24" spans="1:5" ht="12.75">
      <c r="A24" s="209"/>
      <c r="B24" s="209"/>
      <c r="C24" s="209"/>
      <c r="D24" s="209"/>
      <c r="E24" s="209"/>
    </row>
    <row r="25" spans="1:5" ht="24.75" customHeight="1">
      <c r="A25" s="210" t="s">
        <v>393</v>
      </c>
      <c r="B25" s="718" t="s">
        <v>795</v>
      </c>
      <c r="C25" s="718"/>
      <c r="D25" s="718"/>
      <c r="E25" s="718"/>
    </row>
    <row r="26" spans="1:5" ht="14.25" thickBot="1">
      <c r="A26" s="209"/>
      <c r="B26" s="209"/>
      <c r="C26" s="209"/>
      <c r="D26" s="719" t="s">
        <v>485</v>
      </c>
      <c r="E26" s="719"/>
    </row>
    <row r="27" spans="1:5" ht="12.75">
      <c r="A27" s="211" t="s">
        <v>394</v>
      </c>
      <c r="B27" s="212" t="str">
        <f>+B14</f>
        <v>2018.</v>
      </c>
      <c r="C27" s="212" t="str">
        <f>+C14</f>
        <v>2019.</v>
      </c>
      <c r="D27" s="212" t="str">
        <f>+D14</f>
        <v>2019.után</v>
      </c>
      <c r="E27" s="213" t="s">
        <v>395</v>
      </c>
    </row>
    <row r="28" spans="1:5" ht="12.75">
      <c r="A28" s="214" t="s">
        <v>396</v>
      </c>
      <c r="B28" s="215"/>
      <c r="C28" s="215"/>
      <c r="D28" s="215"/>
      <c r="E28" s="216">
        <f aca="true" t="shared" si="2" ref="E28:E34">SUM(B28:D28)</f>
        <v>0</v>
      </c>
    </row>
    <row r="29" spans="1:5" ht="12.75">
      <c r="A29" s="217" t="s">
        <v>397</v>
      </c>
      <c r="B29" s="218"/>
      <c r="C29" s="218"/>
      <c r="D29" s="218"/>
      <c r="E29" s="219">
        <f t="shared" si="2"/>
        <v>0</v>
      </c>
    </row>
    <row r="30" spans="1:5" ht="12.75">
      <c r="A30" s="220" t="s">
        <v>398</v>
      </c>
      <c r="B30" s="221">
        <v>5524500</v>
      </c>
      <c r="C30" s="221"/>
      <c r="D30" s="221"/>
      <c r="E30" s="222">
        <f t="shared" si="2"/>
        <v>5524500</v>
      </c>
    </row>
    <row r="31" spans="1:5" ht="12.75">
      <c r="A31" s="220" t="s">
        <v>399</v>
      </c>
      <c r="B31" s="221"/>
      <c r="C31" s="221"/>
      <c r="D31" s="221"/>
      <c r="E31" s="222">
        <f t="shared" si="2"/>
        <v>0</v>
      </c>
    </row>
    <row r="32" spans="1:5" ht="12.75">
      <c r="A32" s="220" t="s">
        <v>400</v>
      </c>
      <c r="B32" s="221"/>
      <c r="C32" s="221"/>
      <c r="D32" s="221"/>
      <c r="E32" s="222">
        <f t="shared" si="2"/>
        <v>0</v>
      </c>
    </row>
    <row r="33" spans="1:5" ht="12.75">
      <c r="A33" s="220" t="s">
        <v>401</v>
      </c>
      <c r="B33" s="221"/>
      <c r="C33" s="221"/>
      <c r="D33" s="221"/>
      <c r="E33" s="222">
        <f t="shared" si="2"/>
        <v>0</v>
      </c>
    </row>
    <row r="34" spans="1:5" ht="12.75">
      <c r="A34" s="223"/>
      <c r="B34" s="224"/>
      <c r="C34" s="224"/>
      <c r="D34" s="224"/>
      <c r="E34" s="222">
        <f t="shared" si="2"/>
        <v>0</v>
      </c>
    </row>
    <row r="35" spans="1:5" ht="12.75">
      <c r="A35" s="225" t="s">
        <v>402</v>
      </c>
      <c r="B35" s="226">
        <f>B28+SUM(B30:B34)</f>
        <v>5524500</v>
      </c>
      <c r="C35" s="226">
        <f>C28+SUM(C30:C34)</f>
        <v>0</v>
      </c>
      <c r="D35" s="226">
        <f>D28+SUM(D30:D34)</f>
        <v>0</v>
      </c>
      <c r="E35" s="227">
        <f>E28+SUM(E30:E34)</f>
        <v>5524500</v>
      </c>
    </row>
    <row r="36" spans="1:5" ht="12.75">
      <c r="A36" s="228"/>
      <c r="B36" s="228"/>
      <c r="C36" s="228"/>
      <c r="D36" s="228"/>
      <c r="E36" s="228"/>
    </row>
    <row r="37" spans="1:5" ht="12.75">
      <c r="A37" s="211" t="s">
        <v>403</v>
      </c>
      <c r="B37" s="212" t="str">
        <f>+B27</f>
        <v>2018.</v>
      </c>
      <c r="C37" s="212" t="str">
        <f>+C27</f>
        <v>2019.</v>
      </c>
      <c r="D37" s="212" t="str">
        <f>+D27</f>
        <v>2019.után</v>
      </c>
      <c r="E37" s="213" t="s">
        <v>395</v>
      </c>
    </row>
    <row r="38" spans="1:5" ht="12.75">
      <c r="A38" s="214" t="s">
        <v>404</v>
      </c>
      <c r="B38" s="215"/>
      <c r="C38" s="215"/>
      <c r="D38" s="215"/>
      <c r="E38" s="216">
        <f aca="true" t="shared" si="3" ref="E38:E44">SUM(B38:D38)</f>
        <v>0</v>
      </c>
    </row>
    <row r="39" spans="1:5" ht="12.75">
      <c r="A39" s="229" t="s">
        <v>405</v>
      </c>
      <c r="B39" s="221">
        <v>8509000</v>
      </c>
      <c r="C39" s="221"/>
      <c r="D39" s="221"/>
      <c r="E39" s="222">
        <f t="shared" si="3"/>
        <v>8509000</v>
      </c>
    </row>
    <row r="40" spans="1:5" ht="12.75">
      <c r="A40" s="220" t="s">
        <v>406</v>
      </c>
      <c r="B40" s="221"/>
      <c r="C40" s="221"/>
      <c r="D40" s="221"/>
      <c r="E40" s="222">
        <f t="shared" si="3"/>
        <v>0</v>
      </c>
    </row>
    <row r="41" spans="1:5" ht="12.75">
      <c r="A41" s="220" t="s">
        <v>407</v>
      </c>
      <c r="B41" s="221"/>
      <c r="C41" s="221"/>
      <c r="D41" s="221"/>
      <c r="E41" s="222">
        <f t="shared" si="3"/>
        <v>0</v>
      </c>
    </row>
    <row r="42" spans="1:5" ht="12.75">
      <c r="A42" s="230"/>
      <c r="B42" s="221"/>
      <c r="C42" s="221"/>
      <c r="D42" s="221"/>
      <c r="E42" s="222">
        <f t="shared" si="3"/>
        <v>0</v>
      </c>
    </row>
    <row r="43" spans="1:5" ht="12.75">
      <c r="A43" s="230"/>
      <c r="B43" s="221"/>
      <c r="C43" s="221"/>
      <c r="D43" s="221"/>
      <c r="E43" s="222">
        <f t="shared" si="3"/>
        <v>0</v>
      </c>
    </row>
    <row r="44" spans="1:5" ht="12.75">
      <c r="A44" s="223"/>
      <c r="B44" s="224"/>
      <c r="C44" s="224"/>
      <c r="D44" s="224"/>
      <c r="E44" s="222">
        <f t="shared" si="3"/>
        <v>0</v>
      </c>
    </row>
    <row r="45" spans="1:5" ht="13.5" thickBot="1">
      <c r="A45" s="225" t="s">
        <v>408</v>
      </c>
      <c r="B45" s="226">
        <f>SUM(B38:B44)</f>
        <v>8509000</v>
      </c>
      <c r="C45" s="226">
        <f>SUM(C38:C44)</f>
        <v>0</v>
      </c>
      <c r="D45" s="226">
        <f>SUM(D38:D44)</f>
        <v>0</v>
      </c>
      <c r="E45" s="227">
        <f>SUM(E38:E44)</f>
        <v>8509000</v>
      </c>
    </row>
    <row r="46" spans="1:5" ht="12.75">
      <c r="A46" s="675"/>
      <c r="B46" s="676"/>
      <c r="C46" s="676"/>
      <c r="D46" s="676"/>
      <c r="E46" s="676"/>
    </row>
    <row r="47" spans="1:5" ht="12.75">
      <c r="A47" s="675"/>
      <c r="B47" s="676"/>
      <c r="C47" s="676"/>
      <c r="D47" s="676"/>
      <c r="E47" s="676"/>
    </row>
    <row r="48" spans="1:5" ht="12.75">
      <c r="A48" s="675"/>
      <c r="B48" s="676"/>
      <c r="C48" s="676"/>
      <c r="D48" s="676"/>
      <c r="E48" s="676"/>
    </row>
    <row r="49" spans="1:5" ht="12.75">
      <c r="A49" s="675"/>
      <c r="B49" s="676"/>
      <c r="C49" s="676"/>
      <c r="D49" s="676"/>
      <c r="E49" s="676"/>
    </row>
    <row r="50" spans="1:5" ht="12.75">
      <c r="A50" s="675"/>
      <c r="B50" s="676"/>
      <c r="C50" s="676"/>
      <c r="D50" s="676"/>
      <c r="E50" s="676"/>
    </row>
    <row r="51" spans="1:5" ht="12.75">
      <c r="A51" s="675"/>
      <c r="B51" s="676"/>
      <c r="C51" s="676"/>
      <c r="D51" s="676"/>
      <c r="E51" s="676"/>
    </row>
    <row r="52" spans="1:5" ht="12.75">
      <c r="A52" s="675"/>
      <c r="B52" s="676"/>
      <c r="C52" s="676"/>
      <c r="D52" s="676"/>
      <c r="E52" s="676"/>
    </row>
    <row r="53" spans="1:5" ht="12.75">
      <c r="A53" s="675"/>
      <c r="B53" s="676"/>
      <c r="C53" s="676"/>
      <c r="D53" s="676"/>
      <c r="E53" s="676"/>
    </row>
    <row r="54" spans="1:5" ht="35.25" customHeight="1">
      <c r="A54" s="210" t="s">
        <v>393</v>
      </c>
      <c r="B54" s="718" t="s">
        <v>761</v>
      </c>
      <c r="C54" s="718"/>
      <c r="D54" s="718"/>
      <c r="E54" s="718"/>
    </row>
    <row r="55" spans="1:5" ht="14.25" thickBot="1">
      <c r="A55" s="209"/>
      <c r="B55" s="209"/>
      <c r="C55" s="209"/>
      <c r="D55" s="719" t="s">
        <v>485</v>
      </c>
      <c r="E55" s="719"/>
    </row>
    <row r="56" spans="1:5" ht="13.5" thickBot="1">
      <c r="A56" s="211" t="s">
        <v>394</v>
      </c>
      <c r="B56" s="212" t="s">
        <v>542</v>
      </c>
      <c r="C56" s="212" t="s">
        <v>543</v>
      </c>
      <c r="D56" s="212" t="s">
        <v>762</v>
      </c>
      <c r="E56" s="213" t="s">
        <v>395</v>
      </c>
    </row>
    <row r="57" spans="1:8" ht="12.75">
      <c r="A57" s="214" t="s">
        <v>396</v>
      </c>
      <c r="B57" s="215"/>
      <c r="C57" s="215"/>
      <c r="D57" s="215"/>
      <c r="E57" s="216">
        <f aca="true" t="shared" si="4" ref="E57:E63">SUM(B57:D57)</f>
        <v>0</v>
      </c>
      <c r="H57" s="231"/>
    </row>
    <row r="58" spans="1:5" ht="12.75">
      <c r="A58" s="217" t="s">
        <v>397</v>
      </c>
      <c r="B58" s="218"/>
      <c r="C58" s="218"/>
      <c r="D58" s="218"/>
      <c r="E58" s="219">
        <f t="shared" si="4"/>
        <v>0</v>
      </c>
    </row>
    <row r="59" spans="1:5" ht="12.75">
      <c r="A59" s="220" t="s">
        <v>398</v>
      </c>
      <c r="B59" s="221">
        <v>29240969</v>
      </c>
      <c r="C59" s="221"/>
      <c r="D59" s="221"/>
      <c r="E59" s="222">
        <f t="shared" si="4"/>
        <v>29240969</v>
      </c>
    </row>
    <row r="60" spans="1:5" ht="12.75">
      <c r="A60" s="220" t="s">
        <v>399</v>
      </c>
      <c r="B60" s="221"/>
      <c r="C60" s="221"/>
      <c r="D60" s="221"/>
      <c r="E60" s="222">
        <f t="shared" si="4"/>
        <v>0</v>
      </c>
    </row>
    <row r="61" spans="1:5" ht="12.75">
      <c r="A61" s="220" t="s">
        <v>400</v>
      </c>
      <c r="B61" s="221"/>
      <c r="C61" s="221"/>
      <c r="D61" s="221"/>
      <c r="E61" s="222">
        <f t="shared" si="4"/>
        <v>0</v>
      </c>
    </row>
    <row r="62" spans="1:5" ht="12.75">
      <c r="A62" s="220" t="s">
        <v>401</v>
      </c>
      <c r="B62" s="221"/>
      <c r="C62" s="221"/>
      <c r="D62" s="221"/>
      <c r="E62" s="222">
        <f t="shared" si="4"/>
        <v>0</v>
      </c>
    </row>
    <row r="63" spans="1:5" ht="13.5" thickBot="1">
      <c r="A63" s="223"/>
      <c r="B63" s="224"/>
      <c r="C63" s="224"/>
      <c r="D63" s="224"/>
      <c r="E63" s="222">
        <f t="shared" si="4"/>
        <v>0</v>
      </c>
    </row>
    <row r="64" spans="1:5" ht="13.5" thickBot="1">
      <c r="A64" s="225" t="s">
        <v>402</v>
      </c>
      <c r="B64" s="226">
        <f>B57+SUM(B59:B63)</f>
        <v>29240969</v>
      </c>
      <c r="C64" s="226">
        <f>C57+SUM(C59:C63)</f>
        <v>0</v>
      </c>
      <c r="D64" s="226">
        <f>D57+SUM(D59:D63)</f>
        <v>0</v>
      </c>
      <c r="E64" s="227">
        <f>E57+SUM(E59:E63)</f>
        <v>29240969</v>
      </c>
    </row>
    <row r="65" spans="1:5" ht="13.5" thickBot="1">
      <c r="A65" s="228"/>
      <c r="B65" s="228"/>
      <c r="C65" s="228"/>
      <c r="D65" s="228"/>
      <c r="E65" s="228"/>
    </row>
    <row r="66" spans="1:5" ht="13.5" thickBot="1">
      <c r="A66" s="211" t="s">
        <v>403</v>
      </c>
      <c r="B66" s="212" t="s">
        <v>542</v>
      </c>
      <c r="C66" s="212" t="str">
        <f>+C56</f>
        <v>2018.</v>
      </c>
      <c r="D66" s="212" t="str">
        <f>+D56</f>
        <v>2018.után</v>
      </c>
      <c r="E66" s="213" t="s">
        <v>395</v>
      </c>
    </row>
    <row r="67" spans="1:5" ht="12.75">
      <c r="A67" s="214" t="s">
        <v>404</v>
      </c>
      <c r="B67" s="215"/>
      <c r="C67" s="215"/>
      <c r="D67" s="215"/>
      <c r="E67" s="216">
        <f aca="true" t="shared" si="5" ref="E67:E73">SUM(B67:D67)</f>
        <v>0</v>
      </c>
    </row>
    <row r="68" spans="1:5" ht="12.75">
      <c r="A68" s="229" t="s">
        <v>405</v>
      </c>
      <c r="B68" s="221"/>
      <c r="C68" s="221"/>
      <c r="D68" s="221"/>
      <c r="E68" s="222">
        <f t="shared" si="5"/>
        <v>0</v>
      </c>
    </row>
    <row r="69" spans="1:5" ht="12.75">
      <c r="A69" s="220" t="s">
        <v>406</v>
      </c>
      <c r="B69" s="221"/>
      <c r="C69" s="221"/>
      <c r="D69" s="221"/>
      <c r="E69" s="222">
        <f t="shared" si="5"/>
        <v>0</v>
      </c>
    </row>
    <row r="70" spans="1:5" ht="12.75">
      <c r="A70" s="220" t="s">
        <v>407</v>
      </c>
      <c r="B70" s="221"/>
      <c r="C70" s="221"/>
      <c r="D70" s="221"/>
      <c r="E70" s="222">
        <f t="shared" si="5"/>
        <v>0</v>
      </c>
    </row>
    <row r="71" spans="1:5" ht="12.75">
      <c r="A71" s="230"/>
      <c r="B71" s="221"/>
      <c r="C71" s="221"/>
      <c r="D71" s="221"/>
      <c r="E71" s="222">
        <f t="shared" si="5"/>
        <v>0</v>
      </c>
    </row>
    <row r="72" spans="1:5" ht="12.75">
      <c r="A72" s="230"/>
      <c r="B72" s="221"/>
      <c r="C72" s="221"/>
      <c r="D72" s="221"/>
      <c r="E72" s="222">
        <f t="shared" si="5"/>
        <v>0</v>
      </c>
    </row>
    <row r="73" spans="1:5" ht="13.5" thickBot="1">
      <c r="A73" s="223"/>
      <c r="B73" s="224"/>
      <c r="C73" s="224"/>
      <c r="D73" s="224"/>
      <c r="E73" s="222">
        <f t="shared" si="5"/>
        <v>0</v>
      </c>
    </row>
    <row r="74" spans="1:5" ht="13.5" thickBot="1">
      <c r="A74" s="225" t="s">
        <v>408</v>
      </c>
      <c r="B74" s="226">
        <f>SUM(B67:B73)</f>
        <v>0</v>
      </c>
      <c r="C74" s="226">
        <f>SUM(C67:C73)</f>
        <v>0</v>
      </c>
      <c r="D74" s="226">
        <f>SUM(D67:D73)</f>
        <v>0</v>
      </c>
      <c r="E74" s="227">
        <f>SUM(E67:E73)</f>
        <v>0</v>
      </c>
    </row>
    <row r="78" spans="1:5" ht="34.5" customHeight="1">
      <c r="A78" s="210" t="s">
        <v>393</v>
      </c>
      <c r="B78" s="718" t="s">
        <v>797</v>
      </c>
      <c r="C78" s="718"/>
      <c r="D78" s="718"/>
      <c r="E78" s="718"/>
    </row>
    <row r="79" spans="1:5" ht="14.25" thickBot="1">
      <c r="A79" s="209"/>
      <c r="B79" s="209"/>
      <c r="C79" s="209"/>
      <c r="D79" s="719" t="s">
        <v>485</v>
      </c>
      <c r="E79" s="719"/>
    </row>
    <row r="80" spans="1:5" ht="13.5" thickBot="1">
      <c r="A80" s="211" t="s">
        <v>394</v>
      </c>
      <c r="B80" s="212" t="s">
        <v>543</v>
      </c>
      <c r="C80" s="212" t="s">
        <v>764</v>
      </c>
      <c r="D80" s="212" t="s">
        <v>796</v>
      </c>
      <c r="E80" s="213" t="s">
        <v>395</v>
      </c>
    </row>
    <row r="81" spans="1:5" ht="12.75">
      <c r="A81" s="214" t="s">
        <v>396</v>
      </c>
      <c r="B81" s="215"/>
      <c r="C81" s="215"/>
      <c r="D81" s="215"/>
      <c r="E81" s="216">
        <f aca="true" t="shared" si="6" ref="E81:E87">SUM(B81:D81)</f>
        <v>0</v>
      </c>
    </row>
    <row r="82" spans="1:5" ht="12.75">
      <c r="A82" s="217" t="s">
        <v>397</v>
      </c>
      <c r="B82" s="218"/>
      <c r="C82" s="218"/>
      <c r="D82" s="218"/>
      <c r="E82" s="219">
        <f t="shared" si="6"/>
        <v>0</v>
      </c>
    </row>
    <row r="83" spans="1:5" ht="12.75">
      <c r="A83" s="220" t="s">
        <v>398</v>
      </c>
      <c r="B83" s="221">
        <v>189693956</v>
      </c>
      <c r="C83" s="221"/>
      <c r="D83" s="221"/>
      <c r="E83" s="222">
        <f t="shared" si="6"/>
        <v>189693956</v>
      </c>
    </row>
    <row r="84" spans="1:5" ht="12.75">
      <c r="A84" s="220" t="s">
        <v>399</v>
      </c>
      <c r="B84" s="221"/>
      <c r="C84" s="221"/>
      <c r="D84" s="221"/>
      <c r="E84" s="222">
        <f t="shared" si="6"/>
        <v>0</v>
      </c>
    </row>
    <row r="85" spans="1:5" ht="12.75">
      <c r="A85" s="220" t="s">
        <v>400</v>
      </c>
      <c r="B85" s="221"/>
      <c r="C85" s="221"/>
      <c r="D85" s="221"/>
      <c r="E85" s="222">
        <f t="shared" si="6"/>
        <v>0</v>
      </c>
    </row>
    <row r="86" spans="1:5" ht="12.75">
      <c r="A86" s="220" t="s">
        <v>401</v>
      </c>
      <c r="B86" s="221"/>
      <c r="C86" s="221"/>
      <c r="D86" s="221"/>
      <c r="E86" s="222">
        <f t="shared" si="6"/>
        <v>0</v>
      </c>
    </row>
    <row r="87" spans="1:5" ht="13.5" thickBot="1">
      <c r="A87" s="223"/>
      <c r="B87" s="224"/>
      <c r="C87" s="224"/>
      <c r="D87" s="224"/>
      <c r="E87" s="222">
        <f t="shared" si="6"/>
        <v>0</v>
      </c>
    </row>
    <row r="88" spans="1:5" ht="13.5" thickBot="1">
      <c r="A88" s="225" t="s">
        <v>402</v>
      </c>
      <c r="B88" s="226">
        <f>B81+SUM(B83:B87)</f>
        <v>189693956</v>
      </c>
      <c r="C88" s="226">
        <f>C81+SUM(C83:C87)</f>
        <v>0</v>
      </c>
      <c r="D88" s="226">
        <f>D81+SUM(D83:D87)</f>
        <v>0</v>
      </c>
      <c r="E88" s="227">
        <f>E81+SUM(E83:E87)</f>
        <v>189693956</v>
      </c>
    </row>
    <row r="89" spans="1:5" ht="13.5" thickBot="1">
      <c r="A89" s="228"/>
      <c r="B89" s="228"/>
      <c r="C89" s="228"/>
      <c r="D89" s="228"/>
      <c r="E89" s="228"/>
    </row>
    <row r="90" spans="1:5" ht="13.5" thickBot="1">
      <c r="A90" s="211" t="s">
        <v>403</v>
      </c>
      <c r="B90" s="212" t="s">
        <v>542</v>
      </c>
      <c r="C90" s="212" t="str">
        <f>+C80</f>
        <v>2019.</v>
      </c>
      <c r="D90" s="212" t="str">
        <f>+D80</f>
        <v>2019.után</v>
      </c>
      <c r="E90" s="213" t="s">
        <v>395</v>
      </c>
    </row>
    <row r="91" spans="1:5" ht="12.75">
      <c r="A91" s="214" t="s">
        <v>404</v>
      </c>
      <c r="B91" s="215"/>
      <c r="C91" s="215"/>
      <c r="D91" s="215"/>
      <c r="E91" s="216">
        <f aca="true" t="shared" si="7" ref="E91:E97">SUM(B91:D91)</f>
        <v>0</v>
      </c>
    </row>
    <row r="92" spans="1:5" ht="12.75">
      <c r="A92" s="229" t="s">
        <v>405</v>
      </c>
      <c r="B92" s="221"/>
      <c r="C92" s="221"/>
      <c r="D92" s="221"/>
      <c r="E92" s="222">
        <f t="shared" si="7"/>
        <v>0</v>
      </c>
    </row>
    <row r="93" spans="1:5" ht="12.75">
      <c r="A93" s="220" t="s">
        <v>406</v>
      </c>
      <c r="B93" s="221"/>
      <c r="C93" s="221"/>
      <c r="D93" s="221"/>
      <c r="E93" s="222">
        <f t="shared" si="7"/>
        <v>0</v>
      </c>
    </row>
    <row r="94" spans="1:5" ht="12.75">
      <c r="A94" s="220" t="s">
        <v>407</v>
      </c>
      <c r="B94" s="221"/>
      <c r="C94" s="221"/>
      <c r="D94" s="221"/>
      <c r="E94" s="222">
        <f t="shared" si="7"/>
        <v>0</v>
      </c>
    </row>
    <row r="95" spans="1:5" ht="12.75">
      <c r="A95" s="230"/>
      <c r="B95" s="221"/>
      <c r="C95" s="221"/>
      <c r="D95" s="221"/>
      <c r="E95" s="222">
        <f t="shared" si="7"/>
        <v>0</v>
      </c>
    </row>
    <row r="96" spans="1:5" ht="12.75">
      <c r="A96" s="230"/>
      <c r="B96" s="221"/>
      <c r="C96" s="221"/>
      <c r="D96" s="221"/>
      <c r="E96" s="222">
        <f t="shared" si="7"/>
        <v>0</v>
      </c>
    </row>
    <row r="97" spans="1:5" ht="13.5" thickBot="1">
      <c r="A97" s="223"/>
      <c r="B97" s="224"/>
      <c r="C97" s="224"/>
      <c r="D97" s="224"/>
      <c r="E97" s="222">
        <f t="shared" si="7"/>
        <v>0</v>
      </c>
    </row>
    <row r="98" spans="1:5" ht="13.5" thickBot="1">
      <c r="A98" s="225" t="s">
        <v>408</v>
      </c>
      <c r="B98" s="226">
        <f>SUM(B91:B97)</f>
        <v>0</v>
      </c>
      <c r="C98" s="226">
        <f>SUM(C91:C97)</f>
        <v>0</v>
      </c>
      <c r="D98" s="226">
        <f>SUM(D91:D97)</f>
        <v>0</v>
      </c>
      <c r="E98" s="227">
        <f>SUM(E91:E97)</f>
        <v>0</v>
      </c>
    </row>
  </sheetData>
  <sheetProtection selectLockedCells="1" selectUnlockedCells="1"/>
  <mergeCells count="9">
    <mergeCell ref="B78:E78"/>
    <mergeCell ref="D79:E79"/>
    <mergeCell ref="B54:E54"/>
    <mergeCell ref="D55:E55"/>
    <mergeCell ref="B1:E1"/>
    <mergeCell ref="D3:E3"/>
    <mergeCell ref="B25:E25"/>
    <mergeCell ref="D26:E26"/>
    <mergeCell ref="B2:E2"/>
  </mergeCells>
  <conditionalFormatting sqref="B12:E12 B22:E22 B35:E35 B45:E53 E5:E12 E15:E22 E28:E35 E38:E53 B64:E64 B74:E74 E57:E63 E67:E73">
    <cfRule type="cellIs" priority="3" dxfId="4" operator="equal" stopIfTrue="1">
      <formula>0</formula>
    </cfRule>
  </conditionalFormatting>
  <conditionalFormatting sqref="B88:E88 B98:E98 E81:E87 E91:E97">
    <cfRule type="cellIs" priority="1" dxfId="4" operator="equal" stopIfTrue="1">
      <formula>0</formula>
    </cfRule>
  </conditionalFormatting>
  <printOptions horizontalCentered="1"/>
  <pageMargins left="0.7875" right="0.7875" top="1.6277777777777778" bottom="0.9840277777777777" header="0.7875" footer="0.5118055555555555"/>
  <pageSetup horizontalDpi="360" verticalDpi="360" orientation="portrait" paperSize="9" scale="95" r:id="rId1"/>
  <headerFooter alignWithMargins="0">
    <oddHeader>&amp;L&amp;"Times New Roman CE,Félkövér dőlt"&amp;11 8. melléklet a ……/2019 (….) önkormányzati rendelethez&amp;C&amp;"Times New Roman CE,Félkövér"&amp;6
&amp;12
Európai uniós támogatással megvalósuló projektek 
bevételei, kiadásai, hozzájárulások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view="pageLayout" zoomScaleNormal="150" zoomScaleSheetLayoutView="110" workbookViewId="0" topLeftCell="A1">
      <selection activeCell="B7" sqref="B7"/>
    </sheetView>
  </sheetViews>
  <sheetFormatPr defaultColWidth="9.00390625" defaultRowHeight="12.75"/>
  <cols>
    <col min="1" max="1" width="14.625" style="232" customWidth="1"/>
    <col min="2" max="2" width="60.375" style="233" customWidth="1"/>
    <col min="3" max="3" width="16.00390625" style="234" customWidth="1"/>
    <col min="4" max="4" width="19.00390625" style="234" customWidth="1"/>
    <col min="5" max="5" width="18.875" style="234" customWidth="1"/>
    <col min="6" max="16384" width="9.375" style="235" customWidth="1"/>
  </cols>
  <sheetData>
    <row r="1" spans="1:5" s="238" customFormat="1" ht="16.5" customHeight="1" thickBot="1">
      <c r="A1" s="236"/>
      <c r="B1" s="720" t="s">
        <v>806</v>
      </c>
      <c r="C1" s="720"/>
      <c r="D1" s="720"/>
      <c r="E1" s="720"/>
    </row>
    <row r="2" spans="1:5" s="242" customFormat="1" ht="21" customHeight="1">
      <c r="A2" s="239" t="s">
        <v>284</v>
      </c>
      <c r="B2" s="240" t="s">
        <v>409</v>
      </c>
      <c r="C2" s="241" t="s">
        <v>410</v>
      </c>
      <c r="D2" s="241" t="s">
        <v>410</v>
      </c>
      <c r="E2" s="241" t="s">
        <v>410</v>
      </c>
    </row>
    <row r="3" spans="1:5" s="242" customFormat="1" ht="16.5" thickBot="1">
      <c r="A3" s="243" t="s">
        <v>411</v>
      </c>
      <c r="B3" s="244" t="s">
        <v>412</v>
      </c>
      <c r="C3" s="245" t="s">
        <v>410</v>
      </c>
      <c r="D3" s="245" t="s">
        <v>410</v>
      </c>
      <c r="E3" s="245" t="s">
        <v>410</v>
      </c>
    </row>
    <row r="4" spans="1:5" s="248" customFormat="1" ht="15.75" customHeight="1" thickBot="1">
      <c r="A4" s="246"/>
      <c r="B4" s="246"/>
      <c r="C4" s="247"/>
      <c r="D4" s="247"/>
      <c r="E4" s="247" t="s">
        <v>485</v>
      </c>
    </row>
    <row r="5" spans="1:5" ht="24.75" thickBot="1">
      <c r="A5" s="249" t="s">
        <v>413</v>
      </c>
      <c r="B5" s="250" t="s">
        <v>414</v>
      </c>
      <c r="C5" s="251" t="s">
        <v>486</v>
      </c>
      <c r="D5" s="295" t="s">
        <v>487</v>
      </c>
      <c r="E5" s="295" t="s">
        <v>497</v>
      </c>
    </row>
    <row r="6" spans="1:5" s="255" customFormat="1" ht="12.75" customHeight="1" thickBot="1">
      <c r="A6" s="252" t="s">
        <v>17</v>
      </c>
      <c r="B6" s="253" t="s">
        <v>18</v>
      </c>
      <c r="C6" s="254" t="s">
        <v>19</v>
      </c>
      <c r="D6" s="254" t="s">
        <v>285</v>
      </c>
      <c r="E6" s="254" t="s">
        <v>285</v>
      </c>
    </row>
    <row r="7" spans="1:5" s="255" customFormat="1" ht="15.75" customHeight="1" thickBot="1">
      <c r="A7" s="256"/>
      <c r="B7" s="257" t="s">
        <v>282</v>
      </c>
      <c r="C7" s="258"/>
      <c r="D7" s="258"/>
      <c r="E7" s="258"/>
    </row>
    <row r="8" spans="1:5" s="255" customFormat="1" ht="12" customHeight="1" thickBot="1">
      <c r="A8" s="48" t="s">
        <v>20</v>
      </c>
      <c r="B8" s="17" t="s">
        <v>21</v>
      </c>
      <c r="C8" s="18">
        <f>+C9+C10+C11+C12+C13+C14</f>
        <v>166380745</v>
      </c>
      <c r="D8" s="18">
        <f>+D9+D10+D11+D12+D13+D14</f>
        <v>175101247</v>
      </c>
      <c r="E8" s="18">
        <f>+E9+E10+E11+E12+E13+E14</f>
        <v>175101247</v>
      </c>
    </row>
    <row r="9" spans="1:5" s="260" customFormat="1" ht="12" customHeight="1">
      <c r="A9" s="259" t="s">
        <v>22</v>
      </c>
      <c r="B9" s="21" t="s">
        <v>23</v>
      </c>
      <c r="C9" s="22">
        <v>93535330</v>
      </c>
      <c r="D9" s="22">
        <v>93751392</v>
      </c>
      <c r="E9" s="22">
        <v>93751392</v>
      </c>
    </row>
    <row r="10" spans="1:5" s="262" customFormat="1" ht="12" customHeight="1">
      <c r="A10" s="261" t="s">
        <v>24</v>
      </c>
      <c r="B10" s="24" t="s">
        <v>25</v>
      </c>
      <c r="C10" s="25">
        <v>37067066</v>
      </c>
      <c r="D10" s="25">
        <v>37617900</v>
      </c>
      <c r="E10" s="25">
        <v>37617900</v>
      </c>
    </row>
    <row r="11" spans="1:5" s="262" customFormat="1" ht="12" customHeight="1">
      <c r="A11" s="261" t="s">
        <v>26</v>
      </c>
      <c r="B11" s="24" t="s">
        <v>27</v>
      </c>
      <c r="C11" s="25">
        <v>33968189</v>
      </c>
      <c r="D11" s="25">
        <v>32431296</v>
      </c>
      <c r="E11" s="25">
        <v>32431296</v>
      </c>
    </row>
    <row r="12" spans="1:5" s="262" customFormat="1" ht="12" customHeight="1">
      <c r="A12" s="261" t="s">
        <v>28</v>
      </c>
      <c r="B12" s="24" t="s">
        <v>29</v>
      </c>
      <c r="C12" s="25">
        <v>1810160</v>
      </c>
      <c r="D12" s="25">
        <v>2521690</v>
      </c>
      <c r="E12" s="25">
        <v>2521690</v>
      </c>
    </row>
    <row r="13" spans="1:5" s="262" customFormat="1" ht="12" customHeight="1">
      <c r="A13" s="261" t="s">
        <v>30</v>
      </c>
      <c r="B13" s="24" t="s">
        <v>415</v>
      </c>
      <c r="C13" s="25"/>
      <c r="D13" s="25">
        <v>8778969</v>
      </c>
      <c r="E13" s="25">
        <v>8778969</v>
      </c>
    </row>
    <row r="14" spans="1:5" s="260" customFormat="1" ht="12" customHeight="1" thickBot="1">
      <c r="A14" s="263" t="s">
        <v>32</v>
      </c>
      <c r="B14" s="31" t="s">
        <v>33</v>
      </c>
      <c r="C14" s="25"/>
      <c r="D14" s="25">
        <v>0</v>
      </c>
      <c r="E14" s="25"/>
    </row>
    <row r="15" spans="1:5" s="260" customFormat="1" ht="12" customHeight="1" thickBot="1">
      <c r="A15" s="48" t="s">
        <v>34</v>
      </c>
      <c r="B15" s="29" t="s">
        <v>35</v>
      </c>
      <c r="C15" s="18">
        <f>+C16+C17+C18+C19+C20</f>
        <v>45822725</v>
      </c>
      <c r="D15" s="18">
        <f>+D16+D17+D18+D19+D20</f>
        <v>85028175</v>
      </c>
      <c r="E15" s="18">
        <f>+E16+E17+E18+E19+E20</f>
        <v>82909265</v>
      </c>
    </row>
    <row r="16" spans="1:5" s="260" customFormat="1" ht="12" customHeight="1">
      <c r="A16" s="259" t="s">
        <v>36</v>
      </c>
      <c r="B16" s="21" t="s">
        <v>37</v>
      </c>
      <c r="C16" s="22"/>
      <c r="D16" s="22"/>
      <c r="E16" s="22"/>
    </row>
    <row r="17" spans="1:5" s="260" customFormat="1" ht="12" customHeight="1">
      <c r="A17" s="261" t="s">
        <v>38</v>
      </c>
      <c r="B17" s="24" t="s">
        <v>39</v>
      </c>
      <c r="C17" s="25"/>
      <c r="D17" s="25"/>
      <c r="E17" s="25"/>
    </row>
    <row r="18" spans="1:5" s="260" customFormat="1" ht="12" customHeight="1">
      <c r="A18" s="261" t="s">
        <v>40</v>
      </c>
      <c r="B18" s="24" t="s">
        <v>41</v>
      </c>
      <c r="C18" s="25"/>
      <c r="D18" s="25"/>
      <c r="E18" s="25"/>
    </row>
    <row r="19" spans="1:5" s="260" customFormat="1" ht="12" customHeight="1">
      <c r="A19" s="261" t="s">
        <v>42</v>
      </c>
      <c r="B19" s="24" t="s">
        <v>43</v>
      </c>
      <c r="C19" s="25"/>
      <c r="D19" s="25"/>
      <c r="E19" s="25"/>
    </row>
    <row r="20" spans="1:5" s="260" customFormat="1" ht="12" customHeight="1">
      <c r="A20" s="261" t="s">
        <v>44</v>
      </c>
      <c r="B20" s="24" t="s">
        <v>45</v>
      </c>
      <c r="C20" s="25">
        <v>45822725</v>
      </c>
      <c r="D20" s="25">
        <v>85028175</v>
      </c>
      <c r="E20" s="25">
        <v>82909265</v>
      </c>
    </row>
    <row r="21" spans="1:5" s="262" customFormat="1" ht="12" customHeight="1" thickBot="1">
      <c r="A21" s="263" t="s">
        <v>46</v>
      </c>
      <c r="B21" s="31" t="s">
        <v>47</v>
      </c>
      <c r="C21" s="30"/>
      <c r="D21" s="691">
        <v>7146517</v>
      </c>
      <c r="E21" s="30">
        <v>17146865</v>
      </c>
    </row>
    <row r="22" spans="1:5" s="262" customFormat="1" ht="12" customHeight="1" thickBot="1">
      <c r="A22" s="48" t="s">
        <v>48</v>
      </c>
      <c r="B22" s="17" t="s">
        <v>49</v>
      </c>
      <c r="C22" s="18">
        <f>+C23+C24+C25+C26+C27</f>
        <v>0</v>
      </c>
      <c r="D22" s="18">
        <f>+D23+D24+D25+D26+D27</f>
        <v>190012684</v>
      </c>
      <c r="E22" s="18">
        <f>+E23+E24+E25+E26+E27</f>
        <v>189824845</v>
      </c>
    </row>
    <row r="23" spans="1:5" s="262" customFormat="1" ht="12" customHeight="1">
      <c r="A23" s="259" t="s">
        <v>50</v>
      </c>
      <c r="B23" s="21" t="s">
        <v>51</v>
      </c>
      <c r="C23" s="22"/>
      <c r="D23" s="22"/>
      <c r="E23" s="22"/>
    </row>
    <row r="24" spans="1:5" s="260" customFormat="1" ht="12" customHeight="1">
      <c r="A24" s="261" t="s">
        <v>52</v>
      </c>
      <c r="B24" s="24" t="s">
        <v>53</v>
      </c>
      <c r="C24" s="25"/>
      <c r="D24" s="25"/>
      <c r="E24" s="25"/>
    </row>
    <row r="25" spans="1:5" s="262" customFormat="1" ht="12" customHeight="1">
      <c r="A25" s="261" t="s">
        <v>54</v>
      </c>
      <c r="B25" s="24" t="s">
        <v>55</v>
      </c>
      <c r="C25" s="25"/>
      <c r="D25" s="25"/>
      <c r="E25" s="25"/>
    </row>
    <row r="26" spans="1:5" s="262" customFormat="1" ht="12" customHeight="1">
      <c r="A26" s="261" t="s">
        <v>56</v>
      </c>
      <c r="B26" s="24" t="s">
        <v>57</v>
      </c>
      <c r="C26" s="25"/>
      <c r="D26" s="25"/>
      <c r="E26" s="25"/>
    </row>
    <row r="27" spans="1:5" s="262" customFormat="1" ht="12" customHeight="1">
      <c r="A27" s="261" t="s">
        <v>58</v>
      </c>
      <c r="B27" s="24" t="s">
        <v>59</v>
      </c>
      <c r="C27" s="25">
        <v>0</v>
      </c>
      <c r="D27" s="25">
        <v>190012684</v>
      </c>
      <c r="E27" s="25">
        <v>189824845</v>
      </c>
    </row>
    <row r="28" spans="1:5" s="262" customFormat="1" ht="12" customHeight="1" thickBot="1">
      <c r="A28" s="263" t="s">
        <v>60</v>
      </c>
      <c r="B28" s="31" t="s">
        <v>61</v>
      </c>
      <c r="C28" s="30"/>
      <c r="D28" s="30">
        <v>189203635</v>
      </c>
      <c r="E28" s="30">
        <v>188467035</v>
      </c>
    </row>
    <row r="29" spans="1:5" s="262" customFormat="1" ht="12" customHeight="1" thickBot="1">
      <c r="A29" s="48" t="s">
        <v>62</v>
      </c>
      <c r="B29" s="17" t="s">
        <v>63</v>
      </c>
      <c r="C29" s="18">
        <f>+C30+C34+C35+C36</f>
        <v>17000000</v>
      </c>
      <c r="D29" s="18">
        <f>+D30+D34+D35+D36</f>
        <v>25334755</v>
      </c>
      <c r="E29" s="18">
        <f>+E30+E34+E35+E36</f>
        <v>24535268</v>
      </c>
    </row>
    <row r="30" spans="1:5" s="262" customFormat="1" ht="12" customHeight="1">
      <c r="A30" s="259" t="s">
        <v>64</v>
      </c>
      <c r="B30" s="21" t="s">
        <v>416</v>
      </c>
      <c r="C30" s="32">
        <f>+C31+C32+C33</f>
        <v>13000000</v>
      </c>
      <c r="D30" s="32">
        <f>+D31+D32+D33</f>
        <v>21334755</v>
      </c>
      <c r="E30" s="32">
        <f>+E31+E32+E33</f>
        <v>18090290</v>
      </c>
    </row>
    <row r="31" spans="1:5" s="262" customFormat="1" ht="12" customHeight="1">
      <c r="A31" s="261" t="s">
        <v>66</v>
      </c>
      <c r="B31" s="24" t="s">
        <v>67</v>
      </c>
      <c r="C31" s="25">
        <v>3000000</v>
      </c>
      <c r="D31" s="25">
        <v>3000000</v>
      </c>
      <c r="E31" s="25">
        <v>2751970</v>
      </c>
    </row>
    <row r="32" spans="1:5" s="262" customFormat="1" ht="12" customHeight="1">
      <c r="A32" s="261" t="s">
        <v>68</v>
      </c>
      <c r="B32" s="24" t="s">
        <v>69</v>
      </c>
      <c r="C32" s="25"/>
      <c r="D32" s="25"/>
      <c r="E32" s="25"/>
    </row>
    <row r="33" spans="1:5" s="262" customFormat="1" ht="12" customHeight="1">
      <c r="A33" s="261" t="s">
        <v>70</v>
      </c>
      <c r="B33" s="24" t="s">
        <v>71</v>
      </c>
      <c r="C33" s="25">
        <v>10000000</v>
      </c>
      <c r="D33" s="25">
        <v>18334755</v>
      </c>
      <c r="E33" s="25">
        <v>15338320</v>
      </c>
    </row>
    <row r="34" spans="1:5" s="262" customFormat="1" ht="12" customHeight="1">
      <c r="A34" s="261" t="s">
        <v>72</v>
      </c>
      <c r="B34" s="24" t="s">
        <v>73</v>
      </c>
      <c r="C34" s="25">
        <v>4000000</v>
      </c>
      <c r="D34" s="25">
        <v>4000000</v>
      </c>
      <c r="E34" s="25">
        <v>6046530</v>
      </c>
    </row>
    <row r="35" spans="1:5" s="262" customFormat="1" ht="12" customHeight="1">
      <c r="A35" s="261" t="s">
        <v>74</v>
      </c>
      <c r="B35" s="24" t="s">
        <v>75</v>
      </c>
      <c r="C35" s="25"/>
      <c r="D35" s="25"/>
      <c r="E35" s="25"/>
    </row>
    <row r="36" spans="1:5" s="262" customFormat="1" ht="12" customHeight="1" thickBot="1">
      <c r="A36" s="263" t="s">
        <v>76</v>
      </c>
      <c r="B36" s="31" t="s">
        <v>77</v>
      </c>
      <c r="C36" s="30"/>
      <c r="D36" s="30"/>
      <c r="E36" s="30">
        <v>398448</v>
      </c>
    </row>
    <row r="37" spans="1:5" s="262" customFormat="1" ht="12" customHeight="1" thickBot="1">
      <c r="A37" s="48" t="s">
        <v>78</v>
      </c>
      <c r="B37" s="17" t="s">
        <v>79</v>
      </c>
      <c r="C37" s="18">
        <f>SUM(C38:C48)</f>
        <v>6694000</v>
      </c>
      <c r="D37" s="18">
        <f>SUM(D38:D48)</f>
        <v>7192126</v>
      </c>
      <c r="E37" s="18">
        <f>SUM(E38:E48)</f>
        <v>9489767</v>
      </c>
    </row>
    <row r="38" spans="1:5" s="262" customFormat="1" ht="12" customHeight="1">
      <c r="A38" s="259" t="s">
        <v>80</v>
      </c>
      <c r="B38" s="21" t="s">
        <v>81</v>
      </c>
      <c r="C38" s="22">
        <v>0</v>
      </c>
      <c r="D38" s="22">
        <v>0</v>
      </c>
      <c r="E38" s="22">
        <v>10629</v>
      </c>
    </row>
    <row r="39" spans="1:5" s="262" customFormat="1" ht="12" customHeight="1">
      <c r="A39" s="261" t="s">
        <v>82</v>
      </c>
      <c r="B39" s="24" t="s">
        <v>83</v>
      </c>
      <c r="C39" s="25">
        <v>2748000</v>
      </c>
      <c r="D39" s="25">
        <v>2748000</v>
      </c>
      <c r="E39" s="25">
        <v>2343339</v>
      </c>
    </row>
    <row r="40" spans="1:5" s="262" customFormat="1" ht="12" customHeight="1">
      <c r="A40" s="261" t="s">
        <v>84</v>
      </c>
      <c r="B40" s="24" t="s">
        <v>85</v>
      </c>
      <c r="C40" s="25"/>
      <c r="D40" s="25">
        <v>0</v>
      </c>
      <c r="E40" s="25">
        <v>176354</v>
      </c>
    </row>
    <row r="41" spans="1:5" s="262" customFormat="1" ht="12" customHeight="1">
      <c r="A41" s="261" t="s">
        <v>86</v>
      </c>
      <c r="B41" s="24" t="s">
        <v>87</v>
      </c>
      <c r="C41" s="25">
        <v>0</v>
      </c>
      <c r="D41" s="25">
        <v>392225</v>
      </c>
      <c r="E41" s="25">
        <v>821770</v>
      </c>
    </row>
    <row r="42" spans="1:5" s="262" customFormat="1" ht="12" customHeight="1">
      <c r="A42" s="261" t="s">
        <v>88</v>
      </c>
      <c r="B42" s="24" t="s">
        <v>89</v>
      </c>
      <c r="C42" s="25">
        <v>2522000</v>
      </c>
      <c r="D42" s="25">
        <v>2522000</v>
      </c>
      <c r="E42" s="25">
        <v>3607283</v>
      </c>
    </row>
    <row r="43" spans="1:5" s="262" customFormat="1" ht="12" customHeight="1">
      <c r="A43" s="261" t="s">
        <v>90</v>
      </c>
      <c r="B43" s="24" t="s">
        <v>91</v>
      </c>
      <c r="C43" s="25">
        <v>1424000</v>
      </c>
      <c r="D43" s="25">
        <v>1529901</v>
      </c>
      <c r="E43" s="25">
        <v>1673057</v>
      </c>
    </row>
    <row r="44" spans="1:5" s="262" customFormat="1" ht="12" customHeight="1">
      <c r="A44" s="261" t="s">
        <v>92</v>
      </c>
      <c r="B44" s="24" t="s">
        <v>93</v>
      </c>
      <c r="C44" s="25"/>
      <c r="D44" s="25"/>
      <c r="E44" s="25"/>
    </row>
    <row r="45" spans="1:5" s="262" customFormat="1" ht="12" customHeight="1">
      <c r="A45" s="261" t="s">
        <v>94</v>
      </c>
      <c r="B45" s="24" t="s">
        <v>95</v>
      </c>
      <c r="C45" s="25"/>
      <c r="D45" s="25"/>
      <c r="E45" s="25">
        <v>475790</v>
      </c>
    </row>
    <row r="46" spans="1:5" s="262" customFormat="1" ht="12" customHeight="1">
      <c r="A46" s="261" t="s">
        <v>96</v>
      </c>
      <c r="B46" s="24" t="s">
        <v>97</v>
      </c>
      <c r="C46" s="25"/>
      <c r="D46" s="25"/>
      <c r="E46" s="25"/>
    </row>
    <row r="47" spans="1:5" s="262" customFormat="1" ht="12" customHeight="1">
      <c r="A47" s="263" t="s">
        <v>98</v>
      </c>
      <c r="B47" s="31" t="s">
        <v>99</v>
      </c>
      <c r="C47" s="30"/>
      <c r="D47" s="30"/>
      <c r="E47" s="30"/>
    </row>
    <row r="48" spans="1:5" s="262" customFormat="1" ht="12" customHeight="1" thickBot="1">
      <c r="A48" s="263" t="s">
        <v>100</v>
      </c>
      <c r="B48" s="31" t="s">
        <v>101</v>
      </c>
      <c r="C48" s="30"/>
      <c r="D48" s="30"/>
      <c r="E48" s="30">
        <v>381545</v>
      </c>
    </row>
    <row r="49" spans="1:5" s="262" customFormat="1" ht="12" customHeight="1" thickBot="1">
      <c r="A49" s="48" t="s">
        <v>102</v>
      </c>
      <c r="B49" s="17" t="s">
        <v>103</v>
      </c>
      <c r="C49" s="18">
        <f>SUM(C50:C54)</f>
        <v>14695865</v>
      </c>
      <c r="D49" s="18">
        <f>SUM(D50:D54)</f>
        <v>8745865</v>
      </c>
      <c r="E49" s="18">
        <f>SUM(E50:E54)</f>
        <v>368000</v>
      </c>
    </row>
    <row r="50" spans="1:5" s="262" customFormat="1" ht="12" customHeight="1">
      <c r="A50" s="259" t="s">
        <v>104</v>
      </c>
      <c r="B50" s="21" t="s">
        <v>105</v>
      </c>
      <c r="C50" s="22"/>
      <c r="D50" s="22"/>
      <c r="E50" s="22"/>
    </row>
    <row r="51" spans="1:5" s="262" customFormat="1" ht="12" customHeight="1">
      <c r="A51" s="261" t="s">
        <v>106</v>
      </c>
      <c r="B51" s="24" t="s">
        <v>107</v>
      </c>
      <c r="C51" s="25">
        <v>14695865</v>
      </c>
      <c r="D51" s="25">
        <v>8745865</v>
      </c>
      <c r="E51" s="25">
        <v>368000</v>
      </c>
    </row>
    <row r="52" spans="1:5" s="262" customFormat="1" ht="12" customHeight="1">
      <c r="A52" s="261" t="s">
        <v>108</v>
      </c>
      <c r="B52" s="24" t="s">
        <v>109</v>
      </c>
      <c r="C52" s="25"/>
      <c r="D52" s="25"/>
      <c r="E52" s="25"/>
    </row>
    <row r="53" spans="1:5" s="262" customFormat="1" ht="12" customHeight="1">
      <c r="A53" s="261" t="s">
        <v>110</v>
      </c>
      <c r="B53" s="24" t="s">
        <v>111</v>
      </c>
      <c r="C53" s="25"/>
      <c r="D53" s="25"/>
      <c r="E53" s="25"/>
    </row>
    <row r="54" spans="1:5" s="262" customFormat="1" ht="12" customHeight="1" thickBot="1">
      <c r="A54" s="263" t="s">
        <v>112</v>
      </c>
      <c r="B54" s="31" t="s">
        <v>113</v>
      </c>
      <c r="C54" s="30"/>
      <c r="D54" s="30"/>
      <c r="E54" s="30"/>
    </row>
    <row r="55" spans="1:5" s="262" customFormat="1" ht="12" customHeight="1" thickBot="1">
      <c r="A55" s="48" t="s">
        <v>114</v>
      </c>
      <c r="B55" s="17" t="s">
        <v>115</v>
      </c>
      <c r="C55" s="18">
        <f>SUM(C56:C58)</f>
        <v>0</v>
      </c>
      <c r="D55" s="18">
        <f>SUM(D56:D58)</f>
        <v>1000000</v>
      </c>
      <c r="E55" s="18">
        <f>SUM(E56:E58)</f>
        <v>1000000</v>
      </c>
    </row>
    <row r="56" spans="1:5" s="262" customFormat="1" ht="12" customHeight="1">
      <c r="A56" s="259" t="s">
        <v>116</v>
      </c>
      <c r="B56" s="21" t="s">
        <v>117</v>
      </c>
      <c r="C56" s="22"/>
      <c r="D56" s="22"/>
      <c r="E56" s="22"/>
    </row>
    <row r="57" spans="1:5" s="262" customFormat="1" ht="12" customHeight="1">
      <c r="A57" s="261" t="s">
        <v>118</v>
      </c>
      <c r="B57" s="26" t="s">
        <v>119</v>
      </c>
      <c r="C57" s="25"/>
      <c r="D57" s="25"/>
      <c r="E57" s="25"/>
    </row>
    <row r="58" spans="1:5" s="262" customFormat="1" ht="12" customHeight="1">
      <c r="A58" s="261" t="s">
        <v>120</v>
      </c>
      <c r="B58" s="24" t="s">
        <v>121</v>
      </c>
      <c r="C58" s="25"/>
      <c r="D58" s="25">
        <v>1000000</v>
      </c>
      <c r="E58" s="25">
        <v>1000000</v>
      </c>
    </row>
    <row r="59" spans="1:5" s="262" customFormat="1" ht="12" customHeight="1" thickBot="1">
      <c r="A59" s="263" t="s">
        <v>122</v>
      </c>
      <c r="B59" s="31" t="s">
        <v>123</v>
      </c>
      <c r="C59" s="30"/>
      <c r="D59" s="30"/>
      <c r="E59" s="30"/>
    </row>
    <row r="60" spans="1:5" s="262" customFormat="1" ht="12" customHeight="1" thickBot="1">
      <c r="A60" s="48" t="s">
        <v>124</v>
      </c>
      <c r="B60" s="29" t="s">
        <v>125</v>
      </c>
      <c r="C60" s="18">
        <f>SUM(C61:C63)</f>
        <v>8000000</v>
      </c>
      <c r="D60" s="18">
        <f>SUM(D61:D63)</f>
        <v>27846588</v>
      </c>
      <c r="E60" s="18">
        <f>SUM(E61:E63)</f>
        <v>27483197</v>
      </c>
    </row>
    <row r="61" spans="1:5" s="262" customFormat="1" ht="12" customHeight="1">
      <c r="A61" s="259" t="s">
        <v>126</v>
      </c>
      <c r="B61" s="21" t="s">
        <v>127</v>
      </c>
      <c r="C61" s="25"/>
      <c r="D61" s="25"/>
      <c r="E61" s="25"/>
    </row>
    <row r="62" spans="1:5" s="262" customFormat="1" ht="12" customHeight="1">
      <c r="A62" s="261" t="s">
        <v>128</v>
      </c>
      <c r="B62" s="24" t="s">
        <v>129</v>
      </c>
      <c r="C62" s="25"/>
      <c r="D62" s="25"/>
      <c r="E62" s="25"/>
    </row>
    <row r="63" spans="1:5" s="262" customFormat="1" ht="12" customHeight="1">
      <c r="A63" s="261" t="s">
        <v>130</v>
      </c>
      <c r="B63" s="24" t="s">
        <v>131</v>
      </c>
      <c r="C63" s="25">
        <v>8000000</v>
      </c>
      <c r="D63" s="25">
        <v>27846588</v>
      </c>
      <c r="E63" s="25">
        <v>27483197</v>
      </c>
    </row>
    <row r="64" spans="1:5" s="262" customFormat="1" ht="12" customHeight="1" thickBot="1">
      <c r="A64" s="263" t="s">
        <v>132</v>
      </c>
      <c r="B64" s="31" t="s">
        <v>133</v>
      </c>
      <c r="C64" s="25"/>
      <c r="D64" s="25"/>
      <c r="E64" s="25"/>
    </row>
    <row r="65" spans="1:5" s="262" customFormat="1" ht="12" customHeight="1" thickBot="1">
      <c r="A65" s="48" t="s">
        <v>271</v>
      </c>
      <c r="B65" s="17" t="s">
        <v>135</v>
      </c>
      <c r="C65" s="18">
        <f>+C8+C15+C22+C29+C37+C49+C55+C60</f>
        <v>258593335</v>
      </c>
      <c r="D65" s="18">
        <f>+D8+D15+D22+D29+D37+D49+D55+D60</f>
        <v>520261440</v>
      </c>
      <c r="E65" s="18">
        <f>+E8+E15+E22+E29+E37+E49+E55+E60</f>
        <v>510711589</v>
      </c>
    </row>
    <row r="66" spans="1:5" s="262" customFormat="1" ht="12" customHeight="1" thickBot="1">
      <c r="A66" s="264" t="s">
        <v>417</v>
      </c>
      <c r="B66" s="29" t="s">
        <v>137</v>
      </c>
      <c r="C66" s="18">
        <f>SUM(C67:C69)</f>
        <v>0</v>
      </c>
      <c r="D66" s="18">
        <f>SUM(D67:D69)</f>
        <v>0</v>
      </c>
      <c r="E66" s="18">
        <f>SUM(E67:E69)</f>
        <v>0</v>
      </c>
    </row>
    <row r="67" spans="1:5" s="262" customFormat="1" ht="12" customHeight="1">
      <c r="A67" s="259" t="s">
        <v>138</v>
      </c>
      <c r="B67" s="21" t="s">
        <v>139</v>
      </c>
      <c r="C67" s="25"/>
      <c r="D67" s="25"/>
      <c r="E67" s="25"/>
    </row>
    <row r="68" spans="1:5" s="262" customFormat="1" ht="12" customHeight="1">
      <c r="A68" s="263" t="s">
        <v>140</v>
      </c>
      <c r="B68" s="31" t="s">
        <v>141</v>
      </c>
      <c r="C68" s="30"/>
      <c r="D68" s="30"/>
      <c r="E68" s="30"/>
    </row>
    <row r="69" spans="1:5" s="262" customFormat="1" ht="12" customHeight="1" thickBot="1">
      <c r="A69" s="684" t="s">
        <v>142</v>
      </c>
      <c r="B69" s="685" t="s">
        <v>418</v>
      </c>
      <c r="C69" s="683"/>
      <c r="D69" s="683"/>
      <c r="E69" s="683"/>
    </row>
    <row r="70" spans="1:5" s="379" customFormat="1" ht="12" customHeight="1" thickBot="1">
      <c r="A70" s="377"/>
      <c r="B70" s="378"/>
      <c r="C70" s="365"/>
      <c r="D70" s="365"/>
      <c r="E70" s="365"/>
    </row>
    <row r="71" spans="1:5" s="262" customFormat="1" ht="12" customHeight="1" thickBot="1">
      <c r="A71" s="382" t="s">
        <v>144</v>
      </c>
      <c r="B71" s="360" t="s">
        <v>145</v>
      </c>
      <c r="C71" s="361">
        <f>SUM(C72:C75)</f>
        <v>0</v>
      </c>
      <c r="D71" s="362">
        <f>SUM(D72:D75)</f>
        <v>0</v>
      </c>
      <c r="E71" s="362">
        <f>SUM(E72:E75)</f>
        <v>0</v>
      </c>
    </row>
    <row r="72" spans="1:5" s="262" customFormat="1" ht="12" customHeight="1">
      <c r="A72" s="259" t="s">
        <v>146</v>
      </c>
      <c r="B72" s="21" t="s">
        <v>147</v>
      </c>
      <c r="C72" s="22"/>
      <c r="D72" s="22"/>
      <c r="E72" s="22"/>
    </row>
    <row r="73" spans="1:5" s="262" customFormat="1" ht="12" customHeight="1">
      <c r="A73" s="261" t="s">
        <v>148</v>
      </c>
      <c r="B73" s="24" t="s">
        <v>149</v>
      </c>
      <c r="C73" s="25"/>
      <c r="D73" s="25"/>
      <c r="E73" s="25"/>
    </row>
    <row r="74" spans="1:5" s="262" customFormat="1" ht="12" customHeight="1">
      <c r="A74" s="261" t="s">
        <v>150</v>
      </c>
      <c r="B74" s="24" t="s">
        <v>151</v>
      </c>
      <c r="C74" s="25"/>
      <c r="D74" s="25"/>
      <c r="E74" s="25"/>
    </row>
    <row r="75" spans="1:5" s="262" customFormat="1" ht="12" customHeight="1" thickBot="1">
      <c r="A75" s="263" t="s">
        <v>152</v>
      </c>
      <c r="B75" s="31" t="s">
        <v>153</v>
      </c>
      <c r="C75" s="25"/>
      <c r="D75" s="25"/>
      <c r="E75" s="25"/>
    </row>
    <row r="76" spans="1:5" s="262" customFormat="1" ht="12" customHeight="1" thickBot="1">
      <c r="A76" s="264" t="s">
        <v>154</v>
      </c>
      <c r="B76" s="29" t="s">
        <v>155</v>
      </c>
      <c r="C76" s="18">
        <f>SUM(C77:C78)</f>
        <v>93134988</v>
      </c>
      <c r="D76" s="18">
        <f>SUM(D77:D78)</f>
        <v>135859805</v>
      </c>
      <c r="E76" s="18">
        <f>SUM(E77:E78)</f>
        <v>135859805</v>
      </c>
    </row>
    <row r="77" spans="1:5" s="262" customFormat="1" ht="12" customHeight="1">
      <c r="A77" s="259" t="s">
        <v>156</v>
      </c>
      <c r="B77" s="21" t="s">
        <v>157</v>
      </c>
      <c r="C77" s="25">
        <v>93134988</v>
      </c>
      <c r="D77" s="25">
        <v>135859805</v>
      </c>
      <c r="E77" s="25">
        <v>135859805</v>
      </c>
    </row>
    <row r="78" spans="1:5" s="262" customFormat="1" ht="12" customHeight="1" thickBot="1">
      <c r="A78" s="263" t="s">
        <v>158</v>
      </c>
      <c r="B78" s="31" t="s">
        <v>159</v>
      </c>
      <c r="C78" s="25"/>
      <c r="D78" s="25"/>
      <c r="E78" s="25"/>
    </row>
    <row r="79" spans="1:5" s="260" customFormat="1" ht="12" customHeight="1" thickBot="1">
      <c r="A79" s="264" t="s">
        <v>160</v>
      </c>
      <c r="B79" s="29" t="s">
        <v>161</v>
      </c>
      <c r="C79" s="18">
        <f>SUM(C80:C82)</f>
        <v>0</v>
      </c>
      <c r="D79" s="18">
        <f>SUM(D80:D82)</f>
        <v>6008813</v>
      </c>
      <c r="E79" s="18">
        <f>SUM(E80:E82)</f>
        <v>6008813</v>
      </c>
    </row>
    <row r="80" spans="1:5" s="262" customFormat="1" ht="12" customHeight="1">
      <c r="A80" s="259" t="s">
        <v>162</v>
      </c>
      <c r="B80" s="21" t="s">
        <v>163</v>
      </c>
      <c r="C80" s="25"/>
      <c r="D80" s="25">
        <v>6008813</v>
      </c>
      <c r="E80" s="25">
        <v>6008813</v>
      </c>
    </row>
    <row r="81" spans="1:5" s="262" customFormat="1" ht="12" customHeight="1">
      <c r="A81" s="261" t="s">
        <v>164</v>
      </c>
      <c r="B81" s="24" t="s">
        <v>165</v>
      </c>
      <c r="C81" s="25"/>
      <c r="D81" s="25"/>
      <c r="E81" s="25"/>
    </row>
    <row r="82" spans="1:5" s="262" customFormat="1" ht="12" customHeight="1" thickBot="1">
      <c r="A82" s="263" t="s">
        <v>166</v>
      </c>
      <c r="B82" s="31" t="s">
        <v>167</v>
      </c>
      <c r="C82" s="25"/>
      <c r="D82" s="25"/>
      <c r="E82" s="25"/>
    </row>
    <row r="83" spans="1:5" s="262" customFormat="1" ht="12" customHeight="1" thickBot="1">
      <c r="A83" s="264" t="s">
        <v>168</v>
      </c>
      <c r="B83" s="29" t="s">
        <v>169</v>
      </c>
      <c r="C83" s="18">
        <f>SUM(C84:C87)</f>
        <v>0</v>
      </c>
      <c r="D83" s="18">
        <f>SUM(D84:D87)</f>
        <v>0</v>
      </c>
      <c r="E83" s="18">
        <f>SUM(E84:E87)</f>
        <v>0</v>
      </c>
    </row>
    <row r="84" spans="1:5" s="262" customFormat="1" ht="12" customHeight="1">
      <c r="A84" s="265" t="s">
        <v>170</v>
      </c>
      <c r="B84" s="21" t="s">
        <v>171</v>
      </c>
      <c r="C84" s="25"/>
      <c r="D84" s="25"/>
      <c r="E84" s="25"/>
    </row>
    <row r="85" spans="1:5" s="262" customFormat="1" ht="12" customHeight="1">
      <c r="A85" s="266" t="s">
        <v>172</v>
      </c>
      <c r="B85" s="24" t="s">
        <v>173</v>
      </c>
      <c r="C85" s="25"/>
      <c r="D85" s="25"/>
      <c r="E85" s="25"/>
    </row>
    <row r="86" spans="1:5" s="262" customFormat="1" ht="12" customHeight="1">
      <c r="A86" s="266" t="s">
        <v>174</v>
      </c>
      <c r="B86" s="24" t="s">
        <v>175</v>
      </c>
      <c r="C86" s="25"/>
      <c r="D86" s="25"/>
      <c r="E86" s="25"/>
    </row>
    <row r="87" spans="1:5" s="260" customFormat="1" ht="12" customHeight="1" thickBot="1">
      <c r="A87" s="267" t="s">
        <v>176</v>
      </c>
      <c r="B87" s="31" t="s">
        <v>177</v>
      </c>
      <c r="C87" s="25"/>
      <c r="D87" s="25"/>
      <c r="E87" s="25"/>
    </row>
    <row r="88" spans="1:5" s="260" customFormat="1" ht="12" customHeight="1" thickBot="1">
      <c r="A88" s="264" t="s">
        <v>178</v>
      </c>
      <c r="B88" s="29" t="s">
        <v>179</v>
      </c>
      <c r="C88" s="39"/>
      <c r="D88" s="39"/>
      <c r="E88" s="39"/>
    </row>
    <row r="89" spans="1:5" s="260" customFormat="1" ht="12" customHeight="1" thickBot="1">
      <c r="A89" s="264" t="s">
        <v>419</v>
      </c>
      <c r="B89" s="29" t="s">
        <v>181</v>
      </c>
      <c r="C89" s="39"/>
      <c r="D89" s="39"/>
      <c r="E89" s="39"/>
    </row>
    <row r="90" spans="1:5" s="260" customFormat="1" ht="12" customHeight="1" thickBot="1">
      <c r="A90" s="264" t="s">
        <v>420</v>
      </c>
      <c r="B90" s="40" t="s">
        <v>183</v>
      </c>
      <c r="C90" s="18">
        <f>+C66+C71+C76+C79+C83+C89+C88</f>
        <v>93134988</v>
      </c>
      <c r="D90" s="18">
        <f>+D66+D71+D76+D79+D83+D89+D88</f>
        <v>141868618</v>
      </c>
      <c r="E90" s="18">
        <f>+E66+E71+E76+E79+E83+E89+E88</f>
        <v>141868618</v>
      </c>
    </row>
    <row r="91" spans="1:5" s="260" customFormat="1" ht="12" customHeight="1" thickBot="1">
      <c r="A91" s="268" t="s">
        <v>421</v>
      </c>
      <c r="B91" s="42" t="s">
        <v>422</v>
      </c>
      <c r="C91" s="18">
        <f>+C65+C90</f>
        <v>351728323</v>
      </c>
      <c r="D91" s="18">
        <f>+D65+D90</f>
        <v>662130058</v>
      </c>
      <c r="E91" s="18">
        <f>+E65+E90</f>
        <v>652580207</v>
      </c>
    </row>
    <row r="92" spans="1:5" s="262" customFormat="1" ht="15" customHeight="1" thickBot="1">
      <c r="A92" s="269"/>
      <c r="B92" s="270"/>
      <c r="C92" s="271"/>
      <c r="D92" s="271"/>
      <c r="E92" s="271"/>
    </row>
    <row r="93" spans="1:5" s="255" customFormat="1" ht="16.5" customHeight="1" thickBot="1">
      <c r="A93" s="272"/>
      <c r="B93" s="273" t="s">
        <v>283</v>
      </c>
      <c r="C93" s="274"/>
      <c r="D93" s="274"/>
      <c r="E93" s="274"/>
    </row>
    <row r="94" spans="1:5" s="275" customFormat="1" ht="12" customHeight="1" thickBot="1">
      <c r="A94" s="12" t="s">
        <v>20</v>
      </c>
      <c r="B94" s="52" t="s">
        <v>423</v>
      </c>
      <c r="C94" s="53">
        <f>+C95+C96+C97+C98+C99+C112</f>
        <v>143489295</v>
      </c>
      <c r="D94" s="53">
        <f>+D95+D96+D97+D98+D99+D112</f>
        <v>422988353</v>
      </c>
      <c r="E94" s="53">
        <f>+E95+E96+E97+E98+E99+E112</f>
        <v>170634571</v>
      </c>
    </row>
    <row r="95" spans="1:5" ht="12" customHeight="1">
      <c r="A95" s="276" t="s">
        <v>22</v>
      </c>
      <c r="B95" s="55" t="s">
        <v>190</v>
      </c>
      <c r="C95" s="56">
        <v>56996000</v>
      </c>
      <c r="D95" s="56">
        <v>71016767</v>
      </c>
      <c r="E95" s="56">
        <v>66881752</v>
      </c>
    </row>
    <row r="96" spans="1:5" ht="12" customHeight="1">
      <c r="A96" s="261" t="s">
        <v>24</v>
      </c>
      <c r="B96" s="57" t="s">
        <v>191</v>
      </c>
      <c r="C96" s="25">
        <v>10473600</v>
      </c>
      <c r="D96" s="25">
        <v>12315572</v>
      </c>
      <c r="E96" s="25">
        <v>11472787</v>
      </c>
    </row>
    <row r="97" spans="1:5" ht="12" customHeight="1">
      <c r="A97" s="261" t="s">
        <v>26</v>
      </c>
      <c r="B97" s="57" t="s">
        <v>192</v>
      </c>
      <c r="C97" s="30">
        <v>66434695</v>
      </c>
      <c r="D97" s="30">
        <v>102802373</v>
      </c>
      <c r="E97" s="30">
        <v>81185415</v>
      </c>
    </row>
    <row r="98" spans="1:5" ht="12" customHeight="1">
      <c r="A98" s="261" t="s">
        <v>28</v>
      </c>
      <c r="B98" s="58" t="s">
        <v>193</v>
      </c>
      <c r="C98" s="30">
        <v>600000</v>
      </c>
      <c r="D98" s="30">
        <v>2435500</v>
      </c>
      <c r="E98" s="30">
        <v>2418449</v>
      </c>
    </row>
    <row r="99" spans="1:5" ht="12" customHeight="1">
      <c r="A99" s="261" t="s">
        <v>194</v>
      </c>
      <c r="B99" s="59" t="s">
        <v>195</v>
      </c>
      <c r="C99" s="30">
        <v>8985000</v>
      </c>
      <c r="D99" s="30">
        <v>11356903</v>
      </c>
      <c r="E99" s="30">
        <v>8676168</v>
      </c>
    </row>
    <row r="100" spans="1:5" ht="12" customHeight="1">
      <c r="A100" s="261" t="s">
        <v>32</v>
      </c>
      <c r="B100" s="57" t="s">
        <v>424</v>
      </c>
      <c r="C100" s="30"/>
      <c r="D100" s="30">
        <v>1787913</v>
      </c>
      <c r="E100" s="30">
        <v>1787913</v>
      </c>
    </row>
    <row r="101" spans="1:5" ht="12" customHeight="1">
      <c r="A101" s="261" t="s">
        <v>197</v>
      </c>
      <c r="B101" s="61" t="s">
        <v>198</v>
      </c>
      <c r="C101" s="30"/>
      <c r="D101" s="30"/>
      <c r="E101" s="30"/>
    </row>
    <row r="102" spans="1:5" ht="12" customHeight="1">
      <c r="A102" s="261" t="s">
        <v>199</v>
      </c>
      <c r="B102" s="61" t="s">
        <v>200</v>
      </c>
      <c r="C102" s="30"/>
      <c r="D102" s="30">
        <v>49990</v>
      </c>
      <c r="E102" s="30">
        <v>49653</v>
      </c>
    </row>
    <row r="103" spans="1:5" ht="12" customHeight="1">
      <c r="A103" s="261" t="s">
        <v>201</v>
      </c>
      <c r="B103" s="61" t="s">
        <v>202</v>
      </c>
      <c r="C103" s="30"/>
      <c r="D103" s="30"/>
      <c r="E103" s="30"/>
    </row>
    <row r="104" spans="1:5" ht="12" customHeight="1">
      <c r="A104" s="261" t="s">
        <v>203</v>
      </c>
      <c r="B104" s="62" t="s">
        <v>204</v>
      </c>
      <c r="C104" s="30"/>
      <c r="D104" s="30"/>
      <c r="E104" s="30"/>
    </row>
    <row r="105" spans="1:5" ht="12" customHeight="1">
      <c r="A105" s="261" t="s">
        <v>205</v>
      </c>
      <c r="B105" s="62" t="s">
        <v>206</v>
      </c>
      <c r="C105" s="30"/>
      <c r="D105" s="30"/>
      <c r="E105" s="30"/>
    </row>
    <row r="106" spans="1:5" ht="12" customHeight="1">
      <c r="A106" s="261" t="s">
        <v>207</v>
      </c>
      <c r="B106" s="61" t="s">
        <v>208</v>
      </c>
      <c r="C106" s="30">
        <v>6985000</v>
      </c>
      <c r="D106" s="30">
        <v>7519000</v>
      </c>
      <c r="E106" s="30">
        <v>5468602</v>
      </c>
    </row>
    <row r="107" spans="1:5" ht="12" customHeight="1">
      <c r="A107" s="261" t="s">
        <v>209</v>
      </c>
      <c r="B107" s="61" t="s">
        <v>210</v>
      </c>
      <c r="C107" s="30"/>
      <c r="D107" s="30"/>
      <c r="E107" s="30"/>
    </row>
    <row r="108" spans="1:5" ht="12" customHeight="1">
      <c r="A108" s="261" t="s">
        <v>211</v>
      </c>
      <c r="B108" s="62" t="s">
        <v>212</v>
      </c>
      <c r="C108" s="30"/>
      <c r="D108" s="30">
        <v>0</v>
      </c>
      <c r="E108" s="30">
        <v>0</v>
      </c>
    </row>
    <row r="109" spans="1:5" ht="12" customHeight="1">
      <c r="A109" s="277" t="s">
        <v>213</v>
      </c>
      <c r="B109" s="60" t="s">
        <v>214</v>
      </c>
      <c r="C109" s="30"/>
      <c r="D109" s="30"/>
      <c r="E109" s="30"/>
    </row>
    <row r="110" spans="1:5" ht="12" customHeight="1">
      <c r="A110" s="261" t="s">
        <v>215</v>
      </c>
      <c r="B110" s="60" t="s">
        <v>216</v>
      </c>
      <c r="C110" s="30"/>
      <c r="D110" s="30"/>
      <c r="E110" s="30"/>
    </row>
    <row r="111" spans="1:5" ht="12" customHeight="1">
      <c r="A111" s="261" t="s">
        <v>217</v>
      </c>
      <c r="B111" s="62" t="s">
        <v>218</v>
      </c>
      <c r="C111" s="25">
        <v>2000000</v>
      </c>
      <c r="D111" s="25">
        <v>2000000</v>
      </c>
      <c r="E111" s="25">
        <v>1370000</v>
      </c>
    </row>
    <row r="112" spans="1:5" ht="12" customHeight="1">
      <c r="A112" s="261" t="s">
        <v>219</v>
      </c>
      <c r="B112" s="58" t="s">
        <v>220</v>
      </c>
      <c r="C112" s="25"/>
      <c r="D112" s="25">
        <v>223061238</v>
      </c>
      <c r="E112" s="25"/>
    </row>
    <row r="113" spans="1:5" ht="12" customHeight="1">
      <c r="A113" s="263" t="s">
        <v>221</v>
      </c>
      <c r="B113" s="57" t="s">
        <v>425</v>
      </c>
      <c r="C113" s="30"/>
      <c r="D113" s="30"/>
      <c r="E113" s="30"/>
    </row>
    <row r="114" spans="1:5" ht="12" customHeight="1" thickBot="1">
      <c r="A114" s="278" t="s">
        <v>223</v>
      </c>
      <c r="B114" s="279" t="s">
        <v>426</v>
      </c>
      <c r="C114" s="66"/>
      <c r="D114" s="66"/>
      <c r="E114" s="66"/>
    </row>
    <row r="115" spans="1:5" ht="12" customHeight="1" thickBot="1">
      <c r="A115" s="48" t="s">
        <v>34</v>
      </c>
      <c r="B115" s="83" t="s">
        <v>225</v>
      </c>
      <c r="C115" s="18">
        <f>+C116+C118+C120</f>
        <v>92643424</v>
      </c>
      <c r="D115" s="18">
        <f>+D116+D118+D120</f>
        <v>114393325</v>
      </c>
      <c r="E115" s="18">
        <f>+E116+E118+E120</f>
        <v>110329335</v>
      </c>
    </row>
    <row r="116" spans="1:5" ht="12" customHeight="1">
      <c r="A116" s="259" t="s">
        <v>36</v>
      </c>
      <c r="B116" s="57" t="s">
        <v>226</v>
      </c>
      <c r="C116" s="22">
        <v>84643424</v>
      </c>
      <c r="D116" s="22">
        <v>84594107</v>
      </c>
      <c r="E116" s="22">
        <v>81101223</v>
      </c>
    </row>
    <row r="117" spans="1:5" ht="12" customHeight="1">
      <c r="A117" s="259" t="s">
        <v>38</v>
      </c>
      <c r="B117" s="70" t="s">
        <v>227</v>
      </c>
      <c r="C117" s="22"/>
      <c r="D117" s="22"/>
      <c r="E117" s="22"/>
    </row>
    <row r="118" spans="1:5" ht="12" customHeight="1">
      <c r="A118" s="259" t="s">
        <v>40</v>
      </c>
      <c r="B118" s="70" t="s">
        <v>228</v>
      </c>
      <c r="C118" s="25">
        <v>0</v>
      </c>
      <c r="D118" s="25">
        <v>21799217</v>
      </c>
      <c r="E118" s="25">
        <v>21471111</v>
      </c>
    </row>
    <row r="119" spans="1:5" ht="12" customHeight="1">
      <c r="A119" s="259" t="s">
        <v>42</v>
      </c>
      <c r="B119" s="70" t="s">
        <v>229</v>
      </c>
      <c r="C119" s="71"/>
      <c r="D119" s="71"/>
      <c r="E119" s="71"/>
    </row>
    <row r="120" spans="1:5" ht="12" customHeight="1">
      <c r="A120" s="259" t="s">
        <v>44</v>
      </c>
      <c r="B120" s="28" t="s">
        <v>230</v>
      </c>
      <c r="C120" s="71">
        <v>8000000</v>
      </c>
      <c r="D120" s="71">
        <v>8000001</v>
      </c>
      <c r="E120" s="71">
        <v>7757001</v>
      </c>
    </row>
    <row r="121" spans="1:5" ht="12" customHeight="1">
      <c r="A121" s="259" t="s">
        <v>46</v>
      </c>
      <c r="B121" s="26" t="s">
        <v>231</v>
      </c>
      <c r="C121" s="71"/>
      <c r="D121" s="71"/>
      <c r="E121" s="71"/>
    </row>
    <row r="122" spans="1:5" ht="12" customHeight="1">
      <c r="A122" s="259" t="s">
        <v>232</v>
      </c>
      <c r="B122" s="72" t="s">
        <v>233</v>
      </c>
      <c r="C122" s="71"/>
      <c r="D122" s="71"/>
      <c r="E122" s="71"/>
    </row>
    <row r="123" spans="1:5" ht="12" customHeight="1">
      <c r="A123" s="259" t="s">
        <v>234</v>
      </c>
      <c r="B123" s="62" t="s">
        <v>206</v>
      </c>
      <c r="C123" s="71"/>
      <c r="D123" s="71"/>
      <c r="E123" s="71"/>
    </row>
    <row r="124" spans="1:5" ht="12" customHeight="1">
      <c r="A124" s="259" t="s">
        <v>235</v>
      </c>
      <c r="B124" s="62" t="s">
        <v>236</v>
      </c>
      <c r="C124" s="71">
        <v>8000000</v>
      </c>
      <c r="D124" s="71">
        <v>8000000</v>
      </c>
      <c r="E124" s="71">
        <v>7757000</v>
      </c>
    </row>
    <row r="125" spans="1:5" ht="12" customHeight="1">
      <c r="A125" s="259" t="s">
        <v>237</v>
      </c>
      <c r="B125" s="62" t="s">
        <v>238</v>
      </c>
      <c r="C125" s="71"/>
      <c r="D125" s="71"/>
      <c r="E125" s="71"/>
    </row>
    <row r="126" spans="1:5" ht="12" customHeight="1">
      <c r="A126" s="259" t="s">
        <v>239</v>
      </c>
      <c r="B126" s="62" t="s">
        <v>212</v>
      </c>
      <c r="C126" s="71">
        <v>0</v>
      </c>
      <c r="D126" s="71">
        <v>0</v>
      </c>
      <c r="E126" s="71">
        <v>0</v>
      </c>
    </row>
    <row r="127" spans="1:5" ht="12" customHeight="1">
      <c r="A127" s="259" t="s">
        <v>240</v>
      </c>
      <c r="B127" s="62" t="s">
        <v>241</v>
      </c>
      <c r="C127" s="71"/>
      <c r="D127" s="71"/>
      <c r="E127" s="71"/>
    </row>
    <row r="128" spans="1:5" ht="12" customHeight="1" thickBot="1">
      <c r="A128" s="277" t="s">
        <v>242</v>
      </c>
      <c r="B128" s="62" t="s">
        <v>243</v>
      </c>
      <c r="C128" s="73"/>
      <c r="D128" s="73">
        <v>1</v>
      </c>
      <c r="E128" s="73">
        <v>1</v>
      </c>
    </row>
    <row r="129" spans="1:5" ht="12" customHeight="1" thickBot="1">
      <c r="A129" s="48" t="s">
        <v>48</v>
      </c>
      <c r="B129" s="17" t="s">
        <v>244</v>
      </c>
      <c r="C129" s="18">
        <f>+C94+C115</f>
        <v>236132719</v>
      </c>
      <c r="D129" s="18">
        <f>+D94+D115</f>
        <v>537381678</v>
      </c>
      <c r="E129" s="18">
        <f>+E94+E115</f>
        <v>280963906</v>
      </c>
    </row>
    <row r="130" spans="1:5" ht="12" customHeight="1" thickBot="1">
      <c r="A130" s="48" t="s">
        <v>245</v>
      </c>
      <c r="B130" s="17" t="s">
        <v>246</v>
      </c>
      <c r="C130" s="18">
        <f>+C131+C132+C133</f>
        <v>0</v>
      </c>
      <c r="D130" s="18">
        <f>+D131+D132+D133</f>
        <v>0</v>
      </c>
      <c r="E130" s="18">
        <f>+E131+E132+E133</f>
        <v>0</v>
      </c>
    </row>
    <row r="131" spans="1:5" s="275" customFormat="1" ht="12" customHeight="1">
      <c r="A131" s="259" t="s">
        <v>64</v>
      </c>
      <c r="B131" s="74" t="s">
        <v>427</v>
      </c>
      <c r="C131" s="71"/>
      <c r="D131" s="71"/>
      <c r="E131" s="71"/>
    </row>
    <row r="132" spans="1:5" ht="12" customHeight="1">
      <c r="A132" s="259" t="s">
        <v>72</v>
      </c>
      <c r="B132" s="74" t="s">
        <v>248</v>
      </c>
      <c r="C132" s="71"/>
      <c r="D132" s="71"/>
      <c r="E132" s="71"/>
    </row>
    <row r="133" spans="1:5" ht="12" customHeight="1" thickBot="1">
      <c r="A133" s="277" t="s">
        <v>74</v>
      </c>
      <c r="B133" s="75" t="s">
        <v>428</v>
      </c>
      <c r="C133" s="71"/>
      <c r="D133" s="71"/>
      <c r="E133" s="71"/>
    </row>
    <row r="134" spans="1:5" ht="12" customHeight="1" thickBot="1">
      <c r="A134" s="48" t="s">
        <v>78</v>
      </c>
      <c r="B134" s="17" t="s">
        <v>250</v>
      </c>
      <c r="C134" s="18">
        <f>+C135+C136+C137+C138+C139+C140</f>
        <v>0</v>
      </c>
      <c r="D134" s="18">
        <f>+D135+D136+D137+D138+D139+D140</f>
        <v>0</v>
      </c>
      <c r="E134" s="18">
        <f>+E135+E136+E137+E138+E139+E140</f>
        <v>0</v>
      </c>
    </row>
    <row r="135" spans="1:5" ht="12" customHeight="1">
      <c r="A135" s="259" t="s">
        <v>80</v>
      </c>
      <c r="B135" s="74" t="s">
        <v>251</v>
      </c>
      <c r="C135" s="71"/>
      <c r="D135" s="71"/>
      <c r="E135" s="71"/>
    </row>
    <row r="136" spans="1:5" ht="12" customHeight="1">
      <c r="A136" s="259" t="s">
        <v>82</v>
      </c>
      <c r="B136" s="74" t="s">
        <v>252</v>
      </c>
      <c r="C136" s="71"/>
      <c r="D136" s="71"/>
      <c r="E136" s="71"/>
    </row>
    <row r="137" spans="1:5" ht="12" customHeight="1">
      <c r="A137" s="259" t="s">
        <v>84</v>
      </c>
      <c r="B137" s="74" t="s">
        <v>253</v>
      </c>
      <c r="C137" s="71"/>
      <c r="D137" s="71"/>
      <c r="E137" s="71"/>
    </row>
    <row r="138" spans="1:5" ht="12" customHeight="1">
      <c r="A138" s="259" t="s">
        <v>86</v>
      </c>
      <c r="B138" s="74" t="s">
        <v>429</v>
      </c>
      <c r="C138" s="71"/>
      <c r="D138" s="71"/>
      <c r="E138" s="71"/>
    </row>
    <row r="139" spans="1:5" ht="12" customHeight="1">
      <c r="A139" s="259" t="s">
        <v>88</v>
      </c>
      <c r="B139" s="74" t="s">
        <v>255</v>
      </c>
      <c r="C139" s="71"/>
      <c r="D139" s="71"/>
      <c r="E139" s="71"/>
    </row>
    <row r="140" spans="1:5" s="275" customFormat="1" ht="12" customHeight="1" thickBot="1">
      <c r="A140" s="277" t="s">
        <v>90</v>
      </c>
      <c r="B140" s="75" t="s">
        <v>256</v>
      </c>
      <c r="C140" s="71"/>
      <c r="D140" s="71"/>
      <c r="E140" s="71"/>
    </row>
    <row r="141" spans="1:11" ht="12" customHeight="1" thickBot="1">
      <c r="A141" s="48" t="s">
        <v>102</v>
      </c>
      <c r="B141" s="17" t="s">
        <v>430</v>
      </c>
      <c r="C141" s="18">
        <f>+C142+C143+C145+C146+C144</f>
        <v>115595604</v>
      </c>
      <c r="D141" s="18">
        <f>+D142+D143+D145+D146+D144</f>
        <v>124748380</v>
      </c>
      <c r="E141" s="18">
        <f>+E142+E143+E145+E146+E144</f>
        <v>117869483</v>
      </c>
      <c r="K141" s="280"/>
    </row>
    <row r="142" spans="1:5" ht="12.75">
      <c r="A142" s="259" t="s">
        <v>104</v>
      </c>
      <c r="B142" s="74" t="s">
        <v>258</v>
      </c>
      <c r="C142" s="71"/>
      <c r="D142" s="71"/>
      <c r="E142" s="71"/>
    </row>
    <row r="143" spans="1:5" ht="12" customHeight="1">
      <c r="A143" s="259" t="s">
        <v>106</v>
      </c>
      <c r="B143" s="74" t="s">
        <v>259</v>
      </c>
      <c r="C143" s="71">
        <v>6154304</v>
      </c>
      <c r="D143" s="71">
        <v>12163117</v>
      </c>
      <c r="E143" s="71">
        <v>6154304</v>
      </c>
    </row>
    <row r="144" spans="1:5" ht="12" customHeight="1">
      <c r="A144" s="259" t="s">
        <v>108</v>
      </c>
      <c r="B144" s="74" t="s">
        <v>431</v>
      </c>
      <c r="C144" s="71">
        <v>108322000</v>
      </c>
      <c r="D144" s="71">
        <v>111465963</v>
      </c>
      <c r="E144" s="71">
        <v>110595963</v>
      </c>
    </row>
    <row r="145" spans="1:5" s="275" customFormat="1" ht="12" customHeight="1">
      <c r="A145" s="259" t="s">
        <v>110</v>
      </c>
      <c r="B145" s="74" t="s">
        <v>260</v>
      </c>
      <c r="C145" s="71"/>
      <c r="D145" s="71"/>
      <c r="E145" s="71"/>
    </row>
    <row r="146" spans="1:5" s="275" customFormat="1" ht="12" customHeight="1" thickBot="1">
      <c r="A146" s="277" t="s">
        <v>112</v>
      </c>
      <c r="B146" s="75" t="s">
        <v>261</v>
      </c>
      <c r="C146" s="71">
        <v>1119300</v>
      </c>
      <c r="D146" s="71">
        <v>1119300</v>
      </c>
      <c r="E146" s="71">
        <v>1119216</v>
      </c>
    </row>
    <row r="147" spans="1:5" s="275" customFormat="1" ht="12" customHeight="1" thickBot="1">
      <c r="A147" s="48" t="s">
        <v>262</v>
      </c>
      <c r="B147" s="17" t="s">
        <v>263</v>
      </c>
      <c r="C147" s="76">
        <f>+C148+C149+C150+C151+C152</f>
        <v>0</v>
      </c>
      <c r="D147" s="76">
        <f>+D148+D149+D150+D151+D152</f>
        <v>0</v>
      </c>
      <c r="E147" s="76">
        <f>+E148+E149+E150+E151+E152</f>
        <v>0</v>
      </c>
    </row>
    <row r="148" spans="1:5" s="275" customFormat="1" ht="12" customHeight="1">
      <c r="A148" s="259" t="s">
        <v>116</v>
      </c>
      <c r="B148" s="74" t="s">
        <v>264</v>
      </c>
      <c r="C148" s="71"/>
      <c r="D148" s="71"/>
      <c r="E148" s="71"/>
    </row>
    <row r="149" spans="1:5" s="275" customFormat="1" ht="12" customHeight="1">
      <c r="A149" s="259" t="s">
        <v>118</v>
      </c>
      <c r="B149" s="74" t="s">
        <v>265</v>
      </c>
      <c r="C149" s="71"/>
      <c r="D149" s="71"/>
      <c r="E149" s="71"/>
    </row>
    <row r="150" spans="1:5" s="275" customFormat="1" ht="12" customHeight="1">
      <c r="A150" s="259" t="s">
        <v>120</v>
      </c>
      <c r="B150" s="74" t="s">
        <v>266</v>
      </c>
      <c r="C150" s="71"/>
      <c r="D150" s="71"/>
      <c r="E150" s="71"/>
    </row>
    <row r="151" spans="1:5" s="275" customFormat="1" ht="12" customHeight="1">
      <c r="A151" s="259" t="s">
        <v>122</v>
      </c>
      <c r="B151" s="74" t="s">
        <v>432</v>
      </c>
      <c r="C151" s="71"/>
      <c r="D151" s="71"/>
      <c r="E151" s="71"/>
    </row>
    <row r="152" spans="1:5" ht="12.75" customHeight="1" thickBot="1">
      <c r="A152" s="277" t="s">
        <v>268</v>
      </c>
      <c r="B152" s="75" t="s">
        <v>269</v>
      </c>
      <c r="C152" s="73"/>
      <c r="D152" s="73"/>
      <c r="E152" s="73"/>
    </row>
    <row r="153" spans="1:5" ht="12.75" customHeight="1" thickBot="1">
      <c r="A153" s="281" t="s">
        <v>124</v>
      </c>
      <c r="B153" s="17" t="s">
        <v>270</v>
      </c>
      <c r="C153" s="76"/>
      <c r="D153" s="76"/>
      <c r="E153" s="76"/>
    </row>
    <row r="154" spans="1:5" ht="12.75" customHeight="1" thickBot="1">
      <c r="A154" s="281" t="s">
        <v>271</v>
      </c>
      <c r="B154" s="17" t="s">
        <v>272</v>
      </c>
      <c r="C154" s="76"/>
      <c r="D154" s="76"/>
      <c r="E154" s="76"/>
    </row>
    <row r="155" spans="1:5" ht="12" customHeight="1" thickBot="1">
      <c r="A155" s="48" t="s">
        <v>273</v>
      </c>
      <c r="B155" s="17" t="s">
        <v>274</v>
      </c>
      <c r="C155" s="78">
        <f>+C130+C134+C141+C147+C153+C154</f>
        <v>115595604</v>
      </c>
      <c r="D155" s="78">
        <f>+D130+D134+D141+D147+D153+D154</f>
        <v>124748380</v>
      </c>
      <c r="E155" s="78">
        <f>+E130+E134+E141+E147+E153+E154</f>
        <v>117869483</v>
      </c>
    </row>
    <row r="156" spans="1:5" ht="15" customHeight="1" thickBot="1">
      <c r="A156" s="282" t="s">
        <v>275</v>
      </c>
      <c r="B156" s="82" t="s">
        <v>276</v>
      </c>
      <c r="C156" s="78">
        <f>+C129+C155</f>
        <v>351728323</v>
      </c>
      <c r="D156" s="78">
        <f>+D129+D155</f>
        <v>662130058</v>
      </c>
      <c r="E156" s="78">
        <f>+E129+E155</f>
        <v>398833389</v>
      </c>
    </row>
    <row r="157" ht="13.5" thickBot="1"/>
    <row r="158" spans="1:5" ht="15" customHeight="1" thickBot="1">
      <c r="A158" s="283" t="s">
        <v>433</v>
      </c>
      <c r="B158" s="284"/>
      <c r="C158" s="285">
        <v>12</v>
      </c>
      <c r="D158" s="285">
        <v>12</v>
      </c>
      <c r="E158" s="285">
        <v>12</v>
      </c>
    </row>
    <row r="159" spans="1:5" ht="14.25" customHeight="1" thickBot="1">
      <c r="A159" s="283" t="s">
        <v>434</v>
      </c>
      <c r="B159" s="284"/>
      <c r="C159" s="285">
        <v>5</v>
      </c>
      <c r="D159" s="285">
        <v>16</v>
      </c>
      <c r="E159" s="285">
        <v>16</v>
      </c>
    </row>
  </sheetData>
  <sheetProtection selectLockedCells="1" selectUnlockedCells="1"/>
  <mergeCells count="1">
    <mergeCell ref="B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9" r:id="rId1"/>
  <rowBreaks count="2" manualBreakCount="2">
    <brk id="70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view="pageBreakPreview" zoomScale="120" zoomScaleNormal="150" zoomScaleSheetLayoutView="120" zoomScalePageLayoutView="0" workbookViewId="0" topLeftCell="A1">
      <selection activeCell="B11" sqref="B11"/>
    </sheetView>
  </sheetViews>
  <sheetFormatPr defaultColWidth="9.00390625" defaultRowHeight="12.75"/>
  <cols>
    <col min="1" max="1" width="16.375" style="232" customWidth="1"/>
    <col min="2" max="2" width="57.625" style="233" customWidth="1"/>
    <col min="3" max="3" width="14.50390625" style="234" customWidth="1"/>
    <col min="4" max="5" width="16.125" style="234" customWidth="1"/>
    <col min="6" max="16384" width="9.375" style="235" customWidth="1"/>
  </cols>
  <sheetData>
    <row r="1" spans="1:5" s="238" customFormat="1" ht="16.5" customHeight="1" thickBot="1">
      <c r="A1" s="236"/>
      <c r="B1" s="720" t="s">
        <v>807</v>
      </c>
      <c r="C1" s="720"/>
      <c r="D1" s="720"/>
      <c r="E1" s="720"/>
    </row>
    <row r="2" spans="1:5" s="242" customFormat="1" ht="21" customHeight="1">
      <c r="A2" s="239" t="s">
        <v>284</v>
      </c>
      <c r="B2" s="240" t="s">
        <v>409</v>
      </c>
      <c r="C2" s="241" t="s">
        <v>410</v>
      </c>
      <c r="D2" s="241" t="s">
        <v>410</v>
      </c>
      <c r="E2" s="241" t="s">
        <v>410</v>
      </c>
    </row>
    <row r="3" spans="1:5" s="242" customFormat="1" ht="16.5" thickBot="1">
      <c r="A3" s="243" t="s">
        <v>411</v>
      </c>
      <c r="B3" s="244" t="s">
        <v>435</v>
      </c>
      <c r="C3" s="245" t="s">
        <v>436</v>
      </c>
      <c r="D3" s="245" t="s">
        <v>436</v>
      </c>
      <c r="E3" s="245" t="s">
        <v>436</v>
      </c>
    </row>
    <row r="4" spans="1:5" s="248" customFormat="1" ht="15.75" customHeight="1" thickBot="1">
      <c r="A4" s="246"/>
      <c r="B4" s="246"/>
      <c r="C4" s="247"/>
      <c r="D4" s="247"/>
      <c r="E4" s="247" t="s">
        <v>485</v>
      </c>
    </row>
    <row r="5" spans="1:5" ht="24.75" thickBot="1">
      <c r="A5" s="249" t="s">
        <v>413</v>
      </c>
      <c r="B5" s="250" t="s">
        <v>414</v>
      </c>
      <c r="C5" s="295" t="s">
        <v>486</v>
      </c>
      <c r="D5" s="295" t="s">
        <v>487</v>
      </c>
      <c r="E5" s="295" t="s">
        <v>497</v>
      </c>
    </row>
    <row r="6" spans="1:5" s="255" customFormat="1" ht="12.75" customHeight="1" thickBot="1">
      <c r="A6" s="252" t="s">
        <v>17</v>
      </c>
      <c r="B6" s="253" t="s">
        <v>18</v>
      </c>
      <c r="C6" s="254" t="s">
        <v>19</v>
      </c>
      <c r="D6" s="254" t="s">
        <v>285</v>
      </c>
      <c r="E6" s="254" t="s">
        <v>285</v>
      </c>
    </row>
    <row r="7" spans="1:5" s="255" customFormat="1" ht="15.75" customHeight="1" thickBot="1">
      <c r="A7" s="256"/>
      <c r="B7" s="257" t="s">
        <v>282</v>
      </c>
      <c r="C7" s="258"/>
      <c r="D7" s="258"/>
      <c r="E7" s="258"/>
    </row>
    <row r="8" spans="1:5" s="255" customFormat="1" ht="12" customHeight="1" thickBot="1">
      <c r="A8" s="48" t="s">
        <v>20</v>
      </c>
      <c r="B8" s="17" t="s">
        <v>21</v>
      </c>
      <c r="C8" s="18">
        <f>+C9+C10+C11+C12+C13+C14</f>
        <v>166380745</v>
      </c>
      <c r="D8" s="18">
        <f>+D9+D10+D11+D12+D13+D14</f>
        <v>175101247</v>
      </c>
      <c r="E8" s="18">
        <f>+E9+E10+E11+E12+E13+E14</f>
        <v>175101247</v>
      </c>
    </row>
    <row r="9" spans="1:5" s="260" customFormat="1" ht="12" customHeight="1">
      <c r="A9" s="259" t="s">
        <v>22</v>
      </c>
      <c r="B9" s="21" t="s">
        <v>23</v>
      </c>
      <c r="C9" s="22">
        <v>93535330</v>
      </c>
      <c r="D9" s="22">
        <v>93751392</v>
      </c>
      <c r="E9" s="22">
        <v>93751392</v>
      </c>
    </row>
    <row r="10" spans="1:5" s="262" customFormat="1" ht="12" customHeight="1">
      <c r="A10" s="261" t="s">
        <v>24</v>
      </c>
      <c r="B10" s="24" t="s">
        <v>25</v>
      </c>
      <c r="C10" s="25">
        <v>37067066</v>
      </c>
      <c r="D10" s="25">
        <v>37617900</v>
      </c>
      <c r="E10" s="25">
        <v>37617900</v>
      </c>
    </row>
    <row r="11" spans="1:5" s="262" customFormat="1" ht="12" customHeight="1">
      <c r="A11" s="261" t="s">
        <v>26</v>
      </c>
      <c r="B11" s="24" t="s">
        <v>27</v>
      </c>
      <c r="C11" s="25">
        <v>33968189</v>
      </c>
      <c r="D11" s="25">
        <v>32431296</v>
      </c>
      <c r="E11" s="25">
        <v>32431296</v>
      </c>
    </row>
    <row r="12" spans="1:5" s="262" customFormat="1" ht="12" customHeight="1">
      <c r="A12" s="261" t="s">
        <v>28</v>
      </c>
      <c r="B12" s="24" t="s">
        <v>29</v>
      </c>
      <c r="C12" s="25">
        <v>1810160</v>
      </c>
      <c r="D12" s="25">
        <v>2521690</v>
      </c>
      <c r="E12" s="25">
        <v>2521690</v>
      </c>
    </row>
    <row r="13" spans="1:5" s="262" customFormat="1" ht="12" customHeight="1">
      <c r="A13" s="261" t="s">
        <v>30</v>
      </c>
      <c r="B13" s="24" t="s">
        <v>415</v>
      </c>
      <c r="C13" s="25"/>
      <c r="D13" s="25">
        <v>8778969</v>
      </c>
      <c r="E13" s="25">
        <v>8778969</v>
      </c>
    </row>
    <row r="14" spans="1:5" s="260" customFormat="1" ht="12" customHeight="1" thickBot="1">
      <c r="A14" s="263" t="s">
        <v>32</v>
      </c>
      <c r="B14" s="31" t="s">
        <v>33</v>
      </c>
      <c r="C14" s="25"/>
      <c r="D14" s="25">
        <v>0</v>
      </c>
      <c r="E14" s="25">
        <v>0</v>
      </c>
    </row>
    <row r="15" spans="1:5" s="260" customFormat="1" ht="12" customHeight="1" thickBot="1">
      <c r="A15" s="48" t="s">
        <v>34</v>
      </c>
      <c r="B15" s="29" t="s">
        <v>35</v>
      </c>
      <c r="C15" s="18">
        <f>+C16+C17+C18+C19+C20</f>
        <v>45822725</v>
      </c>
      <c r="D15" s="18">
        <f>+D16+D17+D18+D19+D20</f>
        <v>85028175</v>
      </c>
      <c r="E15" s="18">
        <f>+E16+E17+E18+E19+E20</f>
        <v>82909265</v>
      </c>
    </row>
    <row r="16" spans="1:5" s="260" customFormat="1" ht="12" customHeight="1">
      <c r="A16" s="259" t="s">
        <v>36</v>
      </c>
      <c r="B16" s="21" t="s">
        <v>37</v>
      </c>
      <c r="C16" s="22"/>
      <c r="D16" s="22"/>
      <c r="E16" s="22"/>
    </row>
    <row r="17" spans="1:5" s="260" customFormat="1" ht="12" customHeight="1">
      <c r="A17" s="261" t="s">
        <v>38</v>
      </c>
      <c r="B17" s="24" t="s">
        <v>39</v>
      </c>
      <c r="C17" s="25"/>
      <c r="D17" s="25"/>
      <c r="E17" s="25"/>
    </row>
    <row r="18" spans="1:5" s="260" customFormat="1" ht="12" customHeight="1">
      <c r="A18" s="261" t="s">
        <v>40</v>
      </c>
      <c r="B18" s="24" t="s">
        <v>41</v>
      </c>
      <c r="C18" s="25"/>
      <c r="D18" s="25"/>
      <c r="E18" s="25"/>
    </row>
    <row r="19" spans="1:5" s="260" customFormat="1" ht="12" customHeight="1">
      <c r="A19" s="261" t="s">
        <v>42</v>
      </c>
      <c r="B19" s="24" t="s">
        <v>43</v>
      </c>
      <c r="C19" s="25"/>
      <c r="D19" s="25"/>
      <c r="E19" s="25"/>
    </row>
    <row r="20" spans="1:5" s="260" customFormat="1" ht="12" customHeight="1">
      <c r="A20" s="261" t="s">
        <v>44</v>
      </c>
      <c r="B20" s="24" t="s">
        <v>45</v>
      </c>
      <c r="C20" s="25">
        <v>45822725</v>
      </c>
      <c r="D20" s="25">
        <v>85028175</v>
      </c>
      <c r="E20" s="25">
        <v>82909265</v>
      </c>
    </row>
    <row r="21" spans="1:5" s="262" customFormat="1" ht="12" customHeight="1" thickBot="1">
      <c r="A21" s="263" t="s">
        <v>46</v>
      </c>
      <c r="B21" s="31" t="s">
        <v>47</v>
      </c>
      <c r="C21" s="30"/>
      <c r="D21" s="30">
        <v>7146517</v>
      </c>
      <c r="E21" s="30">
        <v>17146865</v>
      </c>
    </row>
    <row r="22" spans="1:5" s="262" customFormat="1" ht="12" customHeight="1" thickBot="1">
      <c r="A22" s="48" t="s">
        <v>48</v>
      </c>
      <c r="B22" s="17" t="s">
        <v>49</v>
      </c>
      <c r="C22" s="18">
        <f>+C23+C24+C25+C26+C27</f>
        <v>0</v>
      </c>
      <c r="D22" s="18">
        <f>+D23+D24+D25+D26+D27</f>
        <v>190012684</v>
      </c>
      <c r="E22" s="18">
        <f>+E23+E24+E25+E26+E27</f>
        <v>189824845</v>
      </c>
    </row>
    <row r="23" spans="1:5" s="262" customFormat="1" ht="12" customHeight="1">
      <c r="A23" s="259" t="s">
        <v>50</v>
      </c>
      <c r="B23" s="21" t="s">
        <v>51</v>
      </c>
      <c r="C23" s="22"/>
      <c r="D23" s="22"/>
      <c r="E23" s="22"/>
    </row>
    <row r="24" spans="1:5" s="260" customFormat="1" ht="12" customHeight="1">
      <c r="A24" s="261" t="s">
        <v>52</v>
      </c>
      <c r="B24" s="24" t="s">
        <v>53</v>
      </c>
      <c r="C24" s="25"/>
      <c r="D24" s="25"/>
      <c r="E24" s="25"/>
    </row>
    <row r="25" spans="1:5" s="262" customFormat="1" ht="12" customHeight="1">
      <c r="A25" s="261" t="s">
        <v>54</v>
      </c>
      <c r="B25" s="24" t="s">
        <v>55</v>
      </c>
      <c r="C25" s="25"/>
      <c r="D25" s="25"/>
      <c r="E25" s="25"/>
    </row>
    <row r="26" spans="1:5" s="262" customFormat="1" ht="12" customHeight="1">
      <c r="A26" s="261" t="s">
        <v>56</v>
      </c>
      <c r="B26" s="24" t="s">
        <v>57</v>
      </c>
      <c r="C26" s="25"/>
      <c r="D26" s="25"/>
      <c r="E26" s="25"/>
    </row>
    <row r="27" spans="1:5" s="262" customFormat="1" ht="12" customHeight="1">
      <c r="A27" s="261" t="s">
        <v>58</v>
      </c>
      <c r="B27" s="24" t="s">
        <v>59</v>
      </c>
      <c r="C27" s="25"/>
      <c r="D27" s="25">
        <v>190012684</v>
      </c>
      <c r="E27" s="25">
        <v>189824845</v>
      </c>
    </row>
    <row r="28" spans="1:5" s="262" customFormat="1" ht="12" customHeight="1" thickBot="1">
      <c r="A28" s="263" t="s">
        <v>60</v>
      </c>
      <c r="B28" s="31" t="s">
        <v>61</v>
      </c>
      <c r="C28" s="30"/>
      <c r="D28" s="30">
        <v>189203635</v>
      </c>
      <c r="E28" s="30">
        <v>188467035</v>
      </c>
    </row>
    <row r="29" spans="1:5" s="262" customFormat="1" ht="12" customHeight="1" thickBot="1">
      <c r="A29" s="48" t="s">
        <v>62</v>
      </c>
      <c r="B29" s="17" t="s">
        <v>63</v>
      </c>
      <c r="C29" s="18">
        <f>+C30+C34+C35+C36</f>
        <v>17000000</v>
      </c>
      <c r="D29" s="18">
        <f>+D30+D34+D35+D36</f>
        <v>25334755</v>
      </c>
      <c r="E29" s="18">
        <f>+E30+E34+E35+E36</f>
        <v>24535268</v>
      </c>
    </row>
    <row r="30" spans="1:5" s="262" customFormat="1" ht="12" customHeight="1">
      <c r="A30" s="259" t="s">
        <v>64</v>
      </c>
      <c r="B30" s="21" t="s">
        <v>416</v>
      </c>
      <c r="C30" s="32">
        <f>+C31+C32+C33</f>
        <v>13000000</v>
      </c>
      <c r="D30" s="32">
        <f>+D31+D32+D33</f>
        <v>21334755</v>
      </c>
      <c r="E30" s="32">
        <f>+E31+E32+E33</f>
        <v>18090290</v>
      </c>
    </row>
    <row r="31" spans="1:5" s="262" customFormat="1" ht="12" customHeight="1">
      <c r="A31" s="261" t="s">
        <v>66</v>
      </c>
      <c r="B31" s="24" t="s">
        <v>67</v>
      </c>
      <c r="C31" s="25">
        <v>3000000</v>
      </c>
      <c r="D31" s="25">
        <v>3000000</v>
      </c>
      <c r="E31" s="25">
        <v>2751970</v>
      </c>
    </row>
    <row r="32" spans="1:5" s="262" customFormat="1" ht="12" customHeight="1">
      <c r="A32" s="261" t="s">
        <v>68</v>
      </c>
      <c r="B32" s="24" t="s">
        <v>69</v>
      </c>
      <c r="C32" s="25">
        <v>0</v>
      </c>
      <c r="D32" s="25">
        <v>0</v>
      </c>
      <c r="E32" s="25"/>
    </row>
    <row r="33" spans="1:5" s="262" customFormat="1" ht="12" customHeight="1">
      <c r="A33" s="261" t="s">
        <v>70</v>
      </c>
      <c r="B33" s="24" t="s">
        <v>71</v>
      </c>
      <c r="C33" s="25">
        <v>10000000</v>
      </c>
      <c r="D33" s="25">
        <v>18334755</v>
      </c>
      <c r="E33" s="25">
        <v>15338320</v>
      </c>
    </row>
    <row r="34" spans="1:5" s="262" customFormat="1" ht="12" customHeight="1">
      <c r="A34" s="261" t="s">
        <v>72</v>
      </c>
      <c r="B34" s="24" t="s">
        <v>73</v>
      </c>
      <c r="C34" s="25">
        <v>4000000</v>
      </c>
      <c r="D34" s="25">
        <v>4000000</v>
      </c>
      <c r="E34" s="25">
        <v>6046530</v>
      </c>
    </row>
    <row r="35" spans="1:5" s="262" customFormat="1" ht="12" customHeight="1">
      <c r="A35" s="261" t="s">
        <v>74</v>
      </c>
      <c r="B35" s="24" t="s">
        <v>75</v>
      </c>
      <c r="C35" s="25"/>
      <c r="D35" s="25"/>
      <c r="E35" s="25">
        <v>0</v>
      </c>
    </row>
    <row r="36" spans="1:5" s="262" customFormat="1" ht="12" customHeight="1" thickBot="1">
      <c r="A36" s="263" t="s">
        <v>76</v>
      </c>
      <c r="B36" s="31" t="s">
        <v>77</v>
      </c>
      <c r="C36" s="30"/>
      <c r="D36" s="30"/>
      <c r="E36" s="30">
        <v>398448</v>
      </c>
    </row>
    <row r="37" spans="1:5" s="262" customFormat="1" ht="12" customHeight="1" thickBot="1">
      <c r="A37" s="48" t="s">
        <v>78</v>
      </c>
      <c r="B37" s="17" t="s">
        <v>79</v>
      </c>
      <c r="C37" s="18">
        <f>SUM(C38:C48)</f>
        <v>6694000</v>
      </c>
      <c r="D37" s="18">
        <f>SUM(D38:D48)</f>
        <v>7192126</v>
      </c>
      <c r="E37" s="18">
        <f>SUM(E38:E48)</f>
        <v>9489767</v>
      </c>
    </row>
    <row r="38" spans="1:5" s="262" customFormat="1" ht="12" customHeight="1">
      <c r="A38" s="259" t="s">
        <v>80</v>
      </c>
      <c r="B38" s="21" t="s">
        <v>81</v>
      </c>
      <c r="C38" s="22">
        <v>0</v>
      </c>
      <c r="D38" s="22">
        <v>0</v>
      </c>
      <c r="E38" s="22">
        <v>10629</v>
      </c>
    </row>
    <row r="39" spans="1:5" s="262" customFormat="1" ht="12" customHeight="1">
      <c r="A39" s="261" t="s">
        <v>82</v>
      </c>
      <c r="B39" s="24" t="s">
        <v>83</v>
      </c>
      <c r="C39" s="25">
        <v>2748000</v>
      </c>
      <c r="D39" s="25">
        <v>2748000</v>
      </c>
      <c r="E39" s="25">
        <v>2343339</v>
      </c>
    </row>
    <row r="40" spans="1:5" s="262" customFormat="1" ht="12" customHeight="1">
      <c r="A40" s="261" t="s">
        <v>84</v>
      </c>
      <c r="B40" s="24" t="s">
        <v>85</v>
      </c>
      <c r="C40" s="25"/>
      <c r="D40" s="25">
        <v>0</v>
      </c>
      <c r="E40" s="25">
        <v>176354</v>
      </c>
    </row>
    <row r="41" spans="1:5" s="262" customFormat="1" ht="12" customHeight="1">
      <c r="A41" s="261" t="s">
        <v>86</v>
      </c>
      <c r="B41" s="24" t="s">
        <v>87</v>
      </c>
      <c r="C41" s="25">
        <v>0</v>
      </c>
      <c r="D41" s="25">
        <v>392225</v>
      </c>
      <c r="E41" s="25">
        <v>821770</v>
      </c>
    </row>
    <row r="42" spans="1:5" s="262" customFormat="1" ht="12" customHeight="1">
      <c r="A42" s="261" t="s">
        <v>88</v>
      </c>
      <c r="B42" s="24" t="s">
        <v>89</v>
      </c>
      <c r="C42" s="25">
        <v>2522000</v>
      </c>
      <c r="D42" s="25">
        <v>2522000</v>
      </c>
      <c r="E42" s="25">
        <v>3607283</v>
      </c>
    </row>
    <row r="43" spans="1:5" s="262" customFormat="1" ht="12" customHeight="1">
      <c r="A43" s="261" t="s">
        <v>90</v>
      </c>
      <c r="B43" s="24" t="s">
        <v>91</v>
      </c>
      <c r="C43" s="25">
        <v>1424000</v>
      </c>
      <c r="D43" s="25">
        <v>1529901</v>
      </c>
      <c r="E43" s="25">
        <v>1673057</v>
      </c>
    </row>
    <row r="44" spans="1:5" s="262" customFormat="1" ht="12" customHeight="1">
      <c r="A44" s="261" t="s">
        <v>92</v>
      </c>
      <c r="B44" s="24" t="s">
        <v>93</v>
      </c>
      <c r="C44" s="25"/>
      <c r="D44" s="25"/>
      <c r="E44" s="25"/>
    </row>
    <row r="45" spans="1:5" s="262" customFormat="1" ht="12" customHeight="1">
      <c r="A45" s="261" t="s">
        <v>94</v>
      </c>
      <c r="B45" s="24" t="s">
        <v>95</v>
      </c>
      <c r="C45" s="25"/>
      <c r="D45" s="25"/>
      <c r="E45" s="25">
        <v>475790</v>
      </c>
    </row>
    <row r="46" spans="1:5" s="262" customFormat="1" ht="12" customHeight="1">
      <c r="A46" s="261" t="s">
        <v>96</v>
      </c>
      <c r="B46" s="24" t="s">
        <v>97</v>
      </c>
      <c r="C46" s="25"/>
      <c r="D46" s="25"/>
      <c r="E46" s="25"/>
    </row>
    <row r="47" spans="1:5" s="262" customFormat="1" ht="12" customHeight="1">
      <c r="A47" s="263" t="s">
        <v>98</v>
      </c>
      <c r="B47" s="31" t="s">
        <v>99</v>
      </c>
      <c r="C47" s="30"/>
      <c r="D47" s="30"/>
      <c r="E47" s="30"/>
    </row>
    <row r="48" spans="1:5" s="262" customFormat="1" ht="12" customHeight="1" thickBot="1">
      <c r="A48" s="263" t="s">
        <v>100</v>
      </c>
      <c r="B48" s="31" t="s">
        <v>101</v>
      </c>
      <c r="C48" s="30"/>
      <c r="D48" s="30"/>
      <c r="E48" s="30">
        <v>381545</v>
      </c>
    </row>
    <row r="49" spans="1:5" s="262" customFormat="1" ht="12" customHeight="1" thickBot="1">
      <c r="A49" s="48" t="s">
        <v>102</v>
      </c>
      <c r="B49" s="17" t="s">
        <v>103</v>
      </c>
      <c r="C49" s="18">
        <f>SUM(C50:C54)</f>
        <v>14695865</v>
      </c>
      <c r="D49" s="18">
        <f>SUM(D50:D54)</f>
        <v>8745865</v>
      </c>
      <c r="E49" s="18">
        <f>SUM(E50:E54)</f>
        <v>368000</v>
      </c>
    </row>
    <row r="50" spans="1:5" s="262" customFormat="1" ht="12" customHeight="1">
      <c r="A50" s="259" t="s">
        <v>104</v>
      </c>
      <c r="B50" s="21" t="s">
        <v>105</v>
      </c>
      <c r="C50" s="22"/>
      <c r="D50" s="22"/>
      <c r="E50" s="22"/>
    </row>
    <row r="51" spans="1:5" s="262" customFormat="1" ht="12" customHeight="1">
      <c r="A51" s="261" t="s">
        <v>106</v>
      </c>
      <c r="B51" s="24" t="s">
        <v>107</v>
      </c>
      <c r="C51" s="25">
        <v>14695865</v>
      </c>
      <c r="D51" s="25">
        <v>8745865</v>
      </c>
      <c r="E51" s="25">
        <v>368000</v>
      </c>
    </row>
    <row r="52" spans="1:5" s="262" customFormat="1" ht="12" customHeight="1">
      <c r="A52" s="261" t="s">
        <v>108</v>
      </c>
      <c r="B52" s="24" t="s">
        <v>109</v>
      </c>
      <c r="C52" s="25"/>
      <c r="D52" s="25"/>
      <c r="E52" s="25"/>
    </row>
    <row r="53" spans="1:5" s="262" customFormat="1" ht="12" customHeight="1">
      <c r="A53" s="261" t="s">
        <v>110</v>
      </c>
      <c r="B53" s="24" t="s">
        <v>111</v>
      </c>
      <c r="C53" s="25"/>
      <c r="D53" s="25"/>
      <c r="E53" s="25"/>
    </row>
    <row r="54" spans="1:5" s="262" customFormat="1" ht="12" customHeight="1" thickBot="1">
      <c r="A54" s="263" t="s">
        <v>112</v>
      </c>
      <c r="B54" s="31" t="s">
        <v>113</v>
      </c>
      <c r="C54" s="30"/>
      <c r="D54" s="30"/>
      <c r="E54" s="30"/>
    </row>
    <row r="55" spans="1:5" s="262" customFormat="1" ht="12" customHeight="1" thickBot="1">
      <c r="A55" s="48" t="s">
        <v>114</v>
      </c>
      <c r="B55" s="17" t="s">
        <v>115</v>
      </c>
      <c r="C55" s="18">
        <f>SUM(C56:C58)</f>
        <v>0</v>
      </c>
      <c r="D55" s="18">
        <f>SUM(D56:D58)</f>
        <v>1000000</v>
      </c>
      <c r="E55" s="18">
        <f>SUM(E56:E58)</f>
        <v>1000000</v>
      </c>
    </row>
    <row r="56" spans="1:5" s="262" customFormat="1" ht="12" customHeight="1">
      <c r="A56" s="259" t="s">
        <v>116</v>
      </c>
      <c r="B56" s="21" t="s">
        <v>117</v>
      </c>
      <c r="C56" s="22"/>
      <c r="D56" s="22"/>
      <c r="E56" s="22"/>
    </row>
    <row r="57" spans="1:5" s="262" customFormat="1" ht="12" customHeight="1">
      <c r="A57" s="261" t="s">
        <v>118</v>
      </c>
      <c r="B57" s="690" t="s">
        <v>119</v>
      </c>
      <c r="C57" s="25"/>
      <c r="D57" s="25"/>
      <c r="E57" s="25"/>
    </row>
    <row r="58" spans="1:5" s="262" customFormat="1" ht="12" customHeight="1">
      <c r="A58" s="261" t="s">
        <v>120</v>
      </c>
      <c r="B58" s="24" t="s">
        <v>121</v>
      </c>
      <c r="C58" s="25"/>
      <c r="D58" s="25">
        <v>1000000</v>
      </c>
      <c r="E58" s="25">
        <v>1000000</v>
      </c>
    </row>
    <row r="59" spans="1:5" s="262" customFormat="1" ht="12" customHeight="1" thickBot="1">
      <c r="A59" s="263" t="s">
        <v>122</v>
      </c>
      <c r="B59" s="31" t="s">
        <v>123</v>
      </c>
      <c r="C59" s="30"/>
      <c r="D59" s="30"/>
      <c r="E59" s="30"/>
    </row>
    <row r="60" spans="1:5" s="262" customFormat="1" ht="12" customHeight="1" thickBot="1">
      <c r="A60" s="48" t="s">
        <v>124</v>
      </c>
      <c r="B60" s="29" t="s">
        <v>125</v>
      </c>
      <c r="C60" s="18">
        <f>SUM(C61:C63)</f>
        <v>8000000</v>
      </c>
      <c r="D60" s="18">
        <f>SUM(D61:D63)</f>
        <v>27846588</v>
      </c>
      <c r="E60" s="18">
        <f>SUM(E61:E63)</f>
        <v>27483197</v>
      </c>
    </row>
    <row r="61" spans="1:5" s="262" customFormat="1" ht="12" customHeight="1">
      <c r="A61" s="259" t="s">
        <v>126</v>
      </c>
      <c r="B61" s="21" t="s">
        <v>127</v>
      </c>
      <c r="C61" s="25"/>
      <c r="D61" s="25"/>
      <c r="E61" s="25"/>
    </row>
    <row r="62" spans="1:5" s="262" customFormat="1" ht="12" customHeight="1">
      <c r="A62" s="261" t="s">
        <v>128</v>
      </c>
      <c r="B62" s="24" t="s">
        <v>129</v>
      </c>
      <c r="C62" s="25"/>
      <c r="D62" s="25"/>
      <c r="E62" s="25"/>
    </row>
    <row r="63" spans="1:5" s="262" customFormat="1" ht="12" customHeight="1">
      <c r="A63" s="261" t="s">
        <v>130</v>
      </c>
      <c r="B63" s="24" t="s">
        <v>131</v>
      </c>
      <c r="C63" s="25">
        <v>8000000</v>
      </c>
      <c r="D63" s="25">
        <v>27846588</v>
      </c>
      <c r="E63" s="25">
        <v>27483197</v>
      </c>
    </row>
    <row r="64" spans="1:5" s="262" customFormat="1" ht="12" customHeight="1" thickBot="1">
      <c r="A64" s="263" t="s">
        <v>132</v>
      </c>
      <c r="B64" s="31" t="s">
        <v>133</v>
      </c>
      <c r="C64" s="25"/>
      <c r="D64" s="25"/>
      <c r="E64" s="25"/>
    </row>
    <row r="65" spans="1:5" s="262" customFormat="1" ht="12" customHeight="1" thickBot="1">
      <c r="A65" s="48" t="s">
        <v>271</v>
      </c>
      <c r="B65" s="17" t="s">
        <v>135</v>
      </c>
      <c r="C65" s="18">
        <f>+C8+C15+C22+C29+C37+C49+C55+C60</f>
        <v>258593335</v>
      </c>
      <c r="D65" s="18">
        <f>+D8+D15+D22+D29+D37+D49+D55+D60</f>
        <v>520261440</v>
      </c>
      <c r="E65" s="18">
        <f>+E8+E15+E22+E29+E37+E49+E55+E60</f>
        <v>510711589</v>
      </c>
    </row>
    <row r="66" spans="1:5" s="262" customFormat="1" ht="12" customHeight="1" thickBot="1">
      <c r="A66" s="264" t="s">
        <v>417</v>
      </c>
      <c r="B66" s="29" t="s">
        <v>137</v>
      </c>
      <c r="C66" s="18">
        <f>SUM(C67:C69)</f>
        <v>0</v>
      </c>
      <c r="D66" s="18">
        <f>SUM(D67:D69)</f>
        <v>0</v>
      </c>
      <c r="E66" s="18">
        <f>SUM(E67:E69)</f>
        <v>0</v>
      </c>
    </row>
    <row r="67" spans="1:5" s="262" customFormat="1" ht="12" customHeight="1">
      <c r="A67" s="259" t="s">
        <v>138</v>
      </c>
      <c r="B67" s="21" t="s">
        <v>139</v>
      </c>
      <c r="C67" s="25"/>
      <c r="D67" s="25"/>
      <c r="E67" s="25"/>
    </row>
    <row r="68" spans="1:5" s="262" customFormat="1" ht="12" customHeight="1">
      <c r="A68" s="261" t="s">
        <v>140</v>
      </c>
      <c r="B68" s="24" t="s">
        <v>141</v>
      </c>
      <c r="C68" s="25"/>
      <c r="D68" s="25"/>
      <c r="E68" s="25"/>
    </row>
    <row r="69" spans="1:5" s="262" customFormat="1" ht="12" customHeight="1">
      <c r="A69" s="380" t="s">
        <v>142</v>
      </c>
      <c r="B69" s="381" t="s">
        <v>418</v>
      </c>
      <c r="C69" s="358"/>
      <c r="D69" s="358"/>
      <c r="E69" s="358"/>
    </row>
    <row r="70" spans="1:5" s="262" customFormat="1" ht="12" customHeight="1" thickBot="1">
      <c r="A70" s="377"/>
      <c r="B70" s="378"/>
      <c r="C70" s="365"/>
      <c r="D70" s="365"/>
      <c r="E70" s="365"/>
    </row>
    <row r="71" spans="1:5" s="262" customFormat="1" ht="12" customHeight="1" thickBot="1">
      <c r="A71" s="382" t="s">
        <v>144</v>
      </c>
      <c r="B71" s="360" t="s">
        <v>145</v>
      </c>
      <c r="C71" s="361">
        <f>SUM(C72:C75)</f>
        <v>0</v>
      </c>
      <c r="D71" s="362">
        <f>SUM(D72:D75)</f>
        <v>0</v>
      </c>
      <c r="E71" s="362">
        <f>SUM(E72:E75)</f>
        <v>0</v>
      </c>
    </row>
    <row r="72" spans="1:5" s="262" customFormat="1" ht="12" customHeight="1">
      <c r="A72" s="259" t="s">
        <v>146</v>
      </c>
      <c r="B72" s="21" t="s">
        <v>147</v>
      </c>
      <c r="C72" s="22"/>
      <c r="D72" s="22"/>
      <c r="E72" s="22"/>
    </row>
    <row r="73" spans="1:5" s="262" customFormat="1" ht="12" customHeight="1">
      <c r="A73" s="261" t="s">
        <v>148</v>
      </c>
      <c r="B73" s="24" t="s">
        <v>149</v>
      </c>
      <c r="C73" s="25"/>
      <c r="D73" s="25"/>
      <c r="E73" s="25"/>
    </row>
    <row r="74" spans="1:5" s="262" customFormat="1" ht="12" customHeight="1">
      <c r="A74" s="261" t="s">
        <v>150</v>
      </c>
      <c r="B74" s="24" t="s">
        <v>151</v>
      </c>
      <c r="C74" s="25"/>
      <c r="D74" s="25"/>
      <c r="E74" s="25"/>
    </row>
    <row r="75" spans="1:5" s="262" customFormat="1" ht="12" customHeight="1" thickBot="1">
      <c r="A75" s="263" t="s">
        <v>152</v>
      </c>
      <c r="B75" s="31" t="s">
        <v>153</v>
      </c>
      <c r="C75" s="25"/>
      <c r="D75" s="25"/>
      <c r="E75" s="25"/>
    </row>
    <row r="76" spans="1:5" s="262" customFormat="1" ht="12" customHeight="1" thickBot="1">
      <c r="A76" s="264" t="s">
        <v>154</v>
      </c>
      <c r="B76" s="29" t="s">
        <v>155</v>
      </c>
      <c r="C76" s="18">
        <f>SUM(C77:C78)</f>
        <v>93134988</v>
      </c>
      <c r="D76" s="18">
        <f>SUM(D77:D78)</f>
        <v>135859805</v>
      </c>
      <c r="E76" s="18">
        <f>SUM(E77:E78)</f>
        <v>135859805</v>
      </c>
    </row>
    <row r="77" spans="1:5" s="262" customFormat="1" ht="12" customHeight="1">
      <c r="A77" s="259" t="s">
        <v>156</v>
      </c>
      <c r="B77" s="21" t="s">
        <v>157</v>
      </c>
      <c r="C77" s="25">
        <v>93134988</v>
      </c>
      <c r="D77" s="25">
        <v>135859805</v>
      </c>
      <c r="E77" s="25">
        <v>135859805</v>
      </c>
    </row>
    <row r="78" spans="1:5" s="262" customFormat="1" ht="12" customHeight="1" thickBot="1">
      <c r="A78" s="263" t="s">
        <v>158</v>
      </c>
      <c r="B78" s="31" t="s">
        <v>159</v>
      </c>
      <c r="C78" s="25"/>
      <c r="D78" s="25"/>
      <c r="E78" s="25"/>
    </row>
    <row r="79" spans="1:5" s="260" customFormat="1" ht="12" customHeight="1" thickBot="1">
      <c r="A79" s="264" t="s">
        <v>160</v>
      </c>
      <c r="B79" s="29" t="s">
        <v>161</v>
      </c>
      <c r="C79" s="18">
        <f>SUM(C80:C82)</f>
        <v>0</v>
      </c>
      <c r="D79" s="18">
        <f>SUM(D80:D82)</f>
        <v>6008813</v>
      </c>
      <c r="E79" s="18">
        <f>SUM(E80:E82)</f>
        <v>6008813</v>
      </c>
    </row>
    <row r="80" spans="1:5" s="262" customFormat="1" ht="12" customHeight="1">
      <c r="A80" s="259" t="s">
        <v>162</v>
      </c>
      <c r="B80" s="21" t="s">
        <v>163</v>
      </c>
      <c r="C80" s="25"/>
      <c r="D80" s="25">
        <v>6008813</v>
      </c>
      <c r="E80" s="25">
        <v>6008813</v>
      </c>
    </row>
    <row r="81" spans="1:5" s="262" customFormat="1" ht="12" customHeight="1">
      <c r="A81" s="261" t="s">
        <v>164</v>
      </c>
      <c r="B81" s="24" t="s">
        <v>165</v>
      </c>
      <c r="C81" s="25"/>
      <c r="D81" s="25"/>
      <c r="E81" s="25"/>
    </row>
    <row r="82" spans="1:5" s="262" customFormat="1" ht="12" customHeight="1" thickBot="1">
      <c r="A82" s="263" t="s">
        <v>166</v>
      </c>
      <c r="B82" s="31" t="s">
        <v>167</v>
      </c>
      <c r="C82" s="25"/>
      <c r="D82" s="25"/>
      <c r="E82" s="25"/>
    </row>
    <row r="83" spans="1:5" s="262" customFormat="1" ht="12" customHeight="1" thickBot="1">
      <c r="A83" s="264" t="s">
        <v>168</v>
      </c>
      <c r="B83" s="29" t="s">
        <v>169</v>
      </c>
      <c r="C83" s="18">
        <f>SUM(C84:C87)</f>
        <v>0</v>
      </c>
      <c r="D83" s="18">
        <f>SUM(D84:D87)</f>
        <v>0</v>
      </c>
      <c r="E83" s="18">
        <f>SUM(E84:E87)</f>
        <v>0</v>
      </c>
    </row>
    <row r="84" spans="1:5" s="262" customFormat="1" ht="12" customHeight="1">
      <c r="A84" s="265" t="s">
        <v>170</v>
      </c>
      <c r="B84" s="21" t="s">
        <v>171</v>
      </c>
      <c r="C84" s="25"/>
      <c r="D84" s="25"/>
      <c r="E84" s="25"/>
    </row>
    <row r="85" spans="1:5" s="262" customFormat="1" ht="12" customHeight="1">
      <c r="A85" s="266" t="s">
        <v>172</v>
      </c>
      <c r="B85" s="24" t="s">
        <v>173</v>
      </c>
      <c r="C85" s="25"/>
      <c r="D85" s="25"/>
      <c r="E85" s="25"/>
    </row>
    <row r="86" spans="1:5" s="262" customFormat="1" ht="12" customHeight="1">
      <c r="A86" s="266" t="s">
        <v>174</v>
      </c>
      <c r="B86" s="24" t="s">
        <v>175</v>
      </c>
      <c r="C86" s="25"/>
      <c r="D86" s="25"/>
      <c r="E86" s="25"/>
    </row>
    <row r="87" spans="1:5" s="260" customFormat="1" ht="12" customHeight="1" thickBot="1">
      <c r="A87" s="267" t="s">
        <v>176</v>
      </c>
      <c r="B87" s="31" t="s">
        <v>177</v>
      </c>
      <c r="C87" s="25"/>
      <c r="D87" s="25"/>
      <c r="E87" s="25"/>
    </row>
    <row r="88" spans="1:5" s="260" customFormat="1" ht="12" customHeight="1" thickBot="1">
      <c r="A88" s="264" t="s">
        <v>178</v>
      </c>
      <c r="B88" s="29" t="s">
        <v>179</v>
      </c>
      <c r="C88" s="39"/>
      <c r="D88" s="39"/>
      <c r="E88" s="39"/>
    </row>
    <row r="89" spans="1:5" s="260" customFormat="1" ht="12" customHeight="1" thickBot="1">
      <c r="A89" s="264" t="s">
        <v>419</v>
      </c>
      <c r="B89" s="29" t="s">
        <v>181</v>
      </c>
      <c r="C89" s="39"/>
      <c r="D89" s="39"/>
      <c r="E89" s="39"/>
    </row>
    <row r="90" spans="1:5" s="260" customFormat="1" ht="12" customHeight="1" thickBot="1">
      <c r="A90" s="264" t="s">
        <v>420</v>
      </c>
      <c r="B90" s="40" t="s">
        <v>183</v>
      </c>
      <c r="C90" s="18">
        <f>+C66+C71+C76+C79+C83+C89+C88</f>
        <v>93134988</v>
      </c>
      <c r="D90" s="18">
        <f>+D66+D71+D76+D79+D83+D89+D88</f>
        <v>141868618</v>
      </c>
      <c r="E90" s="18">
        <f>+E66+E71+E76+E79+E83+E89+E88</f>
        <v>141868618</v>
      </c>
    </row>
    <row r="91" spans="1:5" s="260" customFormat="1" ht="12" customHeight="1" thickBot="1">
      <c r="A91" s="268" t="s">
        <v>421</v>
      </c>
      <c r="B91" s="42" t="s">
        <v>422</v>
      </c>
      <c r="C91" s="18">
        <f>+C65+C90</f>
        <v>351728323</v>
      </c>
      <c r="D91" s="18">
        <f>+D65+D90</f>
        <v>662130058</v>
      </c>
      <c r="E91" s="18">
        <f>+E65+E90</f>
        <v>652580207</v>
      </c>
    </row>
    <row r="92" spans="1:5" s="262" customFormat="1" ht="15" customHeight="1" thickBot="1">
      <c r="A92" s="269"/>
      <c r="B92" s="270"/>
      <c r="C92" s="271"/>
      <c r="D92" s="271"/>
      <c r="E92" s="271"/>
    </row>
    <row r="93" spans="1:5" s="255" customFormat="1" ht="16.5" customHeight="1" thickBot="1">
      <c r="A93" s="272"/>
      <c r="B93" s="273" t="s">
        <v>283</v>
      </c>
      <c r="C93" s="274"/>
      <c r="D93" s="274"/>
      <c r="E93" s="274"/>
    </row>
    <row r="94" spans="1:5" s="275" customFormat="1" ht="12" customHeight="1" thickBot="1">
      <c r="A94" s="12" t="s">
        <v>20</v>
      </c>
      <c r="B94" s="52" t="s">
        <v>423</v>
      </c>
      <c r="C94" s="53">
        <f>+C95+C96+C97+C98+C99+C112</f>
        <v>143489295</v>
      </c>
      <c r="D94" s="53">
        <f>+D95+D96+D97+D98+D99+D112</f>
        <v>422988353</v>
      </c>
      <c r="E94" s="53">
        <f>+E95+E96+E97+E98+E99+E112</f>
        <v>170634571</v>
      </c>
    </row>
    <row r="95" spans="1:5" ht="12" customHeight="1">
      <c r="A95" s="276" t="s">
        <v>22</v>
      </c>
      <c r="B95" s="55" t="s">
        <v>190</v>
      </c>
      <c r="C95" s="56">
        <v>56996000</v>
      </c>
      <c r="D95" s="56">
        <v>71016767</v>
      </c>
      <c r="E95" s="56">
        <v>66881752</v>
      </c>
    </row>
    <row r="96" spans="1:5" ht="12" customHeight="1">
      <c r="A96" s="261" t="s">
        <v>24</v>
      </c>
      <c r="B96" s="57" t="s">
        <v>191</v>
      </c>
      <c r="C96" s="25">
        <v>10473600</v>
      </c>
      <c r="D96" s="25">
        <v>12315572</v>
      </c>
      <c r="E96" s="25">
        <v>11472787</v>
      </c>
    </row>
    <row r="97" spans="1:5" ht="12" customHeight="1">
      <c r="A97" s="261" t="s">
        <v>26</v>
      </c>
      <c r="B97" s="57" t="s">
        <v>192</v>
      </c>
      <c r="C97" s="30">
        <v>66434695</v>
      </c>
      <c r="D97" s="30">
        <v>102802373</v>
      </c>
      <c r="E97" s="30">
        <v>81185415</v>
      </c>
    </row>
    <row r="98" spans="1:5" ht="12" customHeight="1">
      <c r="A98" s="261" t="s">
        <v>28</v>
      </c>
      <c r="B98" s="58" t="s">
        <v>193</v>
      </c>
      <c r="C98" s="30">
        <v>600000</v>
      </c>
      <c r="D98" s="30">
        <v>2435500</v>
      </c>
      <c r="E98" s="30">
        <v>2418449</v>
      </c>
    </row>
    <row r="99" spans="1:5" ht="12" customHeight="1">
      <c r="A99" s="261" t="s">
        <v>194</v>
      </c>
      <c r="B99" s="59" t="s">
        <v>195</v>
      </c>
      <c r="C99" s="30">
        <v>8985000</v>
      </c>
      <c r="D99" s="30">
        <v>11356903</v>
      </c>
      <c r="E99" s="30">
        <v>8676168</v>
      </c>
    </row>
    <row r="100" spans="1:5" ht="12" customHeight="1">
      <c r="A100" s="261" t="s">
        <v>32</v>
      </c>
      <c r="B100" s="57" t="s">
        <v>424</v>
      </c>
      <c r="C100" s="30"/>
      <c r="D100" s="30">
        <v>1787913</v>
      </c>
      <c r="E100" s="30">
        <v>1787913</v>
      </c>
    </row>
    <row r="101" spans="1:5" ht="12" customHeight="1">
      <c r="A101" s="261" t="s">
        <v>197</v>
      </c>
      <c r="B101" s="61" t="s">
        <v>198</v>
      </c>
      <c r="C101" s="30"/>
      <c r="D101" s="30"/>
      <c r="E101" s="30"/>
    </row>
    <row r="102" spans="1:5" ht="12" customHeight="1">
      <c r="A102" s="261" t="s">
        <v>199</v>
      </c>
      <c r="B102" s="61" t="s">
        <v>200</v>
      </c>
      <c r="C102" s="30"/>
      <c r="D102" s="30">
        <v>49990</v>
      </c>
      <c r="E102" s="30">
        <v>49653</v>
      </c>
    </row>
    <row r="103" spans="1:5" ht="12" customHeight="1">
      <c r="A103" s="261" t="s">
        <v>201</v>
      </c>
      <c r="B103" s="61" t="s">
        <v>202</v>
      </c>
      <c r="C103" s="30"/>
      <c r="D103" s="30"/>
      <c r="E103" s="30"/>
    </row>
    <row r="104" spans="1:5" ht="12" customHeight="1">
      <c r="A104" s="261" t="s">
        <v>203</v>
      </c>
      <c r="B104" s="62" t="s">
        <v>204</v>
      </c>
      <c r="C104" s="30"/>
      <c r="D104" s="30"/>
      <c r="E104" s="30"/>
    </row>
    <row r="105" spans="1:5" ht="12" customHeight="1">
      <c r="A105" s="261" t="s">
        <v>205</v>
      </c>
      <c r="B105" s="62" t="s">
        <v>206</v>
      </c>
      <c r="C105" s="30"/>
      <c r="D105" s="30"/>
      <c r="E105" s="30"/>
    </row>
    <row r="106" spans="1:5" ht="12" customHeight="1">
      <c r="A106" s="261" t="s">
        <v>207</v>
      </c>
      <c r="B106" s="61" t="s">
        <v>208</v>
      </c>
      <c r="C106" s="30">
        <v>6985000</v>
      </c>
      <c r="D106" s="30">
        <v>7519000</v>
      </c>
      <c r="E106" s="30">
        <v>5468602</v>
      </c>
    </row>
    <row r="107" spans="1:5" ht="12" customHeight="1">
      <c r="A107" s="261" t="s">
        <v>209</v>
      </c>
      <c r="B107" s="61" t="s">
        <v>210</v>
      </c>
      <c r="C107" s="30"/>
      <c r="D107" s="30"/>
      <c r="E107" s="30"/>
    </row>
    <row r="108" spans="1:5" ht="12" customHeight="1">
      <c r="A108" s="261" t="s">
        <v>211</v>
      </c>
      <c r="B108" s="62" t="s">
        <v>212</v>
      </c>
      <c r="C108" s="30"/>
      <c r="D108" s="30">
        <v>0</v>
      </c>
      <c r="E108" s="30">
        <v>0</v>
      </c>
    </row>
    <row r="109" spans="1:5" ht="12" customHeight="1">
      <c r="A109" s="277" t="s">
        <v>213</v>
      </c>
      <c r="B109" s="60" t="s">
        <v>214</v>
      </c>
      <c r="C109" s="30"/>
      <c r="D109" s="30"/>
      <c r="E109" s="30"/>
    </row>
    <row r="110" spans="1:5" ht="12" customHeight="1">
      <c r="A110" s="261" t="s">
        <v>215</v>
      </c>
      <c r="B110" s="60" t="s">
        <v>216</v>
      </c>
      <c r="C110" s="30"/>
      <c r="D110" s="30"/>
      <c r="E110" s="30"/>
    </row>
    <row r="111" spans="1:5" ht="12" customHeight="1">
      <c r="A111" s="261" t="s">
        <v>217</v>
      </c>
      <c r="B111" s="62" t="s">
        <v>218</v>
      </c>
      <c r="C111" s="25">
        <v>2000000</v>
      </c>
      <c r="D111" s="25">
        <v>2000000</v>
      </c>
      <c r="E111" s="25">
        <v>1370000</v>
      </c>
    </row>
    <row r="112" spans="1:5" ht="12" customHeight="1">
      <c r="A112" s="261" t="s">
        <v>219</v>
      </c>
      <c r="B112" s="58" t="s">
        <v>220</v>
      </c>
      <c r="C112" s="25"/>
      <c r="D112" s="25">
        <v>223061238</v>
      </c>
      <c r="E112" s="25"/>
    </row>
    <row r="113" spans="1:5" ht="12" customHeight="1">
      <c r="A113" s="263" t="s">
        <v>221</v>
      </c>
      <c r="B113" s="57" t="s">
        <v>425</v>
      </c>
      <c r="C113" s="30"/>
      <c r="D113" s="30"/>
      <c r="E113" s="30"/>
    </row>
    <row r="114" spans="1:5" ht="12" customHeight="1" thickBot="1">
      <c r="A114" s="278" t="s">
        <v>223</v>
      </c>
      <c r="B114" s="279" t="s">
        <v>426</v>
      </c>
      <c r="C114" s="66"/>
      <c r="D114" s="66"/>
      <c r="E114" s="66"/>
    </row>
    <row r="115" spans="1:5" ht="12" customHeight="1" thickBot="1">
      <c r="A115" s="48" t="s">
        <v>34</v>
      </c>
      <c r="B115" s="83" t="s">
        <v>225</v>
      </c>
      <c r="C115" s="18">
        <f>+C116+C118+C120</f>
        <v>92643424</v>
      </c>
      <c r="D115" s="18">
        <f>+D116+D118+D120</f>
        <v>114393325</v>
      </c>
      <c r="E115" s="18">
        <f>+E116+E118+E120</f>
        <v>110329335</v>
      </c>
    </row>
    <row r="116" spans="1:5" ht="12" customHeight="1">
      <c r="A116" s="259" t="s">
        <v>36</v>
      </c>
      <c r="B116" s="57" t="s">
        <v>226</v>
      </c>
      <c r="C116" s="22">
        <v>84643424</v>
      </c>
      <c r="D116" s="22">
        <v>84594107</v>
      </c>
      <c r="E116" s="22">
        <v>81101223</v>
      </c>
    </row>
    <row r="117" spans="1:5" ht="12" customHeight="1">
      <c r="A117" s="259" t="s">
        <v>38</v>
      </c>
      <c r="B117" s="70" t="s">
        <v>227</v>
      </c>
      <c r="C117" s="22"/>
      <c r="D117" s="22"/>
      <c r="E117" s="22"/>
    </row>
    <row r="118" spans="1:5" ht="12" customHeight="1">
      <c r="A118" s="259" t="s">
        <v>40</v>
      </c>
      <c r="B118" s="70" t="s">
        <v>228</v>
      </c>
      <c r="C118" s="25"/>
      <c r="D118" s="25">
        <v>21799217</v>
      </c>
      <c r="E118" s="25">
        <v>21471111</v>
      </c>
    </row>
    <row r="119" spans="1:5" ht="12" customHeight="1">
      <c r="A119" s="259" t="s">
        <v>42</v>
      </c>
      <c r="B119" s="70" t="s">
        <v>229</v>
      </c>
      <c r="C119" s="71"/>
      <c r="D119" s="71"/>
      <c r="E119" s="71"/>
    </row>
    <row r="120" spans="1:5" ht="12" customHeight="1">
      <c r="A120" s="259" t="s">
        <v>44</v>
      </c>
      <c r="B120" s="28" t="s">
        <v>230</v>
      </c>
      <c r="C120" s="71">
        <v>8000000</v>
      </c>
      <c r="D120" s="71">
        <v>8000001</v>
      </c>
      <c r="E120" s="71">
        <v>7757001</v>
      </c>
    </row>
    <row r="121" spans="1:5" ht="12" customHeight="1">
      <c r="A121" s="259" t="s">
        <v>46</v>
      </c>
      <c r="B121" s="26" t="s">
        <v>231</v>
      </c>
      <c r="C121" s="71"/>
      <c r="D121" s="71"/>
      <c r="E121" s="71"/>
    </row>
    <row r="122" spans="1:5" ht="12" customHeight="1">
      <c r="A122" s="259" t="s">
        <v>232</v>
      </c>
      <c r="B122" s="72" t="s">
        <v>233</v>
      </c>
      <c r="C122" s="71"/>
      <c r="D122" s="71"/>
      <c r="E122" s="71"/>
    </row>
    <row r="123" spans="1:5" ht="12" customHeight="1">
      <c r="A123" s="259" t="s">
        <v>234</v>
      </c>
      <c r="B123" s="62" t="s">
        <v>206</v>
      </c>
      <c r="C123" s="71"/>
      <c r="D123" s="71"/>
      <c r="E123" s="71"/>
    </row>
    <row r="124" spans="1:5" ht="12" customHeight="1">
      <c r="A124" s="259" t="s">
        <v>235</v>
      </c>
      <c r="B124" s="62" t="s">
        <v>236</v>
      </c>
      <c r="C124" s="71">
        <v>8000000</v>
      </c>
      <c r="D124" s="71">
        <v>8000000</v>
      </c>
      <c r="E124" s="71">
        <v>7757000</v>
      </c>
    </row>
    <row r="125" spans="1:5" ht="12" customHeight="1">
      <c r="A125" s="259" t="s">
        <v>237</v>
      </c>
      <c r="B125" s="62" t="s">
        <v>238</v>
      </c>
      <c r="C125" s="71"/>
      <c r="D125" s="71"/>
      <c r="E125" s="71"/>
    </row>
    <row r="126" spans="1:5" ht="12" customHeight="1">
      <c r="A126" s="259" t="s">
        <v>239</v>
      </c>
      <c r="B126" s="62" t="s">
        <v>212</v>
      </c>
      <c r="C126" s="71"/>
      <c r="D126" s="71"/>
      <c r="E126" s="71"/>
    </row>
    <row r="127" spans="1:5" ht="12" customHeight="1">
      <c r="A127" s="259" t="s">
        <v>240</v>
      </c>
      <c r="B127" s="62" t="s">
        <v>241</v>
      </c>
      <c r="C127" s="71"/>
      <c r="D127" s="71"/>
      <c r="E127" s="71"/>
    </row>
    <row r="128" spans="1:5" ht="12" customHeight="1" thickBot="1">
      <c r="A128" s="277" t="s">
        <v>242</v>
      </c>
      <c r="B128" s="62" t="s">
        <v>243</v>
      </c>
      <c r="C128" s="73"/>
      <c r="D128" s="73">
        <v>1</v>
      </c>
      <c r="E128" s="73">
        <v>1</v>
      </c>
    </row>
    <row r="129" spans="1:5" ht="12" customHeight="1" thickBot="1">
      <c r="A129" s="48" t="s">
        <v>48</v>
      </c>
      <c r="B129" s="17" t="s">
        <v>244</v>
      </c>
      <c r="C129" s="18">
        <f>+C94+C115</f>
        <v>236132719</v>
      </c>
      <c r="D129" s="18">
        <f>+D94+D115</f>
        <v>537381678</v>
      </c>
      <c r="E129" s="18">
        <f>+E94+E115</f>
        <v>280963906</v>
      </c>
    </row>
    <row r="130" spans="1:5" ht="12" customHeight="1" thickBot="1">
      <c r="A130" s="48" t="s">
        <v>245</v>
      </c>
      <c r="B130" s="17" t="s">
        <v>246</v>
      </c>
      <c r="C130" s="18">
        <f>+C131+C132+C133</f>
        <v>0</v>
      </c>
      <c r="D130" s="18">
        <f>+D131+D132+D133</f>
        <v>0</v>
      </c>
      <c r="E130" s="18">
        <f>+E131+E132+E133</f>
        <v>0</v>
      </c>
    </row>
    <row r="131" spans="1:5" s="275" customFormat="1" ht="12" customHeight="1">
      <c r="A131" s="259" t="s">
        <v>64</v>
      </c>
      <c r="B131" s="74" t="s">
        <v>427</v>
      </c>
      <c r="C131" s="71"/>
      <c r="D131" s="71"/>
      <c r="E131" s="71"/>
    </row>
    <row r="132" spans="1:5" ht="12" customHeight="1">
      <c r="A132" s="259" t="s">
        <v>72</v>
      </c>
      <c r="B132" s="74" t="s">
        <v>248</v>
      </c>
      <c r="C132" s="71"/>
      <c r="D132" s="71"/>
      <c r="E132" s="71"/>
    </row>
    <row r="133" spans="1:5" ht="12" customHeight="1" thickBot="1">
      <c r="A133" s="277" t="s">
        <v>74</v>
      </c>
      <c r="B133" s="75" t="s">
        <v>428</v>
      </c>
      <c r="C133" s="71"/>
      <c r="D133" s="71"/>
      <c r="E133" s="71"/>
    </row>
    <row r="134" spans="1:5" ht="12" customHeight="1" thickBot="1">
      <c r="A134" s="48" t="s">
        <v>78</v>
      </c>
      <c r="B134" s="17" t="s">
        <v>250</v>
      </c>
      <c r="C134" s="18">
        <f>+C135+C136+C137+C138+C139+C140</f>
        <v>0</v>
      </c>
      <c r="D134" s="18">
        <f>+D135+D136+D137+D138+D139+D140</f>
        <v>0</v>
      </c>
      <c r="E134" s="18">
        <f>+E135+E136+E137+E138+E139+E140</f>
        <v>0</v>
      </c>
    </row>
    <row r="135" spans="1:5" ht="12" customHeight="1">
      <c r="A135" s="259" t="s">
        <v>80</v>
      </c>
      <c r="B135" s="74" t="s">
        <v>251</v>
      </c>
      <c r="C135" s="71"/>
      <c r="D135" s="71"/>
      <c r="E135" s="71"/>
    </row>
    <row r="136" spans="1:5" ht="12" customHeight="1">
      <c r="A136" s="259" t="s">
        <v>82</v>
      </c>
      <c r="B136" s="74" t="s">
        <v>252</v>
      </c>
      <c r="C136" s="71"/>
      <c r="D136" s="71"/>
      <c r="E136" s="71"/>
    </row>
    <row r="137" spans="1:5" ht="12" customHeight="1">
      <c r="A137" s="259" t="s">
        <v>84</v>
      </c>
      <c r="B137" s="74" t="s">
        <v>253</v>
      </c>
      <c r="C137" s="71"/>
      <c r="D137" s="71"/>
      <c r="E137" s="71"/>
    </row>
    <row r="138" spans="1:5" ht="12" customHeight="1">
      <c r="A138" s="259" t="s">
        <v>86</v>
      </c>
      <c r="B138" s="74" t="s">
        <v>429</v>
      </c>
      <c r="C138" s="71"/>
      <c r="D138" s="71"/>
      <c r="E138" s="71"/>
    </row>
    <row r="139" spans="1:5" ht="12" customHeight="1">
      <c r="A139" s="259" t="s">
        <v>88</v>
      </c>
      <c r="B139" s="74" t="s">
        <v>255</v>
      </c>
      <c r="C139" s="71"/>
      <c r="D139" s="71"/>
      <c r="E139" s="71"/>
    </row>
    <row r="140" spans="1:5" s="275" customFormat="1" ht="12" customHeight="1" thickBot="1">
      <c r="A140" s="277" t="s">
        <v>90</v>
      </c>
      <c r="B140" s="75" t="s">
        <v>256</v>
      </c>
      <c r="C140" s="71"/>
      <c r="D140" s="71"/>
      <c r="E140" s="71"/>
    </row>
    <row r="141" spans="1:11" ht="12" customHeight="1" thickBot="1">
      <c r="A141" s="48" t="s">
        <v>102</v>
      </c>
      <c r="B141" s="17" t="s">
        <v>430</v>
      </c>
      <c r="C141" s="18">
        <f>+C142+C143+C145+C146+C144</f>
        <v>115595604</v>
      </c>
      <c r="D141" s="18">
        <f>+D142+D143+D145+D146+D144</f>
        <v>124748380</v>
      </c>
      <c r="E141" s="18">
        <f>+E142+E143+E145+E146+E144</f>
        <v>117869483</v>
      </c>
      <c r="K141" s="280"/>
    </row>
    <row r="142" spans="1:5" ht="12.75">
      <c r="A142" s="259" t="s">
        <v>104</v>
      </c>
      <c r="B142" s="74" t="s">
        <v>258</v>
      </c>
      <c r="C142" s="71"/>
      <c r="D142" s="71"/>
      <c r="E142" s="71"/>
    </row>
    <row r="143" spans="1:5" ht="12" customHeight="1">
      <c r="A143" s="259" t="s">
        <v>106</v>
      </c>
      <c r="B143" s="74" t="s">
        <v>259</v>
      </c>
      <c r="C143" s="71">
        <v>6154304</v>
      </c>
      <c r="D143" s="71">
        <v>12163117</v>
      </c>
      <c r="E143" s="71">
        <v>6154304</v>
      </c>
    </row>
    <row r="144" spans="1:5" s="275" customFormat="1" ht="12" customHeight="1">
      <c r="A144" s="259" t="s">
        <v>108</v>
      </c>
      <c r="B144" s="74" t="s">
        <v>431</v>
      </c>
      <c r="C144" s="71">
        <v>108322000</v>
      </c>
      <c r="D144" s="71">
        <v>111465963</v>
      </c>
      <c r="E144" s="71">
        <v>110595963</v>
      </c>
    </row>
    <row r="145" spans="1:5" s="275" customFormat="1" ht="12" customHeight="1">
      <c r="A145" s="259" t="s">
        <v>110</v>
      </c>
      <c r="B145" s="74" t="s">
        <v>260</v>
      </c>
      <c r="C145" s="71"/>
      <c r="D145" s="71"/>
      <c r="E145" s="71"/>
    </row>
    <row r="146" spans="1:5" s="275" customFormat="1" ht="12" customHeight="1" thickBot="1">
      <c r="A146" s="277" t="s">
        <v>112</v>
      </c>
      <c r="B146" s="75" t="s">
        <v>261</v>
      </c>
      <c r="C146" s="71">
        <v>1119300</v>
      </c>
      <c r="D146" s="71">
        <v>1119300</v>
      </c>
      <c r="E146" s="71">
        <v>1119216</v>
      </c>
    </row>
    <row r="147" spans="1:5" s="275" customFormat="1" ht="12" customHeight="1" thickBot="1">
      <c r="A147" s="48" t="s">
        <v>262</v>
      </c>
      <c r="B147" s="17" t="s">
        <v>263</v>
      </c>
      <c r="C147" s="76">
        <f>+C148+C149+C150+C151+C152</f>
        <v>0</v>
      </c>
      <c r="D147" s="76">
        <f>+D148+D149+D150+D151+D152</f>
        <v>0</v>
      </c>
      <c r="E147" s="76">
        <f>+E148+E149+E150+E151+E152</f>
        <v>0</v>
      </c>
    </row>
    <row r="148" spans="1:5" s="275" customFormat="1" ht="12" customHeight="1">
      <c r="A148" s="259" t="s">
        <v>116</v>
      </c>
      <c r="B148" s="74" t="s">
        <v>264</v>
      </c>
      <c r="C148" s="71"/>
      <c r="D148" s="71"/>
      <c r="E148" s="71"/>
    </row>
    <row r="149" spans="1:5" s="275" customFormat="1" ht="12" customHeight="1">
      <c r="A149" s="259" t="s">
        <v>118</v>
      </c>
      <c r="B149" s="74" t="s">
        <v>265</v>
      </c>
      <c r="C149" s="71"/>
      <c r="D149" s="71"/>
      <c r="E149" s="71"/>
    </row>
    <row r="150" spans="1:5" s="275" customFormat="1" ht="12" customHeight="1">
      <c r="A150" s="259" t="s">
        <v>120</v>
      </c>
      <c r="B150" s="74" t="s">
        <v>266</v>
      </c>
      <c r="C150" s="71"/>
      <c r="D150" s="71"/>
      <c r="E150" s="71"/>
    </row>
    <row r="151" spans="1:5" ht="12.75" customHeight="1">
      <c r="A151" s="259" t="s">
        <v>122</v>
      </c>
      <c r="B151" s="74" t="s">
        <v>432</v>
      </c>
      <c r="C151" s="71"/>
      <c r="D151" s="71"/>
      <c r="E151" s="71"/>
    </row>
    <row r="152" spans="1:5" ht="12.75" customHeight="1" thickBot="1">
      <c r="A152" s="277" t="s">
        <v>268</v>
      </c>
      <c r="B152" s="75" t="s">
        <v>269</v>
      </c>
      <c r="C152" s="73"/>
      <c r="D152" s="73"/>
      <c r="E152" s="73"/>
    </row>
    <row r="153" spans="1:5" ht="12.75" customHeight="1" thickBot="1">
      <c r="A153" s="281" t="s">
        <v>124</v>
      </c>
      <c r="B153" s="17" t="s">
        <v>270</v>
      </c>
      <c r="C153" s="76"/>
      <c r="D153" s="76"/>
      <c r="E153" s="76"/>
    </row>
    <row r="154" spans="1:5" ht="12" customHeight="1" thickBot="1">
      <c r="A154" s="281" t="s">
        <v>271</v>
      </c>
      <c r="B154" s="17" t="s">
        <v>272</v>
      </c>
      <c r="C154" s="76"/>
      <c r="D154" s="76"/>
      <c r="E154" s="76"/>
    </row>
    <row r="155" spans="1:5" ht="15" customHeight="1" thickBot="1">
      <c r="A155" s="48" t="s">
        <v>273</v>
      </c>
      <c r="B155" s="17" t="s">
        <v>274</v>
      </c>
      <c r="C155" s="78">
        <f>+C130+C134+C141+C147+C153+C154</f>
        <v>115595604</v>
      </c>
      <c r="D155" s="78">
        <f>+D130+D134+D141+D147+D153+D154</f>
        <v>124748380</v>
      </c>
      <c r="E155" s="78">
        <f>+E130+E134+E141+E147+E153+E154</f>
        <v>117869483</v>
      </c>
    </row>
    <row r="156" spans="1:5" ht="13.5" thickBot="1">
      <c r="A156" s="282" t="s">
        <v>275</v>
      </c>
      <c r="B156" s="82" t="s">
        <v>276</v>
      </c>
      <c r="C156" s="78">
        <f>+C129+C155</f>
        <v>351728323</v>
      </c>
      <c r="D156" s="78">
        <f>+D129+D155</f>
        <v>662130058</v>
      </c>
      <c r="E156" s="78">
        <f>+E129+E155</f>
        <v>398833389</v>
      </c>
    </row>
    <row r="157" ht="8.25" customHeight="1" thickBot="1"/>
    <row r="158" spans="1:5" ht="14.25" customHeight="1" thickBot="1">
      <c r="A158" s="283" t="s">
        <v>433</v>
      </c>
      <c r="B158" s="284"/>
      <c r="C158" s="285">
        <v>12</v>
      </c>
      <c r="D158" s="285">
        <v>12</v>
      </c>
      <c r="E158" s="285">
        <v>12</v>
      </c>
    </row>
    <row r="159" spans="1:5" ht="13.5" thickBot="1">
      <c r="A159" s="283" t="s">
        <v>434</v>
      </c>
      <c r="B159" s="284"/>
      <c r="C159" s="285">
        <v>5</v>
      </c>
      <c r="D159" s="285">
        <v>16</v>
      </c>
      <c r="E159" s="285">
        <v>16</v>
      </c>
    </row>
  </sheetData>
  <sheetProtection selectLockedCells="1" selectUnlockedCells="1"/>
  <mergeCells count="1">
    <mergeCell ref="B1:E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61"/>
  <sheetViews>
    <sheetView view="pageBreakPreview" zoomScale="110" zoomScaleNormal="150" zoomScaleSheetLayoutView="110" zoomScalePageLayoutView="0" workbookViewId="0" topLeftCell="A1">
      <selection activeCell="B6" sqref="B6"/>
    </sheetView>
  </sheetViews>
  <sheetFormatPr defaultColWidth="9.00390625" defaultRowHeight="12.75"/>
  <cols>
    <col min="1" max="1" width="13.875" style="286" customWidth="1"/>
    <col min="2" max="2" width="55.50390625" style="287" customWidth="1"/>
    <col min="3" max="3" width="17.00390625" style="287" customWidth="1"/>
    <col min="4" max="4" width="18.125" style="287" customWidth="1"/>
    <col min="5" max="5" width="19.875" style="287" customWidth="1"/>
    <col min="6" max="16384" width="9.375" style="287" customWidth="1"/>
  </cols>
  <sheetData>
    <row r="1" spans="1:5" s="289" customFormat="1" ht="21" customHeight="1" thickBot="1">
      <c r="A1" s="236"/>
      <c r="B1" s="237"/>
      <c r="C1" s="288"/>
      <c r="D1" s="288"/>
      <c r="E1" s="288" t="s">
        <v>808</v>
      </c>
    </row>
    <row r="2" spans="1:5" s="291" customFormat="1" ht="25.5" customHeight="1">
      <c r="A2" s="317" t="s">
        <v>437</v>
      </c>
      <c r="B2" s="240" t="s">
        <v>438</v>
      </c>
      <c r="C2" s="290" t="s">
        <v>436</v>
      </c>
      <c r="D2" s="290" t="s">
        <v>436</v>
      </c>
      <c r="E2" s="290" t="s">
        <v>436</v>
      </c>
    </row>
    <row r="3" spans="1:5" s="291" customFormat="1" ht="24.75" thickBot="1">
      <c r="A3" s="292" t="s">
        <v>411</v>
      </c>
      <c r="B3" s="244" t="s">
        <v>465</v>
      </c>
      <c r="C3" s="293" t="s">
        <v>436</v>
      </c>
      <c r="D3" s="293" t="s">
        <v>436</v>
      </c>
      <c r="E3" s="293" t="s">
        <v>436</v>
      </c>
    </row>
    <row r="4" spans="1:5" s="294" customFormat="1" ht="15.75" customHeight="1" thickBot="1">
      <c r="A4" s="246"/>
      <c r="B4" s="246"/>
      <c r="C4" s="247"/>
      <c r="D4" s="247" t="s">
        <v>485</v>
      </c>
      <c r="E4" s="247" t="s">
        <v>485</v>
      </c>
    </row>
    <row r="5" spans="1:5" ht="24.75" thickBot="1">
      <c r="A5" s="249" t="s">
        <v>413</v>
      </c>
      <c r="B5" s="250" t="s">
        <v>414</v>
      </c>
      <c r="C5" s="295" t="s">
        <v>486</v>
      </c>
      <c r="D5" s="295" t="s">
        <v>487</v>
      </c>
      <c r="E5" s="295" t="s">
        <v>497</v>
      </c>
    </row>
    <row r="6" spans="1:5" s="296" customFormat="1" ht="12.75" customHeight="1" thickBot="1">
      <c r="A6" s="252" t="s">
        <v>17</v>
      </c>
      <c r="B6" s="253" t="s">
        <v>18</v>
      </c>
      <c r="C6" s="254" t="s">
        <v>19</v>
      </c>
      <c r="D6" s="254" t="s">
        <v>285</v>
      </c>
      <c r="E6" s="254" t="s">
        <v>285</v>
      </c>
    </row>
    <row r="7" spans="1:5" s="296" customFormat="1" ht="15.75" customHeight="1" thickBot="1">
      <c r="A7" s="256"/>
      <c r="B7" s="257" t="s">
        <v>282</v>
      </c>
      <c r="C7" s="297"/>
      <c r="D7" s="297"/>
      <c r="E7" s="297"/>
    </row>
    <row r="8" spans="1:5" s="299" customFormat="1" ht="12" customHeight="1" thickBot="1">
      <c r="A8" s="252" t="s">
        <v>20</v>
      </c>
      <c r="B8" s="298" t="s">
        <v>439</v>
      </c>
      <c r="C8" s="114">
        <f>SUM(C9:C19)</f>
        <v>0</v>
      </c>
      <c r="D8" s="114">
        <f>SUM(D9:D19)</f>
        <v>0</v>
      </c>
      <c r="E8" s="114">
        <f>SUM(E9:E19)</f>
        <v>37919</v>
      </c>
    </row>
    <row r="9" spans="1:5" s="299" customFormat="1" ht="12" customHeight="1">
      <c r="A9" s="300" t="s">
        <v>22</v>
      </c>
      <c r="B9" s="55" t="s">
        <v>81</v>
      </c>
      <c r="C9" s="301"/>
      <c r="D9" s="301"/>
      <c r="E9" s="301"/>
    </row>
    <row r="10" spans="1:5" s="299" customFormat="1" ht="12" customHeight="1">
      <c r="A10" s="302" t="s">
        <v>24</v>
      </c>
      <c r="B10" s="57" t="s">
        <v>83</v>
      </c>
      <c r="C10" s="103"/>
      <c r="D10" s="103"/>
      <c r="E10" s="103"/>
    </row>
    <row r="11" spans="1:5" s="299" customFormat="1" ht="12" customHeight="1">
      <c r="A11" s="302" t="s">
        <v>26</v>
      </c>
      <c r="B11" s="57" t="s">
        <v>85</v>
      </c>
      <c r="C11" s="103"/>
      <c r="D11" s="103"/>
      <c r="E11" s="103"/>
    </row>
    <row r="12" spans="1:5" s="299" customFormat="1" ht="12" customHeight="1">
      <c r="A12" s="302" t="s">
        <v>28</v>
      </c>
      <c r="B12" s="57" t="s">
        <v>87</v>
      </c>
      <c r="C12" s="103"/>
      <c r="D12" s="103"/>
      <c r="E12" s="103"/>
    </row>
    <row r="13" spans="1:5" s="299" customFormat="1" ht="12" customHeight="1">
      <c r="A13" s="302" t="s">
        <v>30</v>
      </c>
      <c r="B13" s="57" t="s">
        <v>89</v>
      </c>
      <c r="C13" s="103"/>
      <c r="D13" s="103"/>
      <c r="E13" s="103"/>
    </row>
    <row r="14" spans="1:5" s="299" customFormat="1" ht="12" customHeight="1">
      <c r="A14" s="302" t="s">
        <v>32</v>
      </c>
      <c r="B14" s="57" t="s">
        <v>440</v>
      </c>
      <c r="C14" s="103"/>
      <c r="D14" s="103"/>
      <c r="E14" s="103"/>
    </row>
    <row r="15" spans="1:5" s="299" customFormat="1" ht="12" customHeight="1">
      <c r="A15" s="302" t="s">
        <v>197</v>
      </c>
      <c r="B15" s="75" t="s">
        <v>441</v>
      </c>
      <c r="C15" s="103"/>
      <c r="D15" s="103"/>
      <c r="E15" s="103"/>
    </row>
    <row r="16" spans="1:5" s="299" customFormat="1" ht="12" customHeight="1">
      <c r="A16" s="302" t="s">
        <v>199</v>
      </c>
      <c r="B16" s="57" t="s">
        <v>95</v>
      </c>
      <c r="C16" s="118"/>
      <c r="D16" s="118"/>
      <c r="E16" s="118">
        <v>992</v>
      </c>
    </row>
    <row r="17" spans="1:5" s="303" customFormat="1" ht="12" customHeight="1">
      <c r="A17" s="302" t="s">
        <v>201</v>
      </c>
      <c r="B17" s="57" t="s">
        <v>97</v>
      </c>
      <c r="C17" s="103"/>
      <c r="D17" s="103"/>
      <c r="E17" s="103"/>
    </row>
    <row r="18" spans="1:5" s="303" customFormat="1" ht="12" customHeight="1">
      <c r="A18" s="302" t="s">
        <v>203</v>
      </c>
      <c r="B18" s="57" t="s">
        <v>99</v>
      </c>
      <c r="C18" s="110"/>
      <c r="D18" s="110"/>
      <c r="E18" s="110"/>
    </row>
    <row r="19" spans="1:5" s="303" customFormat="1" ht="12" customHeight="1" thickBot="1">
      <c r="A19" s="302" t="s">
        <v>205</v>
      </c>
      <c r="B19" s="75" t="s">
        <v>101</v>
      </c>
      <c r="C19" s="110"/>
      <c r="D19" s="110"/>
      <c r="E19" s="110">
        <v>36927</v>
      </c>
    </row>
    <row r="20" spans="1:5" s="299" customFormat="1" ht="27.75" customHeight="1" thickBot="1">
      <c r="A20" s="252" t="s">
        <v>34</v>
      </c>
      <c r="B20" s="298" t="s">
        <v>442</v>
      </c>
      <c r="C20" s="114">
        <f>SUM(C21:C23)</f>
        <v>0</v>
      </c>
      <c r="D20" s="114">
        <f>SUM(D21:D23)</f>
        <v>2796231</v>
      </c>
      <c r="E20" s="114">
        <f>SUM(E21:E23)</f>
        <v>2796231</v>
      </c>
    </row>
    <row r="21" spans="1:5" s="303" customFormat="1" ht="12" customHeight="1">
      <c r="A21" s="302" t="s">
        <v>36</v>
      </c>
      <c r="B21" s="74" t="s">
        <v>37</v>
      </c>
      <c r="C21" s="103"/>
      <c r="D21" s="103"/>
      <c r="E21" s="103"/>
    </row>
    <row r="22" spans="1:5" s="303" customFormat="1" ht="12" customHeight="1">
      <c r="A22" s="302" t="s">
        <v>38</v>
      </c>
      <c r="B22" s="57" t="s">
        <v>443</v>
      </c>
      <c r="C22" s="103"/>
      <c r="D22" s="103"/>
      <c r="E22" s="103"/>
    </row>
    <row r="23" spans="1:5" s="303" customFormat="1" ht="12" customHeight="1">
      <c r="A23" s="302" t="s">
        <v>40</v>
      </c>
      <c r="B23" s="57" t="s">
        <v>444</v>
      </c>
      <c r="C23" s="103"/>
      <c r="D23" s="103">
        <v>2796231</v>
      </c>
      <c r="E23" s="103">
        <v>2796231</v>
      </c>
    </row>
    <row r="24" spans="1:5" s="303" customFormat="1" ht="12" customHeight="1" thickBot="1">
      <c r="A24" s="302" t="s">
        <v>42</v>
      </c>
      <c r="B24" s="57" t="s">
        <v>445</v>
      </c>
      <c r="C24" s="103"/>
      <c r="D24" s="103"/>
      <c r="E24" s="103"/>
    </row>
    <row r="25" spans="1:5" s="303" customFormat="1" ht="12" customHeight="1" thickBot="1">
      <c r="A25" s="252" t="s">
        <v>48</v>
      </c>
      <c r="B25" s="17" t="s">
        <v>292</v>
      </c>
      <c r="C25" s="304"/>
      <c r="D25" s="304"/>
      <c r="E25" s="304"/>
    </row>
    <row r="26" spans="1:5" s="303" customFormat="1" ht="22.5" customHeight="1" thickBot="1">
      <c r="A26" s="252" t="s">
        <v>245</v>
      </c>
      <c r="B26" s="17" t="s">
        <v>446</v>
      </c>
      <c r="C26" s="114">
        <f>+C27+C28+C29</f>
        <v>0</v>
      </c>
      <c r="D26" s="114">
        <f>+D27+D28+D29</f>
        <v>0</v>
      </c>
      <c r="E26" s="114">
        <f>+E27+E28+E29</f>
        <v>0</v>
      </c>
    </row>
    <row r="27" spans="1:5" s="303" customFormat="1" ht="12" customHeight="1">
      <c r="A27" s="305" t="s">
        <v>64</v>
      </c>
      <c r="B27" s="74" t="s">
        <v>51</v>
      </c>
      <c r="C27" s="99"/>
      <c r="D27" s="99"/>
      <c r="E27" s="99"/>
    </row>
    <row r="28" spans="1:5" s="303" customFormat="1" ht="12" customHeight="1">
      <c r="A28" s="305" t="s">
        <v>72</v>
      </c>
      <c r="B28" s="74" t="s">
        <v>443</v>
      </c>
      <c r="C28" s="103"/>
      <c r="D28" s="103"/>
      <c r="E28" s="103"/>
    </row>
    <row r="29" spans="1:5" s="303" customFormat="1" ht="12" customHeight="1">
      <c r="A29" s="305" t="s">
        <v>74</v>
      </c>
      <c r="B29" s="57" t="s">
        <v>447</v>
      </c>
      <c r="C29" s="103"/>
      <c r="D29" s="103"/>
      <c r="E29" s="103"/>
    </row>
    <row r="30" spans="1:5" s="303" customFormat="1" ht="12" customHeight="1" thickBot="1">
      <c r="A30" s="302" t="s">
        <v>76</v>
      </c>
      <c r="B30" s="306" t="s">
        <v>448</v>
      </c>
      <c r="C30" s="307"/>
      <c r="D30" s="307"/>
      <c r="E30" s="307"/>
    </row>
    <row r="31" spans="1:5" s="303" customFormat="1" ht="12" customHeight="1" thickBot="1">
      <c r="A31" s="252" t="s">
        <v>78</v>
      </c>
      <c r="B31" s="17" t="s">
        <v>449</v>
      </c>
      <c r="C31" s="114">
        <f>+C32+C33+C34</f>
        <v>0</v>
      </c>
      <c r="D31" s="114">
        <f>+D32+D33+D34</f>
        <v>0</v>
      </c>
      <c r="E31" s="114">
        <f>+E32+E33+E34</f>
        <v>0</v>
      </c>
    </row>
    <row r="32" spans="1:5" s="303" customFormat="1" ht="12" customHeight="1">
      <c r="A32" s="305" t="s">
        <v>80</v>
      </c>
      <c r="B32" s="74" t="s">
        <v>105</v>
      </c>
      <c r="C32" s="99"/>
      <c r="D32" s="99"/>
      <c r="E32" s="99"/>
    </row>
    <row r="33" spans="1:5" s="303" customFormat="1" ht="12" customHeight="1">
      <c r="A33" s="305" t="s">
        <v>82</v>
      </c>
      <c r="B33" s="57" t="s">
        <v>107</v>
      </c>
      <c r="C33" s="118"/>
      <c r="D33" s="118"/>
      <c r="E33" s="118"/>
    </row>
    <row r="34" spans="1:5" s="303" customFormat="1" ht="12" customHeight="1" thickBot="1">
      <c r="A34" s="302" t="s">
        <v>84</v>
      </c>
      <c r="B34" s="306" t="s">
        <v>109</v>
      </c>
      <c r="C34" s="307"/>
      <c r="D34" s="307"/>
      <c r="E34" s="307"/>
    </row>
    <row r="35" spans="1:5" s="299" customFormat="1" ht="12" customHeight="1" thickBot="1">
      <c r="A35" s="252" t="s">
        <v>102</v>
      </c>
      <c r="B35" s="17" t="s">
        <v>294</v>
      </c>
      <c r="C35" s="304"/>
      <c r="D35" s="304"/>
      <c r="E35" s="304"/>
    </row>
    <row r="36" spans="1:5" s="299" customFormat="1" ht="12" customHeight="1" thickBot="1">
      <c r="A36" s="252" t="s">
        <v>262</v>
      </c>
      <c r="B36" s="17" t="s">
        <v>450</v>
      </c>
      <c r="C36" s="308"/>
      <c r="D36" s="308"/>
      <c r="E36" s="308"/>
    </row>
    <row r="37" spans="1:5" s="299" customFormat="1" ht="12" customHeight="1" thickBot="1">
      <c r="A37" s="252" t="s">
        <v>124</v>
      </c>
      <c r="B37" s="17" t="s">
        <v>451</v>
      </c>
      <c r="C37" s="274">
        <f>+C8+C20+C25+C26+C31+C35+C36</f>
        <v>0</v>
      </c>
      <c r="D37" s="274">
        <f>+D8+D20+D25+D26+D31+D35+D36</f>
        <v>2796231</v>
      </c>
      <c r="E37" s="274">
        <f>+E8+E20+E25+E26+E31+E35+E36</f>
        <v>2834150</v>
      </c>
    </row>
    <row r="38" spans="1:5" s="299" customFormat="1" ht="12" customHeight="1" thickBot="1">
      <c r="A38" s="309" t="s">
        <v>271</v>
      </c>
      <c r="B38" s="17" t="s">
        <v>452</v>
      </c>
      <c r="C38" s="274">
        <f>+C39+C40+C41</f>
        <v>72547000</v>
      </c>
      <c r="D38" s="274">
        <f>+D39+D40+D41</f>
        <v>75158697</v>
      </c>
      <c r="E38" s="274">
        <f>+E39+E40+E41</f>
        <v>74288697</v>
      </c>
    </row>
    <row r="39" spans="1:5" s="299" customFormat="1" ht="12" customHeight="1">
      <c r="A39" s="305" t="s">
        <v>453</v>
      </c>
      <c r="B39" s="74" t="s">
        <v>348</v>
      </c>
      <c r="C39" s="99"/>
      <c r="D39" s="99">
        <v>241492</v>
      </c>
      <c r="E39" s="99">
        <v>241492</v>
      </c>
    </row>
    <row r="40" spans="1:5" s="299" customFormat="1" ht="12" customHeight="1">
      <c r="A40" s="305" t="s">
        <v>454</v>
      </c>
      <c r="B40" s="57" t="s">
        <v>455</v>
      </c>
      <c r="C40" s="118"/>
      <c r="D40" s="118"/>
      <c r="E40" s="118"/>
    </row>
    <row r="41" spans="1:5" s="303" customFormat="1" ht="12" customHeight="1" thickBot="1">
      <c r="A41" s="302" t="s">
        <v>456</v>
      </c>
      <c r="B41" s="306" t="s">
        <v>457</v>
      </c>
      <c r="C41" s="307">
        <v>72547000</v>
      </c>
      <c r="D41" s="307">
        <v>74917205</v>
      </c>
      <c r="E41" s="307">
        <v>74047205</v>
      </c>
    </row>
    <row r="42" spans="1:5" s="303" customFormat="1" ht="15" customHeight="1" thickBot="1">
      <c r="A42" s="309" t="s">
        <v>273</v>
      </c>
      <c r="B42" s="310" t="s">
        <v>458</v>
      </c>
      <c r="C42" s="274">
        <f>+C37+C38</f>
        <v>72547000</v>
      </c>
      <c r="D42" s="274">
        <f>+D37+D38</f>
        <v>77954928</v>
      </c>
      <c r="E42" s="274">
        <f>+E37+E38</f>
        <v>77122847</v>
      </c>
    </row>
    <row r="43" spans="1:5" s="303" customFormat="1" ht="15" customHeight="1">
      <c r="A43" s="269"/>
      <c r="B43" s="270"/>
      <c r="C43" s="271"/>
      <c r="D43" s="271"/>
      <c r="E43" s="271"/>
    </row>
    <row r="44" spans="1:5" ht="13.5" thickBot="1">
      <c r="A44" s="311"/>
      <c r="B44" s="312"/>
      <c r="C44" s="313"/>
      <c r="D44" s="313"/>
      <c r="E44" s="313"/>
    </row>
    <row r="45" spans="1:5" s="296" customFormat="1" ht="16.5" customHeight="1" thickBot="1">
      <c r="A45" s="272"/>
      <c r="B45" s="273" t="s">
        <v>283</v>
      </c>
      <c r="C45" s="274"/>
      <c r="D45" s="274"/>
      <c r="E45" s="274"/>
    </row>
    <row r="46" spans="1:5" s="314" customFormat="1" ht="12" customHeight="1" thickBot="1">
      <c r="A46" s="252" t="s">
        <v>20</v>
      </c>
      <c r="B46" s="17" t="s">
        <v>459</v>
      </c>
      <c r="C46" s="114">
        <f>SUM(C47:C51)</f>
        <v>72547000</v>
      </c>
      <c r="D46" s="114">
        <f>SUM(D47:D51)</f>
        <v>77662928</v>
      </c>
      <c r="E46" s="114">
        <f>SUM(E47:E51)</f>
        <v>75347675</v>
      </c>
    </row>
    <row r="47" spans="1:5" ht="12" customHeight="1">
      <c r="A47" s="302" t="s">
        <v>22</v>
      </c>
      <c r="B47" s="74" t="s">
        <v>190</v>
      </c>
      <c r="C47" s="99">
        <v>53184700</v>
      </c>
      <c r="D47" s="99">
        <v>57507560</v>
      </c>
      <c r="E47" s="99">
        <v>56109403</v>
      </c>
    </row>
    <row r="48" spans="1:5" ht="12" customHeight="1">
      <c r="A48" s="302" t="s">
        <v>24</v>
      </c>
      <c r="B48" s="57" t="s">
        <v>191</v>
      </c>
      <c r="C48" s="103">
        <v>10716700</v>
      </c>
      <c r="D48" s="103">
        <v>11620924</v>
      </c>
      <c r="E48" s="103">
        <v>11560924</v>
      </c>
    </row>
    <row r="49" spans="1:5" ht="12" customHeight="1">
      <c r="A49" s="302" t="s">
        <v>26</v>
      </c>
      <c r="B49" s="57" t="s">
        <v>192</v>
      </c>
      <c r="C49" s="103">
        <v>8645600</v>
      </c>
      <c r="D49" s="103">
        <v>8534444</v>
      </c>
      <c r="E49" s="103">
        <v>7677348</v>
      </c>
    </row>
    <row r="50" spans="1:5" ht="12" customHeight="1">
      <c r="A50" s="302" t="s">
        <v>28</v>
      </c>
      <c r="B50" s="57" t="s">
        <v>193</v>
      </c>
      <c r="C50" s="103"/>
      <c r="D50" s="103"/>
      <c r="E50" s="103"/>
    </row>
    <row r="51" spans="1:5" ht="12" customHeight="1" thickBot="1">
      <c r="A51" s="302" t="s">
        <v>30</v>
      </c>
      <c r="B51" s="57" t="s">
        <v>195</v>
      </c>
      <c r="C51" s="103"/>
      <c r="D51" s="103"/>
      <c r="E51" s="103"/>
    </row>
    <row r="52" spans="1:5" ht="12" customHeight="1" thickBot="1">
      <c r="A52" s="252" t="s">
        <v>34</v>
      </c>
      <c r="B52" s="17" t="s">
        <v>460</v>
      </c>
      <c r="C52" s="114">
        <f>SUM(C53:C55)</f>
        <v>0</v>
      </c>
      <c r="D52" s="114">
        <f>SUM(D53:D55)</f>
        <v>292000</v>
      </c>
      <c r="E52" s="114">
        <f>SUM(E53:E55)</f>
        <v>290548</v>
      </c>
    </row>
    <row r="53" spans="1:5" s="314" customFormat="1" ht="12" customHeight="1">
      <c r="A53" s="302" t="s">
        <v>36</v>
      </c>
      <c r="B53" s="74" t="s">
        <v>226</v>
      </c>
      <c r="C53" s="99"/>
      <c r="D53" s="99">
        <v>292000</v>
      </c>
      <c r="E53" s="99">
        <v>290548</v>
      </c>
    </row>
    <row r="54" spans="1:5" ht="12" customHeight="1">
      <c r="A54" s="302" t="s">
        <v>38</v>
      </c>
      <c r="B54" s="57" t="s">
        <v>228</v>
      </c>
      <c r="C54" s="103"/>
      <c r="D54" s="103"/>
      <c r="E54" s="103"/>
    </row>
    <row r="55" spans="1:5" ht="12" customHeight="1">
      <c r="A55" s="302" t="s">
        <v>40</v>
      </c>
      <c r="B55" s="57" t="s">
        <v>461</v>
      </c>
      <c r="C55" s="103"/>
      <c r="D55" s="103"/>
      <c r="E55" s="103"/>
    </row>
    <row r="56" spans="1:5" ht="12" customHeight="1" thickBot="1">
      <c r="A56" s="302" t="s">
        <v>42</v>
      </c>
      <c r="B56" s="57" t="s">
        <v>462</v>
      </c>
      <c r="C56" s="103"/>
      <c r="D56" s="103"/>
      <c r="E56" s="103"/>
    </row>
    <row r="57" spans="1:5" ht="15" customHeight="1" thickBot="1">
      <c r="A57" s="252" t="s">
        <v>48</v>
      </c>
      <c r="B57" s="17" t="s">
        <v>463</v>
      </c>
      <c r="C57" s="304"/>
      <c r="D57" s="304"/>
      <c r="E57" s="304"/>
    </row>
    <row r="58" spans="1:5" ht="13.5" thickBot="1">
      <c r="A58" s="252" t="s">
        <v>245</v>
      </c>
      <c r="B58" s="315" t="s">
        <v>464</v>
      </c>
      <c r="C58" s="114">
        <f>+C46+C52+C57</f>
        <v>72547000</v>
      </c>
      <c r="D58" s="114">
        <f>+D46+D52+D57</f>
        <v>77954928</v>
      </c>
      <c r="E58" s="114">
        <f>+E46+E52+E57</f>
        <v>75638223</v>
      </c>
    </row>
    <row r="59" spans="3:5" ht="15" customHeight="1" thickBot="1">
      <c r="C59" s="316"/>
      <c r="D59" s="316"/>
      <c r="E59" s="316"/>
    </row>
    <row r="60" spans="1:5" ht="14.25" customHeight="1" thickBot="1">
      <c r="A60" s="283" t="s">
        <v>433</v>
      </c>
      <c r="B60" s="284"/>
      <c r="C60" s="285">
        <v>18</v>
      </c>
      <c r="D60" s="285">
        <v>18</v>
      </c>
      <c r="E60" s="285">
        <v>18</v>
      </c>
    </row>
    <row r="61" spans="1:5" ht="13.5" thickBot="1">
      <c r="A61" s="283" t="s">
        <v>434</v>
      </c>
      <c r="B61" s="284"/>
      <c r="C61" s="285">
        <v>0</v>
      </c>
      <c r="D61" s="285">
        <v>0</v>
      </c>
      <c r="E61" s="285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E61"/>
  <sheetViews>
    <sheetView view="pageBreakPreview" zoomScale="110" zoomScaleNormal="150" zoomScaleSheetLayoutView="110" zoomScalePageLayoutView="0" workbookViewId="0" topLeftCell="A1">
      <selection activeCell="E11" sqref="E11"/>
    </sheetView>
  </sheetViews>
  <sheetFormatPr defaultColWidth="9.00390625" defaultRowHeight="12.75"/>
  <cols>
    <col min="1" max="1" width="13.875" style="286" customWidth="1"/>
    <col min="2" max="2" width="59.875" style="287" customWidth="1"/>
    <col min="3" max="4" width="17.50390625" style="287" customWidth="1"/>
    <col min="5" max="5" width="19.125" style="287" customWidth="1"/>
    <col min="6" max="16384" width="9.375" style="287" customWidth="1"/>
  </cols>
  <sheetData>
    <row r="1" spans="1:5" s="289" customFormat="1" ht="21" customHeight="1" thickBot="1">
      <c r="A1" s="236"/>
      <c r="B1" s="237"/>
      <c r="C1" s="288"/>
      <c r="D1" s="288"/>
      <c r="E1" s="288" t="s">
        <v>809</v>
      </c>
    </row>
    <row r="2" spans="1:5" s="291" customFormat="1" ht="25.5" customHeight="1">
      <c r="A2" s="239" t="s">
        <v>437</v>
      </c>
      <c r="B2" s="240" t="s">
        <v>438</v>
      </c>
      <c r="C2" s="290" t="s">
        <v>436</v>
      </c>
      <c r="D2" s="290" t="s">
        <v>436</v>
      </c>
      <c r="E2" s="290" t="s">
        <v>436</v>
      </c>
    </row>
    <row r="3" spans="1:5" s="291" customFormat="1" ht="24.75" thickBot="1">
      <c r="A3" s="292" t="s">
        <v>411</v>
      </c>
      <c r="B3" s="244" t="s">
        <v>412</v>
      </c>
      <c r="C3" s="293" t="s">
        <v>410</v>
      </c>
      <c r="D3" s="293" t="s">
        <v>410</v>
      </c>
      <c r="E3" s="293" t="s">
        <v>410</v>
      </c>
    </row>
    <row r="4" spans="1:5" s="294" customFormat="1" ht="15.75" customHeight="1" thickBot="1">
      <c r="A4" s="246"/>
      <c r="B4" s="246"/>
      <c r="C4" s="247"/>
      <c r="D4" s="247" t="s">
        <v>485</v>
      </c>
      <c r="E4" s="247" t="s">
        <v>485</v>
      </c>
    </row>
    <row r="5" spans="1:5" ht="24.75" thickBot="1">
      <c r="A5" s="249" t="s">
        <v>413</v>
      </c>
      <c r="B5" s="250" t="s">
        <v>414</v>
      </c>
      <c r="C5" s="295" t="s">
        <v>486</v>
      </c>
      <c r="D5" s="295" t="s">
        <v>487</v>
      </c>
      <c r="E5" s="295" t="s">
        <v>497</v>
      </c>
    </row>
    <row r="6" spans="1:5" s="296" customFormat="1" ht="12.75" customHeight="1" thickBot="1">
      <c r="A6" s="252" t="s">
        <v>17</v>
      </c>
      <c r="B6" s="253" t="s">
        <v>18</v>
      </c>
      <c r="C6" s="254" t="s">
        <v>19</v>
      </c>
      <c r="D6" s="254" t="s">
        <v>285</v>
      </c>
      <c r="E6" s="254" t="s">
        <v>285</v>
      </c>
    </row>
    <row r="7" spans="1:5" s="296" customFormat="1" ht="15.75" customHeight="1" thickBot="1">
      <c r="A7" s="256"/>
      <c r="B7" s="257" t="s">
        <v>282</v>
      </c>
      <c r="C7" s="297"/>
      <c r="D7" s="297"/>
      <c r="E7" s="297"/>
    </row>
    <row r="8" spans="1:5" s="299" customFormat="1" ht="12" customHeight="1" thickBot="1">
      <c r="A8" s="252" t="s">
        <v>20</v>
      </c>
      <c r="B8" s="298" t="s">
        <v>439</v>
      </c>
      <c r="C8" s="114">
        <f>SUM(C9:C19)</f>
        <v>0</v>
      </c>
      <c r="D8" s="114">
        <f>SUM(D9:D19)</f>
        <v>0</v>
      </c>
      <c r="E8" s="114">
        <f>SUM(E9:E19)</f>
        <v>37919</v>
      </c>
    </row>
    <row r="9" spans="1:5" s="299" customFormat="1" ht="12" customHeight="1">
      <c r="A9" s="300" t="s">
        <v>22</v>
      </c>
      <c r="B9" s="55" t="s">
        <v>81</v>
      </c>
      <c r="C9" s="301"/>
      <c r="D9" s="301"/>
      <c r="E9" s="301"/>
    </row>
    <row r="10" spans="1:5" s="299" customFormat="1" ht="12" customHeight="1">
      <c r="A10" s="302" t="s">
        <v>24</v>
      </c>
      <c r="B10" s="57" t="s">
        <v>83</v>
      </c>
      <c r="C10" s="103"/>
      <c r="D10" s="103"/>
      <c r="E10" s="103"/>
    </row>
    <row r="11" spans="1:5" s="299" customFormat="1" ht="12" customHeight="1">
      <c r="A11" s="302" t="s">
        <v>26</v>
      </c>
      <c r="B11" s="57" t="s">
        <v>85</v>
      </c>
      <c r="C11" s="103"/>
      <c r="D11" s="103"/>
      <c r="E11" s="103"/>
    </row>
    <row r="12" spans="1:5" s="299" customFormat="1" ht="12" customHeight="1">
      <c r="A12" s="302" t="s">
        <v>28</v>
      </c>
      <c r="B12" s="57" t="s">
        <v>87</v>
      </c>
      <c r="C12" s="103"/>
      <c r="D12" s="103"/>
      <c r="E12" s="103"/>
    </row>
    <row r="13" spans="1:5" s="299" customFormat="1" ht="12" customHeight="1">
      <c r="A13" s="302" t="s">
        <v>30</v>
      </c>
      <c r="B13" s="57" t="s">
        <v>89</v>
      </c>
      <c r="C13" s="103"/>
      <c r="D13" s="103"/>
      <c r="E13" s="103"/>
    </row>
    <row r="14" spans="1:5" s="299" customFormat="1" ht="12" customHeight="1">
      <c r="A14" s="302" t="s">
        <v>32</v>
      </c>
      <c r="B14" s="57" t="s">
        <v>440</v>
      </c>
      <c r="C14" s="103"/>
      <c r="D14" s="103"/>
      <c r="E14" s="103"/>
    </row>
    <row r="15" spans="1:5" s="299" customFormat="1" ht="12" customHeight="1">
      <c r="A15" s="302" t="s">
        <v>197</v>
      </c>
      <c r="B15" s="75" t="s">
        <v>441</v>
      </c>
      <c r="C15" s="103"/>
      <c r="D15" s="103"/>
      <c r="E15" s="103"/>
    </row>
    <row r="16" spans="1:5" s="299" customFormat="1" ht="12" customHeight="1">
      <c r="A16" s="302" t="s">
        <v>199</v>
      </c>
      <c r="B16" s="57" t="s">
        <v>95</v>
      </c>
      <c r="C16" s="118"/>
      <c r="D16" s="118"/>
      <c r="E16" s="118">
        <v>992</v>
      </c>
    </row>
    <row r="17" spans="1:5" s="303" customFormat="1" ht="12" customHeight="1">
      <c r="A17" s="302" t="s">
        <v>201</v>
      </c>
      <c r="B17" s="57" t="s">
        <v>97</v>
      </c>
      <c r="C17" s="103"/>
      <c r="D17" s="103"/>
      <c r="E17" s="103"/>
    </row>
    <row r="18" spans="1:5" s="303" customFormat="1" ht="12" customHeight="1">
      <c r="A18" s="302" t="s">
        <v>203</v>
      </c>
      <c r="B18" s="57" t="s">
        <v>99</v>
      </c>
      <c r="C18" s="110"/>
      <c r="D18" s="110"/>
      <c r="E18" s="110"/>
    </row>
    <row r="19" spans="1:5" s="303" customFormat="1" ht="12" customHeight="1" thickBot="1">
      <c r="A19" s="302" t="s">
        <v>205</v>
      </c>
      <c r="B19" s="75" t="s">
        <v>101</v>
      </c>
      <c r="C19" s="110"/>
      <c r="D19" s="110"/>
      <c r="E19" s="110">
        <v>36927</v>
      </c>
    </row>
    <row r="20" spans="1:5" s="299" customFormat="1" ht="12" customHeight="1" thickBot="1">
      <c r="A20" s="252" t="s">
        <v>34</v>
      </c>
      <c r="B20" s="298" t="s">
        <v>442</v>
      </c>
      <c r="C20" s="114">
        <f>SUM(C21:C23)</f>
        <v>0</v>
      </c>
      <c r="D20" s="114">
        <f>SUM(D21:D23)</f>
        <v>2796231</v>
      </c>
      <c r="E20" s="114">
        <f>SUM(E21:E23)</f>
        <v>2796231</v>
      </c>
    </row>
    <row r="21" spans="1:5" s="303" customFormat="1" ht="12" customHeight="1">
      <c r="A21" s="302" t="s">
        <v>36</v>
      </c>
      <c r="B21" s="74" t="s">
        <v>37</v>
      </c>
      <c r="C21" s="103"/>
      <c r="D21" s="103"/>
      <c r="E21" s="103"/>
    </row>
    <row r="22" spans="1:5" s="303" customFormat="1" ht="12" customHeight="1">
      <c r="A22" s="302" t="s">
        <v>38</v>
      </c>
      <c r="B22" s="57" t="s">
        <v>443</v>
      </c>
      <c r="C22" s="103"/>
      <c r="D22" s="103"/>
      <c r="E22" s="103"/>
    </row>
    <row r="23" spans="1:5" s="303" customFormat="1" ht="12" customHeight="1">
      <c r="A23" s="302" t="s">
        <v>40</v>
      </c>
      <c r="B23" s="57" t="s">
        <v>444</v>
      </c>
      <c r="C23" s="103"/>
      <c r="D23" s="103">
        <v>2796231</v>
      </c>
      <c r="E23" s="103">
        <v>2796231</v>
      </c>
    </row>
    <row r="24" spans="1:5" s="303" customFormat="1" ht="12" customHeight="1" thickBot="1">
      <c r="A24" s="302" t="s">
        <v>42</v>
      </c>
      <c r="B24" s="57" t="s">
        <v>445</v>
      </c>
      <c r="C24" s="103"/>
      <c r="D24" s="103"/>
      <c r="E24" s="103"/>
    </row>
    <row r="25" spans="1:5" s="303" customFormat="1" ht="12" customHeight="1" thickBot="1">
      <c r="A25" s="252" t="s">
        <v>48</v>
      </c>
      <c r="B25" s="17" t="s">
        <v>292</v>
      </c>
      <c r="C25" s="304"/>
      <c r="D25" s="304"/>
      <c r="E25" s="304"/>
    </row>
    <row r="26" spans="1:5" s="303" customFormat="1" ht="12" customHeight="1" thickBot="1">
      <c r="A26" s="252" t="s">
        <v>245</v>
      </c>
      <c r="B26" s="17" t="s">
        <v>446</v>
      </c>
      <c r="C26" s="114">
        <f>+C27+C28+C29</f>
        <v>0</v>
      </c>
      <c r="D26" s="114">
        <f>+D27+D28+D29</f>
        <v>0</v>
      </c>
      <c r="E26" s="114">
        <f>+E27+E28+E29</f>
        <v>0</v>
      </c>
    </row>
    <row r="27" spans="1:5" s="303" customFormat="1" ht="12" customHeight="1">
      <c r="A27" s="305" t="s">
        <v>64</v>
      </c>
      <c r="B27" s="74" t="s">
        <v>51</v>
      </c>
      <c r="C27" s="99"/>
      <c r="D27" s="99"/>
      <c r="E27" s="99"/>
    </row>
    <row r="28" spans="1:5" s="303" customFormat="1" ht="12" customHeight="1">
      <c r="A28" s="305" t="s">
        <v>72</v>
      </c>
      <c r="B28" s="74" t="s">
        <v>443</v>
      </c>
      <c r="C28" s="103"/>
      <c r="D28" s="103"/>
      <c r="E28" s="103"/>
    </row>
    <row r="29" spans="1:5" s="303" customFormat="1" ht="12" customHeight="1">
      <c r="A29" s="305" t="s">
        <v>74</v>
      </c>
      <c r="B29" s="57" t="s">
        <v>447</v>
      </c>
      <c r="C29" s="103"/>
      <c r="D29" s="103"/>
      <c r="E29" s="103"/>
    </row>
    <row r="30" spans="1:5" s="303" customFormat="1" ht="12" customHeight="1" thickBot="1">
      <c r="A30" s="302" t="s">
        <v>76</v>
      </c>
      <c r="B30" s="306" t="s">
        <v>448</v>
      </c>
      <c r="C30" s="307"/>
      <c r="D30" s="307"/>
      <c r="E30" s="307"/>
    </row>
    <row r="31" spans="1:5" s="303" customFormat="1" ht="12" customHeight="1" thickBot="1">
      <c r="A31" s="252" t="s">
        <v>78</v>
      </c>
      <c r="B31" s="17" t="s">
        <v>449</v>
      </c>
      <c r="C31" s="114">
        <f>+C32+C33+C34</f>
        <v>0</v>
      </c>
      <c r="D31" s="114">
        <f>+D32+D33+D34</f>
        <v>0</v>
      </c>
      <c r="E31" s="114">
        <f>+E32+E33+E34</f>
        <v>0</v>
      </c>
    </row>
    <row r="32" spans="1:5" s="303" customFormat="1" ht="12" customHeight="1">
      <c r="A32" s="305" t="s">
        <v>80</v>
      </c>
      <c r="B32" s="74" t="s">
        <v>105</v>
      </c>
      <c r="C32" s="99"/>
      <c r="D32" s="99"/>
      <c r="E32" s="99"/>
    </row>
    <row r="33" spans="1:5" s="303" customFormat="1" ht="12" customHeight="1">
      <c r="A33" s="305" t="s">
        <v>82</v>
      </c>
      <c r="B33" s="57" t="s">
        <v>107</v>
      </c>
      <c r="C33" s="118"/>
      <c r="D33" s="118"/>
      <c r="E33" s="118"/>
    </row>
    <row r="34" spans="1:5" s="303" customFormat="1" ht="12" customHeight="1" thickBot="1">
      <c r="A34" s="302" t="s">
        <v>84</v>
      </c>
      <c r="B34" s="306" t="s">
        <v>109</v>
      </c>
      <c r="C34" s="307"/>
      <c r="D34" s="307"/>
      <c r="E34" s="307"/>
    </row>
    <row r="35" spans="1:5" s="299" customFormat="1" ht="12" customHeight="1" thickBot="1">
      <c r="A35" s="252" t="s">
        <v>102</v>
      </c>
      <c r="B35" s="17" t="s">
        <v>294</v>
      </c>
      <c r="C35" s="304"/>
      <c r="D35" s="304"/>
      <c r="E35" s="304"/>
    </row>
    <row r="36" spans="1:5" s="299" customFormat="1" ht="12" customHeight="1" thickBot="1">
      <c r="A36" s="252" t="s">
        <v>262</v>
      </c>
      <c r="B36" s="17" t="s">
        <v>450</v>
      </c>
      <c r="C36" s="308"/>
      <c r="D36" s="308"/>
      <c r="E36" s="308"/>
    </row>
    <row r="37" spans="1:5" s="299" customFormat="1" ht="12" customHeight="1" thickBot="1">
      <c r="A37" s="252" t="s">
        <v>124</v>
      </c>
      <c r="B37" s="17" t="s">
        <v>451</v>
      </c>
      <c r="C37" s="274">
        <f>+C8+C20+C25+C26+C31+C35+C36</f>
        <v>0</v>
      </c>
      <c r="D37" s="274">
        <f>+D8+D20+D25+D26+D31+D35+D36</f>
        <v>2796231</v>
      </c>
      <c r="E37" s="274">
        <f>+E8+E20+E25+E26+E31+E35+E36</f>
        <v>2834150</v>
      </c>
    </row>
    <row r="38" spans="1:5" s="299" customFormat="1" ht="12" customHeight="1" thickBot="1">
      <c r="A38" s="309" t="s">
        <v>271</v>
      </c>
      <c r="B38" s="17" t="s">
        <v>452</v>
      </c>
      <c r="C38" s="274">
        <f>+C39+C40+C41</f>
        <v>72547000</v>
      </c>
      <c r="D38" s="274">
        <f>+D39+D40+D41</f>
        <v>75158697</v>
      </c>
      <c r="E38" s="274">
        <f>+E39+E40+E41</f>
        <v>74288697</v>
      </c>
    </row>
    <row r="39" spans="1:5" s="299" customFormat="1" ht="12" customHeight="1">
      <c r="A39" s="305" t="s">
        <v>453</v>
      </c>
      <c r="B39" s="74" t="s">
        <v>348</v>
      </c>
      <c r="C39" s="99"/>
      <c r="D39" s="99">
        <v>241492</v>
      </c>
      <c r="E39" s="99">
        <v>241492</v>
      </c>
    </row>
    <row r="40" spans="1:5" s="299" customFormat="1" ht="12" customHeight="1">
      <c r="A40" s="305" t="s">
        <v>454</v>
      </c>
      <c r="B40" s="57" t="s">
        <v>455</v>
      </c>
      <c r="C40" s="118"/>
      <c r="D40" s="118"/>
      <c r="E40" s="118"/>
    </row>
    <row r="41" spans="1:5" s="303" customFormat="1" ht="12" customHeight="1" thickBot="1">
      <c r="A41" s="302" t="s">
        <v>456</v>
      </c>
      <c r="B41" s="306" t="s">
        <v>457</v>
      </c>
      <c r="C41" s="307">
        <v>72547000</v>
      </c>
      <c r="D41" s="307">
        <v>74917205</v>
      </c>
      <c r="E41" s="307">
        <v>74047205</v>
      </c>
    </row>
    <row r="42" spans="1:5" s="303" customFormat="1" ht="15" customHeight="1" thickBot="1">
      <c r="A42" s="309" t="s">
        <v>273</v>
      </c>
      <c r="B42" s="310" t="s">
        <v>458</v>
      </c>
      <c r="C42" s="274">
        <f>+C37+C38</f>
        <v>72547000</v>
      </c>
      <c r="D42" s="274">
        <f>+D37+D38</f>
        <v>77954928</v>
      </c>
      <c r="E42" s="274">
        <f>+E37+E38</f>
        <v>77122847</v>
      </c>
    </row>
    <row r="43" spans="1:5" s="303" customFormat="1" ht="15" customHeight="1">
      <c r="A43" s="269"/>
      <c r="B43" s="270"/>
      <c r="C43" s="271"/>
      <c r="D43" s="271"/>
      <c r="E43" s="271"/>
    </row>
    <row r="44" spans="1:5" ht="13.5" thickBot="1">
      <c r="A44" s="311"/>
      <c r="B44" s="312"/>
      <c r="C44" s="313"/>
      <c r="D44" s="313"/>
      <c r="E44" s="313"/>
    </row>
    <row r="45" spans="1:5" s="296" customFormat="1" ht="16.5" customHeight="1" thickBot="1">
      <c r="A45" s="272"/>
      <c r="B45" s="273" t="s">
        <v>283</v>
      </c>
      <c r="C45" s="274"/>
      <c r="D45" s="274"/>
      <c r="E45" s="274"/>
    </row>
    <row r="46" spans="1:5" s="314" customFormat="1" ht="12" customHeight="1" thickBot="1">
      <c r="A46" s="252" t="s">
        <v>20</v>
      </c>
      <c r="B46" s="17" t="s">
        <v>459</v>
      </c>
      <c r="C46" s="114">
        <f>SUM(C47:C51)</f>
        <v>72547000</v>
      </c>
      <c r="D46" s="114">
        <f>SUM(D47:D51)</f>
        <v>77662928</v>
      </c>
      <c r="E46" s="114">
        <f>SUM(E47:E51)</f>
        <v>75347675</v>
      </c>
    </row>
    <row r="47" spans="1:5" ht="12" customHeight="1">
      <c r="A47" s="302" t="s">
        <v>22</v>
      </c>
      <c r="B47" s="74" t="s">
        <v>190</v>
      </c>
      <c r="C47" s="99">
        <v>53184700</v>
      </c>
      <c r="D47" s="99">
        <v>57507560</v>
      </c>
      <c r="E47" s="99">
        <v>56109403</v>
      </c>
    </row>
    <row r="48" spans="1:5" ht="12" customHeight="1">
      <c r="A48" s="302" t="s">
        <v>24</v>
      </c>
      <c r="B48" s="57" t="s">
        <v>191</v>
      </c>
      <c r="C48" s="103">
        <v>10716700</v>
      </c>
      <c r="D48" s="103">
        <v>11620924</v>
      </c>
      <c r="E48" s="103">
        <v>11560924</v>
      </c>
    </row>
    <row r="49" spans="1:5" ht="12" customHeight="1">
      <c r="A49" s="302" t="s">
        <v>26</v>
      </c>
      <c r="B49" s="57" t="s">
        <v>192</v>
      </c>
      <c r="C49" s="103">
        <v>8645600</v>
      </c>
      <c r="D49" s="103">
        <v>8534444</v>
      </c>
      <c r="E49" s="103">
        <v>7677348</v>
      </c>
    </row>
    <row r="50" spans="1:5" ht="12" customHeight="1">
      <c r="A50" s="302" t="s">
        <v>28</v>
      </c>
      <c r="B50" s="57" t="s">
        <v>193</v>
      </c>
      <c r="C50" s="103"/>
      <c r="D50" s="103"/>
      <c r="E50" s="103"/>
    </row>
    <row r="51" spans="1:5" ht="12" customHeight="1" thickBot="1">
      <c r="A51" s="302" t="s">
        <v>30</v>
      </c>
      <c r="B51" s="57" t="s">
        <v>195</v>
      </c>
      <c r="C51" s="103"/>
      <c r="D51" s="103"/>
      <c r="E51" s="103"/>
    </row>
    <row r="52" spans="1:5" ht="12" customHeight="1" thickBot="1">
      <c r="A52" s="252" t="s">
        <v>34</v>
      </c>
      <c r="B52" s="17" t="s">
        <v>460</v>
      </c>
      <c r="C52" s="114">
        <f>SUM(C53:C55)</f>
        <v>0</v>
      </c>
      <c r="D52" s="114">
        <f>SUM(D53:D55)</f>
        <v>292000</v>
      </c>
      <c r="E52" s="114">
        <f>SUM(E53:E55)</f>
        <v>290548</v>
      </c>
    </row>
    <row r="53" spans="1:5" s="314" customFormat="1" ht="12" customHeight="1">
      <c r="A53" s="302" t="s">
        <v>36</v>
      </c>
      <c r="B53" s="74" t="s">
        <v>226</v>
      </c>
      <c r="C53" s="99"/>
      <c r="D53" s="99">
        <v>292000</v>
      </c>
      <c r="E53" s="99">
        <v>290548</v>
      </c>
    </row>
    <row r="54" spans="1:5" ht="12" customHeight="1">
      <c r="A54" s="302" t="s">
        <v>38</v>
      </c>
      <c r="B54" s="57" t="s">
        <v>228</v>
      </c>
      <c r="C54" s="103"/>
      <c r="D54" s="103"/>
      <c r="E54" s="103"/>
    </row>
    <row r="55" spans="1:5" ht="12" customHeight="1">
      <c r="A55" s="302" t="s">
        <v>40</v>
      </c>
      <c r="B55" s="57" t="s">
        <v>461</v>
      </c>
      <c r="C55" s="103"/>
      <c r="D55" s="103"/>
      <c r="E55" s="103"/>
    </row>
    <row r="56" spans="1:5" ht="12" customHeight="1" thickBot="1">
      <c r="A56" s="302" t="s">
        <v>42</v>
      </c>
      <c r="B56" s="57" t="s">
        <v>462</v>
      </c>
      <c r="C56" s="103"/>
      <c r="D56" s="103"/>
      <c r="E56" s="103"/>
    </row>
    <row r="57" spans="1:5" ht="12" customHeight="1" thickBot="1">
      <c r="A57" s="252" t="s">
        <v>48</v>
      </c>
      <c r="B57" s="17" t="s">
        <v>463</v>
      </c>
      <c r="C57" s="304"/>
      <c r="D57" s="304"/>
      <c r="E57" s="304"/>
    </row>
    <row r="58" spans="1:5" ht="15" customHeight="1" thickBot="1">
      <c r="A58" s="252" t="s">
        <v>245</v>
      </c>
      <c r="B58" s="315" t="s">
        <v>464</v>
      </c>
      <c r="C58" s="114">
        <f>+C46+C52+C57</f>
        <v>72547000</v>
      </c>
      <c r="D58" s="114">
        <f>+D46+D52+D57</f>
        <v>77954928</v>
      </c>
      <c r="E58" s="114">
        <f>+E46+E52+E57</f>
        <v>75638223</v>
      </c>
    </row>
    <row r="59" spans="3:5" ht="13.5" thickBot="1">
      <c r="C59" s="316"/>
      <c r="D59" s="316"/>
      <c r="E59" s="316"/>
    </row>
    <row r="60" spans="1:5" ht="15" customHeight="1" thickBot="1">
      <c r="A60" s="283" t="s">
        <v>433</v>
      </c>
      <c r="B60" s="284"/>
      <c r="C60" s="285">
        <v>18</v>
      </c>
      <c r="D60" s="285">
        <v>18</v>
      </c>
      <c r="E60" s="285">
        <v>18</v>
      </c>
    </row>
    <row r="61" spans="1:5" ht="14.25" customHeight="1" thickBot="1">
      <c r="A61" s="283" t="s">
        <v>434</v>
      </c>
      <c r="B61" s="284"/>
      <c r="C61" s="285">
        <v>0</v>
      </c>
      <c r="D61" s="285">
        <v>0</v>
      </c>
      <c r="E61" s="285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61"/>
  <sheetViews>
    <sheetView zoomScale="130" zoomScaleNormal="130" zoomScalePageLayoutView="0" workbookViewId="0" topLeftCell="A1">
      <selection activeCell="B10" sqref="B10"/>
    </sheetView>
  </sheetViews>
  <sheetFormatPr defaultColWidth="9.00390625" defaultRowHeight="12.75"/>
  <cols>
    <col min="1" max="1" width="13.875" style="286" customWidth="1"/>
    <col min="2" max="2" width="58.625" style="287" customWidth="1"/>
    <col min="3" max="3" width="12.375" style="287" customWidth="1"/>
    <col min="4" max="5" width="13.50390625" style="287" customWidth="1"/>
    <col min="6" max="16384" width="9.375" style="287" customWidth="1"/>
  </cols>
  <sheetData>
    <row r="1" spans="1:5" s="289" customFormat="1" ht="21" customHeight="1" thickBot="1">
      <c r="A1" s="236"/>
      <c r="B1" s="237"/>
      <c r="C1" s="288"/>
      <c r="D1" s="288"/>
      <c r="E1" s="288" t="s">
        <v>808</v>
      </c>
    </row>
    <row r="2" spans="1:5" s="291" customFormat="1" ht="25.5" customHeight="1">
      <c r="A2" s="317" t="s">
        <v>437</v>
      </c>
      <c r="B2" s="240" t="s">
        <v>489</v>
      </c>
      <c r="C2" s="290" t="s">
        <v>436</v>
      </c>
      <c r="D2" s="290" t="s">
        <v>436</v>
      </c>
      <c r="E2" s="290" t="s">
        <v>436</v>
      </c>
    </row>
    <row r="3" spans="1:5" s="291" customFormat="1" ht="24.75" thickBot="1">
      <c r="A3" s="292" t="s">
        <v>411</v>
      </c>
      <c r="B3" s="244" t="s">
        <v>465</v>
      </c>
      <c r="C3" s="293" t="s">
        <v>436</v>
      </c>
      <c r="D3" s="293" t="s">
        <v>436</v>
      </c>
      <c r="E3" s="293" t="s">
        <v>436</v>
      </c>
    </row>
    <row r="4" spans="1:5" s="294" customFormat="1" ht="15.75" customHeight="1" thickBot="1">
      <c r="A4" s="246"/>
      <c r="B4" s="246"/>
      <c r="C4" s="247"/>
      <c r="D4" s="247" t="s">
        <v>485</v>
      </c>
      <c r="E4" s="247" t="s">
        <v>485</v>
      </c>
    </row>
    <row r="5" spans="1:5" ht="23.25" customHeight="1" thickBot="1">
      <c r="A5" s="249" t="s">
        <v>413</v>
      </c>
      <c r="B5" s="250" t="s">
        <v>414</v>
      </c>
      <c r="C5" s="295" t="s">
        <v>486</v>
      </c>
      <c r="D5" s="295" t="s">
        <v>487</v>
      </c>
      <c r="E5" s="295" t="s">
        <v>497</v>
      </c>
    </row>
    <row r="6" spans="1:5" s="296" customFormat="1" ht="21" customHeight="1" thickBot="1">
      <c r="A6" s="252" t="s">
        <v>17</v>
      </c>
      <c r="B6" s="253" t="s">
        <v>18</v>
      </c>
      <c r="C6" s="254" t="s">
        <v>19</v>
      </c>
      <c r="D6" s="254" t="s">
        <v>285</v>
      </c>
      <c r="E6" s="254" t="s">
        <v>285</v>
      </c>
    </row>
    <row r="7" spans="1:5" s="296" customFormat="1" ht="15.75" customHeight="1" thickBot="1">
      <c r="A7" s="256"/>
      <c r="B7" s="257" t="s">
        <v>282</v>
      </c>
      <c r="C7" s="297"/>
      <c r="D7" s="297"/>
      <c r="E7" s="297"/>
    </row>
    <row r="8" spans="1:5" s="299" customFormat="1" ht="12" customHeight="1" thickBot="1">
      <c r="A8" s="252" t="s">
        <v>20</v>
      </c>
      <c r="B8" s="298" t="s">
        <v>439</v>
      </c>
      <c r="C8" s="114">
        <f>SUM(C9:C19)</f>
        <v>0</v>
      </c>
      <c r="D8" s="114">
        <f>SUM(D9:D19)</f>
        <v>12000</v>
      </c>
      <c r="E8" s="114">
        <f>SUM(E9:E19)</f>
        <v>15562</v>
      </c>
    </row>
    <row r="9" spans="1:5" s="299" customFormat="1" ht="12" customHeight="1">
      <c r="A9" s="300" t="s">
        <v>22</v>
      </c>
      <c r="B9" s="55" t="s">
        <v>81</v>
      </c>
      <c r="C9" s="301"/>
      <c r="D9" s="301"/>
      <c r="E9" s="301"/>
    </row>
    <row r="10" spans="1:5" s="299" customFormat="1" ht="12" customHeight="1">
      <c r="A10" s="302" t="s">
        <v>24</v>
      </c>
      <c r="B10" s="57" t="s">
        <v>83</v>
      </c>
      <c r="C10" s="103"/>
      <c r="D10" s="103">
        <v>12000</v>
      </c>
      <c r="E10" s="103">
        <v>12000</v>
      </c>
    </row>
    <row r="11" spans="1:5" s="299" customFormat="1" ht="12" customHeight="1">
      <c r="A11" s="302" t="s">
        <v>26</v>
      </c>
      <c r="B11" s="57" t="s">
        <v>85</v>
      </c>
      <c r="C11" s="103"/>
      <c r="D11" s="103"/>
      <c r="E11" s="103"/>
    </row>
    <row r="12" spans="1:5" s="299" customFormat="1" ht="12" customHeight="1">
      <c r="A12" s="302" t="s">
        <v>28</v>
      </c>
      <c r="B12" s="57" t="s">
        <v>87</v>
      </c>
      <c r="C12" s="103"/>
      <c r="D12" s="103"/>
      <c r="E12" s="103"/>
    </row>
    <row r="13" spans="1:5" s="299" customFormat="1" ht="12" customHeight="1">
      <c r="A13" s="302" t="s">
        <v>30</v>
      </c>
      <c r="B13" s="57" t="s">
        <v>89</v>
      </c>
      <c r="C13" s="103"/>
      <c r="D13" s="103"/>
      <c r="E13" s="103"/>
    </row>
    <row r="14" spans="1:5" s="299" customFormat="1" ht="12" customHeight="1">
      <c r="A14" s="302" t="s">
        <v>32</v>
      </c>
      <c r="B14" s="57" t="s">
        <v>440</v>
      </c>
      <c r="C14" s="103"/>
      <c r="D14" s="103"/>
      <c r="E14" s="103"/>
    </row>
    <row r="15" spans="1:5" s="299" customFormat="1" ht="12" customHeight="1">
      <c r="A15" s="302" t="s">
        <v>197</v>
      </c>
      <c r="B15" s="75" t="s">
        <v>441</v>
      </c>
      <c r="C15" s="103"/>
      <c r="D15" s="103"/>
      <c r="E15" s="103"/>
    </row>
    <row r="16" spans="1:5" s="299" customFormat="1" ht="12" customHeight="1">
      <c r="A16" s="302" t="s">
        <v>199</v>
      </c>
      <c r="B16" s="57" t="s">
        <v>95</v>
      </c>
      <c r="C16" s="118"/>
      <c r="D16" s="118"/>
      <c r="E16" s="118">
        <v>58</v>
      </c>
    </row>
    <row r="17" spans="1:5" s="303" customFormat="1" ht="12" customHeight="1">
      <c r="A17" s="302" t="s">
        <v>201</v>
      </c>
      <c r="B17" s="57" t="s">
        <v>97</v>
      </c>
      <c r="C17" s="103"/>
      <c r="D17" s="103"/>
      <c r="E17" s="103"/>
    </row>
    <row r="18" spans="1:5" s="303" customFormat="1" ht="12" customHeight="1">
      <c r="A18" s="302" t="s">
        <v>203</v>
      </c>
      <c r="B18" s="57" t="s">
        <v>99</v>
      </c>
      <c r="C18" s="110"/>
      <c r="D18" s="110"/>
      <c r="E18" s="110"/>
    </row>
    <row r="19" spans="1:5" s="303" customFormat="1" ht="12" customHeight="1" thickBot="1">
      <c r="A19" s="302" t="s">
        <v>205</v>
      </c>
      <c r="B19" s="75" t="s">
        <v>101</v>
      </c>
      <c r="C19" s="110"/>
      <c r="D19" s="110"/>
      <c r="E19" s="110">
        <v>3504</v>
      </c>
    </row>
    <row r="20" spans="1:5" s="299" customFormat="1" ht="12" customHeight="1" thickBot="1">
      <c r="A20" s="252" t="s">
        <v>34</v>
      </c>
      <c r="B20" s="298" t="s">
        <v>442</v>
      </c>
      <c r="C20" s="114">
        <f>SUM(C21:C23)</f>
        <v>0</v>
      </c>
      <c r="D20" s="114">
        <f>SUM(D21:D23)</f>
        <v>0</v>
      </c>
      <c r="E20" s="114">
        <f>SUM(E21:E23)</f>
        <v>0</v>
      </c>
    </row>
    <row r="21" spans="1:5" s="303" customFormat="1" ht="12" customHeight="1">
      <c r="A21" s="302" t="s">
        <v>36</v>
      </c>
      <c r="B21" s="74" t="s">
        <v>37</v>
      </c>
      <c r="C21" s="103"/>
      <c r="D21" s="103"/>
      <c r="E21" s="103"/>
    </row>
    <row r="22" spans="1:5" s="303" customFormat="1" ht="12" customHeight="1">
      <c r="A22" s="302" t="s">
        <v>38</v>
      </c>
      <c r="B22" s="57" t="s">
        <v>443</v>
      </c>
      <c r="C22" s="103"/>
      <c r="D22" s="103"/>
      <c r="E22" s="103"/>
    </row>
    <row r="23" spans="1:5" s="303" customFormat="1" ht="12" customHeight="1">
      <c r="A23" s="302" t="s">
        <v>40</v>
      </c>
      <c r="B23" s="57" t="s">
        <v>444</v>
      </c>
      <c r="C23" s="103"/>
      <c r="D23" s="103"/>
      <c r="E23" s="103"/>
    </row>
    <row r="24" spans="1:5" s="303" customFormat="1" ht="12" customHeight="1" thickBot="1">
      <c r="A24" s="302" t="s">
        <v>42</v>
      </c>
      <c r="B24" s="57" t="s">
        <v>445</v>
      </c>
      <c r="C24" s="103"/>
      <c r="D24" s="103"/>
      <c r="E24" s="103"/>
    </row>
    <row r="25" spans="1:5" s="303" customFormat="1" ht="12" customHeight="1" thickBot="1">
      <c r="A25" s="252" t="s">
        <v>48</v>
      </c>
      <c r="B25" s="17" t="s">
        <v>292</v>
      </c>
      <c r="C25" s="304"/>
      <c r="D25" s="304"/>
      <c r="E25" s="304"/>
    </row>
    <row r="26" spans="1:5" s="303" customFormat="1" ht="12" customHeight="1" thickBot="1">
      <c r="A26" s="252" t="s">
        <v>245</v>
      </c>
      <c r="B26" s="17" t="s">
        <v>446</v>
      </c>
      <c r="C26" s="114">
        <f>+C27+C28+C29</f>
        <v>0</v>
      </c>
      <c r="D26" s="114">
        <f>+D27+D28+D29</f>
        <v>0</v>
      </c>
      <c r="E26" s="114">
        <f>+E27+E28+E29</f>
        <v>0</v>
      </c>
    </row>
    <row r="27" spans="1:5" s="303" customFormat="1" ht="12" customHeight="1">
      <c r="A27" s="305" t="s">
        <v>64</v>
      </c>
      <c r="B27" s="74" t="s">
        <v>51</v>
      </c>
      <c r="C27" s="99"/>
      <c r="D27" s="99"/>
      <c r="E27" s="99"/>
    </row>
    <row r="28" spans="1:5" s="303" customFormat="1" ht="12" customHeight="1">
      <c r="A28" s="305" t="s">
        <v>72</v>
      </c>
      <c r="B28" s="74" t="s">
        <v>443</v>
      </c>
      <c r="C28" s="103"/>
      <c r="D28" s="103"/>
      <c r="E28" s="103"/>
    </row>
    <row r="29" spans="1:5" s="303" customFormat="1" ht="12" customHeight="1">
      <c r="A29" s="305" t="s">
        <v>74</v>
      </c>
      <c r="B29" s="57" t="s">
        <v>447</v>
      </c>
      <c r="C29" s="103"/>
      <c r="D29" s="103"/>
      <c r="E29" s="103"/>
    </row>
    <row r="30" spans="1:5" s="303" customFormat="1" ht="12" customHeight="1" thickBot="1">
      <c r="A30" s="302" t="s">
        <v>76</v>
      </c>
      <c r="B30" s="306" t="s">
        <v>448</v>
      </c>
      <c r="C30" s="307"/>
      <c r="D30" s="307"/>
      <c r="E30" s="307"/>
    </row>
    <row r="31" spans="1:5" s="303" customFormat="1" ht="12" customHeight="1" thickBot="1">
      <c r="A31" s="252" t="s">
        <v>78</v>
      </c>
      <c r="B31" s="17" t="s">
        <v>449</v>
      </c>
      <c r="C31" s="114">
        <f>+C32+C33+C34</f>
        <v>0</v>
      </c>
      <c r="D31" s="114">
        <f>+D32+D33+D34</f>
        <v>0</v>
      </c>
      <c r="E31" s="114">
        <f>+E32+E33+E34</f>
        <v>0</v>
      </c>
    </row>
    <row r="32" spans="1:5" s="303" customFormat="1" ht="12" customHeight="1">
      <c r="A32" s="305" t="s">
        <v>80</v>
      </c>
      <c r="B32" s="74" t="s">
        <v>105</v>
      </c>
      <c r="C32" s="99"/>
      <c r="D32" s="99"/>
      <c r="E32" s="99"/>
    </row>
    <row r="33" spans="1:5" s="303" customFormat="1" ht="12" customHeight="1">
      <c r="A33" s="305" t="s">
        <v>82</v>
      </c>
      <c r="B33" s="57" t="s">
        <v>107</v>
      </c>
      <c r="C33" s="118"/>
      <c r="D33" s="118"/>
      <c r="E33" s="118"/>
    </row>
    <row r="34" spans="1:5" s="303" customFormat="1" ht="12" customHeight="1" thickBot="1">
      <c r="A34" s="302" t="s">
        <v>84</v>
      </c>
      <c r="B34" s="306" t="s">
        <v>109</v>
      </c>
      <c r="C34" s="307"/>
      <c r="D34" s="307"/>
      <c r="E34" s="307"/>
    </row>
    <row r="35" spans="1:5" s="299" customFormat="1" ht="12" customHeight="1" thickBot="1">
      <c r="A35" s="252" t="s">
        <v>102</v>
      </c>
      <c r="B35" s="17" t="s">
        <v>294</v>
      </c>
      <c r="C35" s="304"/>
      <c r="D35" s="304"/>
      <c r="E35" s="304">
        <v>16865</v>
      </c>
    </row>
    <row r="36" spans="1:5" s="299" customFormat="1" ht="12" customHeight="1" thickBot="1">
      <c r="A36" s="252" t="s">
        <v>262</v>
      </c>
      <c r="B36" s="17" t="s">
        <v>450</v>
      </c>
      <c r="C36" s="308"/>
      <c r="D36" s="308"/>
      <c r="E36" s="308"/>
    </row>
    <row r="37" spans="1:5" s="299" customFormat="1" ht="12" customHeight="1" thickBot="1">
      <c r="A37" s="252" t="s">
        <v>124</v>
      </c>
      <c r="B37" s="17" t="s">
        <v>451</v>
      </c>
      <c r="C37" s="274">
        <f>+C8+C20+C25+C26+C31+C35+C36</f>
        <v>0</v>
      </c>
      <c r="D37" s="274">
        <f>+D8+D20+D25+D26+D31+D35+D36</f>
        <v>12000</v>
      </c>
      <c r="E37" s="274">
        <f>+E8+E20+E25+E26+E31+E35+E36</f>
        <v>32427</v>
      </c>
    </row>
    <row r="38" spans="1:5" s="299" customFormat="1" ht="12" customHeight="1" thickBot="1">
      <c r="A38" s="309" t="s">
        <v>271</v>
      </c>
      <c r="B38" s="17" t="s">
        <v>452</v>
      </c>
      <c r="C38" s="274">
        <f>+C39+C40+C41</f>
        <v>35775000</v>
      </c>
      <c r="D38" s="274">
        <f>+D39+D40+D41</f>
        <v>36680471</v>
      </c>
      <c r="E38" s="274">
        <f>+E39+E40+E41</f>
        <v>36680471</v>
      </c>
    </row>
    <row r="39" spans="1:5" s="299" customFormat="1" ht="12" customHeight="1">
      <c r="A39" s="305" t="s">
        <v>453</v>
      </c>
      <c r="B39" s="74" t="s">
        <v>348</v>
      </c>
      <c r="C39" s="99"/>
      <c r="D39" s="99">
        <v>131713</v>
      </c>
      <c r="E39" s="99">
        <v>131713</v>
      </c>
    </row>
    <row r="40" spans="1:5" s="299" customFormat="1" ht="12" customHeight="1">
      <c r="A40" s="305" t="s">
        <v>454</v>
      </c>
      <c r="B40" s="57" t="s">
        <v>455</v>
      </c>
      <c r="C40" s="118"/>
      <c r="D40" s="118"/>
      <c r="E40" s="118"/>
    </row>
    <row r="41" spans="1:5" s="303" customFormat="1" ht="12" customHeight="1" thickBot="1">
      <c r="A41" s="302" t="s">
        <v>456</v>
      </c>
      <c r="B41" s="306" t="s">
        <v>457</v>
      </c>
      <c r="C41" s="307">
        <v>35775000</v>
      </c>
      <c r="D41" s="307">
        <v>36548758</v>
      </c>
      <c r="E41" s="307">
        <v>36548758</v>
      </c>
    </row>
    <row r="42" spans="1:5" s="303" customFormat="1" ht="15" customHeight="1" thickBot="1">
      <c r="A42" s="309" t="s">
        <v>273</v>
      </c>
      <c r="B42" s="310" t="s">
        <v>458</v>
      </c>
      <c r="C42" s="274">
        <f>+C37+C38</f>
        <v>35775000</v>
      </c>
      <c r="D42" s="274">
        <f>+D37+D38</f>
        <v>36692471</v>
      </c>
      <c r="E42" s="274">
        <f>+E37+E38</f>
        <v>36712898</v>
      </c>
    </row>
    <row r="43" spans="1:5" s="303" customFormat="1" ht="15" customHeight="1">
      <c r="A43" s="269"/>
      <c r="B43" s="270"/>
      <c r="C43" s="271"/>
      <c r="D43" s="271"/>
      <c r="E43" s="271"/>
    </row>
    <row r="44" spans="1:5" ht="13.5" thickBot="1">
      <c r="A44" s="311"/>
      <c r="B44" s="312"/>
      <c r="C44" s="313"/>
      <c r="D44" s="313"/>
      <c r="E44" s="313"/>
    </row>
    <row r="45" spans="1:5" s="296" customFormat="1" ht="16.5" customHeight="1" thickBot="1">
      <c r="A45" s="272"/>
      <c r="B45" s="273" t="s">
        <v>283</v>
      </c>
      <c r="C45" s="274"/>
      <c r="D45" s="274"/>
      <c r="E45" s="274"/>
    </row>
    <row r="46" spans="1:5" s="314" customFormat="1" ht="12" customHeight="1" thickBot="1">
      <c r="A46" s="252" t="s">
        <v>20</v>
      </c>
      <c r="B46" s="17" t="s">
        <v>459</v>
      </c>
      <c r="C46" s="114">
        <f>SUM(C47:C51)</f>
        <v>35678000</v>
      </c>
      <c r="D46" s="114">
        <f>SUM(D47:D51)</f>
        <v>35869231</v>
      </c>
      <c r="E46" s="114">
        <f>SUM(E47:E51)</f>
        <v>35680856</v>
      </c>
    </row>
    <row r="47" spans="1:5" ht="12" customHeight="1">
      <c r="A47" s="302" t="s">
        <v>22</v>
      </c>
      <c r="B47" s="74" t="s">
        <v>190</v>
      </c>
      <c r="C47" s="99">
        <v>28418000</v>
      </c>
      <c r="D47" s="99">
        <v>27481000</v>
      </c>
      <c r="E47" s="99">
        <v>27353355</v>
      </c>
    </row>
    <row r="48" spans="1:5" ht="12" customHeight="1">
      <c r="A48" s="302" t="s">
        <v>24</v>
      </c>
      <c r="B48" s="57" t="s">
        <v>191</v>
      </c>
      <c r="C48" s="103">
        <v>5598000</v>
      </c>
      <c r="D48" s="103">
        <v>5626758</v>
      </c>
      <c r="E48" s="103">
        <v>5581790</v>
      </c>
    </row>
    <row r="49" spans="1:5" ht="12" customHeight="1">
      <c r="A49" s="302" t="s">
        <v>26</v>
      </c>
      <c r="B49" s="57" t="s">
        <v>192</v>
      </c>
      <c r="C49" s="103">
        <v>1662000</v>
      </c>
      <c r="D49" s="103">
        <v>2761473</v>
      </c>
      <c r="E49" s="103">
        <v>2745711</v>
      </c>
    </row>
    <row r="50" spans="1:5" ht="12" customHeight="1">
      <c r="A50" s="302" t="s">
        <v>28</v>
      </c>
      <c r="B50" s="57" t="s">
        <v>193</v>
      </c>
      <c r="C50" s="103"/>
      <c r="D50" s="103"/>
      <c r="E50" s="103"/>
    </row>
    <row r="51" spans="1:5" ht="12" customHeight="1" thickBot="1">
      <c r="A51" s="302" t="s">
        <v>30</v>
      </c>
      <c r="B51" s="57" t="s">
        <v>195</v>
      </c>
      <c r="C51" s="103"/>
      <c r="D51" s="103"/>
      <c r="E51" s="103"/>
    </row>
    <row r="52" spans="1:5" ht="12" customHeight="1" thickBot="1">
      <c r="A52" s="252" t="s">
        <v>34</v>
      </c>
      <c r="B52" s="17" t="s">
        <v>460</v>
      </c>
      <c r="C52" s="114">
        <f>SUM(C53:C55)</f>
        <v>97000</v>
      </c>
      <c r="D52" s="114">
        <f>SUM(D53:D55)</f>
        <v>823240</v>
      </c>
      <c r="E52" s="114">
        <f>SUM(E53:E55)</f>
        <v>816393</v>
      </c>
    </row>
    <row r="53" spans="1:5" s="314" customFormat="1" ht="12" customHeight="1">
      <c r="A53" s="302" t="s">
        <v>36</v>
      </c>
      <c r="B53" s="74" t="s">
        <v>226</v>
      </c>
      <c r="C53" s="99">
        <v>97000</v>
      </c>
      <c r="D53" s="99">
        <v>823240</v>
      </c>
      <c r="E53" s="99">
        <v>816393</v>
      </c>
    </row>
    <row r="54" spans="1:5" ht="12" customHeight="1">
      <c r="A54" s="302" t="s">
        <v>38</v>
      </c>
      <c r="B54" s="57" t="s">
        <v>228</v>
      </c>
      <c r="C54" s="103"/>
      <c r="D54" s="103"/>
      <c r="E54" s="103"/>
    </row>
    <row r="55" spans="1:5" ht="12" customHeight="1">
      <c r="A55" s="302" t="s">
        <v>40</v>
      </c>
      <c r="B55" s="57" t="s">
        <v>461</v>
      </c>
      <c r="C55" s="103"/>
      <c r="D55" s="103"/>
      <c r="E55" s="103"/>
    </row>
    <row r="56" spans="1:5" ht="12" customHeight="1" thickBot="1">
      <c r="A56" s="302" t="s">
        <v>42</v>
      </c>
      <c r="B56" s="57" t="s">
        <v>462</v>
      </c>
      <c r="C56" s="103"/>
      <c r="D56" s="103"/>
      <c r="E56" s="103"/>
    </row>
    <row r="57" spans="1:5" ht="15" customHeight="1" thickBot="1">
      <c r="A57" s="252" t="s">
        <v>48</v>
      </c>
      <c r="B57" s="17" t="s">
        <v>463</v>
      </c>
      <c r="C57" s="304"/>
      <c r="D57" s="304"/>
      <c r="E57" s="304"/>
    </row>
    <row r="58" spans="1:5" ht="13.5" thickBot="1">
      <c r="A58" s="252" t="s">
        <v>245</v>
      </c>
      <c r="B58" s="315" t="s">
        <v>464</v>
      </c>
      <c r="C58" s="114">
        <f>+C46+C52+C57</f>
        <v>35775000</v>
      </c>
      <c r="D58" s="114">
        <f>+D46+D52+D57</f>
        <v>36692471</v>
      </c>
      <c r="E58" s="114">
        <f>+E46+E52+E57</f>
        <v>36497249</v>
      </c>
    </row>
    <row r="59" spans="3:5" ht="15" customHeight="1" thickBot="1">
      <c r="C59" s="316"/>
      <c r="D59" s="316"/>
      <c r="E59" s="316"/>
    </row>
    <row r="60" spans="1:5" ht="14.25" customHeight="1" thickBot="1">
      <c r="A60" s="283" t="s">
        <v>433</v>
      </c>
      <c r="B60" s="284"/>
      <c r="C60" s="285">
        <v>9</v>
      </c>
      <c r="D60" s="285">
        <v>9</v>
      </c>
      <c r="E60" s="285">
        <v>9</v>
      </c>
    </row>
    <row r="61" spans="1:5" ht="13.5" thickBot="1">
      <c r="A61" s="283" t="s">
        <v>434</v>
      </c>
      <c r="B61" s="284"/>
      <c r="C61" s="285">
        <v>0</v>
      </c>
      <c r="D61" s="285">
        <v>0</v>
      </c>
      <c r="E61" s="28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61"/>
  <sheetViews>
    <sheetView view="pageBreakPreview" zoomScale="110" zoomScaleSheetLayoutView="110" zoomScalePageLayoutView="0" workbookViewId="0" topLeftCell="B1">
      <selection activeCell="C14" sqref="C14"/>
    </sheetView>
  </sheetViews>
  <sheetFormatPr defaultColWidth="9.00390625" defaultRowHeight="12.75"/>
  <cols>
    <col min="1" max="1" width="13.875" style="286" customWidth="1"/>
    <col min="2" max="2" width="59.00390625" style="287" customWidth="1"/>
    <col min="3" max="3" width="12.875" style="287" customWidth="1"/>
    <col min="4" max="5" width="16.375" style="287" customWidth="1"/>
    <col min="6" max="16384" width="9.375" style="287" customWidth="1"/>
  </cols>
  <sheetData>
    <row r="1" spans="1:5" s="289" customFormat="1" ht="21" customHeight="1" thickBot="1">
      <c r="A1" s="236"/>
      <c r="B1" s="237"/>
      <c r="C1" s="288"/>
      <c r="D1" s="288"/>
      <c r="E1" s="288" t="s">
        <v>809</v>
      </c>
    </row>
    <row r="2" spans="1:5" s="291" customFormat="1" ht="25.5" customHeight="1">
      <c r="A2" s="239" t="s">
        <v>437</v>
      </c>
      <c r="B2" s="240" t="s">
        <v>489</v>
      </c>
      <c r="C2" s="290" t="s">
        <v>436</v>
      </c>
      <c r="D2" s="290" t="s">
        <v>436</v>
      </c>
      <c r="E2" s="290" t="s">
        <v>436</v>
      </c>
    </row>
    <row r="3" spans="1:5" s="291" customFormat="1" ht="24.75" thickBot="1">
      <c r="A3" s="292" t="s">
        <v>411</v>
      </c>
      <c r="B3" s="244" t="s">
        <v>412</v>
      </c>
      <c r="C3" s="293" t="s">
        <v>410</v>
      </c>
      <c r="D3" s="293" t="s">
        <v>410</v>
      </c>
      <c r="E3" s="293" t="s">
        <v>410</v>
      </c>
    </row>
    <row r="4" spans="1:5" s="294" customFormat="1" ht="15.75" customHeight="1" thickBot="1">
      <c r="A4" s="246"/>
      <c r="B4" s="246"/>
      <c r="C4" s="247"/>
      <c r="D4" s="247" t="s">
        <v>485</v>
      </c>
      <c r="E4" s="247" t="s">
        <v>485</v>
      </c>
    </row>
    <row r="5" spans="1:5" ht="24.75" customHeight="1" thickBot="1">
      <c r="A5" s="249" t="s">
        <v>413</v>
      </c>
      <c r="B5" s="250" t="s">
        <v>414</v>
      </c>
      <c r="C5" s="295" t="s">
        <v>486</v>
      </c>
      <c r="D5" s="295" t="s">
        <v>487</v>
      </c>
      <c r="E5" s="295" t="s">
        <v>497</v>
      </c>
    </row>
    <row r="6" spans="1:5" s="296" customFormat="1" ht="12.75" customHeight="1" thickBot="1">
      <c r="A6" s="252" t="s">
        <v>17</v>
      </c>
      <c r="B6" s="253" t="s">
        <v>18</v>
      </c>
      <c r="C6" s="254" t="s">
        <v>19</v>
      </c>
      <c r="D6" s="254" t="s">
        <v>285</v>
      </c>
      <c r="E6" s="254" t="s">
        <v>285</v>
      </c>
    </row>
    <row r="7" spans="1:5" s="296" customFormat="1" ht="15.75" customHeight="1" thickBot="1">
      <c r="A7" s="256"/>
      <c r="B7" s="257" t="s">
        <v>282</v>
      </c>
      <c r="C7" s="297"/>
      <c r="D7" s="297"/>
      <c r="E7" s="297"/>
    </row>
    <row r="8" spans="1:5" s="299" customFormat="1" ht="12" customHeight="1" thickBot="1">
      <c r="A8" s="252" t="s">
        <v>20</v>
      </c>
      <c r="B8" s="298" t="s">
        <v>439</v>
      </c>
      <c r="C8" s="114">
        <f>SUM(C9:C19)</f>
        <v>0</v>
      </c>
      <c r="D8" s="114">
        <f>SUM(D9:D19)</f>
        <v>12000</v>
      </c>
      <c r="E8" s="114">
        <f>SUM(E9:E19)</f>
        <v>15562</v>
      </c>
    </row>
    <row r="9" spans="1:5" s="299" customFormat="1" ht="12" customHeight="1">
      <c r="A9" s="300" t="s">
        <v>22</v>
      </c>
      <c r="B9" s="55" t="s">
        <v>81</v>
      </c>
      <c r="C9" s="301"/>
      <c r="D9" s="301"/>
      <c r="E9" s="301"/>
    </row>
    <row r="10" spans="1:5" s="299" customFormat="1" ht="12" customHeight="1">
      <c r="A10" s="302" t="s">
        <v>24</v>
      </c>
      <c r="B10" s="57" t="s">
        <v>83</v>
      </c>
      <c r="C10" s="103"/>
      <c r="D10" s="103">
        <v>12000</v>
      </c>
      <c r="E10" s="103">
        <v>12000</v>
      </c>
    </row>
    <row r="11" spans="1:5" s="299" customFormat="1" ht="12" customHeight="1">
      <c r="A11" s="302" t="s">
        <v>26</v>
      </c>
      <c r="B11" s="57" t="s">
        <v>85</v>
      </c>
      <c r="C11" s="103"/>
      <c r="D11" s="103"/>
      <c r="E11" s="103"/>
    </row>
    <row r="12" spans="1:5" s="299" customFormat="1" ht="12" customHeight="1">
      <c r="A12" s="302" t="s">
        <v>28</v>
      </c>
      <c r="B12" s="57" t="s">
        <v>87</v>
      </c>
      <c r="C12" s="103"/>
      <c r="D12" s="103"/>
      <c r="E12" s="103"/>
    </row>
    <row r="13" spans="1:5" s="299" customFormat="1" ht="12" customHeight="1">
      <c r="A13" s="302" t="s">
        <v>30</v>
      </c>
      <c r="B13" s="57" t="s">
        <v>89</v>
      </c>
      <c r="C13" s="103"/>
      <c r="D13" s="103"/>
      <c r="E13" s="103"/>
    </row>
    <row r="14" spans="1:5" s="299" customFormat="1" ht="12" customHeight="1">
      <c r="A14" s="302" t="s">
        <v>32</v>
      </c>
      <c r="B14" s="57" t="s">
        <v>440</v>
      </c>
      <c r="C14" s="103"/>
      <c r="D14" s="103"/>
      <c r="E14" s="103"/>
    </row>
    <row r="15" spans="1:5" s="299" customFormat="1" ht="12" customHeight="1">
      <c r="A15" s="302" t="s">
        <v>197</v>
      </c>
      <c r="B15" s="75" t="s">
        <v>441</v>
      </c>
      <c r="C15" s="103"/>
      <c r="D15" s="103"/>
      <c r="E15" s="103"/>
    </row>
    <row r="16" spans="1:5" s="299" customFormat="1" ht="12" customHeight="1">
      <c r="A16" s="302" t="s">
        <v>199</v>
      </c>
      <c r="B16" s="57" t="s">
        <v>95</v>
      </c>
      <c r="C16" s="118"/>
      <c r="D16" s="118"/>
      <c r="E16" s="118">
        <v>58</v>
      </c>
    </row>
    <row r="17" spans="1:5" s="303" customFormat="1" ht="12" customHeight="1">
      <c r="A17" s="302" t="s">
        <v>201</v>
      </c>
      <c r="B17" s="57" t="s">
        <v>97</v>
      </c>
      <c r="C17" s="103"/>
      <c r="D17" s="103"/>
      <c r="E17" s="103"/>
    </row>
    <row r="18" spans="1:5" s="303" customFormat="1" ht="12" customHeight="1">
      <c r="A18" s="302" t="s">
        <v>203</v>
      </c>
      <c r="B18" s="57" t="s">
        <v>99</v>
      </c>
      <c r="C18" s="110"/>
      <c r="D18" s="110"/>
      <c r="E18" s="110"/>
    </row>
    <row r="19" spans="1:5" s="303" customFormat="1" ht="12" customHeight="1" thickBot="1">
      <c r="A19" s="302" t="s">
        <v>205</v>
      </c>
      <c r="B19" s="75" t="s">
        <v>101</v>
      </c>
      <c r="C19" s="110"/>
      <c r="D19" s="110"/>
      <c r="E19" s="110">
        <v>3504</v>
      </c>
    </row>
    <row r="20" spans="1:5" s="299" customFormat="1" ht="12" customHeight="1" thickBot="1">
      <c r="A20" s="252" t="s">
        <v>34</v>
      </c>
      <c r="B20" s="298" t="s">
        <v>442</v>
      </c>
      <c r="C20" s="114">
        <f>SUM(C21:C23)</f>
        <v>0</v>
      </c>
      <c r="D20" s="114">
        <f>SUM(D21:D23)</f>
        <v>0</v>
      </c>
      <c r="E20" s="114">
        <f>SUM(E21:E23)</f>
        <v>0</v>
      </c>
    </row>
    <row r="21" spans="1:5" s="303" customFormat="1" ht="12" customHeight="1">
      <c r="A21" s="302" t="s">
        <v>36</v>
      </c>
      <c r="B21" s="74" t="s">
        <v>37</v>
      </c>
      <c r="C21" s="103"/>
      <c r="D21" s="103"/>
      <c r="E21" s="103"/>
    </row>
    <row r="22" spans="1:5" s="303" customFormat="1" ht="12" customHeight="1">
      <c r="A22" s="302" t="s">
        <v>38</v>
      </c>
      <c r="B22" s="57" t="s">
        <v>443</v>
      </c>
      <c r="C22" s="103"/>
      <c r="D22" s="103"/>
      <c r="E22" s="103"/>
    </row>
    <row r="23" spans="1:5" s="303" customFormat="1" ht="12" customHeight="1">
      <c r="A23" s="302" t="s">
        <v>40</v>
      </c>
      <c r="B23" s="57" t="s">
        <v>444</v>
      </c>
      <c r="C23" s="103"/>
      <c r="D23" s="103"/>
      <c r="E23" s="103"/>
    </row>
    <row r="24" spans="1:5" s="303" customFormat="1" ht="12" customHeight="1" thickBot="1">
      <c r="A24" s="302" t="s">
        <v>42</v>
      </c>
      <c r="B24" s="57" t="s">
        <v>445</v>
      </c>
      <c r="C24" s="103"/>
      <c r="D24" s="103"/>
      <c r="E24" s="103"/>
    </row>
    <row r="25" spans="1:5" s="303" customFormat="1" ht="12" customHeight="1" thickBot="1">
      <c r="A25" s="252" t="s">
        <v>48</v>
      </c>
      <c r="B25" s="17" t="s">
        <v>292</v>
      </c>
      <c r="C25" s="304"/>
      <c r="D25" s="304"/>
      <c r="E25" s="304"/>
    </row>
    <row r="26" spans="1:5" s="303" customFormat="1" ht="12" customHeight="1" thickBot="1">
      <c r="A26" s="252" t="s">
        <v>245</v>
      </c>
      <c r="B26" s="17" t="s">
        <v>446</v>
      </c>
      <c r="C26" s="114">
        <f>+C27+C28+C29</f>
        <v>0</v>
      </c>
      <c r="D26" s="114">
        <f>+D27+D28+D29</f>
        <v>0</v>
      </c>
      <c r="E26" s="114">
        <f>+E27+E28+E29</f>
        <v>16865</v>
      </c>
    </row>
    <row r="27" spans="1:5" s="303" customFormat="1" ht="12" customHeight="1">
      <c r="A27" s="305" t="s">
        <v>64</v>
      </c>
      <c r="B27" s="74" t="s">
        <v>51</v>
      </c>
      <c r="C27" s="99"/>
      <c r="D27" s="99"/>
      <c r="E27" s="99"/>
    </row>
    <row r="28" spans="1:5" s="303" customFormat="1" ht="12" customHeight="1">
      <c r="A28" s="305" t="s">
        <v>72</v>
      </c>
      <c r="B28" s="74" t="s">
        <v>443</v>
      </c>
      <c r="C28" s="103"/>
      <c r="D28" s="103"/>
      <c r="E28" s="103"/>
    </row>
    <row r="29" spans="1:5" s="303" customFormat="1" ht="12" customHeight="1">
      <c r="A29" s="305" t="s">
        <v>74</v>
      </c>
      <c r="B29" s="57" t="s">
        <v>447</v>
      </c>
      <c r="C29" s="103"/>
      <c r="D29" s="103"/>
      <c r="E29" s="103">
        <v>16865</v>
      </c>
    </row>
    <row r="30" spans="1:5" s="303" customFormat="1" ht="12" customHeight="1" thickBot="1">
      <c r="A30" s="302" t="s">
        <v>76</v>
      </c>
      <c r="B30" s="306" t="s">
        <v>448</v>
      </c>
      <c r="C30" s="307"/>
      <c r="D30" s="307"/>
      <c r="E30" s="307"/>
    </row>
    <row r="31" spans="1:5" s="303" customFormat="1" ht="12" customHeight="1" thickBot="1">
      <c r="A31" s="252" t="s">
        <v>78</v>
      </c>
      <c r="B31" s="17" t="s">
        <v>449</v>
      </c>
      <c r="C31" s="114">
        <f>+C32+C33+C34</f>
        <v>0</v>
      </c>
      <c r="D31" s="114">
        <f>+D32+D33+D34</f>
        <v>0</v>
      </c>
      <c r="E31" s="114">
        <f>+E32+E33+E34</f>
        <v>0</v>
      </c>
    </row>
    <row r="32" spans="1:5" s="303" customFormat="1" ht="12" customHeight="1">
      <c r="A32" s="305" t="s">
        <v>80</v>
      </c>
      <c r="B32" s="74" t="s">
        <v>105</v>
      </c>
      <c r="C32" s="99"/>
      <c r="D32" s="99"/>
      <c r="E32" s="99"/>
    </row>
    <row r="33" spans="1:5" s="303" customFormat="1" ht="12" customHeight="1">
      <c r="A33" s="305" t="s">
        <v>82</v>
      </c>
      <c r="B33" s="57" t="s">
        <v>107</v>
      </c>
      <c r="C33" s="118"/>
      <c r="D33" s="118"/>
      <c r="E33" s="118"/>
    </row>
    <row r="34" spans="1:5" s="303" customFormat="1" ht="12" customHeight="1" thickBot="1">
      <c r="A34" s="302" t="s">
        <v>84</v>
      </c>
      <c r="B34" s="306" t="s">
        <v>109</v>
      </c>
      <c r="C34" s="307"/>
      <c r="D34" s="307"/>
      <c r="E34" s="307"/>
    </row>
    <row r="35" spans="1:5" s="299" customFormat="1" ht="12" customHeight="1" thickBot="1">
      <c r="A35" s="252" t="s">
        <v>102</v>
      </c>
      <c r="B35" s="17" t="s">
        <v>294</v>
      </c>
      <c r="C35" s="304"/>
      <c r="D35" s="304"/>
      <c r="E35" s="304"/>
    </row>
    <row r="36" spans="1:5" s="299" customFormat="1" ht="12" customHeight="1" thickBot="1">
      <c r="A36" s="252" t="s">
        <v>262</v>
      </c>
      <c r="B36" s="17" t="s">
        <v>450</v>
      </c>
      <c r="C36" s="308"/>
      <c r="D36" s="308"/>
      <c r="E36" s="308"/>
    </row>
    <row r="37" spans="1:5" s="299" customFormat="1" ht="12" customHeight="1" thickBot="1">
      <c r="A37" s="252" t="s">
        <v>124</v>
      </c>
      <c r="B37" s="17" t="s">
        <v>451</v>
      </c>
      <c r="C37" s="274">
        <f>+C8+C20+C25+C26+C31+C35+C36</f>
        <v>0</v>
      </c>
      <c r="D37" s="274">
        <f>+D8+D20+D25+D26+D31+D35+D36</f>
        <v>12000</v>
      </c>
      <c r="E37" s="274">
        <f>+E8+E20+E25+E26+E31+E35+E36</f>
        <v>32427</v>
      </c>
    </row>
    <row r="38" spans="1:5" s="299" customFormat="1" ht="12" customHeight="1" thickBot="1">
      <c r="A38" s="309" t="s">
        <v>271</v>
      </c>
      <c r="B38" s="17" t="s">
        <v>452</v>
      </c>
      <c r="C38" s="274">
        <f>+C39+C40+C41</f>
        <v>35775000</v>
      </c>
      <c r="D38" s="274">
        <f>+D39+D40+D41</f>
        <v>36680471</v>
      </c>
      <c r="E38" s="274">
        <f>+E39+E40+E41</f>
        <v>36680471</v>
      </c>
    </row>
    <row r="39" spans="1:5" s="299" customFormat="1" ht="12" customHeight="1">
      <c r="A39" s="305" t="s">
        <v>453</v>
      </c>
      <c r="B39" s="74" t="s">
        <v>348</v>
      </c>
      <c r="C39" s="99"/>
      <c r="D39" s="99">
        <v>131713</v>
      </c>
      <c r="E39" s="99">
        <v>131713</v>
      </c>
    </row>
    <row r="40" spans="1:5" s="299" customFormat="1" ht="12" customHeight="1">
      <c r="A40" s="305" t="s">
        <v>454</v>
      </c>
      <c r="B40" s="57" t="s">
        <v>455</v>
      </c>
      <c r="C40" s="118"/>
      <c r="D40" s="118"/>
      <c r="E40" s="118"/>
    </row>
    <row r="41" spans="1:5" s="303" customFormat="1" ht="12" customHeight="1" thickBot="1">
      <c r="A41" s="302" t="s">
        <v>456</v>
      </c>
      <c r="B41" s="306" t="s">
        <v>457</v>
      </c>
      <c r="C41" s="307">
        <v>35775000</v>
      </c>
      <c r="D41" s="307">
        <v>36548758</v>
      </c>
      <c r="E41" s="307">
        <v>36548758</v>
      </c>
    </row>
    <row r="42" spans="1:5" s="303" customFormat="1" ht="15" customHeight="1" thickBot="1">
      <c r="A42" s="309" t="s">
        <v>273</v>
      </c>
      <c r="B42" s="310" t="s">
        <v>458</v>
      </c>
      <c r="C42" s="274">
        <f>+C37+C38</f>
        <v>35775000</v>
      </c>
      <c r="D42" s="274">
        <f>+D37+D38</f>
        <v>36692471</v>
      </c>
      <c r="E42" s="274">
        <f>+E37+E38</f>
        <v>36712898</v>
      </c>
    </row>
    <row r="43" spans="1:5" s="303" customFormat="1" ht="15" customHeight="1">
      <c r="A43" s="269"/>
      <c r="B43" s="270"/>
      <c r="C43" s="271"/>
      <c r="D43" s="271"/>
      <c r="E43" s="271"/>
    </row>
    <row r="44" spans="1:5" ht="13.5" thickBot="1">
      <c r="A44" s="311"/>
      <c r="B44" s="312"/>
      <c r="C44" s="313"/>
      <c r="D44" s="313"/>
      <c r="E44" s="313"/>
    </row>
    <row r="45" spans="1:5" s="296" customFormat="1" ht="16.5" customHeight="1" thickBot="1">
      <c r="A45" s="272"/>
      <c r="B45" s="273" t="s">
        <v>283</v>
      </c>
      <c r="C45" s="274"/>
      <c r="D45" s="274"/>
      <c r="E45" s="274"/>
    </row>
    <row r="46" spans="1:5" s="314" customFormat="1" ht="12" customHeight="1" thickBot="1">
      <c r="A46" s="252" t="s">
        <v>20</v>
      </c>
      <c r="B46" s="17" t="s">
        <v>459</v>
      </c>
      <c r="C46" s="114">
        <f>SUM(C47:C51)</f>
        <v>35678000</v>
      </c>
      <c r="D46" s="114">
        <f>SUM(D47:D51)</f>
        <v>35869231</v>
      </c>
      <c r="E46" s="114">
        <f>SUM(E47:E51)</f>
        <v>35680856</v>
      </c>
    </row>
    <row r="47" spans="1:5" ht="12" customHeight="1">
      <c r="A47" s="302" t="s">
        <v>22</v>
      </c>
      <c r="B47" s="74" t="s">
        <v>190</v>
      </c>
      <c r="C47" s="99">
        <v>28418000</v>
      </c>
      <c r="D47" s="99">
        <v>27481000</v>
      </c>
      <c r="E47" s="99">
        <v>27353355</v>
      </c>
    </row>
    <row r="48" spans="1:5" ht="12" customHeight="1">
      <c r="A48" s="302" t="s">
        <v>24</v>
      </c>
      <c r="B48" s="57" t="s">
        <v>191</v>
      </c>
      <c r="C48" s="103">
        <v>5598000</v>
      </c>
      <c r="D48" s="103">
        <v>5626758</v>
      </c>
      <c r="E48" s="103">
        <v>5581790</v>
      </c>
    </row>
    <row r="49" spans="1:5" ht="12" customHeight="1">
      <c r="A49" s="302" t="s">
        <v>26</v>
      </c>
      <c r="B49" s="57" t="s">
        <v>192</v>
      </c>
      <c r="C49" s="103">
        <v>1662000</v>
      </c>
      <c r="D49" s="103">
        <v>2761473</v>
      </c>
      <c r="E49" s="103">
        <v>2745711</v>
      </c>
    </row>
    <row r="50" spans="1:5" ht="12" customHeight="1">
      <c r="A50" s="302" t="s">
        <v>28</v>
      </c>
      <c r="B50" s="57" t="s">
        <v>193</v>
      </c>
      <c r="C50" s="103"/>
      <c r="D50" s="103"/>
      <c r="E50" s="103"/>
    </row>
    <row r="51" spans="1:5" ht="12" customHeight="1" thickBot="1">
      <c r="A51" s="302" t="s">
        <v>30</v>
      </c>
      <c r="B51" s="57" t="s">
        <v>195</v>
      </c>
      <c r="C51" s="103"/>
      <c r="D51" s="103"/>
      <c r="E51" s="103"/>
    </row>
    <row r="52" spans="1:5" ht="12" customHeight="1" thickBot="1">
      <c r="A52" s="252" t="s">
        <v>34</v>
      </c>
      <c r="B52" s="17" t="s">
        <v>460</v>
      </c>
      <c r="C52" s="114">
        <f>SUM(C53:C55)</f>
        <v>97000</v>
      </c>
      <c r="D52" s="114">
        <f>SUM(D53:D55)</f>
        <v>823240</v>
      </c>
      <c r="E52" s="114">
        <f>SUM(E53:E55)</f>
        <v>816393</v>
      </c>
    </row>
    <row r="53" spans="1:5" s="314" customFormat="1" ht="12" customHeight="1">
      <c r="A53" s="302" t="s">
        <v>36</v>
      </c>
      <c r="B53" s="74" t="s">
        <v>226</v>
      </c>
      <c r="C53" s="99">
        <v>97000</v>
      </c>
      <c r="D53" s="99">
        <v>823240</v>
      </c>
      <c r="E53" s="99">
        <v>816393</v>
      </c>
    </row>
    <row r="54" spans="1:5" ht="12" customHeight="1">
      <c r="A54" s="302" t="s">
        <v>38</v>
      </c>
      <c r="B54" s="57" t="s">
        <v>228</v>
      </c>
      <c r="C54" s="103"/>
      <c r="D54" s="103"/>
      <c r="E54" s="103"/>
    </row>
    <row r="55" spans="1:5" ht="12" customHeight="1">
      <c r="A55" s="302" t="s">
        <v>40</v>
      </c>
      <c r="B55" s="57" t="s">
        <v>461</v>
      </c>
      <c r="C55" s="103"/>
      <c r="D55" s="103"/>
      <c r="E55" s="103"/>
    </row>
    <row r="56" spans="1:5" ht="12" customHeight="1" thickBot="1">
      <c r="A56" s="302" t="s">
        <v>42</v>
      </c>
      <c r="B56" s="57" t="s">
        <v>462</v>
      </c>
      <c r="C56" s="103"/>
      <c r="D56" s="103"/>
      <c r="E56" s="103"/>
    </row>
    <row r="57" spans="1:5" ht="12" customHeight="1" thickBot="1">
      <c r="A57" s="252" t="s">
        <v>48</v>
      </c>
      <c r="B57" s="17" t="s">
        <v>463</v>
      </c>
      <c r="C57" s="304"/>
      <c r="D57" s="304"/>
      <c r="E57" s="304"/>
    </row>
    <row r="58" spans="1:5" ht="15" customHeight="1" thickBot="1">
      <c r="A58" s="252" t="s">
        <v>245</v>
      </c>
      <c r="B58" s="315" t="s">
        <v>464</v>
      </c>
      <c r="C58" s="114">
        <f>+C46+C52+C57</f>
        <v>35775000</v>
      </c>
      <c r="D58" s="114">
        <f>+D46+D52+D57</f>
        <v>36692471</v>
      </c>
      <c r="E58" s="114">
        <f>+E46+E52+E57</f>
        <v>36497249</v>
      </c>
    </row>
    <row r="59" spans="3:5" ht="13.5" thickBot="1">
      <c r="C59" s="316"/>
      <c r="D59" s="316"/>
      <c r="E59" s="316"/>
    </row>
    <row r="60" spans="1:5" ht="15" customHeight="1" thickBot="1">
      <c r="A60" s="283" t="s">
        <v>433</v>
      </c>
      <c r="B60" s="284"/>
      <c r="C60" s="285">
        <v>9</v>
      </c>
      <c r="D60" s="285">
        <v>9</v>
      </c>
      <c r="E60" s="285">
        <v>9</v>
      </c>
    </row>
    <row r="61" spans="1:5" ht="14.25" customHeight="1" thickBot="1">
      <c r="A61" s="283" t="s">
        <v>434</v>
      </c>
      <c r="B61" s="284"/>
      <c r="C61" s="285">
        <v>0</v>
      </c>
      <c r="D61" s="285">
        <v>0</v>
      </c>
      <c r="E61" s="285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tabSelected="1" view="pageLayout" zoomScaleNormal="150" workbookViewId="0" topLeftCell="A13">
      <selection activeCell="D8" sqref="D8"/>
    </sheetView>
  </sheetViews>
  <sheetFormatPr defaultColWidth="9.00390625" defaultRowHeight="12.75"/>
  <cols>
    <col min="1" max="1" width="5.50390625" style="208" customWidth="1"/>
    <col min="2" max="2" width="33.125" style="208" customWidth="1"/>
    <col min="3" max="3" width="12.375" style="208" customWidth="1"/>
    <col min="4" max="4" width="11.50390625" style="208" customWidth="1"/>
    <col min="5" max="5" width="11.375" style="208" customWidth="1"/>
    <col min="6" max="6" width="11.00390625" style="208" customWidth="1"/>
    <col min="7" max="7" width="14.375" style="208" customWidth="1"/>
    <col min="8" max="16384" width="9.375" style="208" customWidth="1"/>
  </cols>
  <sheetData>
    <row r="1" spans="1:7" ht="43.5" customHeight="1">
      <c r="A1" s="721" t="s">
        <v>466</v>
      </c>
      <c r="B1" s="721"/>
      <c r="C1" s="721"/>
      <c r="D1" s="721"/>
      <c r="E1" s="721"/>
      <c r="F1" s="721"/>
      <c r="G1" s="721"/>
    </row>
    <row r="3" spans="1:7" s="320" customFormat="1" ht="27" customHeight="1">
      <c r="A3" s="318" t="s">
        <v>467</v>
      </c>
      <c r="B3" s="319"/>
      <c r="C3" s="722" t="s">
        <v>468</v>
      </c>
      <c r="D3" s="722"/>
      <c r="E3" s="722"/>
      <c r="F3" s="722"/>
      <c r="G3" s="722"/>
    </row>
    <row r="4" spans="1:7" s="320" customFormat="1" ht="15.75">
      <c r="A4" s="319"/>
      <c r="B4" s="319"/>
      <c r="C4" s="319"/>
      <c r="D4" s="319"/>
      <c r="E4" s="319"/>
      <c r="F4" s="319"/>
      <c r="G4" s="319"/>
    </row>
    <row r="5" spans="1:7" s="320" customFormat="1" ht="24.75" customHeight="1">
      <c r="A5" s="318" t="s">
        <v>469</v>
      </c>
      <c r="B5" s="319"/>
      <c r="C5" s="722" t="s">
        <v>468</v>
      </c>
      <c r="D5" s="722"/>
      <c r="E5" s="722"/>
      <c r="F5" s="722"/>
      <c r="G5" s="319"/>
    </row>
    <row r="6" spans="1:7" s="321" customFormat="1" ht="12.75">
      <c r="A6" s="209"/>
      <c r="B6" s="209"/>
      <c r="C6" s="209"/>
      <c r="D6" s="209"/>
      <c r="E6" s="209"/>
      <c r="F6" s="209"/>
      <c r="G6" s="209"/>
    </row>
    <row r="7" spans="1:7" s="325" customFormat="1" ht="15" customHeight="1">
      <c r="A7" s="322" t="s">
        <v>470</v>
      </c>
      <c r="B7" s="323"/>
      <c r="C7" s="323"/>
      <c r="D7" s="324"/>
      <c r="E7" s="324"/>
      <c r="F7" s="324"/>
      <c r="G7" s="324"/>
    </row>
    <row r="8" spans="1:7" s="325" customFormat="1" ht="15" customHeight="1">
      <c r="A8" s="322" t="s">
        <v>471</v>
      </c>
      <c r="B8" s="324"/>
      <c r="C8" s="324"/>
      <c r="D8" s="324"/>
      <c r="E8" s="324"/>
      <c r="F8" s="324"/>
      <c r="G8" s="324"/>
    </row>
    <row r="9" spans="1:7" s="329" customFormat="1" ht="42" customHeight="1">
      <c r="A9" s="326" t="s">
        <v>369</v>
      </c>
      <c r="B9" s="327" t="s">
        <v>472</v>
      </c>
      <c r="C9" s="327" t="s">
        <v>473</v>
      </c>
      <c r="D9" s="327" t="s">
        <v>474</v>
      </c>
      <c r="E9" s="327" t="s">
        <v>475</v>
      </c>
      <c r="F9" s="327" t="s">
        <v>476</v>
      </c>
      <c r="G9" s="328" t="s">
        <v>408</v>
      </c>
    </row>
    <row r="10" spans="1:7" ht="24" customHeight="1">
      <c r="A10" s="330" t="s">
        <v>20</v>
      </c>
      <c r="B10" s="331" t="s">
        <v>477</v>
      </c>
      <c r="C10" s="332"/>
      <c r="D10" s="332"/>
      <c r="E10" s="332"/>
      <c r="F10" s="332"/>
      <c r="G10" s="333">
        <f>SUM(C10:F10)</f>
        <v>0</v>
      </c>
    </row>
    <row r="11" spans="1:7" ht="24" customHeight="1">
      <c r="A11" s="334" t="s">
        <v>34</v>
      </c>
      <c r="B11" s="335" t="s">
        <v>478</v>
      </c>
      <c r="C11" s="336"/>
      <c r="D11" s="336"/>
      <c r="E11" s="336"/>
      <c r="F11" s="336"/>
      <c r="G11" s="337">
        <f aca="true" t="shared" si="0" ref="G11:G16">SUM(C11:F11)</f>
        <v>0</v>
      </c>
    </row>
    <row r="12" spans="1:7" ht="24" customHeight="1">
      <c r="A12" s="334" t="s">
        <v>48</v>
      </c>
      <c r="B12" s="335" t="s">
        <v>479</v>
      </c>
      <c r="C12" s="336"/>
      <c r="D12" s="336"/>
      <c r="E12" s="336"/>
      <c r="F12" s="336"/>
      <c r="G12" s="337">
        <f t="shared" si="0"/>
        <v>0</v>
      </c>
    </row>
    <row r="13" spans="1:7" ht="24" customHeight="1">
      <c r="A13" s="334" t="s">
        <v>245</v>
      </c>
      <c r="B13" s="335" t="s">
        <v>480</v>
      </c>
      <c r="C13" s="336"/>
      <c r="D13" s="336"/>
      <c r="E13" s="336"/>
      <c r="F13" s="336"/>
      <c r="G13" s="337">
        <f t="shared" si="0"/>
        <v>0</v>
      </c>
    </row>
    <row r="14" spans="1:7" ht="24" customHeight="1">
      <c r="A14" s="334" t="s">
        <v>78</v>
      </c>
      <c r="B14" s="335" t="s">
        <v>481</v>
      </c>
      <c r="C14" s="336"/>
      <c r="D14" s="336"/>
      <c r="E14" s="336"/>
      <c r="F14" s="336"/>
      <c r="G14" s="337">
        <f t="shared" si="0"/>
        <v>0</v>
      </c>
    </row>
    <row r="15" spans="1:7" ht="24" customHeight="1">
      <c r="A15" s="338" t="s">
        <v>102</v>
      </c>
      <c r="B15" s="339" t="s">
        <v>482</v>
      </c>
      <c r="C15" s="340"/>
      <c r="D15" s="340"/>
      <c r="E15" s="340"/>
      <c r="F15" s="340"/>
      <c r="G15" s="341">
        <f t="shared" si="0"/>
        <v>0</v>
      </c>
    </row>
    <row r="16" spans="1:7" s="346" customFormat="1" ht="24" customHeight="1">
      <c r="A16" s="342" t="s">
        <v>262</v>
      </c>
      <c r="B16" s="343" t="s">
        <v>408</v>
      </c>
      <c r="C16" s="344">
        <f>SUM(C10:C15)</f>
        <v>0</v>
      </c>
      <c r="D16" s="344">
        <f>SUM(D10:D15)</f>
        <v>0</v>
      </c>
      <c r="E16" s="344">
        <f>SUM(E10:E15)</f>
        <v>0</v>
      </c>
      <c r="F16" s="344">
        <f>SUM(F10:F15)</f>
        <v>0</v>
      </c>
      <c r="G16" s="345">
        <f t="shared" si="0"/>
        <v>0</v>
      </c>
    </row>
    <row r="17" spans="1:7" s="321" customFormat="1" ht="12.75">
      <c r="A17" s="209"/>
      <c r="B17" s="209"/>
      <c r="C17" s="209"/>
      <c r="D17" s="209"/>
      <c r="E17" s="209"/>
      <c r="F17" s="209"/>
      <c r="G17" s="209"/>
    </row>
    <row r="18" spans="1:7" s="321" customFormat="1" ht="12.75">
      <c r="A18" s="209"/>
      <c r="B18" s="209"/>
      <c r="C18" s="209"/>
      <c r="D18" s="209"/>
      <c r="E18" s="209"/>
      <c r="F18" s="209"/>
      <c r="G18" s="209"/>
    </row>
    <row r="19" spans="1:7" s="321" customFormat="1" ht="12.75">
      <c r="A19" s="209"/>
      <c r="B19" s="209"/>
      <c r="C19" s="209"/>
      <c r="D19" s="209"/>
      <c r="E19" s="209"/>
      <c r="F19" s="209"/>
      <c r="G19" s="209"/>
    </row>
    <row r="20" spans="1:7" s="321" customFormat="1" ht="15.75">
      <c r="A20" s="320" t="s">
        <v>495</v>
      </c>
      <c r="B20" s="209"/>
      <c r="C20" s="209"/>
      <c r="D20" s="209"/>
      <c r="E20" s="209"/>
      <c r="F20" s="209"/>
      <c r="G20" s="209"/>
    </row>
    <row r="21" spans="1:7" s="321" customFormat="1" ht="12.75">
      <c r="A21" s="209"/>
      <c r="B21" s="209"/>
      <c r="C21" s="209"/>
      <c r="D21" s="209"/>
      <c r="E21" s="209"/>
      <c r="F21" s="209"/>
      <c r="G21" s="209"/>
    </row>
    <row r="22" spans="1:7" ht="12.75">
      <c r="A22" s="209"/>
      <c r="B22" s="209"/>
      <c r="C22" s="209"/>
      <c r="D22" s="209"/>
      <c r="E22" s="209"/>
      <c r="F22" s="209"/>
      <c r="G22" s="209"/>
    </row>
    <row r="23" spans="1:7" ht="12.75">
      <c r="A23" s="209"/>
      <c r="B23" s="209"/>
      <c r="C23" s="321"/>
      <c r="D23" s="321"/>
      <c r="E23" s="321"/>
      <c r="F23" s="321"/>
      <c r="G23" s="209"/>
    </row>
    <row r="24" spans="1:7" ht="13.5">
      <c r="A24" s="209"/>
      <c r="B24" s="209"/>
      <c r="C24" s="347"/>
      <c r="D24" s="348" t="s">
        <v>483</v>
      </c>
      <c r="E24" s="348"/>
      <c r="F24" s="347"/>
      <c r="G24" s="209"/>
    </row>
    <row r="25" spans="3:6" ht="13.5">
      <c r="C25" s="349"/>
      <c r="D25" s="350"/>
      <c r="E25" s="350"/>
      <c r="F25" s="349"/>
    </row>
    <row r="26" spans="3:6" ht="13.5">
      <c r="C26" s="349"/>
      <c r="D26" s="350"/>
      <c r="E26" s="350"/>
      <c r="F26" s="349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10. melléklet a 8/2019. (V.28.)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60"/>
  <sheetViews>
    <sheetView view="pageLayout" zoomScaleNormal="150" zoomScaleSheetLayoutView="110" workbookViewId="0" topLeftCell="A1">
      <selection activeCell="B32" sqref="B32"/>
    </sheetView>
  </sheetViews>
  <sheetFormatPr defaultColWidth="9.00390625" defaultRowHeight="12.75"/>
  <cols>
    <col min="1" max="1" width="7.375" style="5" customWidth="1"/>
    <col min="2" max="2" width="65.00390625" style="5" customWidth="1"/>
    <col min="3" max="3" width="16.875" style="6" customWidth="1"/>
    <col min="4" max="4" width="17.125" style="6" customWidth="1"/>
    <col min="5" max="5" width="16.375" style="6" customWidth="1"/>
    <col min="6" max="16384" width="9.375" style="7" customWidth="1"/>
  </cols>
  <sheetData>
    <row r="1" spans="1:5" ht="15.75" customHeight="1">
      <c r="A1" s="699" t="s">
        <v>13</v>
      </c>
      <c r="B1" s="699"/>
      <c r="C1" s="699"/>
      <c r="D1" s="7"/>
      <c r="E1" s="7"/>
    </row>
    <row r="2" spans="1:5" ht="15.75" customHeight="1" thickBot="1">
      <c r="A2" s="698" t="s">
        <v>14</v>
      </c>
      <c r="B2" s="698"/>
      <c r="C2" s="8"/>
      <c r="D2" s="8"/>
      <c r="E2" s="8" t="s">
        <v>485</v>
      </c>
    </row>
    <row r="3" spans="1:5" ht="37.5" customHeight="1" thickBot="1">
      <c r="A3" s="9" t="s">
        <v>15</v>
      </c>
      <c r="B3" s="10" t="s">
        <v>16</v>
      </c>
      <c r="C3" s="11" t="s">
        <v>768</v>
      </c>
      <c r="D3" s="11" t="s">
        <v>769</v>
      </c>
      <c r="E3" s="11" t="s">
        <v>496</v>
      </c>
    </row>
    <row r="4" spans="1:5" s="15" customFormat="1" ht="12" customHeight="1" thickBot="1">
      <c r="A4" s="12" t="s">
        <v>17</v>
      </c>
      <c r="B4" s="13" t="s">
        <v>18</v>
      </c>
      <c r="C4" s="14" t="s">
        <v>19</v>
      </c>
      <c r="D4" s="14" t="s">
        <v>285</v>
      </c>
      <c r="E4" s="14" t="s">
        <v>285</v>
      </c>
    </row>
    <row r="5" spans="1:5" s="19" customFormat="1" ht="12" customHeight="1" thickBot="1">
      <c r="A5" s="16" t="s">
        <v>20</v>
      </c>
      <c r="B5" s="17" t="s">
        <v>21</v>
      </c>
      <c r="C5" s="18">
        <f>+C6+C7+C8+C9+C10+C11</f>
        <v>166380745</v>
      </c>
      <c r="D5" s="18">
        <f>+D6+D7+D8+D9+D10+D11</f>
        <v>175101247</v>
      </c>
      <c r="E5" s="18">
        <f>+E6+E7+E8+E9+E10+E11</f>
        <v>175101247</v>
      </c>
    </row>
    <row r="6" spans="1:5" s="19" customFormat="1" ht="12" customHeight="1">
      <c r="A6" s="20" t="s">
        <v>22</v>
      </c>
      <c r="B6" s="21" t="s">
        <v>23</v>
      </c>
      <c r="C6" s="22">
        <v>93535330</v>
      </c>
      <c r="D6" s="22">
        <v>93751392</v>
      </c>
      <c r="E6" s="22">
        <v>93751392</v>
      </c>
    </row>
    <row r="7" spans="1:5" s="19" customFormat="1" ht="12" customHeight="1">
      <c r="A7" s="23" t="s">
        <v>24</v>
      </c>
      <c r="B7" s="24" t="s">
        <v>25</v>
      </c>
      <c r="C7" s="25">
        <v>37067066</v>
      </c>
      <c r="D7" s="25">
        <v>37617900</v>
      </c>
      <c r="E7" s="25">
        <v>37617900</v>
      </c>
    </row>
    <row r="8" spans="1:5" s="19" customFormat="1" ht="12" customHeight="1">
      <c r="A8" s="23" t="s">
        <v>26</v>
      </c>
      <c r="B8" s="24" t="s">
        <v>27</v>
      </c>
      <c r="C8" s="25">
        <v>33968189</v>
      </c>
      <c r="D8" s="25">
        <v>32431296</v>
      </c>
      <c r="E8" s="25">
        <v>32431296</v>
      </c>
    </row>
    <row r="9" spans="1:5" s="19" customFormat="1" ht="12" customHeight="1">
      <c r="A9" s="23" t="s">
        <v>28</v>
      </c>
      <c r="B9" s="24" t="s">
        <v>29</v>
      </c>
      <c r="C9" s="25">
        <v>1810160</v>
      </c>
      <c r="D9" s="25">
        <v>2521690</v>
      </c>
      <c r="E9" s="25">
        <v>2521690</v>
      </c>
    </row>
    <row r="10" spans="1:5" s="19" customFormat="1" ht="12" customHeight="1">
      <c r="A10" s="23" t="s">
        <v>30</v>
      </c>
      <c r="B10" s="26" t="s">
        <v>31</v>
      </c>
      <c r="C10" s="25">
        <v>0</v>
      </c>
      <c r="D10" s="25">
        <v>8778969</v>
      </c>
      <c r="E10" s="25">
        <v>8778969</v>
      </c>
    </row>
    <row r="11" spans="1:5" s="19" customFormat="1" ht="12" customHeight="1" thickBot="1">
      <c r="A11" s="27" t="s">
        <v>32</v>
      </c>
      <c r="B11" s="28" t="s">
        <v>33</v>
      </c>
      <c r="C11" s="25"/>
      <c r="D11" s="25">
        <v>0</v>
      </c>
      <c r="E11" s="25">
        <v>0</v>
      </c>
    </row>
    <row r="12" spans="1:5" s="19" customFormat="1" ht="12" customHeight="1" thickBot="1">
      <c r="A12" s="16" t="s">
        <v>34</v>
      </c>
      <c r="B12" s="29" t="s">
        <v>35</v>
      </c>
      <c r="C12" s="18">
        <f>+C13+C14+C15+C16+C17</f>
        <v>45822725</v>
      </c>
      <c r="D12" s="18">
        <f>+D13+D14+D15+D16+D17</f>
        <v>87824406</v>
      </c>
      <c r="E12" s="18">
        <f>+E13+E14+E15+E16+E17</f>
        <v>85705496</v>
      </c>
    </row>
    <row r="13" spans="1:5" s="19" customFormat="1" ht="12" customHeight="1">
      <c r="A13" s="20" t="s">
        <v>36</v>
      </c>
      <c r="B13" s="21" t="s">
        <v>37</v>
      </c>
      <c r="C13" s="22"/>
      <c r="D13" s="22"/>
      <c r="E13" s="22"/>
    </row>
    <row r="14" spans="1:5" s="19" customFormat="1" ht="12" customHeight="1">
      <c r="A14" s="23" t="s">
        <v>38</v>
      </c>
      <c r="B14" s="24" t="s">
        <v>39</v>
      </c>
      <c r="C14" s="25"/>
      <c r="D14" s="25"/>
      <c r="E14" s="25"/>
    </row>
    <row r="15" spans="1:5" s="19" customFormat="1" ht="12" customHeight="1">
      <c r="A15" s="23" t="s">
        <v>40</v>
      </c>
      <c r="B15" s="24" t="s">
        <v>41</v>
      </c>
      <c r="C15" s="25"/>
      <c r="D15" s="25"/>
      <c r="E15" s="25"/>
    </row>
    <row r="16" spans="1:5" s="19" customFormat="1" ht="12" customHeight="1">
      <c r="A16" s="23" t="s">
        <v>42</v>
      </c>
      <c r="B16" s="24" t="s">
        <v>43</v>
      </c>
      <c r="C16" s="25"/>
      <c r="D16" s="25"/>
      <c r="E16" s="25"/>
    </row>
    <row r="17" spans="1:5" s="19" customFormat="1" ht="12" customHeight="1">
      <c r="A17" s="23" t="s">
        <v>44</v>
      </c>
      <c r="B17" s="24" t="s">
        <v>45</v>
      </c>
      <c r="C17" s="25">
        <v>45822725</v>
      </c>
      <c r="D17" s="25">
        <v>87824406</v>
      </c>
      <c r="E17" s="25">
        <v>85705496</v>
      </c>
    </row>
    <row r="18" spans="1:5" s="19" customFormat="1" ht="12" customHeight="1" thickBot="1">
      <c r="A18" s="27" t="s">
        <v>46</v>
      </c>
      <c r="B18" s="28" t="s">
        <v>47</v>
      </c>
      <c r="C18" s="30"/>
      <c r="D18" s="689">
        <v>9040800</v>
      </c>
      <c r="E18" s="30">
        <v>17146865</v>
      </c>
    </row>
    <row r="19" spans="1:5" s="19" customFormat="1" ht="12" customHeight="1" thickBot="1">
      <c r="A19" s="16" t="s">
        <v>48</v>
      </c>
      <c r="B19" s="17" t="s">
        <v>49</v>
      </c>
      <c r="C19" s="18">
        <f>+C20+C21+C22+C23+C24</f>
        <v>0</v>
      </c>
      <c r="D19" s="18">
        <f>+D20+D21+D22+D23+D24</f>
        <v>190012684</v>
      </c>
      <c r="E19" s="18">
        <f>+E20+E21+E22+E23+E24</f>
        <v>189824845</v>
      </c>
    </row>
    <row r="20" spans="1:5" s="19" customFormat="1" ht="12" customHeight="1">
      <c r="A20" s="20" t="s">
        <v>50</v>
      </c>
      <c r="B20" s="21" t="s">
        <v>51</v>
      </c>
      <c r="C20" s="22"/>
      <c r="D20" s="22"/>
      <c r="E20" s="22"/>
    </row>
    <row r="21" spans="1:5" s="19" customFormat="1" ht="12" customHeight="1">
      <c r="A21" s="23" t="s">
        <v>52</v>
      </c>
      <c r="B21" s="24" t="s">
        <v>53</v>
      </c>
      <c r="C21" s="25"/>
      <c r="D21" s="25"/>
      <c r="E21" s="25"/>
    </row>
    <row r="22" spans="1:5" s="19" customFormat="1" ht="12" customHeight="1">
      <c r="A22" s="23" t="s">
        <v>54</v>
      </c>
      <c r="B22" s="24" t="s">
        <v>55</v>
      </c>
      <c r="C22" s="25"/>
      <c r="D22" s="25"/>
      <c r="E22" s="25"/>
    </row>
    <row r="23" spans="1:5" s="19" customFormat="1" ht="12" customHeight="1">
      <c r="A23" s="23" t="s">
        <v>56</v>
      </c>
      <c r="B23" s="24" t="s">
        <v>57</v>
      </c>
      <c r="C23" s="25"/>
      <c r="D23" s="25"/>
      <c r="E23" s="25"/>
    </row>
    <row r="24" spans="1:5" s="19" customFormat="1" ht="12" customHeight="1">
      <c r="A24" s="23" t="s">
        <v>58</v>
      </c>
      <c r="B24" s="24" t="s">
        <v>59</v>
      </c>
      <c r="C24" s="25"/>
      <c r="D24" s="25">
        <v>190012684</v>
      </c>
      <c r="E24" s="25">
        <v>189824845</v>
      </c>
    </row>
    <row r="25" spans="1:5" s="19" customFormat="1" ht="12" customHeight="1" thickBot="1">
      <c r="A25" s="27" t="s">
        <v>60</v>
      </c>
      <c r="B25" s="31" t="s">
        <v>61</v>
      </c>
      <c r="C25" s="30"/>
      <c r="D25" s="689">
        <v>83084174</v>
      </c>
      <c r="E25" s="30">
        <v>188467035</v>
      </c>
    </row>
    <row r="26" spans="1:5" s="19" customFormat="1" ht="12" customHeight="1" thickBot="1">
      <c r="A26" s="16" t="s">
        <v>62</v>
      </c>
      <c r="B26" s="17" t="s">
        <v>63</v>
      </c>
      <c r="C26" s="18">
        <f>+C27+C31+C32+C33</f>
        <v>17000000</v>
      </c>
      <c r="D26" s="18">
        <f>+D27+D31+D32+D33</f>
        <v>25334755</v>
      </c>
      <c r="E26" s="18">
        <f>+E27+E31+E32+E33</f>
        <v>24535268</v>
      </c>
    </row>
    <row r="27" spans="1:5" s="19" customFormat="1" ht="12" customHeight="1">
      <c r="A27" s="20" t="s">
        <v>64</v>
      </c>
      <c r="B27" s="21" t="s">
        <v>65</v>
      </c>
      <c r="C27" s="32">
        <f>+C28+C29+C30</f>
        <v>13000000</v>
      </c>
      <c r="D27" s="32">
        <f>+D28+D29+D30</f>
        <v>21334755</v>
      </c>
      <c r="E27" s="32">
        <f>+E28+E29+E30</f>
        <v>18090290</v>
      </c>
    </row>
    <row r="28" spans="1:5" s="19" customFormat="1" ht="12" customHeight="1">
      <c r="A28" s="23" t="s">
        <v>66</v>
      </c>
      <c r="B28" s="24" t="s">
        <v>67</v>
      </c>
      <c r="C28" s="25">
        <v>3000000</v>
      </c>
      <c r="D28" s="25">
        <v>3000000</v>
      </c>
      <c r="E28" s="25">
        <v>2751970</v>
      </c>
    </row>
    <row r="29" spans="1:5" s="19" customFormat="1" ht="12" customHeight="1">
      <c r="A29" s="23" t="s">
        <v>68</v>
      </c>
      <c r="B29" s="24" t="s">
        <v>69</v>
      </c>
      <c r="C29" s="25"/>
      <c r="D29" s="25"/>
      <c r="E29" s="25"/>
    </row>
    <row r="30" spans="1:5" s="19" customFormat="1" ht="12" customHeight="1">
      <c r="A30" s="23" t="s">
        <v>70</v>
      </c>
      <c r="B30" s="24" t="s">
        <v>71</v>
      </c>
      <c r="C30" s="25">
        <v>10000000</v>
      </c>
      <c r="D30" s="25">
        <v>18334755</v>
      </c>
      <c r="E30" s="25">
        <v>15338320</v>
      </c>
    </row>
    <row r="31" spans="1:5" s="19" customFormat="1" ht="12" customHeight="1">
      <c r="A31" s="23" t="s">
        <v>72</v>
      </c>
      <c r="B31" s="24" t="s">
        <v>73</v>
      </c>
      <c r="C31" s="25">
        <v>4000000</v>
      </c>
      <c r="D31" s="25">
        <v>4000000</v>
      </c>
      <c r="E31" s="25">
        <v>6046530</v>
      </c>
    </row>
    <row r="32" spans="1:5" s="19" customFormat="1" ht="12" customHeight="1">
      <c r="A32" s="23" t="s">
        <v>74</v>
      </c>
      <c r="B32" s="24" t="s">
        <v>75</v>
      </c>
      <c r="C32" s="25"/>
      <c r="D32" s="25"/>
      <c r="E32" s="25"/>
    </row>
    <row r="33" spans="1:5" s="19" customFormat="1" ht="12" customHeight="1" thickBot="1">
      <c r="A33" s="27" t="s">
        <v>76</v>
      </c>
      <c r="B33" s="31" t="s">
        <v>77</v>
      </c>
      <c r="C33" s="30"/>
      <c r="D33" s="30"/>
      <c r="E33" s="30">
        <v>398448</v>
      </c>
    </row>
    <row r="34" spans="1:5" s="19" customFormat="1" ht="12" customHeight="1" thickBot="1">
      <c r="A34" s="16" t="s">
        <v>78</v>
      </c>
      <c r="B34" s="17" t="s">
        <v>79</v>
      </c>
      <c r="C34" s="18">
        <f>SUM(C35:C45)</f>
        <v>6694000</v>
      </c>
      <c r="D34" s="18">
        <f>SUM(D35:D45)</f>
        <v>7204126</v>
      </c>
      <c r="E34" s="18">
        <f>SUM(E35:E45)</f>
        <v>9543248</v>
      </c>
    </row>
    <row r="35" spans="1:5" s="19" customFormat="1" ht="12" customHeight="1">
      <c r="A35" s="20" t="s">
        <v>80</v>
      </c>
      <c r="B35" s="21" t="s">
        <v>81</v>
      </c>
      <c r="C35" s="22">
        <v>0</v>
      </c>
      <c r="D35" s="22">
        <v>0</v>
      </c>
      <c r="E35" s="22">
        <v>10629</v>
      </c>
    </row>
    <row r="36" spans="1:5" s="19" customFormat="1" ht="12" customHeight="1">
      <c r="A36" s="23" t="s">
        <v>82</v>
      </c>
      <c r="B36" s="24" t="s">
        <v>83</v>
      </c>
      <c r="C36" s="25">
        <v>2748000</v>
      </c>
      <c r="D36" s="25">
        <v>2760000</v>
      </c>
      <c r="E36" s="25">
        <v>2355339</v>
      </c>
    </row>
    <row r="37" spans="1:5" s="19" customFormat="1" ht="12" customHeight="1">
      <c r="A37" s="23" t="s">
        <v>84</v>
      </c>
      <c r="B37" s="24" t="s">
        <v>85</v>
      </c>
      <c r="C37" s="25"/>
      <c r="D37" s="25"/>
      <c r="E37" s="25">
        <v>176354</v>
      </c>
    </row>
    <row r="38" spans="1:5" s="19" customFormat="1" ht="12" customHeight="1">
      <c r="A38" s="23" t="s">
        <v>86</v>
      </c>
      <c r="B38" s="24" t="s">
        <v>87</v>
      </c>
      <c r="C38" s="25">
        <v>0</v>
      </c>
      <c r="D38" s="25">
        <v>392225</v>
      </c>
      <c r="E38" s="25">
        <v>821770</v>
      </c>
    </row>
    <row r="39" spans="1:5" s="19" customFormat="1" ht="12" customHeight="1">
      <c r="A39" s="23" t="s">
        <v>88</v>
      </c>
      <c r="B39" s="24" t="s">
        <v>89</v>
      </c>
      <c r="C39" s="25">
        <v>2522000</v>
      </c>
      <c r="D39" s="25">
        <v>2522000</v>
      </c>
      <c r="E39" s="25">
        <v>3607283</v>
      </c>
    </row>
    <row r="40" spans="1:5" s="19" customFormat="1" ht="12" customHeight="1">
      <c r="A40" s="23" t="s">
        <v>90</v>
      </c>
      <c r="B40" s="24" t="s">
        <v>91</v>
      </c>
      <c r="C40" s="25">
        <v>1424000</v>
      </c>
      <c r="D40" s="25">
        <v>1529901</v>
      </c>
      <c r="E40" s="25">
        <v>1673057</v>
      </c>
    </row>
    <row r="41" spans="1:5" s="19" customFormat="1" ht="12" customHeight="1">
      <c r="A41" s="23" t="s">
        <v>92</v>
      </c>
      <c r="B41" s="24" t="s">
        <v>93</v>
      </c>
      <c r="C41" s="25"/>
      <c r="D41" s="25"/>
      <c r="E41" s="25"/>
    </row>
    <row r="42" spans="1:5" s="19" customFormat="1" ht="12" customHeight="1">
      <c r="A42" s="23" t="s">
        <v>94</v>
      </c>
      <c r="B42" s="24" t="s">
        <v>95</v>
      </c>
      <c r="C42" s="25"/>
      <c r="D42" s="25"/>
      <c r="E42" s="25">
        <v>476840</v>
      </c>
    </row>
    <row r="43" spans="1:5" s="19" customFormat="1" ht="12" customHeight="1">
      <c r="A43" s="23" t="s">
        <v>96</v>
      </c>
      <c r="B43" s="24" t="s">
        <v>97</v>
      </c>
      <c r="C43" s="25"/>
      <c r="D43" s="25"/>
      <c r="E43" s="25"/>
    </row>
    <row r="44" spans="1:5" s="19" customFormat="1" ht="12" customHeight="1">
      <c r="A44" s="27" t="s">
        <v>98</v>
      </c>
      <c r="B44" s="31" t="s">
        <v>99</v>
      </c>
      <c r="C44" s="30"/>
      <c r="D44" s="30"/>
      <c r="E44" s="30"/>
    </row>
    <row r="45" spans="1:5" s="19" customFormat="1" ht="12" customHeight="1" thickBot="1">
      <c r="A45" s="27" t="s">
        <v>100</v>
      </c>
      <c r="B45" s="28" t="s">
        <v>101</v>
      </c>
      <c r="C45" s="30"/>
      <c r="D45" s="30"/>
      <c r="E45" s="30">
        <v>421976</v>
      </c>
    </row>
    <row r="46" spans="1:5" s="19" customFormat="1" ht="12" customHeight="1" thickBot="1">
      <c r="A46" s="16" t="s">
        <v>102</v>
      </c>
      <c r="B46" s="17" t="s">
        <v>103</v>
      </c>
      <c r="C46" s="18">
        <f>SUM(C47:C51)</f>
        <v>14695865</v>
      </c>
      <c r="D46" s="18">
        <f>SUM(D47:D51)</f>
        <v>8745865</v>
      </c>
      <c r="E46" s="18">
        <f>SUM(E47:E51)</f>
        <v>368000</v>
      </c>
    </row>
    <row r="47" spans="1:5" s="19" customFormat="1" ht="12" customHeight="1">
      <c r="A47" s="20" t="s">
        <v>104</v>
      </c>
      <c r="B47" s="21" t="s">
        <v>105</v>
      </c>
      <c r="C47" s="22"/>
      <c r="D47" s="22"/>
      <c r="E47" s="22"/>
    </row>
    <row r="48" spans="1:5" s="19" customFormat="1" ht="12" customHeight="1">
      <c r="A48" s="23" t="s">
        <v>106</v>
      </c>
      <c r="B48" s="24" t="s">
        <v>107</v>
      </c>
      <c r="C48" s="25">
        <v>14695865</v>
      </c>
      <c r="D48" s="25">
        <v>8745865</v>
      </c>
      <c r="E48" s="25">
        <v>368000</v>
      </c>
    </row>
    <row r="49" spans="1:5" s="19" customFormat="1" ht="12" customHeight="1">
      <c r="A49" s="23" t="s">
        <v>108</v>
      </c>
      <c r="B49" s="24" t="s">
        <v>109</v>
      </c>
      <c r="C49" s="25"/>
      <c r="D49" s="25"/>
      <c r="E49" s="25"/>
    </row>
    <row r="50" spans="1:5" s="19" customFormat="1" ht="12" customHeight="1">
      <c r="A50" s="23" t="s">
        <v>110</v>
      </c>
      <c r="B50" s="24" t="s">
        <v>111</v>
      </c>
      <c r="C50" s="25"/>
      <c r="D50" s="25"/>
      <c r="E50" s="25"/>
    </row>
    <row r="51" spans="1:5" s="19" customFormat="1" ht="12" customHeight="1" thickBot="1">
      <c r="A51" s="27" t="s">
        <v>112</v>
      </c>
      <c r="B51" s="28" t="s">
        <v>113</v>
      </c>
      <c r="C51" s="30"/>
      <c r="D51" s="30"/>
      <c r="E51" s="30"/>
    </row>
    <row r="52" spans="1:5" s="19" customFormat="1" ht="12" customHeight="1" thickBot="1">
      <c r="A52" s="16" t="s">
        <v>114</v>
      </c>
      <c r="B52" s="17" t="s">
        <v>115</v>
      </c>
      <c r="C52" s="18">
        <f>SUM(C53:C55)</f>
        <v>0</v>
      </c>
      <c r="D52" s="18">
        <f>SUM(D53:D55)</f>
        <v>1000000</v>
      </c>
      <c r="E52" s="18">
        <f>SUM(E53:E55)</f>
        <v>1016865</v>
      </c>
    </row>
    <row r="53" spans="1:5" s="19" customFormat="1" ht="12" customHeight="1">
      <c r="A53" s="20" t="s">
        <v>116</v>
      </c>
      <c r="B53" s="21" t="s">
        <v>117</v>
      </c>
      <c r="C53" s="22"/>
      <c r="D53" s="22"/>
      <c r="E53" s="22"/>
    </row>
    <row r="54" spans="1:5" s="19" customFormat="1" ht="12" customHeight="1">
      <c r="A54" s="23" t="s">
        <v>118</v>
      </c>
      <c r="B54" s="24" t="s">
        <v>119</v>
      </c>
      <c r="C54" s="25"/>
      <c r="D54" s="25"/>
      <c r="E54" s="25"/>
    </row>
    <row r="55" spans="1:5" s="19" customFormat="1" ht="12" customHeight="1">
      <c r="A55" s="23" t="s">
        <v>120</v>
      </c>
      <c r="B55" s="24" t="s">
        <v>121</v>
      </c>
      <c r="C55" s="25"/>
      <c r="D55" s="25">
        <v>1000000</v>
      </c>
      <c r="E55" s="25">
        <v>1016865</v>
      </c>
    </row>
    <row r="56" spans="1:5" s="19" customFormat="1" ht="12" customHeight="1" thickBot="1">
      <c r="A56" s="27" t="s">
        <v>122</v>
      </c>
      <c r="B56" s="28" t="s">
        <v>123</v>
      </c>
      <c r="C56" s="30"/>
      <c r="D56" s="30"/>
      <c r="E56" s="30"/>
    </row>
    <row r="57" spans="1:5" s="19" customFormat="1" ht="12" customHeight="1" thickBot="1">
      <c r="A57" s="16" t="s">
        <v>124</v>
      </c>
      <c r="B57" s="29" t="s">
        <v>125</v>
      </c>
      <c r="C57" s="18">
        <f>SUM(C58:C60)</f>
        <v>8000000</v>
      </c>
      <c r="D57" s="18">
        <f>SUM(D58:D60)</f>
        <v>27846588</v>
      </c>
      <c r="E57" s="18">
        <f>SUM(E58:E60)</f>
        <v>27483197</v>
      </c>
    </row>
    <row r="58" spans="1:5" s="19" customFormat="1" ht="12" customHeight="1">
      <c r="A58" s="20" t="s">
        <v>126</v>
      </c>
      <c r="B58" s="21" t="s">
        <v>127</v>
      </c>
      <c r="C58" s="25"/>
      <c r="D58" s="25"/>
      <c r="E58" s="25"/>
    </row>
    <row r="59" spans="1:5" s="19" customFormat="1" ht="12" customHeight="1">
      <c r="A59" s="23" t="s">
        <v>128</v>
      </c>
      <c r="B59" s="24" t="s">
        <v>129</v>
      </c>
      <c r="C59" s="25"/>
      <c r="D59" s="25"/>
      <c r="E59" s="25"/>
    </row>
    <row r="60" spans="1:5" s="19" customFormat="1" ht="12" customHeight="1">
      <c r="A60" s="23" t="s">
        <v>130</v>
      </c>
      <c r="B60" s="24" t="s">
        <v>131</v>
      </c>
      <c r="C60" s="25">
        <v>8000000</v>
      </c>
      <c r="D60" s="25">
        <v>27846588</v>
      </c>
      <c r="E60" s="25">
        <v>27483197</v>
      </c>
    </row>
    <row r="61" spans="1:5" s="19" customFormat="1" ht="12" customHeight="1" thickBot="1">
      <c r="A61" s="27" t="s">
        <v>132</v>
      </c>
      <c r="B61" s="28" t="s">
        <v>133</v>
      </c>
      <c r="C61" s="25"/>
      <c r="D61" s="25"/>
      <c r="E61" s="25"/>
    </row>
    <row r="62" spans="1:5" s="19" customFormat="1" ht="12" customHeight="1" thickBot="1">
      <c r="A62" s="33" t="s">
        <v>134</v>
      </c>
      <c r="B62" s="17" t="s">
        <v>135</v>
      </c>
      <c r="C62" s="18">
        <f>+C5+C12+C19+C26+C34+C46+C52+C57</f>
        <v>258593335</v>
      </c>
      <c r="D62" s="18">
        <f>+D5+D12+D19+D26+D34+D46+D52+D57</f>
        <v>523069671</v>
      </c>
      <c r="E62" s="18">
        <f>+E5+E12+E19+E26+E34+E46+E52+E57</f>
        <v>513578166</v>
      </c>
    </row>
    <row r="63" spans="1:5" s="19" customFormat="1" ht="12" customHeight="1" thickBot="1">
      <c r="A63" s="34" t="s">
        <v>136</v>
      </c>
      <c r="B63" s="29" t="s">
        <v>137</v>
      </c>
      <c r="C63" s="18">
        <f>SUM(C64:C66)</f>
        <v>0</v>
      </c>
      <c r="D63" s="18">
        <f>SUM(D64:D66)</f>
        <v>0</v>
      </c>
      <c r="E63" s="18">
        <f>SUM(E64:E66)</f>
        <v>0</v>
      </c>
    </row>
    <row r="64" spans="1:5" s="19" customFormat="1" ht="12" customHeight="1">
      <c r="A64" s="20" t="s">
        <v>138</v>
      </c>
      <c r="B64" s="21" t="s">
        <v>139</v>
      </c>
      <c r="C64" s="25"/>
      <c r="D64" s="25"/>
      <c r="E64" s="25"/>
    </row>
    <row r="65" spans="1:5" s="19" customFormat="1" ht="12" customHeight="1">
      <c r="A65" s="23" t="s">
        <v>140</v>
      </c>
      <c r="B65" s="24" t="s">
        <v>141</v>
      </c>
      <c r="C65" s="25"/>
      <c r="D65" s="25"/>
      <c r="E65" s="25"/>
    </row>
    <row r="66" spans="1:5" s="19" customFormat="1" ht="12" customHeight="1" thickBot="1">
      <c r="A66" s="27" t="s">
        <v>142</v>
      </c>
      <c r="B66" s="35" t="s">
        <v>143</v>
      </c>
      <c r="C66" s="25"/>
      <c r="D66" s="25"/>
      <c r="E66" s="25"/>
    </row>
    <row r="67" spans="1:5" s="19" customFormat="1" ht="12" customHeight="1" thickBot="1">
      <c r="A67" s="34" t="s">
        <v>144</v>
      </c>
      <c r="B67" s="29" t="s">
        <v>145</v>
      </c>
      <c r="C67" s="18">
        <f>SUM(C68:C71)</f>
        <v>0</v>
      </c>
      <c r="D67" s="18">
        <f>SUM(D68:D71)</f>
        <v>0</v>
      </c>
      <c r="E67" s="18">
        <f>SUM(E68:E71)</f>
        <v>0</v>
      </c>
    </row>
    <row r="68" spans="1:5" s="19" customFormat="1" ht="12" customHeight="1">
      <c r="A68" s="20" t="s">
        <v>146</v>
      </c>
      <c r="B68" s="21" t="s">
        <v>147</v>
      </c>
      <c r="C68" s="25"/>
      <c r="D68" s="25"/>
      <c r="E68" s="25"/>
    </row>
    <row r="69" spans="1:5" s="19" customFormat="1" ht="12" customHeight="1">
      <c r="A69" s="23" t="s">
        <v>148</v>
      </c>
      <c r="B69" s="24" t="s">
        <v>149</v>
      </c>
      <c r="C69" s="25"/>
      <c r="D69" s="25"/>
      <c r="E69" s="25"/>
    </row>
    <row r="70" spans="1:5" s="19" customFormat="1" ht="12" customHeight="1">
      <c r="A70" s="23" t="s">
        <v>150</v>
      </c>
      <c r="B70" s="24" t="s">
        <v>151</v>
      </c>
      <c r="C70" s="25"/>
      <c r="D70" s="25"/>
      <c r="E70" s="25"/>
    </row>
    <row r="71" spans="1:5" s="19" customFormat="1" ht="12" customHeight="1">
      <c r="A71" s="356" t="s">
        <v>152</v>
      </c>
      <c r="B71" s="357" t="s">
        <v>153</v>
      </c>
      <c r="C71" s="358"/>
      <c r="D71" s="358"/>
      <c r="E71" s="358"/>
    </row>
    <row r="72" spans="1:5" s="19" customFormat="1" ht="12" customHeight="1" thickBot="1">
      <c r="A72" s="363"/>
      <c r="B72" s="364"/>
      <c r="C72" s="365"/>
      <c r="D72" s="365"/>
      <c r="E72" s="365"/>
    </row>
    <row r="73" spans="1:5" s="19" customFormat="1" ht="12" customHeight="1" thickBot="1">
      <c r="A73" s="359" t="s">
        <v>154</v>
      </c>
      <c r="B73" s="360" t="s">
        <v>155</v>
      </c>
      <c r="C73" s="361">
        <f>SUM(C74:C75)</f>
        <v>93134988</v>
      </c>
      <c r="D73" s="362">
        <f>SUM(D74:D75)</f>
        <v>136233010</v>
      </c>
      <c r="E73" s="362">
        <f>SUM(E74:E75)</f>
        <v>136233010</v>
      </c>
    </row>
    <row r="74" spans="1:5" s="19" customFormat="1" ht="12" customHeight="1">
      <c r="A74" s="20" t="s">
        <v>156</v>
      </c>
      <c r="B74" s="21" t="s">
        <v>157</v>
      </c>
      <c r="C74" s="22">
        <v>93134988</v>
      </c>
      <c r="D74" s="22">
        <v>136233010</v>
      </c>
      <c r="E74" s="22">
        <v>136233010</v>
      </c>
    </row>
    <row r="75" spans="1:5" s="19" customFormat="1" ht="12" customHeight="1" thickBot="1">
      <c r="A75" s="27" t="s">
        <v>158</v>
      </c>
      <c r="B75" s="28" t="s">
        <v>159</v>
      </c>
      <c r="C75" s="25"/>
      <c r="D75" s="25"/>
      <c r="E75" s="25"/>
    </row>
    <row r="76" spans="1:5" s="19" customFormat="1" ht="12" customHeight="1" thickBot="1">
      <c r="A76" s="34" t="s">
        <v>160</v>
      </c>
      <c r="B76" s="29" t="s">
        <v>161</v>
      </c>
      <c r="C76" s="18">
        <f>SUM(C77:C79)</f>
        <v>0</v>
      </c>
      <c r="D76" s="18">
        <f>SUM(D77:D79)</f>
        <v>6008813</v>
      </c>
      <c r="E76" s="18">
        <f>SUM(E77:E79)</f>
        <v>6008813</v>
      </c>
    </row>
    <row r="77" spans="1:5" s="19" customFormat="1" ht="12" customHeight="1">
      <c r="A77" s="20" t="s">
        <v>162</v>
      </c>
      <c r="B77" s="21" t="s">
        <v>163</v>
      </c>
      <c r="C77" s="25"/>
      <c r="D77" s="25">
        <v>6008813</v>
      </c>
      <c r="E77" s="25">
        <v>6008813</v>
      </c>
    </row>
    <row r="78" spans="1:5" s="19" customFormat="1" ht="12" customHeight="1">
      <c r="A78" s="23" t="s">
        <v>164</v>
      </c>
      <c r="B78" s="24" t="s">
        <v>165</v>
      </c>
      <c r="C78" s="25"/>
      <c r="D78" s="25"/>
      <c r="E78" s="25"/>
    </row>
    <row r="79" spans="1:5" s="19" customFormat="1" ht="12" customHeight="1" thickBot="1">
      <c r="A79" s="27" t="s">
        <v>166</v>
      </c>
      <c r="B79" s="28" t="s">
        <v>167</v>
      </c>
      <c r="C79" s="25"/>
      <c r="D79" s="25"/>
      <c r="E79" s="25"/>
    </row>
    <row r="80" spans="1:5" s="19" customFormat="1" ht="12" customHeight="1" thickBot="1">
      <c r="A80" s="34" t="s">
        <v>168</v>
      </c>
      <c r="B80" s="29" t="s">
        <v>169</v>
      </c>
      <c r="C80" s="18">
        <f>SUM(C81:C84)</f>
        <v>0</v>
      </c>
      <c r="D80" s="18">
        <f>SUM(D81:D84)</f>
        <v>0</v>
      </c>
      <c r="E80" s="18">
        <f>SUM(E81:E84)</f>
        <v>0</v>
      </c>
    </row>
    <row r="81" spans="1:5" s="19" customFormat="1" ht="12" customHeight="1">
      <c r="A81" s="36" t="s">
        <v>170</v>
      </c>
      <c r="B81" s="21" t="s">
        <v>171</v>
      </c>
      <c r="C81" s="25"/>
      <c r="D81" s="25"/>
      <c r="E81" s="25"/>
    </row>
    <row r="82" spans="1:5" s="19" customFormat="1" ht="12" customHeight="1">
      <c r="A82" s="37" t="s">
        <v>172</v>
      </c>
      <c r="B82" s="24" t="s">
        <v>173</v>
      </c>
      <c r="C82" s="25"/>
      <c r="D82" s="25"/>
      <c r="E82" s="25"/>
    </row>
    <row r="83" spans="1:5" s="19" customFormat="1" ht="12" customHeight="1">
      <c r="A83" s="37" t="s">
        <v>174</v>
      </c>
      <c r="B83" s="24" t="s">
        <v>175</v>
      </c>
      <c r="C83" s="25"/>
      <c r="D83" s="25"/>
      <c r="E83" s="25"/>
    </row>
    <row r="84" spans="1:5" s="19" customFormat="1" ht="12" customHeight="1" thickBot="1">
      <c r="A84" s="38" t="s">
        <v>176</v>
      </c>
      <c r="B84" s="28" t="s">
        <v>177</v>
      </c>
      <c r="C84" s="25"/>
      <c r="D84" s="25"/>
      <c r="E84" s="25"/>
    </row>
    <row r="85" spans="1:5" s="19" customFormat="1" ht="12" customHeight="1" thickBot="1">
      <c r="A85" s="34" t="s">
        <v>178</v>
      </c>
      <c r="B85" s="29" t="s">
        <v>179</v>
      </c>
      <c r="C85" s="39"/>
      <c r="D85" s="39"/>
      <c r="E85" s="39"/>
    </row>
    <row r="86" spans="1:5" s="19" customFormat="1" ht="13.5" customHeight="1" thickBot="1">
      <c r="A86" s="34" t="s">
        <v>180</v>
      </c>
      <c r="B86" s="29" t="s">
        <v>181</v>
      </c>
      <c r="C86" s="39"/>
      <c r="D86" s="39"/>
      <c r="E86" s="39"/>
    </row>
    <row r="87" spans="1:5" s="19" customFormat="1" ht="15.75" customHeight="1" thickBot="1">
      <c r="A87" s="34" t="s">
        <v>182</v>
      </c>
      <c r="B87" s="40" t="s">
        <v>183</v>
      </c>
      <c r="C87" s="18">
        <f>+C63+C67+C73+C76+C80+C86+C85</f>
        <v>93134988</v>
      </c>
      <c r="D87" s="18">
        <f>+D63+D67+D73+D76+D80+D86+D85</f>
        <v>142241823</v>
      </c>
      <c r="E87" s="18">
        <f>+E63+E67+E73+E76+E80+E86+E85</f>
        <v>142241823</v>
      </c>
    </row>
    <row r="88" spans="1:5" s="19" customFormat="1" ht="16.5" customHeight="1" thickBot="1">
      <c r="A88" s="41" t="s">
        <v>184</v>
      </c>
      <c r="B88" s="42" t="s">
        <v>185</v>
      </c>
      <c r="C88" s="18">
        <f>+C62+C87</f>
        <v>351728323</v>
      </c>
      <c r="D88" s="18">
        <f>+D62+D87</f>
        <v>665311494</v>
      </c>
      <c r="E88" s="18">
        <f>+E62+E87</f>
        <v>655819989</v>
      </c>
    </row>
    <row r="89" spans="1:5" s="19" customFormat="1" ht="83.25" customHeight="1">
      <c r="A89" s="43"/>
      <c r="B89" s="44"/>
      <c r="C89" s="45"/>
      <c r="D89" s="45"/>
      <c r="E89" s="45"/>
    </row>
    <row r="90" spans="1:5" ht="16.5" customHeight="1">
      <c r="A90" s="699" t="s">
        <v>186</v>
      </c>
      <c r="B90" s="699"/>
      <c r="C90" s="699"/>
      <c r="D90" s="7"/>
      <c r="E90" s="7"/>
    </row>
    <row r="91" spans="1:5" s="47" customFormat="1" ht="16.5" customHeight="1" thickBot="1">
      <c r="A91" s="700" t="s">
        <v>187</v>
      </c>
      <c r="B91" s="700"/>
      <c r="C91" s="46"/>
      <c r="D91" s="46" t="s">
        <v>485</v>
      </c>
      <c r="E91" s="46" t="s">
        <v>485</v>
      </c>
    </row>
    <row r="92" spans="1:5" ht="37.5" customHeight="1" thickBot="1">
      <c r="A92" s="9" t="s">
        <v>15</v>
      </c>
      <c r="B92" s="10" t="s">
        <v>188</v>
      </c>
      <c r="C92" s="11" t="str">
        <f>+C3</f>
        <v>2018. évi                 eredeti előirányzat</v>
      </c>
      <c r="D92" s="11" t="str">
        <f>+D3</f>
        <v>2018. évi                 módosított előirányzat</v>
      </c>
      <c r="E92" s="11" t="str">
        <f>+E3</f>
        <v>Teljesítés</v>
      </c>
    </row>
    <row r="93" spans="1:5" s="15" customFormat="1" ht="12" customHeight="1" thickBot="1">
      <c r="A93" s="48" t="s">
        <v>17</v>
      </c>
      <c r="B93" s="49" t="s">
        <v>18</v>
      </c>
      <c r="C93" s="50" t="s">
        <v>19</v>
      </c>
      <c r="D93" s="50" t="s">
        <v>285</v>
      </c>
      <c r="E93" s="50" t="s">
        <v>285</v>
      </c>
    </row>
    <row r="94" spans="1:5" ht="12" customHeight="1" thickBot="1">
      <c r="A94" s="51" t="s">
        <v>20</v>
      </c>
      <c r="B94" s="52" t="s">
        <v>189</v>
      </c>
      <c r="C94" s="53">
        <f>C95+C96+C97+C98+C99+C112</f>
        <v>251714295</v>
      </c>
      <c r="D94" s="53">
        <f>D95+D96+D97+D98+D99+D112</f>
        <v>536520512</v>
      </c>
      <c r="E94" s="53">
        <f>E95+E96+E97+E98+E99+E112</f>
        <v>281663102</v>
      </c>
    </row>
    <row r="95" spans="1:5" ht="12" customHeight="1">
      <c r="A95" s="54" t="s">
        <v>22</v>
      </c>
      <c r="B95" s="55" t="s">
        <v>190</v>
      </c>
      <c r="C95" s="56">
        <v>138598700</v>
      </c>
      <c r="D95" s="56">
        <v>156005327</v>
      </c>
      <c r="E95" s="56">
        <v>150344510</v>
      </c>
    </row>
    <row r="96" spans="1:5" ht="12" customHeight="1">
      <c r="A96" s="23" t="s">
        <v>24</v>
      </c>
      <c r="B96" s="57" t="s">
        <v>191</v>
      </c>
      <c r="C96" s="25">
        <v>26788300</v>
      </c>
      <c r="D96" s="25">
        <v>29563254</v>
      </c>
      <c r="E96" s="25">
        <v>28615501</v>
      </c>
    </row>
    <row r="97" spans="1:5" ht="12" customHeight="1">
      <c r="A97" s="23" t="s">
        <v>26</v>
      </c>
      <c r="B97" s="57" t="s">
        <v>192</v>
      </c>
      <c r="C97" s="30">
        <v>76742295</v>
      </c>
      <c r="D97" s="30">
        <v>114098290</v>
      </c>
      <c r="E97" s="30">
        <v>91608474</v>
      </c>
    </row>
    <row r="98" spans="1:5" ht="12" customHeight="1">
      <c r="A98" s="23" t="s">
        <v>28</v>
      </c>
      <c r="B98" s="58" t="s">
        <v>193</v>
      </c>
      <c r="C98" s="30">
        <v>600000</v>
      </c>
      <c r="D98" s="30">
        <v>2435500</v>
      </c>
      <c r="E98" s="30">
        <v>2418449</v>
      </c>
    </row>
    <row r="99" spans="1:5" ht="12" customHeight="1">
      <c r="A99" s="23" t="s">
        <v>194</v>
      </c>
      <c r="B99" s="59" t="s">
        <v>195</v>
      </c>
      <c r="C99" s="30">
        <v>8985000</v>
      </c>
      <c r="D99" s="30">
        <v>11356903</v>
      </c>
      <c r="E99" s="30">
        <v>8676168</v>
      </c>
    </row>
    <row r="100" spans="1:5" ht="12" customHeight="1">
      <c r="A100" s="23" t="s">
        <v>32</v>
      </c>
      <c r="B100" s="57" t="s">
        <v>196</v>
      </c>
      <c r="C100" s="30"/>
      <c r="D100" s="30">
        <v>1787913</v>
      </c>
      <c r="E100" s="30">
        <v>1787913</v>
      </c>
    </row>
    <row r="101" spans="1:5" ht="12" customHeight="1">
      <c r="A101" s="23" t="s">
        <v>197</v>
      </c>
      <c r="B101" s="60" t="s">
        <v>198</v>
      </c>
      <c r="C101" s="30"/>
      <c r="D101" s="30"/>
      <c r="E101" s="30"/>
    </row>
    <row r="102" spans="1:5" ht="12" customHeight="1">
      <c r="A102" s="23" t="s">
        <v>199</v>
      </c>
      <c r="B102" s="60" t="s">
        <v>200</v>
      </c>
      <c r="C102" s="30"/>
      <c r="D102" s="30">
        <v>49990</v>
      </c>
      <c r="E102" s="30">
        <v>49653</v>
      </c>
    </row>
    <row r="103" spans="1:5" ht="12" customHeight="1">
      <c r="A103" s="23" t="s">
        <v>201</v>
      </c>
      <c r="B103" s="61" t="s">
        <v>202</v>
      </c>
      <c r="C103" s="30"/>
      <c r="D103" s="30"/>
      <c r="E103" s="30"/>
    </row>
    <row r="104" spans="1:5" ht="12" customHeight="1">
      <c r="A104" s="23" t="s">
        <v>203</v>
      </c>
      <c r="B104" s="62" t="s">
        <v>204</v>
      </c>
      <c r="C104" s="30"/>
      <c r="D104" s="30"/>
      <c r="E104" s="30"/>
    </row>
    <row r="105" spans="1:5" ht="12" customHeight="1">
      <c r="A105" s="23" t="s">
        <v>205</v>
      </c>
      <c r="B105" s="62" t="s">
        <v>206</v>
      </c>
      <c r="C105" s="30"/>
      <c r="D105" s="30"/>
      <c r="E105" s="30"/>
    </row>
    <row r="106" spans="1:5" ht="12" customHeight="1">
      <c r="A106" s="23" t="s">
        <v>207</v>
      </c>
      <c r="B106" s="61" t="s">
        <v>208</v>
      </c>
      <c r="C106" s="30">
        <v>6985000</v>
      </c>
      <c r="D106" s="30">
        <v>7519000</v>
      </c>
      <c r="E106" s="30">
        <v>5468602</v>
      </c>
    </row>
    <row r="107" spans="1:5" ht="12" customHeight="1">
      <c r="A107" s="23" t="s">
        <v>209</v>
      </c>
      <c r="B107" s="61" t="s">
        <v>210</v>
      </c>
      <c r="C107" s="30"/>
      <c r="D107" s="30"/>
      <c r="E107" s="30"/>
    </row>
    <row r="108" spans="1:5" ht="12" customHeight="1">
      <c r="A108" s="23" t="s">
        <v>211</v>
      </c>
      <c r="B108" s="62" t="s">
        <v>212</v>
      </c>
      <c r="C108" s="30"/>
      <c r="D108" s="30">
        <v>0</v>
      </c>
      <c r="E108" s="30"/>
    </row>
    <row r="109" spans="1:5" ht="12" customHeight="1">
      <c r="A109" s="63" t="s">
        <v>213</v>
      </c>
      <c r="B109" s="60" t="s">
        <v>214</v>
      </c>
      <c r="C109" s="30"/>
      <c r="D109" s="30"/>
      <c r="E109" s="30"/>
    </row>
    <row r="110" spans="1:5" ht="12" customHeight="1">
      <c r="A110" s="23" t="s">
        <v>215</v>
      </c>
      <c r="B110" s="60" t="s">
        <v>216</v>
      </c>
      <c r="C110" s="30"/>
      <c r="D110" s="30"/>
      <c r="E110" s="30"/>
    </row>
    <row r="111" spans="1:5" ht="12" customHeight="1">
      <c r="A111" s="27" t="s">
        <v>217</v>
      </c>
      <c r="B111" s="60" t="s">
        <v>218</v>
      </c>
      <c r="C111" s="30">
        <v>2000000</v>
      </c>
      <c r="D111" s="30">
        <v>2400000</v>
      </c>
      <c r="E111" s="30">
        <v>1370000</v>
      </c>
    </row>
    <row r="112" spans="1:5" ht="12" customHeight="1">
      <c r="A112" s="23" t="s">
        <v>219</v>
      </c>
      <c r="B112" s="58" t="s">
        <v>220</v>
      </c>
      <c r="C112" s="25"/>
      <c r="D112" s="25">
        <v>223061238</v>
      </c>
      <c r="E112" s="25"/>
    </row>
    <row r="113" spans="1:5" ht="12" customHeight="1">
      <c r="A113" s="23" t="s">
        <v>221</v>
      </c>
      <c r="B113" s="57" t="s">
        <v>222</v>
      </c>
      <c r="C113" s="25"/>
      <c r="D113" s="25"/>
      <c r="E113" s="25"/>
    </row>
    <row r="114" spans="1:5" ht="12" customHeight="1" thickBot="1">
      <c r="A114" s="64" t="s">
        <v>223</v>
      </c>
      <c r="B114" s="65" t="s">
        <v>224</v>
      </c>
      <c r="C114" s="66"/>
      <c r="D114" s="66"/>
      <c r="E114" s="66"/>
    </row>
    <row r="115" spans="1:5" ht="12" customHeight="1" thickBot="1">
      <c r="A115" s="67" t="s">
        <v>34</v>
      </c>
      <c r="B115" s="68" t="s">
        <v>225</v>
      </c>
      <c r="C115" s="69">
        <f>+C116+C118+C120</f>
        <v>92740424</v>
      </c>
      <c r="D115" s="69">
        <f>+D116+D118+D120</f>
        <v>115508565</v>
      </c>
      <c r="E115" s="69">
        <f>+E116+E118+E120</f>
        <v>111436276</v>
      </c>
    </row>
    <row r="116" spans="1:5" ht="12" customHeight="1">
      <c r="A116" s="20" t="s">
        <v>36</v>
      </c>
      <c r="B116" s="57" t="s">
        <v>226</v>
      </c>
      <c r="C116" s="22">
        <v>84740424</v>
      </c>
      <c r="D116" s="22">
        <v>85709347</v>
      </c>
      <c r="E116" s="22">
        <v>82208164</v>
      </c>
    </row>
    <row r="117" spans="1:5" ht="12" customHeight="1">
      <c r="A117" s="20" t="s">
        <v>38</v>
      </c>
      <c r="B117" s="70" t="s">
        <v>227</v>
      </c>
      <c r="C117" s="22"/>
      <c r="D117" s="22"/>
      <c r="E117" s="22"/>
    </row>
    <row r="118" spans="1:5" ht="12" customHeight="1">
      <c r="A118" s="20" t="s">
        <v>40</v>
      </c>
      <c r="B118" s="70" t="s">
        <v>228</v>
      </c>
      <c r="C118" s="25">
        <v>0</v>
      </c>
      <c r="D118" s="25">
        <v>21799217</v>
      </c>
      <c r="E118" s="25">
        <v>21471111</v>
      </c>
    </row>
    <row r="119" spans="1:5" ht="12" customHeight="1">
      <c r="A119" s="20" t="s">
        <v>42</v>
      </c>
      <c r="B119" s="70" t="s">
        <v>229</v>
      </c>
      <c r="C119" s="71"/>
      <c r="D119" s="71"/>
      <c r="E119" s="71"/>
    </row>
    <row r="120" spans="1:5" ht="12" customHeight="1">
      <c r="A120" s="20" t="s">
        <v>44</v>
      </c>
      <c r="B120" s="28" t="s">
        <v>230</v>
      </c>
      <c r="C120" s="71">
        <v>8000000</v>
      </c>
      <c r="D120" s="71">
        <v>8000001</v>
      </c>
      <c r="E120" s="71">
        <v>7757001</v>
      </c>
    </row>
    <row r="121" spans="1:5" ht="12" customHeight="1">
      <c r="A121" s="20" t="s">
        <v>46</v>
      </c>
      <c r="B121" s="26" t="s">
        <v>231</v>
      </c>
      <c r="C121" s="71"/>
      <c r="D121" s="71"/>
      <c r="E121" s="71"/>
    </row>
    <row r="122" spans="1:5" ht="12" customHeight="1">
      <c r="A122" s="20" t="s">
        <v>232</v>
      </c>
      <c r="B122" s="72" t="s">
        <v>233</v>
      </c>
      <c r="C122" s="71"/>
      <c r="D122" s="71"/>
      <c r="E122" s="71"/>
    </row>
    <row r="123" spans="1:5" ht="15.75">
      <c r="A123" s="20" t="s">
        <v>234</v>
      </c>
      <c r="B123" s="62" t="s">
        <v>206</v>
      </c>
      <c r="C123" s="71"/>
      <c r="D123" s="71"/>
      <c r="E123" s="71"/>
    </row>
    <row r="124" spans="1:5" ht="12" customHeight="1">
      <c r="A124" s="20" t="s">
        <v>235</v>
      </c>
      <c r="B124" s="62" t="s">
        <v>236</v>
      </c>
      <c r="C124" s="71">
        <v>8000000</v>
      </c>
      <c r="D124" s="71">
        <v>8000000</v>
      </c>
      <c r="E124" s="71">
        <v>7757000</v>
      </c>
    </row>
    <row r="125" spans="1:5" ht="12" customHeight="1">
      <c r="A125" s="20" t="s">
        <v>237</v>
      </c>
      <c r="B125" s="62" t="s">
        <v>238</v>
      </c>
      <c r="C125" s="71"/>
      <c r="D125" s="71"/>
      <c r="E125" s="71"/>
    </row>
    <row r="126" spans="1:5" ht="12" customHeight="1">
      <c r="A126" s="20" t="s">
        <v>239</v>
      </c>
      <c r="B126" s="62" t="s">
        <v>212</v>
      </c>
      <c r="C126" s="71">
        <v>0</v>
      </c>
      <c r="D126" s="71">
        <v>0</v>
      </c>
      <c r="E126" s="71">
        <v>0</v>
      </c>
    </row>
    <row r="127" spans="1:5" ht="12" customHeight="1">
      <c r="A127" s="20" t="s">
        <v>240</v>
      </c>
      <c r="B127" s="62" t="s">
        <v>241</v>
      </c>
      <c r="C127" s="71"/>
      <c r="D127" s="71"/>
      <c r="E127" s="71"/>
    </row>
    <row r="128" spans="1:5" ht="16.5" thickBot="1">
      <c r="A128" s="63" t="s">
        <v>242</v>
      </c>
      <c r="B128" s="62" t="s">
        <v>243</v>
      </c>
      <c r="C128" s="73"/>
      <c r="D128" s="73">
        <v>1</v>
      </c>
      <c r="E128" s="73">
        <v>1</v>
      </c>
    </row>
    <row r="129" spans="1:5" ht="12" customHeight="1" thickBot="1">
      <c r="A129" s="16" t="s">
        <v>48</v>
      </c>
      <c r="B129" s="17" t="s">
        <v>244</v>
      </c>
      <c r="C129" s="18">
        <f>+C94+C115</f>
        <v>344454719</v>
      </c>
      <c r="D129" s="18">
        <f>+D94+D115</f>
        <v>652029077</v>
      </c>
      <c r="E129" s="18">
        <f>+E94+E115</f>
        <v>393099378</v>
      </c>
    </row>
    <row r="130" spans="1:5" ht="12" customHeight="1" thickBot="1">
      <c r="A130" s="16" t="s">
        <v>245</v>
      </c>
      <c r="B130" s="17" t="s">
        <v>246</v>
      </c>
      <c r="C130" s="18">
        <f>+C131+C132+C133</f>
        <v>0</v>
      </c>
      <c r="D130" s="18">
        <f>+D131+D132+D133</f>
        <v>0</v>
      </c>
      <c r="E130" s="18">
        <f>+E131+E132+E133</f>
        <v>0</v>
      </c>
    </row>
    <row r="131" spans="1:5" ht="12" customHeight="1">
      <c r="A131" s="20" t="s">
        <v>64</v>
      </c>
      <c r="B131" s="70" t="s">
        <v>247</v>
      </c>
      <c r="C131" s="71"/>
      <c r="D131" s="71"/>
      <c r="E131" s="71"/>
    </row>
    <row r="132" spans="1:5" ht="12" customHeight="1">
      <c r="A132" s="20" t="s">
        <v>72</v>
      </c>
      <c r="B132" s="70" t="s">
        <v>248</v>
      </c>
      <c r="C132" s="71"/>
      <c r="D132" s="71"/>
      <c r="E132" s="71"/>
    </row>
    <row r="133" spans="1:5" ht="12" customHeight="1" thickBot="1">
      <c r="A133" s="63" t="s">
        <v>74</v>
      </c>
      <c r="B133" s="70" t="s">
        <v>249</v>
      </c>
      <c r="C133" s="71"/>
      <c r="D133" s="71"/>
      <c r="E133" s="71"/>
    </row>
    <row r="134" spans="1:5" ht="12" customHeight="1" thickBot="1">
      <c r="A134" s="16" t="s">
        <v>78</v>
      </c>
      <c r="B134" s="17" t="s">
        <v>250</v>
      </c>
      <c r="C134" s="18">
        <f>SUM(C135:C140)</f>
        <v>0</v>
      </c>
      <c r="D134" s="18">
        <f>SUM(D135:D140)</f>
        <v>0</v>
      </c>
      <c r="E134" s="18">
        <f>SUM(E135:E140)</f>
        <v>0</v>
      </c>
    </row>
    <row r="135" spans="1:5" ht="12" customHeight="1">
      <c r="A135" s="20" t="s">
        <v>80</v>
      </c>
      <c r="B135" s="74" t="s">
        <v>251</v>
      </c>
      <c r="C135" s="71"/>
      <c r="D135" s="71"/>
      <c r="E135" s="71"/>
    </row>
    <row r="136" spans="1:5" ht="12" customHeight="1">
      <c r="A136" s="20" t="s">
        <v>82</v>
      </c>
      <c r="B136" s="74" t="s">
        <v>252</v>
      </c>
      <c r="C136" s="71"/>
      <c r="D136" s="71"/>
      <c r="E136" s="71"/>
    </row>
    <row r="137" spans="1:5" ht="12" customHeight="1">
      <c r="A137" s="20" t="s">
        <v>84</v>
      </c>
      <c r="B137" s="74" t="s">
        <v>253</v>
      </c>
      <c r="C137" s="71"/>
      <c r="D137" s="71"/>
      <c r="E137" s="71"/>
    </row>
    <row r="138" spans="1:5" ht="12" customHeight="1">
      <c r="A138" s="20" t="s">
        <v>86</v>
      </c>
      <c r="B138" s="74" t="s">
        <v>254</v>
      </c>
      <c r="C138" s="71"/>
      <c r="D138" s="71"/>
      <c r="E138" s="71"/>
    </row>
    <row r="139" spans="1:5" ht="12" customHeight="1">
      <c r="A139" s="20" t="s">
        <v>88</v>
      </c>
      <c r="B139" s="74" t="s">
        <v>255</v>
      </c>
      <c r="C139" s="71"/>
      <c r="D139" s="71"/>
      <c r="E139" s="71"/>
    </row>
    <row r="140" spans="1:5" ht="12" customHeight="1" thickBot="1">
      <c r="A140" s="63" t="s">
        <v>90</v>
      </c>
      <c r="B140" s="74" t="s">
        <v>256</v>
      </c>
      <c r="C140" s="71"/>
      <c r="D140" s="71"/>
      <c r="E140" s="71"/>
    </row>
    <row r="141" spans="1:5" ht="12" customHeight="1" thickBot="1">
      <c r="A141" s="16" t="s">
        <v>102</v>
      </c>
      <c r="B141" s="17" t="s">
        <v>257</v>
      </c>
      <c r="C141" s="18">
        <f>+C142+C143+C144+C145</f>
        <v>7273604</v>
      </c>
      <c r="D141" s="18">
        <f>+D142+D143+D144+D145</f>
        <v>13282417</v>
      </c>
      <c r="E141" s="18">
        <f>+E142+E143+E144+E145</f>
        <v>7273520</v>
      </c>
    </row>
    <row r="142" spans="1:5" ht="12" customHeight="1">
      <c r="A142" s="20" t="s">
        <v>104</v>
      </c>
      <c r="B142" s="74" t="s">
        <v>258</v>
      </c>
      <c r="C142" s="71"/>
      <c r="D142" s="71"/>
      <c r="E142" s="71"/>
    </row>
    <row r="143" spans="1:5" ht="12" customHeight="1">
      <c r="A143" s="20" t="s">
        <v>106</v>
      </c>
      <c r="B143" s="74" t="s">
        <v>259</v>
      </c>
      <c r="C143" s="71">
        <v>6154304</v>
      </c>
      <c r="D143" s="71">
        <v>12163117</v>
      </c>
      <c r="E143" s="71">
        <v>6154304</v>
      </c>
    </row>
    <row r="144" spans="1:5" ht="12" customHeight="1">
      <c r="A144" s="20" t="s">
        <v>108</v>
      </c>
      <c r="B144" s="74" t="s">
        <v>260</v>
      </c>
      <c r="C144" s="71"/>
      <c r="D144" s="71">
        <v>0</v>
      </c>
      <c r="E144" s="71">
        <v>0</v>
      </c>
    </row>
    <row r="145" spans="1:5" ht="12" customHeight="1" thickBot="1">
      <c r="A145" s="63" t="s">
        <v>110</v>
      </c>
      <c r="B145" s="75" t="s">
        <v>261</v>
      </c>
      <c r="C145" s="71">
        <v>1119300</v>
      </c>
      <c r="D145" s="71">
        <v>1119300</v>
      </c>
      <c r="E145" s="71">
        <v>1119216</v>
      </c>
    </row>
    <row r="146" spans="1:5" ht="12" customHeight="1" thickBot="1">
      <c r="A146" s="16" t="s">
        <v>262</v>
      </c>
      <c r="B146" s="17" t="s">
        <v>263</v>
      </c>
      <c r="C146" s="76">
        <f>SUM(C147:C151)</f>
        <v>0</v>
      </c>
      <c r="D146" s="76">
        <f>SUM(D147:D151)</f>
        <v>0</v>
      </c>
      <c r="E146" s="76">
        <f>SUM(E147:E151)</f>
        <v>0</v>
      </c>
    </row>
    <row r="147" spans="1:5" ht="12" customHeight="1">
      <c r="A147" s="20" t="s">
        <v>116</v>
      </c>
      <c r="B147" s="74" t="s">
        <v>264</v>
      </c>
      <c r="C147" s="71"/>
      <c r="D147" s="71"/>
      <c r="E147" s="71"/>
    </row>
    <row r="148" spans="1:5" ht="12" customHeight="1">
      <c r="A148" s="20" t="s">
        <v>118</v>
      </c>
      <c r="B148" s="74" t="s">
        <v>265</v>
      </c>
      <c r="C148" s="71"/>
      <c r="D148" s="71"/>
      <c r="E148" s="71"/>
    </row>
    <row r="149" spans="1:5" ht="12" customHeight="1">
      <c r="A149" s="20" t="s">
        <v>120</v>
      </c>
      <c r="B149" s="74" t="s">
        <v>266</v>
      </c>
      <c r="C149" s="71"/>
      <c r="D149" s="71"/>
      <c r="E149" s="71"/>
    </row>
    <row r="150" spans="1:5" ht="12" customHeight="1">
      <c r="A150" s="20" t="s">
        <v>122</v>
      </c>
      <c r="B150" s="74" t="s">
        <v>267</v>
      </c>
      <c r="C150" s="71"/>
      <c r="D150" s="71"/>
      <c r="E150" s="71"/>
    </row>
    <row r="151" spans="1:5" ht="12" customHeight="1" thickBot="1">
      <c r="A151" s="20" t="s">
        <v>268</v>
      </c>
      <c r="B151" s="74" t="s">
        <v>269</v>
      </c>
      <c r="C151" s="71"/>
      <c r="D151" s="71"/>
      <c r="E151" s="71"/>
    </row>
    <row r="152" spans="1:5" ht="12" customHeight="1" thickBot="1">
      <c r="A152" s="16" t="s">
        <v>124</v>
      </c>
      <c r="B152" s="17" t="s">
        <v>270</v>
      </c>
      <c r="C152" s="77"/>
      <c r="D152" s="77"/>
      <c r="E152" s="77"/>
    </row>
    <row r="153" spans="1:5" ht="12" customHeight="1" thickBot="1">
      <c r="A153" s="16" t="s">
        <v>271</v>
      </c>
      <c r="B153" s="17" t="s">
        <v>272</v>
      </c>
      <c r="C153" s="77"/>
      <c r="D153" s="77"/>
      <c r="E153" s="77"/>
    </row>
    <row r="154" spans="1:9" ht="15" customHeight="1" thickBot="1">
      <c r="A154" s="16" t="s">
        <v>273</v>
      </c>
      <c r="B154" s="17" t="s">
        <v>274</v>
      </c>
      <c r="C154" s="78">
        <f>+C130+C134+C141+C146+C152+C153</f>
        <v>7273604</v>
      </c>
      <c r="D154" s="78">
        <f>+D130+D134+D141+D146+D152+D153</f>
        <v>13282417</v>
      </c>
      <c r="E154" s="78">
        <f>+E130+E134+E141+E146+E152+E153</f>
        <v>7273520</v>
      </c>
      <c r="F154" s="79"/>
      <c r="G154" s="80"/>
      <c r="H154" s="80"/>
      <c r="I154" s="80"/>
    </row>
    <row r="155" spans="1:5" s="19" customFormat="1" ht="12.75" customHeight="1" thickBot="1">
      <c r="A155" s="81" t="s">
        <v>275</v>
      </c>
      <c r="B155" s="82" t="s">
        <v>276</v>
      </c>
      <c r="C155" s="78">
        <f>+C129+C154</f>
        <v>351728323</v>
      </c>
      <c r="D155" s="78">
        <f>+D129+D154</f>
        <v>665311494</v>
      </c>
      <c r="E155" s="78">
        <f>+E129+E154</f>
        <v>400372898</v>
      </c>
    </row>
    <row r="156" ht="7.5" customHeight="1"/>
    <row r="157" spans="1:5" ht="15.75">
      <c r="A157" s="697" t="s">
        <v>277</v>
      </c>
      <c r="B157" s="697"/>
      <c r="C157" s="697"/>
      <c r="D157" s="7"/>
      <c r="E157" s="7"/>
    </row>
    <row r="158" spans="1:5" ht="15" customHeight="1" thickBot="1">
      <c r="A158" s="698" t="s">
        <v>278</v>
      </c>
      <c r="B158" s="698"/>
      <c r="C158" s="8"/>
      <c r="D158" s="8" t="s">
        <v>485</v>
      </c>
      <c r="E158" s="8" t="s">
        <v>485</v>
      </c>
    </row>
    <row r="159" spans="1:5" ht="13.5" customHeight="1" thickBot="1">
      <c r="A159" s="16">
        <v>1</v>
      </c>
      <c r="B159" s="83" t="s">
        <v>279</v>
      </c>
      <c r="C159" s="18">
        <f>+C62-C129</f>
        <v>-85861384</v>
      </c>
      <c r="D159" s="18">
        <f>+D62-D129</f>
        <v>-128959406</v>
      </c>
      <c r="E159" s="18">
        <f>+E62-E129</f>
        <v>120478788</v>
      </c>
    </row>
    <row r="160" spans="1:5" ht="27.75" customHeight="1" thickBot="1">
      <c r="A160" s="16" t="s">
        <v>34</v>
      </c>
      <c r="B160" s="83" t="s">
        <v>280</v>
      </c>
      <c r="C160" s="18">
        <f>+C87-C154</f>
        <v>85861384</v>
      </c>
      <c r="D160" s="18">
        <f>+D87-D154</f>
        <v>128959406</v>
      </c>
      <c r="E160" s="18">
        <f>+E87-E154</f>
        <v>134968303</v>
      </c>
    </row>
  </sheetData>
  <sheetProtection selectLockedCells="1" selectUnlockedCells="1"/>
  <mergeCells count="6">
    <mergeCell ref="A157:C157"/>
    <mergeCell ref="A158:B158"/>
    <mergeCell ref="A1:C1"/>
    <mergeCell ref="A2:B2"/>
    <mergeCell ref="A90:C90"/>
    <mergeCell ref="A91:B91"/>
  </mergeCells>
  <printOptions horizontalCentered="1"/>
  <pageMargins left="0.7874015748031497" right="0.7874015748031497" top="1.1811023622047245" bottom="0.8661417322834646" header="0.2362204724409449" footer="0.5118110236220472"/>
  <pageSetup horizontalDpi="600" verticalDpi="600" orientation="portrait" paperSize="9" scale="73" r:id="rId1"/>
  <headerFooter alignWithMargins="0">
    <oddHeader>&amp;L&amp;"Times New Roman CE,Félkövér dőlt"&amp;11 1.1. melléklet a 8/2019. (V.28.) önkormányzati rendelethez&amp;C&amp;"Times New Roman CE,Félkövér"&amp;12
KÖLESD Községi Önkormányzat
2018. ÉVI KÖLTSÉGVETÉSÉNEK ÖSSZEVONT MÉRLEGE</oddHeader>
  </headerFooter>
  <rowBreaks count="2" manualBreakCount="2">
    <brk id="72" max="4" man="1"/>
    <brk id="8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zoomScale="150" zoomScaleNormal="150" zoomScalePageLayoutView="0" workbookViewId="0" topLeftCell="B1">
      <selection activeCell="C11" sqref="C11"/>
    </sheetView>
  </sheetViews>
  <sheetFormatPr defaultColWidth="9.00390625" defaultRowHeight="12.75"/>
  <cols>
    <col min="1" max="1" width="6.875" style="383" customWidth="1"/>
    <col min="2" max="2" width="49.625" style="384" customWidth="1"/>
    <col min="3" max="8" width="12.875" style="384" customWidth="1"/>
    <col min="9" max="9" width="14.375" style="384" customWidth="1"/>
    <col min="10" max="10" width="3.375" style="384" customWidth="1"/>
    <col min="11" max="16384" width="9.375" style="384" customWidth="1"/>
  </cols>
  <sheetData>
    <row r="1" spans="6:10" ht="21.75" customHeight="1">
      <c r="F1" s="686"/>
      <c r="G1" s="686"/>
      <c r="H1" s="726" t="s">
        <v>498</v>
      </c>
      <c r="I1" s="726"/>
      <c r="J1" s="686"/>
    </row>
    <row r="2" spans="1:9" ht="27.75" customHeight="1">
      <c r="A2" s="727" t="s">
        <v>499</v>
      </c>
      <c r="B2" s="727"/>
      <c r="C2" s="727"/>
      <c r="D2" s="727"/>
      <c r="E2" s="727"/>
      <c r="F2" s="727"/>
      <c r="G2" s="727"/>
      <c r="H2" s="727"/>
      <c r="I2" s="727"/>
    </row>
    <row r="3" ht="20.25" customHeight="1" thickBot="1">
      <c r="I3" s="385" t="s">
        <v>500</v>
      </c>
    </row>
    <row r="4" spans="1:9" s="386" customFormat="1" ht="26.25" customHeight="1">
      <c r="A4" s="728" t="s">
        <v>15</v>
      </c>
      <c r="B4" s="730" t="s">
        <v>501</v>
      </c>
      <c r="C4" s="728" t="s">
        <v>502</v>
      </c>
      <c r="D4" s="728" t="s">
        <v>766</v>
      </c>
      <c r="E4" s="732" t="s">
        <v>503</v>
      </c>
      <c r="F4" s="733"/>
      <c r="G4" s="733"/>
      <c r="H4" s="734"/>
      <c r="I4" s="730" t="s">
        <v>395</v>
      </c>
    </row>
    <row r="5" spans="1:9" s="389" customFormat="1" ht="32.25" customHeight="1" thickBot="1">
      <c r="A5" s="729"/>
      <c r="B5" s="731"/>
      <c r="C5" s="731"/>
      <c r="D5" s="729"/>
      <c r="E5" s="387" t="s">
        <v>542</v>
      </c>
      <c r="F5" s="387" t="s">
        <v>543</v>
      </c>
      <c r="G5" s="387" t="s">
        <v>764</v>
      </c>
      <c r="H5" s="388" t="s">
        <v>765</v>
      </c>
      <c r="I5" s="731"/>
    </row>
    <row r="6" spans="1:9" s="395" customFormat="1" ht="12.75" customHeight="1" thickBot="1">
      <c r="A6" s="390" t="s">
        <v>17</v>
      </c>
      <c r="B6" s="391" t="s">
        <v>18</v>
      </c>
      <c r="C6" s="392" t="s">
        <v>19</v>
      </c>
      <c r="D6" s="391" t="s">
        <v>285</v>
      </c>
      <c r="E6" s="390" t="s">
        <v>286</v>
      </c>
      <c r="F6" s="392" t="s">
        <v>373</v>
      </c>
      <c r="G6" s="392" t="s">
        <v>484</v>
      </c>
      <c r="H6" s="393" t="s">
        <v>504</v>
      </c>
      <c r="I6" s="394" t="s">
        <v>505</v>
      </c>
    </row>
    <row r="7" spans="1:9" ht="24.75" customHeight="1" thickBot="1">
      <c r="A7" s="396" t="s">
        <v>20</v>
      </c>
      <c r="B7" s="397" t="s">
        <v>506</v>
      </c>
      <c r="C7" s="398"/>
      <c r="D7" s="399">
        <f>+D8+D9</f>
        <v>0</v>
      </c>
      <c r="E7" s="400">
        <f>+E8+E9</f>
        <v>0</v>
      </c>
      <c r="F7" s="401">
        <f>+F8+F9</f>
        <v>0</v>
      </c>
      <c r="G7" s="401">
        <f>+G8+G9</f>
        <v>0</v>
      </c>
      <c r="H7" s="402">
        <f>+H8+H9</f>
        <v>0</v>
      </c>
      <c r="I7" s="399">
        <f aca="true" t="shared" si="0" ref="I7:I18">SUM(D7:H7)</f>
        <v>0</v>
      </c>
    </row>
    <row r="8" spans="1:10" ht="19.5" customHeight="1">
      <c r="A8" s="403" t="s">
        <v>34</v>
      </c>
      <c r="B8" s="404" t="s">
        <v>507</v>
      </c>
      <c r="C8" s="405"/>
      <c r="D8" s="406"/>
      <c r="E8" s="407"/>
      <c r="F8" s="408"/>
      <c r="G8" s="408"/>
      <c r="H8" s="409"/>
      <c r="I8" s="410">
        <f t="shared" si="0"/>
        <v>0</v>
      </c>
      <c r="J8" s="723"/>
    </row>
    <row r="9" spans="1:10" ht="19.5" customHeight="1" thickBot="1">
      <c r="A9" s="403" t="s">
        <v>48</v>
      </c>
      <c r="B9" s="404" t="s">
        <v>507</v>
      </c>
      <c r="C9" s="405"/>
      <c r="D9" s="406"/>
      <c r="E9" s="407"/>
      <c r="F9" s="408"/>
      <c r="G9" s="408"/>
      <c r="H9" s="409"/>
      <c r="I9" s="410">
        <f t="shared" si="0"/>
        <v>0</v>
      </c>
      <c r="J9" s="723"/>
    </row>
    <row r="10" spans="1:10" ht="25.5" customHeight="1" thickBot="1">
      <c r="A10" s="396" t="s">
        <v>245</v>
      </c>
      <c r="B10" s="397" t="s">
        <v>508</v>
      </c>
      <c r="C10" s="696" t="s">
        <v>801</v>
      </c>
      <c r="D10" s="399">
        <f>+D11+D12</f>
        <v>0</v>
      </c>
      <c r="E10" s="400">
        <f>+E11+E12</f>
        <v>1456935</v>
      </c>
      <c r="F10" s="401">
        <f>+F11+F12</f>
        <v>1421400</v>
      </c>
      <c r="G10" s="401">
        <f>+G11+G12</f>
        <v>1421400</v>
      </c>
      <c r="H10" s="402">
        <f>+H11+H12</f>
        <v>4228691</v>
      </c>
      <c r="I10" s="399">
        <f t="shared" si="0"/>
        <v>8528426</v>
      </c>
      <c r="J10" s="723"/>
    </row>
    <row r="11" spans="1:10" ht="19.5" customHeight="1">
      <c r="A11" s="403" t="s">
        <v>78</v>
      </c>
      <c r="B11" s="404" t="s">
        <v>763</v>
      </c>
      <c r="C11" s="405"/>
      <c r="D11" s="406"/>
      <c r="E11" s="407">
        <v>1456935</v>
      </c>
      <c r="F11" s="408">
        <v>1421400</v>
      </c>
      <c r="G11" s="408">
        <v>1421400</v>
      </c>
      <c r="H11" s="409">
        <v>4228691</v>
      </c>
      <c r="I11" s="410">
        <f t="shared" si="0"/>
        <v>8528426</v>
      </c>
      <c r="J11" s="723"/>
    </row>
    <row r="12" spans="1:10" ht="19.5" customHeight="1" thickBot="1">
      <c r="A12" s="403" t="s">
        <v>102</v>
      </c>
      <c r="B12" s="404" t="s">
        <v>507</v>
      </c>
      <c r="C12" s="405"/>
      <c r="D12" s="406"/>
      <c r="E12" s="407"/>
      <c r="F12" s="408"/>
      <c r="G12" s="408"/>
      <c r="H12" s="409"/>
      <c r="I12" s="410">
        <f t="shared" si="0"/>
        <v>0</v>
      </c>
      <c r="J12" s="723"/>
    </row>
    <row r="13" spans="1:10" ht="19.5" customHeight="1" thickBot="1">
      <c r="A13" s="396" t="s">
        <v>262</v>
      </c>
      <c r="B13" s="397" t="s">
        <v>509</v>
      </c>
      <c r="C13" s="411"/>
      <c r="D13" s="399">
        <f>+D14</f>
        <v>0</v>
      </c>
      <c r="E13" s="400">
        <f>+E14</f>
        <v>0</v>
      </c>
      <c r="F13" s="401">
        <f>+F14</f>
        <v>0</v>
      </c>
      <c r="G13" s="401">
        <f>+G14</f>
        <v>0</v>
      </c>
      <c r="H13" s="402">
        <f>+H14</f>
        <v>0</v>
      </c>
      <c r="I13" s="399">
        <f t="shared" si="0"/>
        <v>0</v>
      </c>
      <c r="J13" s="723"/>
    </row>
    <row r="14" spans="1:10" ht="19.5" customHeight="1" thickBot="1">
      <c r="A14" s="403" t="s">
        <v>124</v>
      </c>
      <c r="B14" s="404" t="s">
        <v>507</v>
      </c>
      <c r="C14" s="405"/>
      <c r="D14" s="406"/>
      <c r="E14" s="407"/>
      <c r="F14" s="408"/>
      <c r="G14" s="408"/>
      <c r="H14" s="409"/>
      <c r="I14" s="410">
        <f t="shared" si="0"/>
        <v>0</v>
      </c>
      <c r="J14" s="723"/>
    </row>
    <row r="15" spans="1:10" ht="19.5" customHeight="1" thickBot="1">
      <c r="A15" s="396" t="s">
        <v>271</v>
      </c>
      <c r="B15" s="397" t="s">
        <v>510</v>
      </c>
      <c r="C15" s="411"/>
      <c r="D15" s="399">
        <f>+D16</f>
        <v>0</v>
      </c>
      <c r="E15" s="400">
        <f>+E16</f>
        <v>0</v>
      </c>
      <c r="F15" s="401">
        <f>+F16</f>
        <v>0</v>
      </c>
      <c r="G15" s="401">
        <f>+G16</f>
        <v>0</v>
      </c>
      <c r="H15" s="402">
        <f>+H16</f>
        <v>0</v>
      </c>
      <c r="I15" s="399">
        <f t="shared" si="0"/>
        <v>0</v>
      </c>
      <c r="J15" s="723"/>
    </row>
    <row r="16" spans="1:10" ht="19.5" customHeight="1" thickBot="1">
      <c r="A16" s="412" t="s">
        <v>273</v>
      </c>
      <c r="B16" s="413" t="s">
        <v>507</v>
      </c>
      <c r="C16" s="414"/>
      <c r="D16" s="415"/>
      <c r="E16" s="416"/>
      <c r="F16" s="417"/>
      <c r="G16" s="417"/>
      <c r="H16" s="418"/>
      <c r="I16" s="419">
        <f t="shared" si="0"/>
        <v>0</v>
      </c>
      <c r="J16" s="723"/>
    </row>
    <row r="17" spans="1:10" ht="19.5" customHeight="1" thickBot="1">
      <c r="A17" s="396" t="s">
        <v>275</v>
      </c>
      <c r="B17" s="420" t="s">
        <v>511</v>
      </c>
      <c r="C17" s="411"/>
      <c r="D17" s="399">
        <f>+D18</f>
        <v>0</v>
      </c>
      <c r="E17" s="400">
        <f>+E18</f>
        <v>0</v>
      </c>
      <c r="F17" s="401">
        <f>+F18</f>
        <v>0</v>
      </c>
      <c r="G17" s="401">
        <f>+G18</f>
        <v>0</v>
      </c>
      <c r="H17" s="402">
        <f>+H18</f>
        <v>0</v>
      </c>
      <c r="I17" s="399">
        <f t="shared" si="0"/>
        <v>0</v>
      </c>
      <c r="J17" s="723"/>
    </row>
    <row r="18" spans="1:10" ht="19.5" customHeight="1" thickBot="1">
      <c r="A18" s="421" t="s">
        <v>296</v>
      </c>
      <c r="B18" s="422" t="s">
        <v>507</v>
      </c>
      <c r="C18" s="423"/>
      <c r="D18" s="424"/>
      <c r="E18" s="425"/>
      <c r="F18" s="426"/>
      <c r="G18" s="426"/>
      <c r="H18" s="427"/>
      <c r="I18" s="428">
        <f t="shared" si="0"/>
        <v>0</v>
      </c>
      <c r="J18" s="723"/>
    </row>
    <row r="19" spans="1:10" ht="19.5" customHeight="1" thickBot="1">
      <c r="A19" s="724" t="s">
        <v>512</v>
      </c>
      <c r="B19" s="725"/>
      <c r="C19" s="429"/>
      <c r="D19" s="399">
        <f aca="true" t="shared" si="1" ref="D19:I19">+D7+D10+D13+D15+D17</f>
        <v>0</v>
      </c>
      <c r="E19" s="400">
        <f t="shared" si="1"/>
        <v>1456935</v>
      </c>
      <c r="F19" s="401">
        <f t="shared" si="1"/>
        <v>1421400</v>
      </c>
      <c r="G19" s="401">
        <f t="shared" si="1"/>
        <v>1421400</v>
      </c>
      <c r="H19" s="402">
        <f t="shared" si="1"/>
        <v>4228691</v>
      </c>
      <c r="I19" s="399">
        <f t="shared" si="1"/>
        <v>8528426</v>
      </c>
      <c r="J19" s="723"/>
    </row>
  </sheetData>
  <sheetProtection selectLockedCells="1" selectUnlockedCells="1"/>
  <mergeCells count="10">
    <mergeCell ref="J8:J19"/>
    <mergeCell ref="A19:B19"/>
    <mergeCell ref="H1:I1"/>
    <mergeCell ref="A2:I2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5118055555555555" footer="0.5118055555555555"/>
  <pageSetup horizontalDpi="300" verticalDpi="3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6.875" style="430" customWidth="1"/>
    <col min="2" max="2" width="43.50390625" style="431" customWidth="1"/>
    <col min="3" max="4" width="12.875" style="431" customWidth="1"/>
    <col min="5" max="5" width="14.625" style="431" customWidth="1"/>
    <col min="6" max="6" width="13.50390625" style="431" customWidth="1"/>
    <col min="7" max="7" width="13.875" style="431" customWidth="1"/>
    <col min="8" max="8" width="15.375" style="431" customWidth="1"/>
    <col min="9" max="16384" width="9.375" style="431" customWidth="1"/>
  </cols>
  <sheetData>
    <row r="1" spans="7:8" ht="12.75">
      <c r="G1" s="735" t="s">
        <v>513</v>
      </c>
      <c r="H1" s="735"/>
    </row>
    <row r="2" spans="2:9" ht="15.75">
      <c r="B2" s="432" t="s">
        <v>514</v>
      </c>
      <c r="C2" s="432"/>
      <c r="D2" s="432"/>
      <c r="E2" s="432"/>
      <c r="F2" s="432"/>
      <c r="G2" s="432"/>
      <c r="H2" s="432"/>
      <c r="I2" s="432"/>
    </row>
    <row r="3" ht="14.25" thickBot="1">
      <c r="H3" s="433" t="s">
        <v>485</v>
      </c>
    </row>
    <row r="4" spans="1:8" s="437" customFormat="1" ht="14.25">
      <c r="A4" s="736" t="s">
        <v>15</v>
      </c>
      <c r="B4" s="738" t="s">
        <v>515</v>
      </c>
      <c r="C4" s="736" t="s">
        <v>516</v>
      </c>
      <c r="D4" s="736" t="s">
        <v>517</v>
      </c>
      <c r="E4" s="434" t="s">
        <v>518</v>
      </c>
      <c r="F4" s="435"/>
      <c r="G4" s="435"/>
      <c r="H4" s="436"/>
    </row>
    <row r="5" spans="1:8" s="440" customFormat="1" ht="15" thickBot="1">
      <c r="A5" s="737"/>
      <c r="B5" s="739"/>
      <c r="C5" s="739"/>
      <c r="D5" s="737"/>
      <c r="E5" s="438" t="s">
        <v>543</v>
      </c>
      <c r="F5" s="438" t="s">
        <v>764</v>
      </c>
      <c r="G5" s="438" t="s">
        <v>790</v>
      </c>
      <c r="H5" s="439" t="s">
        <v>791</v>
      </c>
    </row>
    <row r="6" spans="1:8" s="445" customFormat="1" ht="15" thickBot="1">
      <c r="A6" s="441">
        <v>1</v>
      </c>
      <c r="B6" s="442">
        <v>2</v>
      </c>
      <c r="C6" s="442">
        <v>3</v>
      </c>
      <c r="D6" s="443">
        <v>4</v>
      </c>
      <c r="E6" s="441">
        <v>5</v>
      </c>
      <c r="F6" s="443">
        <v>6</v>
      </c>
      <c r="G6" s="443">
        <v>7</v>
      </c>
      <c r="H6" s="444">
        <v>8</v>
      </c>
    </row>
    <row r="7" spans="1:8" ht="13.5" thickBot="1">
      <c r="A7" s="446" t="s">
        <v>20</v>
      </c>
      <c r="B7" s="447" t="s">
        <v>519</v>
      </c>
      <c r="C7" s="448"/>
      <c r="D7" s="449"/>
      <c r="E7" s="450">
        <f>SUM(E8:E11)</f>
        <v>0</v>
      </c>
      <c r="F7" s="451">
        <f>SUM(F8:F11)</f>
        <v>0</v>
      </c>
      <c r="G7" s="451">
        <f>SUM(G8:G11)</f>
        <v>0</v>
      </c>
      <c r="H7" s="452">
        <f>SUM(H8:H11)</f>
        <v>0</v>
      </c>
    </row>
    <row r="8" spans="1:8" ht="12.75">
      <c r="A8" s="453" t="s">
        <v>34</v>
      </c>
      <c r="B8" s="454" t="s">
        <v>520</v>
      </c>
      <c r="C8" s="455"/>
      <c r="D8" s="456"/>
      <c r="E8" s="457"/>
      <c r="F8" s="458"/>
      <c r="G8" s="458"/>
      <c r="H8" s="459"/>
    </row>
    <row r="9" spans="1:8" ht="12.75">
      <c r="A9" s="453" t="s">
        <v>48</v>
      </c>
      <c r="B9" s="454" t="s">
        <v>507</v>
      </c>
      <c r="C9" s="455"/>
      <c r="D9" s="456"/>
      <c r="E9" s="457"/>
      <c r="F9" s="458"/>
      <c r="G9" s="458"/>
      <c r="H9" s="459"/>
    </row>
    <row r="10" spans="1:8" ht="12.75">
      <c r="A10" s="453" t="s">
        <v>245</v>
      </c>
      <c r="B10" s="454" t="s">
        <v>507</v>
      </c>
      <c r="C10" s="455"/>
      <c r="D10" s="456"/>
      <c r="E10" s="457"/>
      <c r="F10" s="458"/>
      <c r="G10" s="458"/>
      <c r="H10" s="459"/>
    </row>
    <row r="11" spans="1:8" ht="13.5" thickBot="1">
      <c r="A11" s="453" t="s">
        <v>78</v>
      </c>
      <c r="B11" s="454" t="s">
        <v>507</v>
      </c>
      <c r="C11" s="455"/>
      <c r="D11" s="456"/>
      <c r="E11" s="457"/>
      <c r="F11" s="458"/>
      <c r="G11" s="458"/>
      <c r="H11" s="459"/>
    </row>
    <row r="12" spans="1:8" ht="13.5" thickBot="1">
      <c r="A12" s="446" t="s">
        <v>102</v>
      </c>
      <c r="B12" s="447" t="s">
        <v>521</v>
      </c>
      <c r="C12" s="448"/>
      <c r="D12" s="449"/>
      <c r="E12" s="450">
        <f>SUM(E13:E16)</f>
        <v>0</v>
      </c>
      <c r="F12" s="460">
        <f>SUM(F13:F16)</f>
        <v>0</v>
      </c>
      <c r="G12" s="460">
        <f>SUM(G13:G16)</f>
        <v>0</v>
      </c>
      <c r="H12" s="461">
        <f>SUM(H13:H16)</f>
        <v>0</v>
      </c>
    </row>
    <row r="13" spans="1:8" ht="12.75">
      <c r="A13" s="453" t="s">
        <v>262</v>
      </c>
      <c r="B13" s="454" t="s">
        <v>522</v>
      </c>
      <c r="C13" s="455"/>
      <c r="D13" s="456"/>
      <c r="E13" s="457"/>
      <c r="F13" s="458"/>
      <c r="G13" s="458"/>
      <c r="H13" s="459"/>
    </row>
    <row r="14" spans="1:8" ht="12.75">
      <c r="A14" s="453" t="s">
        <v>124</v>
      </c>
      <c r="B14" s="454"/>
      <c r="C14" s="455"/>
      <c r="D14" s="456"/>
      <c r="E14" s="457"/>
      <c r="F14" s="458"/>
      <c r="G14" s="458"/>
      <c r="H14" s="459"/>
    </row>
    <row r="15" spans="1:8" ht="12.75">
      <c r="A15" s="453" t="s">
        <v>271</v>
      </c>
      <c r="B15" s="454" t="s">
        <v>507</v>
      </c>
      <c r="C15" s="455"/>
      <c r="D15" s="456"/>
      <c r="E15" s="457"/>
      <c r="F15" s="458"/>
      <c r="G15" s="458"/>
      <c r="H15" s="459"/>
    </row>
    <row r="16" spans="1:8" ht="13.5" thickBot="1">
      <c r="A16" s="453" t="s">
        <v>273</v>
      </c>
      <c r="B16" s="454" t="s">
        <v>507</v>
      </c>
      <c r="C16" s="455"/>
      <c r="D16" s="456"/>
      <c r="E16" s="457"/>
      <c r="F16" s="458"/>
      <c r="G16" s="458"/>
      <c r="H16" s="459"/>
    </row>
    <row r="17" spans="1:8" ht="13.5" thickBot="1">
      <c r="A17" s="446" t="s">
        <v>275</v>
      </c>
      <c r="B17" s="447" t="s">
        <v>523</v>
      </c>
      <c r="C17" s="448"/>
      <c r="D17" s="449"/>
      <c r="E17" s="462">
        <f>E7+E12</f>
        <v>0</v>
      </c>
      <c r="F17" s="451">
        <f>F7+F12</f>
        <v>0</v>
      </c>
      <c r="G17" s="451">
        <f>G7+G12</f>
        <v>0</v>
      </c>
      <c r="H17" s="452">
        <f>H7+H12</f>
        <v>0</v>
      </c>
    </row>
  </sheetData>
  <sheetProtection/>
  <mergeCells count="5">
    <mergeCell ref="G1:H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47.875" style="499" customWidth="1"/>
    <col min="2" max="2" width="30.50390625" style="463" customWidth="1"/>
    <col min="3" max="3" width="29.125" style="463" customWidth="1"/>
    <col min="4" max="4" width="19.00390625" style="463" customWidth="1"/>
    <col min="5" max="16384" width="9.375" style="463" customWidth="1"/>
  </cols>
  <sheetData>
    <row r="1" spans="1:4" ht="24">
      <c r="A1" s="463"/>
      <c r="D1" s="464" t="s">
        <v>524</v>
      </c>
    </row>
    <row r="2" spans="1:3" ht="15">
      <c r="A2" s="740" t="s">
        <v>525</v>
      </c>
      <c r="B2" s="740"/>
      <c r="C2" s="740"/>
    </row>
    <row r="3" spans="1:4" s="466" customFormat="1" ht="12.75" thickBot="1">
      <c r="A3" s="465"/>
      <c r="D3" s="467" t="s">
        <v>485</v>
      </c>
    </row>
    <row r="4" spans="1:4" s="471" customFormat="1" ht="12.75" thickBot="1">
      <c r="A4" s="468" t="s">
        <v>526</v>
      </c>
      <c r="B4" s="469" t="s">
        <v>527</v>
      </c>
      <c r="C4" s="470" t="s">
        <v>528</v>
      </c>
      <c r="D4" s="470" t="s">
        <v>496</v>
      </c>
    </row>
    <row r="5" spans="1:4" ht="12">
      <c r="A5" s="472" t="s">
        <v>529</v>
      </c>
      <c r="B5" s="473">
        <v>6985000</v>
      </c>
      <c r="C5" s="473">
        <v>7519000</v>
      </c>
      <c r="D5" s="687">
        <f>SUM(D6:D11)</f>
        <v>5468602</v>
      </c>
    </row>
    <row r="6" spans="1:4" ht="12">
      <c r="A6" s="474"/>
      <c r="B6" s="475"/>
      <c r="C6" s="478"/>
      <c r="D6" s="477"/>
    </row>
    <row r="7" spans="1:4" ht="12">
      <c r="A7" s="474" t="s">
        <v>530</v>
      </c>
      <c r="B7" s="479"/>
      <c r="C7" s="480"/>
      <c r="D7" s="477">
        <v>1918355</v>
      </c>
    </row>
    <row r="8" spans="1:4" ht="12">
      <c r="A8" s="474" t="s">
        <v>531</v>
      </c>
      <c r="B8" s="479"/>
      <c r="C8" s="476"/>
      <c r="D8" s="477">
        <v>2610529</v>
      </c>
    </row>
    <row r="9" spans="1:4" ht="12">
      <c r="A9" s="474" t="s">
        <v>532</v>
      </c>
      <c r="B9" s="479"/>
      <c r="C9" s="694"/>
      <c r="D9" s="477">
        <v>120000</v>
      </c>
    </row>
    <row r="10" spans="1:4" ht="12">
      <c r="A10" s="474" t="s">
        <v>798</v>
      </c>
      <c r="B10" s="479"/>
      <c r="C10" s="484"/>
      <c r="D10" s="477">
        <v>111673</v>
      </c>
    </row>
    <row r="11" spans="1:4" ht="12">
      <c r="A11" s="474" t="s">
        <v>799</v>
      </c>
      <c r="B11" s="479"/>
      <c r="C11" s="695"/>
      <c r="D11" s="477">
        <v>708045</v>
      </c>
    </row>
    <row r="12" spans="1:4" ht="12">
      <c r="A12" s="474"/>
      <c r="B12" s="483"/>
      <c r="C12" s="484"/>
      <c r="D12" s="477"/>
    </row>
    <row r="13" spans="1:4" ht="12">
      <c r="A13" s="485" t="s">
        <v>533</v>
      </c>
      <c r="B13" s="486">
        <v>2200000</v>
      </c>
      <c r="C13" s="487">
        <v>2200000</v>
      </c>
      <c r="D13" s="481">
        <f>SUM(D14:D18)</f>
        <v>1370000</v>
      </c>
    </row>
    <row r="14" spans="1:4" ht="12">
      <c r="A14" s="488" t="s">
        <v>800</v>
      </c>
      <c r="B14" s="479">
        <v>0</v>
      </c>
      <c r="C14" s="476"/>
      <c r="D14" s="477">
        <v>350000</v>
      </c>
    </row>
    <row r="15" spans="1:4" ht="12">
      <c r="A15" s="489" t="s">
        <v>534</v>
      </c>
      <c r="B15" s="479"/>
      <c r="C15" s="480"/>
      <c r="D15" s="477">
        <v>900000</v>
      </c>
    </row>
    <row r="16" spans="1:4" ht="12">
      <c r="A16" s="474" t="s">
        <v>535</v>
      </c>
      <c r="B16" s="475"/>
      <c r="C16" s="476"/>
      <c r="D16" s="477">
        <v>120000</v>
      </c>
    </row>
    <row r="17" spans="1:4" ht="12">
      <c r="A17" s="688"/>
      <c r="B17" s="475"/>
      <c r="C17" s="480"/>
      <c r="D17" s="477"/>
    </row>
    <row r="18" spans="1:4" ht="12">
      <c r="A18" s="488"/>
      <c r="B18" s="490"/>
      <c r="C18" s="491"/>
      <c r="D18" s="477"/>
    </row>
    <row r="19" spans="1:4" ht="12">
      <c r="A19" s="492"/>
      <c r="B19" s="490"/>
      <c r="C19" s="491"/>
      <c r="D19" s="477"/>
    </row>
    <row r="20" spans="1:4" ht="12">
      <c r="A20" s="492"/>
      <c r="B20" s="490"/>
      <c r="C20" s="491"/>
      <c r="D20" s="477"/>
    </row>
    <row r="21" spans="1:4" s="482" customFormat="1" ht="12">
      <c r="A21" s="493"/>
      <c r="B21" s="494"/>
      <c r="C21" s="495"/>
      <c r="D21" s="481"/>
    </row>
    <row r="22" spans="1:4" ht="12.75" thickBot="1">
      <c r="A22" s="496"/>
      <c r="C22" s="491"/>
      <c r="D22" s="477"/>
    </row>
    <row r="23" spans="1:4" ht="12.75" thickBot="1">
      <c r="A23" s="497" t="s">
        <v>390</v>
      </c>
      <c r="B23" s="498">
        <f>SUM(B5,B13)</f>
        <v>9185000</v>
      </c>
      <c r="C23" s="498">
        <f>SUM(C5,C13)</f>
        <v>9719000</v>
      </c>
      <c r="D23" s="498">
        <f>SUM(D5,D13)</f>
        <v>6838602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.875" style="430" customWidth="1"/>
    <col min="2" max="2" width="50.375" style="431" customWidth="1"/>
    <col min="3" max="3" width="12.875" style="431" customWidth="1"/>
    <col min="4" max="4" width="11.00390625" style="431" customWidth="1"/>
    <col min="5" max="5" width="14.50390625" style="431" customWidth="1"/>
    <col min="6" max="6" width="13.875" style="431" customWidth="1"/>
    <col min="7" max="7" width="15.50390625" style="431" customWidth="1"/>
    <col min="8" max="8" width="16.875" style="431" customWidth="1"/>
    <col min="9" max="9" width="5.625" style="431" customWidth="1"/>
    <col min="10" max="16384" width="9.375" style="431" customWidth="1"/>
  </cols>
  <sheetData>
    <row r="1" spans="2:7" ht="15.75">
      <c r="B1" s="741" t="s">
        <v>536</v>
      </c>
      <c r="C1" s="741"/>
      <c r="D1" s="741"/>
      <c r="E1" s="741"/>
      <c r="F1" s="741"/>
      <c r="G1" s="741"/>
    </row>
    <row r="2" spans="1:9" s="501" customFormat="1" ht="15.75" customHeight="1" thickBot="1">
      <c r="A2" s="500"/>
      <c r="H2" s="433" t="s">
        <v>485</v>
      </c>
      <c r="I2" s="742" t="s">
        <v>537</v>
      </c>
    </row>
    <row r="3" spans="1:9" s="437" customFormat="1" ht="26.25" customHeight="1">
      <c r="A3" s="736" t="s">
        <v>15</v>
      </c>
      <c r="B3" s="738" t="s">
        <v>538</v>
      </c>
      <c r="C3" s="736" t="s">
        <v>539</v>
      </c>
      <c r="D3" s="736" t="s">
        <v>540</v>
      </c>
      <c r="E3" s="743" t="s">
        <v>802</v>
      </c>
      <c r="F3" s="745" t="s">
        <v>541</v>
      </c>
      <c r="G3" s="746"/>
      <c r="H3" s="747" t="s">
        <v>803</v>
      </c>
      <c r="I3" s="742"/>
    </row>
    <row r="4" spans="1:9" s="440" customFormat="1" ht="21.75" customHeight="1" thickBot="1">
      <c r="A4" s="737"/>
      <c r="B4" s="739"/>
      <c r="C4" s="739"/>
      <c r="D4" s="737"/>
      <c r="E4" s="744"/>
      <c r="F4" s="438" t="s">
        <v>543</v>
      </c>
      <c r="G4" s="502" t="s">
        <v>764</v>
      </c>
      <c r="H4" s="748"/>
      <c r="I4" s="742"/>
    </row>
    <row r="5" spans="1:9" s="445" customFormat="1" ht="15" thickBot="1">
      <c r="A5" s="441" t="s">
        <v>17</v>
      </c>
      <c r="B5" s="442" t="s">
        <v>18</v>
      </c>
      <c r="C5" s="442" t="s">
        <v>19</v>
      </c>
      <c r="D5" s="443" t="s">
        <v>285</v>
      </c>
      <c r="E5" s="441" t="s">
        <v>286</v>
      </c>
      <c r="F5" s="443" t="s">
        <v>373</v>
      </c>
      <c r="G5" s="443" t="s">
        <v>484</v>
      </c>
      <c r="H5" s="444" t="s">
        <v>504</v>
      </c>
      <c r="I5" s="742"/>
    </row>
    <row r="6" spans="1:9" ht="13.5" thickBot="1">
      <c r="A6" s="503" t="s">
        <v>20</v>
      </c>
      <c r="B6" s="504" t="s">
        <v>544</v>
      </c>
      <c r="C6" s="505"/>
      <c r="D6" s="506"/>
      <c r="E6" s="507">
        <f>SUM(E7:E12)</f>
        <v>70000</v>
      </c>
      <c r="F6" s="508">
        <f>SUM(F7:F12)</f>
        <v>70000</v>
      </c>
      <c r="G6" s="508">
        <f>SUM(G7:G12)</f>
        <v>0</v>
      </c>
      <c r="H6" s="509">
        <f>SUM(H7:H12)</f>
        <v>0</v>
      </c>
      <c r="I6" s="742"/>
    </row>
    <row r="7" spans="1:9" ht="12.75">
      <c r="A7" s="510" t="s">
        <v>34</v>
      </c>
      <c r="B7" s="404" t="s">
        <v>545</v>
      </c>
      <c r="C7" s="511">
        <v>2017</v>
      </c>
      <c r="D7" s="512">
        <v>2018</v>
      </c>
      <c r="E7" s="407">
        <v>70000</v>
      </c>
      <c r="F7" s="408">
        <v>70000</v>
      </c>
      <c r="G7" s="408"/>
      <c r="H7" s="409">
        <v>0</v>
      </c>
      <c r="I7" s="742"/>
    </row>
    <row r="8" spans="1:9" ht="12.75">
      <c r="A8" s="510" t="s">
        <v>48</v>
      </c>
      <c r="B8" s="404" t="s">
        <v>507</v>
      </c>
      <c r="C8" s="511"/>
      <c r="D8" s="512"/>
      <c r="E8" s="407"/>
      <c r="F8" s="408"/>
      <c r="G8" s="408"/>
      <c r="H8" s="409"/>
      <c r="I8" s="742"/>
    </row>
    <row r="9" spans="1:9" ht="12.75">
      <c r="A9" s="510" t="s">
        <v>245</v>
      </c>
      <c r="B9" s="404" t="s">
        <v>507</v>
      </c>
      <c r="C9" s="511"/>
      <c r="D9" s="512"/>
      <c r="E9" s="407"/>
      <c r="F9" s="408"/>
      <c r="G9" s="408"/>
      <c r="H9" s="409"/>
      <c r="I9" s="742"/>
    </row>
    <row r="10" spans="1:9" ht="12.75">
      <c r="A10" s="510" t="s">
        <v>78</v>
      </c>
      <c r="B10" s="404" t="s">
        <v>507</v>
      </c>
      <c r="C10" s="511"/>
      <c r="D10" s="512"/>
      <c r="E10" s="407"/>
      <c r="F10" s="408"/>
      <c r="G10" s="408"/>
      <c r="H10" s="409"/>
      <c r="I10" s="742"/>
    </row>
    <row r="11" spans="1:9" ht="12.75">
      <c r="A11" s="510" t="s">
        <v>102</v>
      </c>
      <c r="B11" s="404" t="s">
        <v>507</v>
      </c>
      <c r="C11" s="511"/>
      <c r="D11" s="512"/>
      <c r="E11" s="407"/>
      <c r="F11" s="408"/>
      <c r="G11" s="408"/>
      <c r="H11" s="409"/>
      <c r="I11" s="742"/>
    </row>
    <row r="12" spans="1:9" ht="13.5" thickBot="1">
      <c r="A12" s="510" t="s">
        <v>262</v>
      </c>
      <c r="B12" s="404" t="s">
        <v>507</v>
      </c>
      <c r="C12" s="511"/>
      <c r="D12" s="512"/>
      <c r="E12" s="407"/>
      <c r="F12" s="408"/>
      <c r="G12" s="408"/>
      <c r="H12" s="409"/>
      <c r="I12" s="742"/>
    </row>
    <row r="13" spans="1:9" ht="13.5" thickBot="1">
      <c r="A13" s="503" t="s">
        <v>124</v>
      </c>
      <c r="B13" s="504" t="s">
        <v>546</v>
      </c>
      <c r="C13" s="513"/>
      <c r="D13" s="514"/>
      <c r="E13" s="507">
        <f>SUM(E14:E19)</f>
        <v>0</v>
      </c>
      <c r="F13" s="508">
        <f>SUM(F14:F19)</f>
        <v>0</v>
      </c>
      <c r="G13" s="508">
        <f>SUM(G14:G19)</f>
        <v>0</v>
      </c>
      <c r="H13" s="509">
        <f>SUM(H14:H19)</f>
        <v>0</v>
      </c>
      <c r="I13" s="742"/>
    </row>
    <row r="14" spans="1:9" ht="12.75">
      <c r="A14" s="510" t="s">
        <v>271</v>
      </c>
      <c r="B14" s="404" t="s">
        <v>507</v>
      </c>
      <c r="C14" s="511"/>
      <c r="D14" s="512"/>
      <c r="E14" s="407"/>
      <c r="F14" s="408"/>
      <c r="G14" s="408"/>
      <c r="H14" s="409"/>
      <c r="I14" s="742"/>
    </row>
    <row r="15" spans="1:9" ht="12.75">
      <c r="A15" s="510" t="s">
        <v>273</v>
      </c>
      <c r="B15" s="404" t="s">
        <v>507</v>
      </c>
      <c r="C15" s="511"/>
      <c r="D15" s="512"/>
      <c r="E15" s="407"/>
      <c r="F15" s="408"/>
      <c r="G15" s="408"/>
      <c r="H15" s="409"/>
      <c r="I15" s="742"/>
    </row>
    <row r="16" spans="1:9" ht="12.75">
      <c r="A16" s="510" t="s">
        <v>275</v>
      </c>
      <c r="B16" s="404" t="s">
        <v>507</v>
      </c>
      <c r="C16" s="511"/>
      <c r="D16" s="512"/>
      <c r="E16" s="407"/>
      <c r="F16" s="408"/>
      <c r="G16" s="408"/>
      <c r="H16" s="409"/>
      <c r="I16" s="742"/>
    </row>
    <row r="17" spans="1:9" ht="12.75">
      <c r="A17" s="510" t="s">
        <v>296</v>
      </c>
      <c r="B17" s="404" t="s">
        <v>507</v>
      </c>
      <c r="C17" s="511"/>
      <c r="D17" s="512"/>
      <c r="E17" s="407"/>
      <c r="F17" s="408"/>
      <c r="G17" s="408"/>
      <c r="H17" s="409"/>
      <c r="I17" s="742"/>
    </row>
    <row r="18" spans="1:9" ht="12.75">
      <c r="A18" s="510" t="s">
        <v>297</v>
      </c>
      <c r="B18" s="404" t="s">
        <v>507</v>
      </c>
      <c r="C18" s="511"/>
      <c r="D18" s="512"/>
      <c r="E18" s="407"/>
      <c r="F18" s="408"/>
      <c r="G18" s="408"/>
      <c r="H18" s="409"/>
      <c r="I18" s="742"/>
    </row>
    <row r="19" spans="1:9" ht="13.5" thickBot="1">
      <c r="A19" s="510" t="s">
        <v>300</v>
      </c>
      <c r="B19" s="404" t="s">
        <v>507</v>
      </c>
      <c r="C19" s="511"/>
      <c r="D19" s="512"/>
      <c r="E19" s="407"/>
      <c r="F19" s="408"/>
      <c r="G19" s="408"/>
      <c r="H19" s="409"/>
      <c r="I19" s="742"/>
    </row>
    <row r="20" spans="1:9" ht="13.5" thickBot="1">
      <c r="A20" s="503" t="s">
        <v>303</v>
      </c>
      <c r="B20" s="504" t="s">
        <v>547</v>
      </c>
      <c r="C20" s="505"/>
      <c r="D20" s="506"/>
      <c r="E20" s="507">
        <f>E6+E13</f>
        <v>70000</v>
      </c>
      <c r="F20" s="508">
        <f>F6+F13</f>
        <v>70000</v>
      </c>
      <c r="G20" s="508">
        <f>G6+G13</f>
        <v>0</v>
      </c>
      <c r="H20" s="509">
        <f>H6+H13</f>
        <v>0</v>
      </c>
      <c r="I20" s="742"/>
    </row>
    <row r="21" ht="12.75">
      <c r="I21" s="515"/>
    </row>
    <row r="22" ht="12.75">
      <c r="I22" s="515"/>
    </row>
    <row r="23" ht="12.75">
      <c r="I23" s="515"/>
    </row>
  </sheetData>
  <sheetProtection/>
  <mergeCells count="9">
    <mergeCell ref="B1:G1"/>
    <mergeCell ref="I2:I20"/>
    <mergeCell ref="A3:A4"/>
    <mergeCell ref="B3:B4"/>
    <mergeCell ref="C3:C4"/>
    <mergeCell ref="D3:D4"/>
    <mergeCell ref="E3:E4"/>
    <mergeCell ref="F3:G3"/>
    <mergeCell ref="H3:H4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5.50390625" style="516" customWidth="1"/>
    <col min="2" max="2" width="36.875" style="516" customWidth="1"/>
    <col min="3" max="8" width="13.875" style="516" customWidth="1"/>
    <col min="9" max="9" width="15.125" style="516" customWidth="1"/>
    <col min="10" max="10" width="5.00390625" style="516" customWidth="1"/>
    <col min="11" max="16384" width="9.375" style="516" customWidth="1"/>
  </cols>
  <sheetData>
    <row r="1" spans="1:10" ht="15.75" customHeight="1">
      <c r="A1" s="753" t="str">
        <f>+CONCATENATE("Adósság állomány alakulása lejárat, eszközök, bel- és külföldi hitelezők szerinti bontásban ",CHAR(10),LEFT('[1]ÖSSZEFÜGGÉSEK'!A4,4),". december 31-én")</f>
        <v>Adósság állomány alakulása lejárat, eszközök, bel- és külföldi hitelezők szerinti bontásban 
2014. december 31-én</v>
      </c>
      <c r="B1" s="753"/>
      <c r="C1" s="753"/>
      <c r="D1" s="753"/>
      <c r="E1" s="753"/>
      <c r="F1" s="753"/>
      <c r="G1" s="753"/>
      <c r="H1" s="753"/>
      <c r="I1" s="753"/>
      <c r="J1" s="742" t="s">
        <v>548</v>
      </c>
    </row>
    <row r="2" spans="8:10" ht="14.25" thickBot="1">
      <c r="H2" s="754" t="s">
        <v>500</v>
      </c>
      <c r="I2" s="754"/>
      <c r="J2" s="742"/>
    </row>
    <row r="3" spans="1:10" ht="13.5" customHeight="1" thickBot="1">
      <c r="A3" s="755" t="s">
        <v>369</v>
      </c>
      <c r="B3" s="757" t="s">
        <v>549</v>
      </c>
      <c r="C3" s="757" t="s">
        <v>550</v>
      </c>
      <c r="D3" s="759" t="s">
        <v>551</v>
      </c>
      <c r="E3" s="760"/>
      <c r="F3" s="760"/>
      <c r="G3" s="760"/>
      <c r="H3" s="761"/>
      <c r="I3" s="762" t="s">
        <v>552</v>
      </c>
      <c r="J3" s="742"/>
    </row>
    <row r="4" spans="1:10" s="519" customFormat="1" ht="24.75" thickBot="1">
      <c r="A4" s="756"/>
      <c r="B4" s="758"/>
      <c r="C4" s="758"/>
      <c r="D4" s="517" t="s">
        <v>553</v>
      </c>
      <c r="E4" s="517" t="s">
        <v>554</v>
      </c>
      <c r="F4" s="517" t="s">
        <v>555</v>
      </c>
      <c r="G4" s="518" t="s">
        <v>556</v>
      </c>
      <c r="H4" s="518" t="s">
        <v>557</v>
      </c>
      <c r="I4" s="763"/>
      <c r="J4" s="742"/>
    </row>
    <row r="5" spans="1:10" s="519" customFormat="1" ht="13.5" thickBot="1">
      <c r="A5" s="520" t="s">
        <v>17</v>
      </c>
      <c r="B5" s="521" t="s">
        <v>18</v>
      </c>
      <c r="C5" s="521" t="s">
        <v>19</v>
      </c>
      <c r="D5" s="521" t="s">
        <v>285</v>
      </c>
      <c r="E5" s="521" t="s">
        <v>286</v>
      </c>
      <c r="F5" s="521" t="s">
        <v>373</v>
      </c>
      <c r="G5" s="521" t="s">
        <v>484</v>
      </c>
      <c r="H5" s="521" t="s">
        <v>558</v>
      </c>
      <c r="I5" s="522" t="s">
        <v>559</v>
      </c>
      <c r="J5" s="742"/>
    </row>
    <row r="6" spans="1:10" s="519" customFormat="1" ht="12.75" customHeight="1">
      <c r="A6" s="764" t="s">
        <v>560</v>
      </c>
      <c r="B6" s="765"/>
      <c r="C6" s="765"/>
      <c r="D6" s="765"/>
      <c r="E6" s="765"/>
      <c r="F6" s="765"/>
      <c r="G6" s="765"/>
      <c r="H6" s="765"/>
      <c r="I6" s="766"/>
      <c r="J6" s="742"/>
    </row>
    <row r="7" spans="1:10" ht="12.75">
      <c r="A7" s="523" t="s">
        <v>20</v>
      </c>
      <c r="B7" s="524" t="s">
        <v>561</v>
      </c>
      <c r="C7" s="525"/>
      <c r="D7" s="525"/>
      <c r="E7" s="525"/>
      <c r="F7" s="525"/>
      <c r="G7" s="526"/>
      <c r="H7" s="527">
        <f aca="true" t="shared" si="0" ref="H7:H13">SUM(D7:G7)</f>
        <v>0</v>
      </c>
      <c r="I7" s="528">
        <f aca="true" t="shared" si="1" ref="I7:I13">C7+H7</f>
        <v>0</v>
      </c>
      <c r="J7" s="742"/>
    </row>
    <row r="8" spans="1:10" ht="22.5">
      <c r="A8" s="523" t="s">
        <v>34</v>
      </c>
      <c r="B8" s="524" t="s">
        <v>478</v>
      </c>
      <c r="C8" s="525">
        <v>6008813</v>
      </c>
      <c r="D8" s="525"/>
      <c r="E8" s="525"/>
      <c r="F8" s="525"/>
      <c r="G8" s="526"/>
      <c r="H8" s="527">
        <f t="shared" si="0"/>
        <v>0</v>
      </c>
      <c r="I8" s="528">
        <f t="shared" si="1"/>
        <v>6008813</v>
      </c>
      <c r="J8" s="742"/>
    </row>
    <row r="9" spans="1:10" ht="22.5">
      <c r="A9" s="523" t="s">
        <v>48</v>
      </c>
      <c r="B9" s="524" t="s">
        <v>479</v>
      </c>
      <c r="C9" s="525"/>
      <c r="D9" s="525"/>
      <c r="E9" s="525"/>
      <c r="F9" s="525"/>
      <c r="G9" s="526"/>
      <c r="H9" s="527">
        <f t="shared" si="0"/>
        <v>0</v>
      </c>
      <c r="I9" s="528">
        <f t="shared" si="1"/>
        <v>0</v>
      </c>
      <c r="J9" s="742"/>
    </row>
    <row r="10" spans="1:10" ht="12.75">
      <c r="A10" s="523" t="s">
        <v>245</v>
      </c>
      <c r="B10" s="524" t="s">
        <v>480</v>
      </c>
      <c r="C10" s="525"/>
      <c r="D10" s="525"/>
      <c r="E10" s="525"/>
      <c r="F10" s="525"/>
      <c r="G10" s="526"/>
      <c r="H10" s="527">
        <f t="shared" si="0"/>
        <v>0</v>
      </c>
      <c r="I10" s="528">
        <f t="shared" si="1"/>
        <v>0</v>
      </c>
      <c r="J10" s="742"/>
    </row>
    <row r="11" spans="1:10" ht="22.5">
      <c r="A11" s="523" t="s">
        <v>78</v>
      </c>
      <c r="B11" s="524" t="s">
        <v>481</v>
      </c>
      <c r="C11" s="525"/>
      <c r="D11" s="525"/>
      <c r="E11" s="525"/>
      <c r="F11" s="525"/>
      <c r="G11" s="526"/>
      <c r="H11" s="527">
        <f t="shared" si="0"/>
        <v>0</v>
      </c>
      <c r="I11" s="528">
        <f t="shared" si="1"/>
        <v>0</v>
      </c>
      <c r="J11" s="742"/>
    </row>
    <row r="12" spans="1:10" ht="12.75">
      <c r="A12" s="529" t="s">
        <v>102</v>
      </c>
      <c r="B12" s="530" t="s">
        <v>562</v>
      </c>
      <c r="C12" s="531">
        <v>751966</v>
      </c>
      <c r="D12" s="531"/>
      <c r="E12" s="531"/>
      <c r="F12" s="531"/>
      <c r="G12" s="532">
        <v>129882</v>
      </c>
      <c r="H12" s="527">
        <f t="shared" si="0"/>
        <v>129882</v>
      </c>
      <c r="I12" s="528">
        <f t="shared" si="1"/>
        <v>881848</v>
      </c>
      <c r="J12" s="742"/>
    </row>
    <row r="13" spans="1:10" ht="13.5" thickBot="1">
      <c r="A13" s="533" t="s">
        <v>262</v>
      </c>
      <c r="B13" s="534" t="s">
        <v>563</v>
      </c>
      <c r="C13" s="535">
        <v>93268</v>
      </c>
      <c r="D13" s="535"/>
      <c r="E13" s="535"/>
      <c r="F13" s="535"/>
      <c r="G13" s="536"/>
      <c r="H13" s="527">
        <f t="shared" si="0"/>
        <v>0</v>
      </c>
      <c r="I13" s="528">
        <f t="shared" si="1"/>
        <v>93268</v>
      </c>
      <c r="J13" s="742"/>
    </row>
    <row r="14" spans="1:10" s="540" customFormat="1" ht="13.5" thickBot="1">
      <c r="A14" s="749" t="s">
        <v>564</v>
      </c>
      <c r="B14" s="750"/>
      <c r="C14" s="537">
        <f aca="true" t="shared" si="2" ref="C14:I14">SUM(C7:C13)</f>
        <v>6854047</v>
      </c>
      <c r="D14" s="537">
        <f>SUM(D7:D13)</f>
        <v>0</v>
      </c>
      <c r="E14" s="537">
        <f t="shared" si="2"/>
        <v>0</v>
      </c>
      <c r="F14" s="537">
        <f t="shared" si="2"/>
        <v>0</v>
      </c>
      <c r="G14" s="538">
        <f t="shared" si="2"/>
        <v>129882</v>
      </c>
      <c r="H14" s="538">
        <f t="shared" si="2"/>
        <v>129882</v>
      </c>
      <c r="I14" s="539">
        <f t="shared" si="2"/>
        <v>6983929</v>
      </c>
      <c r="J14" s="742"/>
    </row>
    <row r="15" spans="1:10" s="541" customFormat="1" ht="12.75" customHeight="1">
      <c r="A15" s="767" t="s">
        <v>565</v>
      </c>
      <c r="B15" s="768"/>
      <c r="C15" s="768"/>
      <c r="D15" s="768"/>
      <c r="E15" s="768"/>
      <c r="F15" s="768"/>
      <c r="G15" s="768"/>
      <c r="H15" s="768"/>
      <c r="I15" s="769"/>
      <c r="J15" s="742"/>
    </row>
    <row r="16" spans="1:10" s="541" customFormat="1" ht="12.75">
      <c r="A16" s="523" t="s">
        <v>20</v>
      </c>
      <c r="B16" s="524" t="s">
        <v>566</v>
      </c>
      <c r="C16" s="525"/>
      <c r="D16" s="525"/>
      <c r="E16" s="525"/>
      <c r="F16" s="525"/>
      <c r="G16" s="526"/>
      <c r="H16" s="527">
        <f>SUM(D16:G16)</f>
        <v>0</v>
      </c>
      <c r="I16" s="528">
        <f>C16+H16</f>
        <v>0</v>
      </c>
      <c r="J16" s="742"/>
    </row>
    <row r="17" spans="1:10" ht="13.5" thickBot="1">
      <c r="A17" s="533" t="s">
        <v>34</v>
      </c>
      <c r="B17" s="534" t="s">
        <v>563</v>
      </c>
      <c r="C17" s="535"/>
      <c r="D17" s="535"/>
      <c r="E17" s="535"/>
      <c r="F17" s="535"/>
      <c r="G17" s="536"/>
      <c r="H17" s="527">
        <f>SUM(D17:G17)</f>
        <v>0</v>
      </c>
      <c r="I17" s="542">
        <f>C17+H17</f>
        <v>0</v>
      </c>
      <c r="J17" s="742"/>
    </row>
    <row r="18" spans="1:10" ht="13.5" thickBot="1">
      <c r="A18" s="749" t="s">
        <v>567</v>
      </c>
      <c r="B18" s="750"/>
      <c r="C18" s="537">
        <f aca="true" t="shared" si="3" ref="C18:I18">SUM(C16:C17)</f>
        <v>0</v>
      </c>
      <c r="D18" s="537">
        <f t="shared" si="3"/>
        <v>0</v>
      </c>
      <c r="E18" s="537">
        <f t="shared" si="3"/>
        <v>0</v>
      </c>
      <c r="F18" s="537">
        <f t="shared" si="3"/>
        <v>0</v>
      </c>
      <c r="G18" s="538">
        <f t="shared" si="3"/>
        <v>0</v>
      </c>
      <c r="H18" s="538">
        <f t="shared" si="3"/>
        <v>0</v>
      </c>
      <c r="I18" s="539">
        <f t="shared" si="3"/>
        <v>0</v>
      </c>
      <c r="J18" s="742"/>
    </row>
    <row r="19" spans="1:10" ht="13.5" thickBot="1">
      <c r="A19" s="751" t="s">
        <v>568</v>
      </c>
      <c r="B19" s="752"/>
      <c r="C19" s="543">
        <f aca="true" t="shared" si="4" ref="C19:I19">C14+C18</f>
        <v>6854047</v>
      </c>
      <c r="D19" s="543">
        <f t="shared" si="4"/>
        <v>0</v>
      </c>
      <c r="E19" s="543">
        <f t="shared" si="4"/>
        <v>0</v>
      </c>
      <c r="F19" s="543">
        <f t="shared" si="4"/>
        <v>0</v>
      </c>
      <c r="G19" s="543">
        <f t="shared" si="4"/>
        <v>129882</v>
      </c>
      <c r="H19" s="543">
        <f t="shared" si="4"/>
        <v>129882</v>
      </c>
      <c r="I19" s="539">
        <f t="shared" si="4"/>
        <v>6983929</v>
      </c>
      <c r="J19" s="742"/>
    </row>
    <row r="20" ht="12.75">
      <c r="J20" s="515"/>
    </row>
    <row r="21" ht="12.75">
      <c r="J21" s="515"/>
    </row>
    <row r="22" ht="12.75">
      <c r="J22" s="515"/>
    </row>
  </sheetData>
  <sheetProtection/>
  <mergeCells count="13"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74"/>
  <sheetViews>
    <sheetView zoomScaleSheetLayoutView="100" zoomScalePageLayoutView="0" workbookViewId="0" topLeftCell="A1">
      <selection activeCell="H63" sqref="H63"/>
    </sheetView>
  </sheetViews>
  <sheetFormatPr defaultColWidth="12.00390625" defaultRowHeight="12.75"/>
  <cols>
    <col min="1" max="1" width="67.125" style="544" customWidth="1"/>
    <col min="2" max="2" width="6.125" style="545" customWidth="1"/>
    <col min="3" max="3" width="13.00390625" style="544" customWidth="1"/>
    <col min="4" max="4" width="18.50390625" style="544" customWidth="1"/>
    <col min="5" max="5" width="19.00390625" style="579" customWidth="1"/>
    <col min="6" max="6" width="12.00390625" style="544" customWidth="1"/>
    <col min="7" max="8" width="14.625" style="544" bestFit="1" customWidth="1"/>
    <col min="9" max="10" width="13.375" style="544" bestFit="1" customWidth="1"/>
    <col min="11" max="11" width="12.00390625" style="544" customWidth="1"/>
    <col min="12" max="14" width="13.375" style="544" bestFit="1" customWidth="1"/>
    <col min="15" max="15" width="14.625" style="544" bestFit="1" customWidth="1"/>
    <col min="16" max="16384" width="12.00390625" style="544" customWidth="1"/>
  </cols>
  <sheetData>
    <row r="1" spans="1:5" ht="49.5" customHeight="1">
      <c r="A1" s="771" t="s">
        <v>792</v>
      </c>
      <c r="B1" s="771"/>
      <c r="C1" s="771"/>
      <c r="D1" s="771"/>
      <c r="E1" s="771"/>
    </row>
    <row r="2" spans="3:5" ht="16.5" thickBot="1">
      <c r="C2" s="772" t="s">
        <v>500</v>
      </c>
      <c r="D2" s="772"/>
      <c r="E2" s="772"/>
    </row>
    <row r="3" spans="1:5" ht="15.75" customHeight="1">
      <c r="A3" s="773" t="s">
        <v>569</v>
      </c>
      <c r="B3" s="776" t="s">
        <v>570</v>
      </c>
      <c r="C3" s="779" t="s">
        <v>571</v>
      </c>
      <c r="D3" s="779" t="s">
        <v>572</v>
      </c>
      <c r="E3" s="781" t="s">
        <v>573</v>
      </c>
    </row>
    <row r="4" spans="1:5" ht="11.25" customHeight="1">
      <c r="A4" s="774"/>
      <c r="B4" s="777"/>
      <c r="C4" s="780"/>
      <c r="D4" s="780"/>
      <c r="E4" s="782"/>
    </row>
    <row r="5" spans="1:5" ht="15.75">
      <c r="A5" s="775"/>
      <c r="B5" s="778"/>
      <c r="C5" s="783" t="s">
        <v>574</v>
      </c>
      <c r="D5" s="783"/>
      <c r="E5" s="784"/>
    </row>
    <row r="6" spans="1:5" s="550" customFormat="1" ht="16.5" thickBot="1">
      <c r="A6" s="547" t="s">
        <v>575</v>
      </c>
      <c r="B6" s="548" t="s">
        <v>18</v>
      </c>
      <c r="C6" s="548" t="s">
        <v>19</v>
      </c>
      <c r="D6" s="548" t="s">
        <v>285</v>
      </c>
      <c r="E6" s="549" t="s">
        <v>286</v>
      </c>
    </row>
    <row r="7" spans="1:5" s="555" customFormat="1" ht="15.75">
      <c r="A7" s="551" t="s">
        <v>576</v>
      </c>
      <c r="B7" s="552" t="s">
        <v>577</v>
      </c>
      <c r="C7" s="553">
        <v>1023730</v>
      </c>
      <c r="D7" s="553">
        <v>360298</v>
      </c>
      <c r="E7" s="554">
        <f>C7-D7</f>
        <v>663432</v>
      </c>
    </row>
    <row r="8" spans="1:5" s="555" customFormat="1" ht="15.75">
      <c r="A8" s="556" t="s">
        <v>578</v>
      </c>
      <c r="B8" s="557" t="s">
        <v>579</v>
      </c>
      <c r="C8" s="558">
        <f>+C9+C14+C19+C24+C29</f>
        <v>1828938404</v>
      </c>
      <c r="D8" s="558">
        <f>+D9+D14+D19+D24+D29</f>
        <v>589544038</v>
      </c>
      <c r="E8" s="559">
        <f>+E9+E14+E19+E24+E29</f>
        <v>1239394366</v>
      </c>
    </row>
    <row r="9" spans="1:5" s="555" customFormat="1" ht="15.75">
      <c r="A9" s="556" t="s">
        <v>580</v>
      </c>
      <c r="B9" s="557" t="s">
        <v>581</v>
      </c>
      <c r="C9" s="558">
        <f>+C10+C11+C12+C13</f>
        <v>1711800096</v>
      </c>
      <c r="D9" s="558">
        <f>+D10+D11+D12+D13</f>
        <v>509475607</v>
      </c>
      <c r="E9" s="559">
        <f>+E10+E11+E12+E13</f>
        <v>1202324489</v>
      </c>
    </row>
    <row r="10" spans="1:5" s="555" customFormat="1" ht="15.75">
      <c r="A10" s="560" t="s">
        <v>582</v>
      </c>
      <c r="B10" s="557" t="s">
        <v>583</v>
      </c>
      <c r="C10" s="561"/>
      <c r="D10" s="561"/>
      <c r="E10" s="562"/>
    </row>
    <row r="11" spans="1:5" s="555" customFormat="1" ht="26.25" customHeight="1">
      <c r="A11" s="560" t="s">
        <v>584</v>
      </c>
      <c r="B11" s="557" t="s">
        <v>585</v>
      </c>
      <c r="C11" s="563">
        <v>860366349</v>
      </c>
      <c r="D11" s="563">
        <v>376050020</v>
      </c>
      <c r="E11" s="564">
        <f>C11-D11</f>
        <v>484316329</v>
      </c>
    </row>
    <row r="12" spans="1:5" s="555" customFormat="1" ht="22.5">
      <c r="A12" s="560" t="s">
        <v>586</v>
      </c>
      <c r="B12" s="557" t="s">
        <v>587</v>
      </c>
      <c r="C12" s="563">
        <v>757564213</v>
      </c>
      <c r="D12" s="563">
        <v>132164350</v>
      </c>
      <c r="E12" s="564">
        <f>C12-D12</f>
        <v>625399863</v>
      </c>
    </row>
    <row r="13" spans="1:5" s="555" customFormat="1" ht="15.75">
      <c r="A13" s="560" t="s">
        <v>588</v>
      </c>
      <c r="B13" s="557" t="s">
        <v>589</v>
      </c>
      <c r="C13" s="563">
        <v>93869534</v>
      </c>
      <c r="D13" s="563">
        <v>1261237</v>
      </c>
      <c r="E13" s="564">
        <f>C13-D13</f>
        <v>92608297</v>
      </c>
    </row>
    <row r="14" spans="1:5" s="555" customFormat="1" ht="15.75">
      <c r="A14" s="556" t="s">
        <v>590</v>
      </c>
      <c r="B14" s="557" t="s">
        <v>591</v>
      </c>
      <c r="C14" s="565">
        <f>+C15+C16+C17+C18</f>
        <v>110679876</v>
      </c>
      <c r="D14" s="565">
        <f>+D15+D16+D17+D18</f>
        <v>80068431</v>
      </c>
      <c r="E14" s="566">
        <f>+E15+E16+E17+E18</f>
        <v>30611445</v>
      </c>
    </row>
    <row r="15" spans="1:5" s="555" customFormat="1" ht="15.75">
      <c r="A15" s="560" t="s">
        <v>592</v>
      </c>
      <c r="B15" s="557" t="s">
        <v>593</v>
      </c>
      <c r="C15" s="563"/>
      <c r="D15" s="563"/>
      <c r="E15" s="564"/>
    </row>
    <row r="16" spans="1:5" s="555" customFormat="1" ht="22.5">
      <c r="A16" s="560" t="s">
        <v>594</v>
      </c>
      <c r="B16" s="557" t="s">
        <v>273</v>
      </c>
      <c r="C16" s="563"/>
      <c r="D16" s="563"/>
      <c r="E16" s="564"/>
    </row>
    <row r="17" spans="1:5" s="555" customFormat="1" ht="15.75">
      <c r="A17" s="560" t="s">
        <v>595</v>
      </c>
      <c r="B17" s="557" t="s">
        <v>275</v>
      </c>
      <c r="C17" s="563">
        <v>109425538</v>
      </c>
      <c r="D17" s="563">
        <v>79100671</v>
      </c>
      <c r="E17" s="564">
        <f>C17-D17</f>
        <v>30324867</v>
      </c>
    </row>
    <row r="18" spans="1:5" s="555" customFormat="1" ht="15.75">
      <c r="A18" s="560" t="s">
        <v>596</v>
      </c>
      <c r="B18" s="557" t="s">
        <v>296</v>
      </c>
      <c r="C18" s="563">
        <v>1254338</v>
      </c>
      <c r="D18" s="563">
        <v>967760</v>
      </c>
      <c r="E18" s="564">
        <f>C18-D18</f>
        <v>286578</v>
      </c>
    </row>
    <row r="19" spans="1:5" s="555" customFormat="1" ht="15.75">
      <c r="A19" s="556" t="s">
        <v>597</v>
      </c>
      <c r="B19" s="557" t="s">
        <v>297</v>
      </c>
      <c r="C19" s="567">
        <f>+C20+C21+C22+C23</f>
        <v>0</v>
      </c>
      <c r="D19" s="567">
        <f>+D20+D21+D22+D23</f>
        <v>0</v>
      </c>
      <c r="E19" s="568">
        <f>+E20+E21+E22+E23</f>
        <v>0</v>
      </c>
    </row>
    <row r="20" spans="1:5" s="555" customFormat="1" ht="15.75">
      <c r="A20" s="560" t="s">
        <v>598</v>
      </c>
      <c r="B20" s="557" t="s">
        <v>300</v>
      </c>
      <c r="C20" s="563"/>
      <c r="D20" s="563">
        <v>0</v>
      </c>
      <c r="E20" s="564"/>
    </row>
    <row r="21" spans="1:5" s="555" customFormat="1" ht="15.75">
      <c r="A21" s="560" t="s">
        <v>599</v>
      </c>
      <c r="B21" s="557" t="s">
        <v>303</v>
      </c>
      <c r="C21" s="563"/>
      <c r="D21" s="563"/>
      <c r="E21" s="564"/>
    </row>
    <row r="22" spans="1:5" s="555" customFormat="1" ht="15.75">
      <c r="A22" s="560" t="s">
        <v>600</v>
      </c>
      <c r="B22" s="557" t="s">
        <v>306</v>
      </c>
      <c r="C22" s="563"/>
      <c r="D22" s="563"/>
      <c r="E22" s="564"/>
    </row>
    <row r="23" spans="1:5" s="555" customFormat="1" ht="15.75">
      <c r="A23" s="560" t="s">
        <v>601</v>
      </c>
      <c r="B23" s="557" t="s">
        <v>309</v>
      </c>
      <c r="C23" s="563"/>
      <c r="D23" s="563"/>
      <c r="E23" s="564"/>
    </row>
    <row r="24" spans="1:5" s="555" customFormat="1" ht="15.75">
      <c r="A24" s="556" t="s">
        <v>602</v>
      </c>
      <c r="B24" s="557" t="s">
        <v>312</v>
      </c>
      <c r="C24" s="565">
        <f>+C25+C26+C27+C28</f>
        <v>6458432</v>
      </c>
      <c r="D24" s="565">
        <f>+D25+D26+D27+D28</f>
        <v>0</v>
      </c>
      <c r="E24" s="566">
        <f>+E25+E26+E27+E28</f>
        <v>6458432</v>
      </c>
    </row>
    <row r="25" spans="1:5" s="555" customFormat="1" ht="15.75">
      <c r="A25" s="560" t="s">
        <v>603</v>
      </c>
      <c r="B25" s="557" t="s">
        <v>315</v>
      </c>
      <c r="C25" s="563"/>
      <c r="D25" s="563">
        <v>0</v>
      </c>
      <c r="E25" s="564"/>
    </row>
    <row r="26" spans="1:5" s="555" customFormat="1" ht="15.75">
      <c r="A26" s="560" t="s">
        <v>604</v>
      </c>
      <c r="B26" s="557" t="s">
        <v>318</v>
      </c>
      <c r="C26" s="563"/>
      <c r="D26" s="563"/>
      <c r="E26" s="564"/>
    </row>
    <row r="27" spans="1:5" s="555" customFormat="1" ht="15.75">
      <c r="A27" s="560" t="s">
        <v>605</v>
      </c>
      <c r="B27" s="557" t="s">
        <v>320</v>
      </c>
      <c r="C27" s="563">
        <v>6458432</v>
      </c>
      <c r="D27" s="563">
        <v>0</v>
      </c>
      <c r="E27" s="564">
        <v>6458432</v>
      </c>
    </row>
    <row r="28" spans="1:5" s="555" customFormat="1" ht="15.75">
      <c r="A28" s="560" t="s">
        <v>606</v>
      </c>
      <c r="B28" s="557" t="s">
        <v>322</v>
      </c>
      <c r="C28" s="563"/>
      <c r="D28" s="563"/>
      <c r="E28" s="564"/>
    </row>
    <row r="29" spans="1:5" s="555" customFormat="1" ht="15.75">
      <c r="A29" s="556" t="s">
        <v>607</v>
      </c>
      <c r="B29" s="557" t="s">
        <v>323</v>
      </c>
      <c r="C29" s="567">
        <f>+C30+C31+C32+C33</f>
        <v>0</v>
      </c>
      <c r="D29" s="567">
        <f>+D30+D31+D32+D33</f>
        <v>0</v>
      </c>
      <c r="E29" s="568">
        <f>+E30+E31+E32+E33</f>
        <v>0</v>
      </c>
    </row>
    <row r="30" spans="1:5" s="555" customFormat="1" ht="15.75">
      <c r="A30" s="560" t="s">
        <v>608</v>
      </c>
      <c r="B30" s="557" t="s">
        <v>324</v>
      </c>
      <c r="C30" s="563"/>
      <c r="D30" s="563"/>
      <c r="E30" s="564"/>
    </row>
    <row r="31" spans="1:5" s="555" customFormat="1" ht="22.5">
      <c r="A31" s="560" t="s">
        <v>609</v>
      </c>
      <c r="B31" s="557" t="s">
        <v>327</v>
      </c>
      <c r="C31" s="563"/>
      <c r="D31" s="563"/>
      <c r="E31" s="564"/>
    </row>
    <row r="32" spans="1:5" s="555" customFormat="1" ht="15.75">
      <c r="A32" s="560" t="s">
        <v>610</v>
      </c>
      <c r="B32" s="557" t="s">
        <v>330</v>
      </c>
      <c r="C32" s="563"/>
      <c r="D32" s="563"/>
      <c r="E32" s="564"/>
    </row>
    <row r="33" spans="1:5" s="555" customFormat="1" ht="15.75">
      <c r="A33" s="560" t="s">
        <v>611</v>
      </c>
      <c r="B33" s="557" t="s">
        <v>333</v>
      </c>
      <c r="C33" s="563"/>
      <c r="D33" s="563"/>
      <c r="E33" s="564"/>
    </row>
    <row r="34" spans="1:5" s="555" customFormat="1" ht="15.75">
      <c r="A34" s="556" t="s">
        <v>612</v>
      </c>
      <c r="B34" s="557" t="s">
        <v>366</v>
      </c>
      <c r="C34" s="565">
        <f>+C35+C40+C45</f>
        <v>9050000</v>
      </c>
      <c r="D34" s="565">
        <f>+D35+D40+D45</f>
        <v>0</v>
      </c>
      <c r="E34" s="566">
        <f>+E35+E40+E45</f>
        <v>9050000</v>
      </c>
    </row>
    <row r="35" spans="1:5" s="555" customFormat="1" ht="15.75">
      <c r="A35" s="556" t="s">
        <v>613</v>
      </c>
      <c r="B35" s="557" t="s">
        <v>614</v>
      </c>
      <c r="C35" s="565">
        <f>+C36+C37+C38+C39</f>
        <v>9050000</v>
      </c>
      <c r="D35" s="565">
        <f>+D36+D37+D38+D39</f>
        <v>0</v>
      </c>
      <c r="E35" s="566">
        <f>+E36+E37+E38+E39</f>
        <v>9050000</v>
      </c>
    </row>
    <row r="36" spans="1:5" s="555" customFormat="1" ht="15.75">
      <c r="A36" s="560" t="s">
        <v>615</v>
      </c>
      <c r="B36" s="557" t="s">
        <v>616</v>
      </c>
      <c r="C36" s="563"/>
      <c r="D36" s="563"/>
      <c r="E36" s="564"/>
    </row>
    <row r="37" spans="1:5" s="555" customFormat="1" ht="15.75">
      <c r="A37" s="560" t="s">
        <v>617</v>
      </c>
      <c r="B37" s="557" t="s">
        <v>618</v>
      </c>
      <c r="C37" s="563"/>
      <c r="D37" s="563"/>
      <c r="E37" s="564"/>
    </row>
    <row r="38" spans="1:5" s="555" customFormat="1" ht="15.75">
      <c r="A38" s="560" t="s">
        <v>619</v>
      </c>
      <c r="B38" s="557" t="s">
        <v>620</v>
      </c>
      <c r="C38" s="563">
        <v>7820000</v>
      </c>
      <c r="D38" s="563"/>
      <c r="E38" s="564">
        <v>7820000</v>
      </c>
    </row>
    <row r="39" spans="1:5" s="555" customFormat="1" ht="15.75">
      <c r="A39" s="560" t="s">
        <v>621</v>
      </c>
      <c r="B39" s="557" t="s">
        <v>622</v>
      </c>
      <c r="C39" s="563">
        <v>1230000</v>
      </c>
      <c r="D39" s="563"/>
      <c r="E39" s="564">
        <v>1230000</v>
      </c>
    </row>
    <row r="40" spans="1:5" s="555" customFormat="1" ht="15.75">
      <c r="A40" s="556" t="s">
        <v>623</v>
      </c>
      <c r="B40" s="557" t="s">
        <v>624</v>
      </c>
      <c r="C40" s="567">
        <f>+C41+C42+C43+C44</f>
        <v>0</v>
      </c>
      <c r="D40" s="567">
        <f>+D41+D42+D43+D44</f>
        <v>0</v>
      </c>
      <c r="E40" s="568">
        <f>+E41+E42+E43+E44</f>
        <v>0</v>
      </c>
    </row>
    <row r="41" spans="1:5" s="555" customFormat="1" ht="15.75">
      <c r="A41" s="560" t="s">
        <v>625</v>
      </c>
      <c r="B41" s="557" t="s">
        <v>626</v>
      </c>
      <c r="C41" s="563"/>
      <c r="D41" s="563"/>
      <c r="E41" s="564"/>
    </row>
    <row r="42" spans="1:5" s="555" customFormat="1" ht="22.5">
      <c r="A42" s="560" t="s">
        <v>627</v>
      </c>
      <c r="B42" s="557" t="s">
        <v>628</v>
      </c>
      <c r="C42" s="563"/>
      <c r="D42" s="563"/>
      <c r="E42" s="564"/>
    </row>
    <row r="43" spans="1:5" s="555" customFormat="1" ht="15.75">
      <c r="A43" s="560" t="s">
        <v>629</v>
      </c>
      <c r="B43" s="557" t="s">
        <v>630</v>
      </c>
      <c r="C43" s="563"/>
      <c r="D43" s="563"/>
      <c r="E43" s="564"/>
    </row>
    <row r="44" spans="1:5" s="555" customFormat="1" ht="15.75">
      <c r="A44" s="560" t="s">
        <v>631</v>
      </c>
      <c r="B44" s="557" t="s">
        <v>632</v>
      </c>
      <c r="C44" s="563"/>
      <c r="D44" s="563"/>
      <c r="E44" s="564"/>
    </row>
    <row r="45" spans="1:5" s="555" customFormat="1" ht="15.75">
      <c r="A45" s="556" t="s">
        <v>633</v>
      </c>
      <c r="B45" s="557" t="s">
        <v>634</v>
      </c>
      <c r="C45" s="567">
        <f>+C46+C47+C48+C49</f>
        <v>0</v>
      </c>
      <c r="D45" s="567">
        <f>+D46+D47+D48+D49</f>
        <v>0</v>
      </c>
      <c r="E45" s="568">
        <f>+E46+E47+E48+E49</f>
        <v>0</v>
      </c>
    </row>
    <row r="46" spans="1:5" s="555" customFormat="1" ht="15.75">
      <c r="A46" s="560" t="s">
        <v>635</v>
      </c>
      <c r="B46" s="557" t="s">
        <v>636</v>
      </c>
      <c r="C46" s="563"/>
      <c r="D46" s="563"/>
      <c r="E46" s="564"/>
    </row>
    <row r="47" spans="1:5" s="555" customFormat="1" ht="22.5">
      <c r="A47" s="560" t="s">
        <v>637</v>
      </c>
      <c r="B47" s="557" t="s">
        <v>638</v>
      </c>
      <c r="C47" s="563"/>
      <c r="D47" s="563"/>
      <c r="E47" s="564"/>
    </row>
    <row r="48" spans="1:5" s="555" customFormat="1" ht="15.75">
      <c r="A48" s="560" t="s">
        <v>639</v>
      </c>
      <c r="B48" s="557" t="s">
        <v>640</v>
      </c>
      <c r="C48" s="563"/>
      <c r="D48" s="563"/>
      <c r="E48" s="564"/>
    </row>
    <row r="49" spans="1:5" s="555" customFormat="1" ht="15.75">
      <c r="A49" s="560" t="s">
        <v>641</v>
      </c>
      <c r="B49" s="557" t="s">
        <v>642</v>
      </c>
      <c r="C49" s="563"/>
      <c r="D49" s="563"/>
      <c r="E49" s="564"/>
    </row>
    <row r="50" spans="1:5" s="555" customFormat="1" ht="15.75">
      <c r="A50" s="556" t="s">
        <v>643</v>
      </c>
      <c r="B50" s="557" t="s">
        <v>644</v>
      </c>
      <c r="C50" s="563"/>
      <c r="D50" s="563"/>
      <c r="E50" s="564"/>
    </row>
    <row r="51" spans="1:5" s="555" customFormat="1" ht="21">
      <c r="A51" s="556" t="s">
        <v>645</v>
      </c>
      <c r="B51" s="557" t="s">
        <v>646</v>
      </c>
      <c r="C51" s="565">
        <f>+C7+C8+C34+C50</f>
        <v>1839012134</v>
      </c>
      <c r="D51" s="565">
        <f>+D7+D8+D34+D50</f>
        <v>589904336</v>
      </c>
      <c r="E51" s="566">
        <f>+E7+E8+E34+E50</f>
        <v>1249107798</v>
      </c>
    </row>
    <row r="52" spans="1:5" s="555" customFormat="1" ht="15.75">
      <c r="A52" s="556" t="s">
        <v>647</v>
      </c>
      <c r="B52" s="557" t="s">
        <v>648</v>
      </c>
      <c r="C52" s="569">
        <v>1800800</v>
      </c>
      <c r="D52" s="569"/>
      <c r="E52" s="570">
        <v>1800800</v>
      </c>
    </row>
    <row r="53" spans="1:5" s="555" customFormat="1" ht="15.75">
      <c r="A53" s="556" t="s">
        <v>649</v>
      </c>
      <c r="B53" s="557" t="s">
        <v>650</v>
      </c>
      <c r="C53" s="563"/>
      <c r="D53" s="563"/>
      <c r="E53" s="564"/>
    </row>
    <row r="54" spans="1:5" s="555" customFormat="1" ht="15.75">
      <c r="A54" s="556" t="s">
        <v>651</v>
      </c>
      <c r="B54" s="557" t="s">
        <v>652</v>
      </c>
      <c r="C54" s="565">
        <f>+C52+C53</f>
        <v>1800800</v>
      </c>
      <c r="D54" s="565">
        <f>+D52+D53</f>
        <v>0</v>
      </c>
      <c r="E54" s="566">
        <f>+E52+E53</f>
        <v>1800800</v>
      </c>
    </row>
    <row r="55" spans="1:5" s="555" customFormat="1" ht="15.75">
      <c r="A55" s="556" t="s">
        <v>653</v>
      </c>
      <c r="B55" s="557" t="s">
        <v>654</v>
      </c>
      <c r="C55" s="563"/>
      <c r="D55" s="563"/>
      <c r="E55" s="564"/>
    </row>
    <row r="56" spans="1:5" s="555" customFormat="1" ht="15.75">
      <c r="A56" s="556" t="s">
        <v>655</v>
      </c>
      <c r="B56" s="557" t="s">
        <v>656</v>
      </c>
      <c r="C56" s="563">
        <v>504635</v>
      </c>
      <c r="D56" s="563"/>
      <c r="E56" s="564">
        <v>504635</v>
      </c>
    </row>
    <row r="57" spans="1:5" s="555" customFormat="1" ht="15.75">
      <c r="A57" s="556" t="s">
        <v>657</v>
      </c>
      <c r="B57" s="557" t="s">
        <v>658</v>
      </c>
      <c r="C57" s="563">
        <v>252793638</v>
      </c>
      <c r="D57" s="563"/>
      <c r="E57" s="564">
        <v>252793638</v>
      </c>
    </row>
    <row r="58" spans="1:5" s="555" customFormat="1" ht="15.75">
      <c r="A58" s="556" t="s">
        <v>659</v>
      </c>
      <c r="B58" s="557" t="s">
        <v>660</v>
      </c>
      <c r="C58" s="563"/>
      <c r="D58" s="563"/>
      <c r="E58" s="564"/>
    </row>
    <row r="59" spans="1:5" s="555" customFormat="1" ht="15.75">
      <c r="A59" s="556" t="s">
        <v>661</v>
      </c>
      <c r="B59" s="557" t="s">
        <v>662</v>
      </c>
      <c r="C59" s="565">
        <f>+C55+C56+C57+C58</f>
        <v>253298273</v>
      </c>
      <c r="D59" s="565">
        <f>+D55+D56+D57+D58</f>
        <v>0</v>
      </c>
      <c r="E59" s="566">
        <f>+E55+E56+E57+E58</f>
        <v>253298273</v>
      </c>
    </row>
    <row r="60" spans="1:5" s="555" customFormat="1" ht="15.75">
      <c r="A60" s="556" t="s">
        <v>663</v>
      </c>
      <c r="B60" s="557" t="s">
        <v>664</v>
      </c>
      <c r="C60" s="563">
        <v>34749199</v>
      </c>
      <c r="D60" s="563"/>
      <c r="E60" s="564">
        <v>34749199</v>
      </c>
    </row>
    <row r="61" spans="1:5" s="555" customFormat="1" ht="15.75">
      <c r="A61" s="556" t="s">
        <v>665</v>
      </c>
      <c r="B61" s="557" t="s">
        <v>666</v>
      </c>
      <c r="C61" s="563">
        <v>0</v>
      </c>
      <c r="D61" s="563"/>
      <c r="E61" s="564">
        <v>0</v>
      </c>
    </row>
    <row r="62" spans="1:5" s="555" customFormat="1" ht="15.75">
      <c r="A62" s="556" t="s">
        <v>667</v>
      </c>
      <c r="B62" s="557" t="s">
        <v>668</v>
      </c>
      <c r="C62" s="563">
        <v>113222</v>
      </c>
      <c r="D62" s="563"/>
      <c r="E62" s="564">
        <v>113222</v>
      </c>
    </row>
    <row r="63" spans="1:5" s="555" customFormat="1" ht="15.75">
      <c r="A63" s="556" t="s">
        <v>669</v>
      </c>
      <c r="B63" s="557" t="s">
        <v>670</v>
      </c>
      <c r="C63" s="565">
        <f>+C60+C61+C62</f>
        <v>34862421</v>
      </c>
      <c r="D63" s="565">
        <f>+D60+D61+D62</f>
        <v>0</v>
      </c>
      <c r="E63" s="566">
        <f>+E60+E61+E62</f>
        <v>34862421</v>
      </c>
    </row>
    <row r="64" spans="1:5" s="555" customFormat="1" ht="15.75">
      <c r="A64" s="556" t="s">
        <v>671</v>
      </c>
      <c r="B64" s="557" t="s">
        <v>672</v>
      </c>
      <c r="C64" s="563">
        <v>396980</v>
      </c>
      <c r="D64" s="563"/>
      <c r="E64" s="564">
        <v>396980</v>
      </c>
    </row>
    <row r="65" spans="1:5" s="555" customFormat="1" ht="15.75">
      <c r="A65" s="556" t="s">
        <v>673</v>
      </c>
      <c r="B65" s="557" t="s">
        <v>674</v>
      </c>
      <c r="C65" s="563">
        <v>-82782</v>
      </c>
      <c r="D65" s="563"/>
      <c r="E65" s="564">
        <v>-82782</v>
      </c>
    </row>
    <row r="66" spans="1:5" s="555" customFormat="1" ht="15.75">
      <c r="A66" s="556" t="s">
        <v>675</v>
      </c>
      <c r="B66" s="557"/>
      <c r="C66" s="563">
        <v>0</v>
      </c>
      <c r="D66" s="563"/>
      <c r="E66" s="564"/>
    </row>
    <row r="67" spans="1:5" s="555" customFormat="1" ht="15.75">
      <c r="A67" s="556" t="s">
        <v>676</v>
      </c>
      <c r="B67" s="557" t="s">
        <v>677</v>
      </c>
      <c r="C67" s="567">
        <f>+C64+C65+C66</f>
        <v>314198</v>
      </c>
      <c r="D67" s="567">
        <f>+D64+D65+D66</f>
        <v>0</v>
      </c>
      <c r="E67" s="567">
        <f>+E64+E65+E66</f>
        <v>314198</v>
      </c>
    </row>
    <row r="68" spans="1:5" s="555" customFormat="1" ht="15.75">
      <c r="A68" s="556" t="s">
        <v>678</v>
      </c>
      <c r="B68" s="557" t="s">
        <v>679</v>
      </c>
      <c r="C68" s="569">
        <v>124465</v>
      </c>
      <c r="D68" s="569"/>
      <c r="E68" s="570">
        <v>124465</v>
      </c>
    </row>
    <row r="69" spans="1:5" s="555" customFormat="1" ht="16.5" thickBot="1">
      <c r="A69" s="571" t="s">
        <v>680</v>
      </c>
      <c r="B69" s="572" t="s">
        <v>681</v>
      </c>
      <c r="C69" s="573">
        <f>+C51+C54+C59+C63+C67+C68</f>
        <v>2129412291</v>
      </c>
      <c r="D69" s="573">
        <f>+D51+D54+D59+D63+D67+D68</f>
        <v>589904336</v>
      </c>
      <c r="E69" s="574">
        <f>+E51+E54+E59+E63+E67+E68</f>
        <v>1539507955</v>
      </c>
    </row>
    <row r="70" spans="1:5" ht="15.75">
      <c r="A70" s="575"/>
      <c r="C70" s="576"/>
      <c r="D70" s="576"/>
      <c r="E70" s="577"/>
    </row>
    <row r="71" spans="1:5" ht="15.75">
      <c r="A71" s="575"/>
      <c r="C71" s="576"/>
      <c r="D71" s="576"/>
      <c r="E71" s="577"/>
    </row>
    <row r="72" spans="1:5" ht="15.75">
      <c r="A72" s="578"/>
      <c r="C72" s="576"/>
      <c r="D72" s="576"/>
      <c r="E72" s="577"/>
    </row>
    <row r="73" spans="1:5" ht="15.75">
      <c r="A73" s="770"/>
      <c r="B73" s="770"/>
      <c r="C73" s="770"/>
      <c r="D73" s="770"/>
      <c r="E73" s="770"/>
    </row>
    <row r="74" spans="1:5" ht="15.75">
      <c r="A74" s="770"/>
      <c r="B74" s="770"/>
      <c r="C74" s="770"/>
      <c r="D74" s="770"/>
      <c r="E74" s="770"/>
    </row>
  </sheetData>
  <sheetProtection/>
  <mergeCells count="10">
    <mergeCell ref="A73:E73"/>
    <mergeCell ref="A74:E74"/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71.125" style="580" customWidth="1"/>
    <col min="2" max="2" width="6.125" style="581" customWidth="1"/>
    <col min="3" max="3" width="18.00390625" style="583" customWidth="1"/>
    <col min="4" max="8" width="9.375" style="583" customWidth="1"/>
    <col min="9" max="9" width="15.125" style="583" bestFit="1" customWidth="1"/>
    <col min="10" max="16384" width="9.375" style="583" customWidth="1"/>
  </cols>
  <sheetData>
    <row r="1" ht="12.75">
      <c r="C1" s="582" t="s">
        <v>682</v>
      </c>
    </row>
    <row r="2" spans="1:3" ht="12.75">
      <c r="A2" s="786" t="s">
        <v>683</v>
      </c>
      <c r="B2" s="786"/>
      <c r="C2" s="786"/>
    </row>
    <row r="3" spans="1:3" ht="15.75">
      <c r="A3" s="787" t="s">
        <v>793</v>
      </c>
      <c r="B3" s="787"/>
      <c r="C3" s="787"/>
    </row>
    <row r="5" spans="2:3" ht="13.5" thickBot="1">
      <c r="B5" s="788" t="s">
        <v>500</v>
      </c>
      <c r="C5" s="788"/>
    </row>
    <row r="6" spans="1:3" s="584" customFormat="1" ht="12.75">
      <c r="A6" s="789" t="s">
        <v>684</v>
      </c>
      <c r="B6" s="791" t="s">
        <v>570</v>
      </c>
      <c r="C6" s="793" t="s">
        <v>685</v>
      </c>
    </row>
    <row r="7" spans="1:3" s="584" customFormat="1" ht="12.75">
      <c r="A7" s="790"/>
      <c r="B7" s="792"/>
      <c r="C7" s="794"/>
    </row>
    <row r="8" spans="1:3" s="588" customFormat="1" ht="13.5" thickBot="1">
      <c r="A8" s="585" t="s">
        <v>17</v>
      </c>
      <c r="B8" s="586" t="s">
        <v>18</v>
      </c>
      <c r="C8" s="587" t="s">
        <v>19</v>
      </c>
    </row>
    <row r="9" spans="1:3" ht="12.75">
      <c r="A9" s="556" t="s">
        <v>686</v>
      </c>
      <c r="B9" s="589" t="s">
        <v>577</v>
      </c>
      <c r="C9" s="590">
        <v>1372795647</v>
      </c>
    </row>
    <row r="10" spans="1:3" ht="12.75">
      <c r="A10" s="556" t="s">
        <v>687</v>
      </c>
      <c r="B10" s="557" t="s">
        <v>579</v>
      </c>
      <c r="C10" s="590">
        <v>-121939627</v>
      </c>
    </row>
    <row r="11" spans="1:3" ht="12.75">
      <c r="A11" s="556" t="s">
        <v>688</v>
      </c>
      <c r="B11" s="557" t="s">
        <v>581</v>
      </c>
      <c r="C11" s="590">
        <v>61973955</v>
      </c>
    </row>
    <row r="12" spans="1:3" ht="12.75">
      <c r="A12" s="556" t="s">
        <v>689</v>
      </c>
      <c r="B12" s="557" t="s">
        <v>583</v>
      </c>
      <c r="C12" s="591">
        <v>-582335464</v>
      </c>
    </row>
    <row r="13" spans="1:9" ht="12.75">
      <c r="A13" s="556" t="s">
        <v>690</v>
      </c>
      <c r="B13" s="557" t="s">
        <v>585</v>
      </c>
      <c r="C13" s="591"/>
      <c r="I13" s="693"/>
    </row>
    <row r="14" spans="1:3" ht="12.75">
      <c r="A14" s="556" t="s">
        <v>691</v>
      </c>
      <c r="B14" s="557" t="s">
        <v>587</v>
      </c>
      <c r="C14" s="591">
        <v>-21759803</v>
      </c>
    </row>
    <row r="15" spans="1:3" ht="12.75">
      <c r="A15" s="556" t="s">
        <v>692</v>
      </c>
      <c r="B15" s="557" t="s">
        <v>589</v>
      </c>
      <c r="C15" s="592">
        <f>+C9+C10+C11+C12+C13+C14</f>
        <v>708734708</v>
      </c>
    </row>
    <row r="16" spans="1:3" ht="12.75">
      <c r="A16" s="556" t="s">
        <v>693</v>
      </c>
      <c r="B16" s="557" t="s">
        <v>591</v>
      </c>
      <c r="C16" s="678">
        <v>214460</v>
      </c>
    </row>
    <row r="17" spans="1:3" ht="12.75">
      <c r="A17" s="556" t="s">
        <v>694</v>
      </c>
      <c r="B17" s="557" t="s">
        <v>593</v>
      </c>
      <c r="C17" s="591">
        <v>6769469</v>
      </c>
    </row>
    <row r="18" spans="1:3" ht="12.75">
      <c r="A18" s="556" t="s">
        <v>695</v>
      </c>
      <c r="B18" s="557" t="s">
        <v>273</v>
      </c>
      <c r="C18" s="591">
        <v>1038092</v>
      </c>
    </row>
    <row r="19" spans="1:3" ht="12.75">
      <c r="A19" s="556" t="s">
        <v>696</v>
      </c>
      <c r="B19" s="557" t="s">
        <v>275</v>
      </c>
      <c r="C19" s="592">
        <f>+C16+C17+C18</f>
        <v>8022021</v>
      </c>
    </row>
    <row r="20" spans="1:3" s="593" customFormat="1" ht="12.75">
      <c r="A20" s="556" t="s">
        <v>697</v>
      </c>
      <c r="B20" s="557" t="s">
        <v>296</v>
      </c>
      <c r="C20" s="591"/>
    </row>
    <row r="21" spans="1:3" ht="12.75">
      <c r="A21" s="556" t="s">
        <v>698</v>
      </c>
      <c r="B21" s="557" t="s">
        <v>297</v>
      </c>
      <c r="C21" s="591">
        <v>822751226</v>
      </c>
    </row>
    <row r="22" spans="1:3" ht="13.5" thickBot="1">
      <c r="A22" s="594" t="s">
        <v>699</v>
      </c>
      <c r="B22" s="572" t="s">
        <v>300</v>
      </c>
      <c r="C22" s="595">
        <f>+C15+C19+C20+C21</f>
        <v>1539507955</v>
      </c>
    </row>
    <row r="23" spans="1:5" ht="15.75">
      <c r="A23" s="596"/>
      <c r="B23" s="597"/>
      <c r="C23" s="598"/>
      <c r="D23" s="598"/>
      <c r="E23" s="598"/>
    </row>
    <row r="24" spans="1:5" ht="15.75">
      <c r="A24" s="596"/>
      <c r="B24" s="597"/>
      <c r="C24" s="598"/>
      <c r="D24" s="598"/>
      <c r="E24" s="598"/>
    </row>
    <row r="25" spans="1:5" ht="15.75">
      <c r="A25" s="597"/>
      <c r="B25" s="597"/>
      <c r="C25" s="598"/>
      <c r="D25" s="598"/>
      <c r="E25" s="598"/>
    </row>
    <row r="26" spans="1:5" ht="15.75">
      <c r="A26" s="785"/>
      <c r="B26" s="785"/>
      <c r="C26" s="785"/>
      <c r="D26" s="599"/>
      <c r="E26" s="599"/>
    </row>
    <row r="27" spans="1:5" ht="15.75">
      <c r="A27" s="785"/>
      <c r="B27" s="785"/>
      <c r="C27" s="785"/>
      <c r="D27" s="599"/>
      <c r="E27" s="599"/>
    </row>
  </sheetData>
  <sheetProtection/>
  <mergeCells count="8">
    <mergeCell ref="A26:C26"/>
    <mergeCell ref="A27:C27"/>
    <mergeCell ref="A2:C2"/>
    <mergeCell ref="A3:C3"/>
    <mergeCell ref="B5:C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14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1">
      <selection activeCell="D9" sqref="D9"/>
    </sheetView>
  </sheetViews>
  <sheetFormatPr defaultColWidth="12.00390625" defaultRowHeight="12.75"/>
  <cols>
    <col min="1" max="1" width="58.875" style="600" customWidth="1"/>
    <col min="2" max="2" width="6.875" style="600" customWidth="1"/>
    <col min="3" max="3" width="17.125" style="600" customWidth="1"/>
    <col min="4" max="4" width="19.125" style="600" customWidth="1"/>
    <col min="5" max="16384" width="12.00390625" style="600" customWidth="1"/>
  </cols>
  <sheetData>
    <row r="1" ht="15.75">
      <c r="D1" s="601" t="s">
        <v>700</v>
      </c>
    </row>
    <row r="2" spans="1:4" ht="15.75">
      <c r="A2" s="795" t="str">
        <f>+CONCATENATE("VAGYONKIMUTATÁS",CHAR(10),"az érték nélkül nyilvántartott eszközökről",CHAR(10),LEFT('[1]ÖSSZEFÜGGÉSEK'!A4,4),".")</f>
        <v>VAGYONKIMUTATÁS
az érték nélkül nyilvántartott eszközökről
2014.</v>
      </c>
      <c r="B2" s="796"/>
      <c r="C2" s="796"/>
      <c r="D2" s="796"/>
    </row>
    <row r="3" ht="16.5" thickBot="1"/>
    <row r="4" spans="1:4" ht="39.75" thickBot="1">
      <c r="A4" s="602" t="s">
        <v>284</v>
      </c>
      <c r="B4" s="546" t="s">
        <v>570</v>
      </c>
      <c r="C4" s="603" t="s">
        <v>701</v>
      </c>
      <c r="D4" s="604" t="s">
        <v>702</v>
      </c>
    </row>
    <row r="5" spans="1:4" ht="16.5" thickBot="1">
      <c r="A5" s="605" t="s">
        <v>17</v>
      </c>
      <c r="B5" s="606" t="s">
        <v>18</v>
      </c>
      <c r="C5" s="606" t="s">
        <v>19</v>
      </c>
      <c r="D5" s="607" t="s">
        <v>285</v>
      </c>
    </row>
    <row r="6" spans="1:4" ht="15.75" customHeight="1">
      <c r="A6" s="608" t="s">
        <v>703</v>
      </c>
      <c r="B6" s="609" t="s">
        <v>20</v>
      </c>
      <c r="C6" s="610"/>
      <c r="D6" s="611"/>
    </row>
    <row r="7" spans="1:4" ht="15.75" customHeight="1">
      <c r="A7" s="608" t="s">
        <v>704</v>
      </c>
      <c r="B7" s="612" t="s">
        <v>34</v>
      </c>
      <c r="C7" s="613"/>
      <c r="D7" s="614"/>
    </row>
    <row r="8" spans="1:4" ht="15.75" customHeight="1">
      <c r="A8" s="608" t="s">
        <v>705</v>
      </c>
      <c r="B8" s="612" t="s">
        <v>48</v>
      </c>
      <c r="C8" s="613"/>
      <c r="D8" s="614">
        <v>7307175</v>
      </c>
    </row>
    <row r="9" spans="1:4" ht="16.5" thickBot="1">
      <c r="A9" s="615" t="s">
        <v>706</v>
      </c>
      <c r="B9" s="616" t="s">
        <v>245</v>
      </c>
      <c r="C9" s="617"/>
      <c r="D9" s="618"/>
    </row>
    <row r="10" spans="1:4" ht="16.5" thickBot="1">
      <c r="A10" s="619" t="s">
        <v>707</v>
      </c>
      <c r="B10" s="620" t="s">
        <v>78</v>
      </c>
      <c r="C10" s="621"/>
      <c r="D10" s="622">
        <f>+D11+D12+D13+D14</f>
        <v>40841464</v>
      </c>
    </row>
    <row r="11" spans="1:4" ht="15.75" customHeight="1">
      <c r="A11" s="623" t="s">
        <v>708</v>
      </c>
      <c r="B11" s="609" t="s">
        <v>102</v>
      </c>
      <c r="C11" s="610"/>
      <c r="D11" s="611">
        <v>40841464</v>
      </c>
    </row>
    <row r="12" spans="1:4" ht="15.75" customHeight="1">
      <c r="A12" s="608" t="s">
        <v>709</v>
      </c>
      <c r="B12" s="612" t="s">
        <v>262</v>
      </c>
      <c r="C12" s="613"/>
      <c r="D12" s="614"/>
    </row>
    <row r="13" spans="1:4" ht="15.75" customHeight="1">
      <c r="A13" s="608" t="s">
        <v>710</v>
      </c>
      <c r="B13" s="612" t="s">
        <v>124</v>
      </c>
      <c r="C13" s="613"/>
      <c r="D13" s="614"/>
    </row>
    <row r="14" spans="1:4" ht="16.5" thickBot="1">
      <c r="A14" s="615" t="s">
        <v>711</v>
      </c>
      <c r="B14" s="616" t="s">
        <v>271</v>
      </c>
      <c r="C14" s="617"/>
      <c r="D14" s="618"/>
    </row>
    <row r="15" spans="1:4" ht="16.5" thickBot="1">
      <c r="A15" s="619" t="s">
        <v>712</v>
      </c>
      <c r="B15" s="620" t="s">
        <v>273</v>
      </c>
      <c r="C15" s="621"/>
      <c r="D15" s="622">
        <f>+D16+D17+D18</f>
        <v>0</v>
      </c>
    </row>
    <row r="16" spans="1:4" ht="15.75" customHeight="1">
      <c r="A16" s="623" t="s">
        <v>713</v>
      </c>
      <c r="B16" s="609" t="s">
        <v>275</v>
      </c>
      <c r="C16" s="610"/>
      <c r="D16" s="611"/>
    </row>
    <row r="17" spans="1:4" ht="15.75" customHeight="1">
      <c r="A17" s="608" t="s">
        <v>714</v>
      </c>
      <c r="B17" s="612" t="s">
        <v>296</v>
      </c>
      <c r="C17" s="613"/>
      <c r="D17" s="614"/>
    </row>
    <row r="18" spans="1:4" ht="16.5" thickBot="1">
      <c r="A18" s="615" t="s">
        <v>715</v>
      </c>
      <c r="B18" s="616" t="s">
        <v>297</v>
      </c>
      <c r="C18" s="617"/>
      <c r="D18" s="618"/>
    </row>
    <row r="19" spans="1:4" ht="16.5" thickBot="1">
      <c r="A19" s="619" t="s">
        <v>716</v>
      </c>
      <c r="B19" s="620" t="s">
        <v>300</v>
      </c>
      <c r="C19" s="621"/>
      <c r="D19" s="622">
        <f>+D20+D21+D22</f>
        <v>0</v>
      </c>
    </row>
    <row r="20" spans="1:4" ht="15.75" customHeight="1">
      <c r="A20" s="623" t="s">
        <v>717</v>
      </c>
      <c r="B20" s="609" t="s">
        <v>303</v>
      </c>
      <c r="C20" s="610"/>
      <c r="D20" s="611"/>
    </row>
    <row r="21" spans="1:4" ht="15.75" customHeight="1">
      <c r="A21" s="608" t="s">
        <v>718</v>
      </c>
      <c r="B21" s="612" t="s">
        <v>306</v>
      </c>
      <c r="C21" s="613"/>
      <c r="D21" s="614"/>
    </row>
    <row r="22" spans="1:4" ht="15.75" customHeight="1">
      <c r="A22" s="608" t="s">
        <v>719</v>
      </c>
      <c r="B22" s="612" t="s">
        <v>309</v>
      </c>
      <c r="C22" s="613"/>
      <c r="D22" s="614"/>
    </row>
    <row r="23" spans="1:4" ht="15.75" customHeight="1">
      <c r="A23" s="608" t="s">
        <v>720</v>
      </c>
      <c r="B23" s="612" t="s">
        <v>312</v>
      </c>
      <c r="C23" s="613"/>
      <c r="D23" s="614"/>
    </row>
    <row r="24" spans="1:4" ht="15.75" customHeight="1">
      <c r="A24" s="608"/>
      <c r="B24" s="612" t="s">
        <v>315</v>
      </c>
      <c r="C24" s="613"/>
      <c r="D24" s="614"/>
    </row>
    <row r="25" spans="1:4" ht="15.75" customHeight="1">
      <c r="A25" s="608"/>
      <c r="B25" s="612" t="s">
        <v>318</v>
      </c>
      <c r="C25" s="613"/>
      <c r="D25" s="614"/>
    </row>
    <row r="26" spans="1:4" ht="15.75" customHeight="1">
      <c r="A26" s="608"/>
      <c r="B26" s="612" t="s">
        <v>320</v>
      </c>
      <c r="C26" s="613"/>
      <c r="D26" s="614"/>
    </row>
    <row r="27" spans="1:4" ht="15.75" customHeight="1">
      <c r="A27" s="608"/>
      <c r="B27" s="612" t="s">
        <v>322</v>
      </c>
      <c r="C27" s="613"/>
      <c r="D27" s="614"/>
    </row>
    <row r="28" spans="1:4" ht="15.75" customHeight="1">
      <c r="A28" s="608"/>
      <c r="B28" s="612" t="s">
        <v>323</v>
      </c>
      <c r="C28" s="613"/>
      <c r="D28" s="614"/>
    </row>
    <row r="29" spans="1:4" ht="15.75" customHeight="1">
      <c r="A29" s="608"/>
      <c r="B29" s="612" t="s">
        <v>324</v>
      </c>
      <c r="C29" s="613"/>
      <c r="D29" s="614"/>
    </row>
    <row r="30" spans="1:4" ht="15.75" customHeight="1">
      <c r="A30" s="608"/>
      <c r="B30" s="612" t="s">
        <v>327</v>
      </c>
      <c r="C30" s="613"/>
      <c r="D30" s="614"/>
    </row>
    <row r="31" spans="1:4" ht="15.75" customHeight="1">
      <c r="A31" s="608"/>
      <c r="B31" s="612" t="s">
        <v>330</v>
      </c>
      <c r="C31" s="613"/>
      <c r="D31" s="614"/>
    </row>
    <row r="32" spans="1:4" ht="15.75" customHeight="1">
      <c r="A32" s="608"/>
      <c r="B32" s="612" t="s">
        <v>333</v>
      </c>
      <c r="C32" s="613"/>
      <c r="D32" s="614"/>
    </row>
    <row r="33" spans="1:4" ht="15.75" customHeight="1">
      <c r="A33" s="608"/>
      <c r="B33" s="612" t="s">
        <v>366</v>
      </c>
      <c r="C33" s="613"/>
      <c r="D33" s="614"/>
    </row>
    <row r="34" spans="1:4" ht="15.75" customHeight="1">
      <c r="A34" s="608"/>
      <c r="B34" s="612" t="s">
        <v>614</v>
      </c>
      <c r="C34" s="613"/>
      <c r="D34" s="614"/>
    </row>
    <row r="35" spans="1:4" ht="15.75" customHeight="1">
      <c r="A35" s="608"/>
      <c r="B35" s="612" t="s">
        <v>616</v>
      </c>
      <c r="C35" s="613"/>
      <c r="D35" s="614"/>
    </row>
    <row r="36" spans="1:4" ht="15.75" customHeight="1">
      <c r="A36" s="608"/>
      <c r="B36" s="612" t="s">
        <v>618</v>
      </c>
      <c r="C36" s="613"/>
      <c r="D36" s="614"/>
    </row>
    <row r="37" spans="1:4" ht="15.75" customHeight="1">
      <c r="A37" s="608"/>
      <c r="B37" s="612" t="s">
        <v>620</v>
      </c>
      <c r="C37" s="613"/>
      <c r="D37" s="614"/>
    </row>
    <row r="38" spans="1:4" ht="16.5" thickBot="1">
      <c r="A38" s="615"/>
      <c r="B38" s="616" t="s">
        <v>622</v>
      </c>
      <c r="C38" s="617"/>
      <c r="D38" s="618"/>
    </row>
    <row r="39" spans="1:6" ht="16.5" thickBot="1">
      <c r="A39" s="797" t="s">
        <v>721</v>
      </c>
      <c r="B39" s="798"/>
      <c r="C39" s="624"/>
      <c r="D39" s="622">
        <f>+D6+D7+D8+D9+D10+D15+D19+D23+D24+D25+D26+D27+D28+D29+D30+D31+D32+D33+D34+D35+D36+D37+D38</f>
        <v>48148639</v>
      </c>
      <c r="F39" s="625"/>
    </row>
    <row r="40" ht="15.75">
      <c r="A40" s="601" t="s">
        <v>722</v>
      </c>
    </row>
    <row r="41" spans="1:4" ht="15.75">
      <c r="A41" s="626"/>
      <c r="C41" s="799"/>
      <c r="D41" s="799"/>
    </row>
    <row r="42" spans="1:4" ht="15.75">
      <c r="A42" s="626"/>
      <c r="C42" s="627"/>
      <c r="D42" s="627"/>
    </row>
    <row r="43" spans="3:4" ht="15.75">
      <c r="C43" s="799"/>
      <c r="D43" s="799"/>
    </row>
    <row r="44" spans="1:2" ht="15.75">
      <c r="A44" s="628"/>
      <c r="B44" s="628"/>
    </row>
    <row r="45" spans="1:3" ht="15.75">
      <c r="A45" s="628"/>
      <c r="B45" s="628"/>
      <c r="C45" s="628"/>
    </row>
  </sheetData>
  <sheetProtection/>
  <mergeCells count="4">
    <mergeCell ref="A2:D2"/>
    <mergeCell ref="A39:B39"/>
    <mergeCell ref="C41:D41"/>
    <mergeCell ref="C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9.375" style="630" customWidth="1"/>
    <col min="2" max="2" width="58.375" style="630" customWidth="1"/>
    <col min="3" max="5" width="25.00390625" style="630" customWidth="1"/>
    <col min="6" max="6" width="5.50390625" style="630" customWidth="1"/>
    <col min="7" max="16384" width="9.375" style="630" customWidth="1"/>
  </cols>
  <sheetData>
    <row r="1" spans="1:6" ht="12.75">
      <c r="A1" s="629"/>
      <c r="E1" s="631" t="s">
        <v>723</v>
      </c>
      <c r="F1" s="742"/>
    </row>
    <row r="2" spans="1:6" ht="16.5">
      <c r="A2" s="800" t="str">
        <f>+CONCATENATE("A Kölesd Községi Önkormányzat tulajdonában álló gazdálkodó szervezetek működéséből származó",CHAR(10),"kötelezettségek és részesedések alakulása a ",LEFT('[1]ÖSSZEFÜGGÉSEK'!A4,4),". évben")</f>
        <v>A Kölesd Községi Önkormányzat tulajdonában álló gazdálkodó szervezetek működéséből származó
kötelezettségek és részesedések alakulása a 2014. évben</v>
      </c>
      <c r="B2" s="800"/>
      <c r="C2" s="800"/>
      <c r="D2" s="800"/>
      <c r="E2" s="800"/>
      <c r="F2" s="742"/>
    </row>
    <row r="3" spans="1:6" ht="16.5" thickBot="1">
      <c r="A3" s="632"/>
      <c r="F3" s="742"/>
    </row>
    <row r="4" spans="1:6" ht="79.5" thickBot="1">
      <c r="A4" s="633" t="s">
        <v>570</v>
      </c>
      <c r="B4" s="634" t="s">
        <v>724</v>
      </c>
      <c r="C4" s="634" t="s">
        <v>725</v>
      </c>
      <c r="D4" s="634" t="s">
        <v>726</v>
      </c>
      <c r="E4" s="635" t="s">
        <v>727</v>
      </c>
      <c r="F4" s="742"/>
    </row>
    <row r="5" spans="1:6" ht="15.75">
      <c r="A5" s="636" t="s">
        <v>20</v>
      </c>
      <c r="B5" s="637" t="s">
        <v>728</v>
      </c>
      <c r="C5" s="638">
        <v>0.51</v>
      </c>
      <c r="D5" s="639">
        <v>1230000</v>
      </c>
      <c r="E5" s="640"/>
      <c r="F5" s="742"/>
    </row>
    <row r="6" spans="1:6" ht="15.75">
      <c r="A6" s="641" t="s">
        <v>34</v>
      </c>
      <c r="B6" s="642" t="s">
        <v>729</v>
      </c>
      <c r="C6" s="643">
        <v>1</v>
      </c>
      <c r="D6" s="644">
        <v>3670000</v>
      </c>
      <c r="E6" s="645"/>
      <c r="F6" s="742"/>
    </row>
    <row r="7" spans="1:6" ht="15.75">
      <c r="A7" s="641" t="s">
        <v>48</v>
      </c>
      <c r="B7" s="642" t="s">
        <v>730</v>
      </c>
      <c r="C7" s="643"/>
      <c r="D7" s="644">
        <v>4150000</v>
      </c>
      <c r="E7" s="645"/>
      <c r="F7" s="742"/>
    </row>
    <row r="8" spans="1:6" ht="15.75">
      <c r="A8" s="641" t="s">
        <v>245</v>
      </c>
      <c r="B8" s="642"/>
      <c r="C8" s="643"/>
      <c r="D8" s="644"/>
      <c r="E8" s="645"/>
      <c r="F8" s="742"/>
    </row>
    <row r="9" spans="1:6" ht="15.75">
      <c r="A9" s="641" t="s">
        <v>78</v>
      </c>
      <c r="B9" s="642"/>
      <c r="C9" s="643"/>
      <c r="D9" s="644"/>
      <c r="E9" s="645"/>
      <c r="F9" s="742"/>
    </row>
    <row r="10" spans="1:6" ht="15.75">
      <c r="A10" s="641" t="s">
        <v>102</v>
      </c>
      <c r="B10" s="642"/>
      <c r="C10" s="643"/>
      <c r="D10" s="644"/>
      <c r="E10" s="645"/>
      <c r="F10" s="742"/>
    </row>
    <row r="11" spans="1:6" ht="15.75">
      <c r="A11" s="641" t="s">
        <v>262</v>
      </c>
      <c r="B11" s="642"/>
      <c r="C11" s="643"/>
      <c r="D11" s="644"/>
      <c r="E11" s="645"/>
      <c r="F11" s="742"/>
    </row>
    <row r="12" spans="1:6" ht="15.75">
      <c r="A12" s="641" t="s">
        <v>124</v>
      </c>
      <c r="B12" s="642"/>
      <c r="C12" s="643"/>
      <c r="D12" s="644"/>
      <c r="E12" s="645"/>
      <c r="F12" s="742"/>
    </row>
    <row r="13" spans="1:6" ht="15.75">
      <c r="A13" s="641" t="s">
        <v>271</v>
      </c>
      <c r="B13" s="642"/>
      <c r="C13" s="643"/>
      <c r="D13" s="644"/>
      <c r="E13" s="645"/>
      <c r="F13" s="742"/>
    </row>
    <row r="14" spans="1:6" ht="15.75">
      <c r="A14" s="641" t="s">
        <v>273</v>
      </c>
      <c r="B14" s="642"/>
      <c r="C14" s="643"/>
      <c r="D14" s="644"/>
      <c r="E14" s="645"/>
      <c r="F14" s="742"/>
    </row>
    <row r="15" spans="1:6" ht="15.75">
      <c r="A15" s="641" t="s">
        <v>275</v>
      </c>
      <c r="B15" s="642"/>
      <c r="C15" s="643"/>
      <c r="D15" s="644"/>
      <c r="E15" s="645"/>
      <c r="F15" s="742"/>
    </row>
    <row r="16" spans="1:6" ht="15.75">
      <c r="A16" s="641" t="s">
        <v>296</v>
      </c>
      <c r="B16" s="642"/>
      <c r="C16" s="643"/>
      <c r="D16" s="644"/>
      <c r="E16" s="645"/>
      <c r="F16" s="742"/>
    </row>
    <row r="17" spans="1:6" ht="15.75">
      <c r="A17" s="641" t="s">
        <v>297</v>
      </c>
      <c r="B17" s="642"/>
      <c r="C17" s="643"/>
      <c r="D17" s="644"/>
      <c r="E17" s="645"/>
      <c r="F17" s="742"/>
    </row>
    <row r="18" spans="1:6" ht="15.75">
      <c r="A18" s="641" t="s">
        <v>300</v>
      </c>
      <c r="B18" s="642"/>
      <c r="C18" s="643"/>
      <c r="D18" s="644"/>
      <c r="E18" s="645"/>
      <c r="F18" s="742"/>
    </row>
    <row r="19" spans="1:6" ht="15.75">
      <c r="A19" s="641" t="s">
        <v>303</v>
      </c>
      <c r="B19" s="642"/>
      <c r="C19" s="643"/>
      <c r="D19" s="644"/>
      <c r="E19" s="645"/>
      <c r="F19" s="742"/>
    </row>
    <row r="20" spans="1:6" ht="15.75">
      <c r="A20" s="641" t="s">
        <v>306</v>
      </c>
      <c r="B20" s="642"/>
      <c r="C20" s="643"/>
      <c r="D20" s="644"/>
      <c r="E20" s="645"/>
      <c r="F20" s="742"/>
    </row>
    <row r="21" spans="1:6" ht="16.5" thickBot="1">
      <c r="A21" s="646" t="s">
        <v>309</v>
      </c>
      <c r="B21" s="647"/>
      <c r="C21" s="648"/>
      <c r="D21" s="649"/>
      <c r="E21" s="650"/>
      <c r="F21" s="742"/>
    </row>
    <row r="22" spans="1:6" ht="16.5" thickBot="1">
      <c r="A22" s="801" t="s">
        <v>731</v>
      </c>
      <c r="B22" s="802"/>
      <c r="C22" s="651"/>
      <c r="D22" s="652">
        <f>IF(SUM(D5:D21)=0,"",SUM(D5:D21))</f>
        <v>9050000</v>
      </c>
      <c r="E22" s="653">
        <f>IF(SUM(E5:E21)=0,"",SUM(E5:E21))</f>
      </c>
      <c r="F22" s="742"/>
    </row>
    <row r="23" ht="15.75">
      <c r="A23" s="632"/>
    </row>
  </sheetData>
  <sheetProtection/>
  <mergeCells count="3">
    <mergeCell ref="F1:F22"/>
    <mergeCell ref="A2:E2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00390625" style="654" customWidth="1"/>
    <col min="2" max="2" width="65.375" style="654" customWidth="1"/>
    <col min="3" max="3" width="18.50390625" style="654" customWidth="1"/>
    <col min="4" max="5" width="17.625" style="654" customWidth="1"/>
    <col min="6" max="6" width="20.125" style="654" customWidth="1"/>
    <col min="7" max="7" width="9.375" style="654" hidden="1" customWidth="1"/>
    <col min="8" max="16384" width="9.375" style="654" customWidth="1"/>
  </cols>
  <sheetData>
    <row r="2" spans="4:7" ht="12.75">
      <c r="D2" s="803" t="s">
        <v>732</v>
      </c>
      <c r="E2" s="803"/>
      <c r="F2" s="803"/>
      <c r="G2" s="655"/>
    </row>
    <row r="3" spans="2:3" ht="12.75">
      <c r="B3" s="656"/>
      <c r="C3" s="656"/>
    </row>
    <row r="5" spans="2:3" ht="15">
      <c r="B5" s="740" t="s">
        <v>733</v>
      </c>
      <c r="C5" s="740"/>
    </row>
    <row r="6" spans="2:6" ht="15">
      <c r="B6" s="657"/>
      <c r="F6" s="658" t="s">
        <v>485</v>
      </c>
    </row>
    <row r="8" spans="1:6" ht="12.75">
      <c r="A8" s="659"/>
      <c r="B8" s="659" t="s">
        <v>284</v>
      </c>
      <c r="C8" s="660" t="s">
        <v>409</v>
      </c>
      <c r="D8" s="660" t="s">
        <v>734</v>
      </c>
      <c r="E8" s="660" t="s">
        <v>767</v>
      </c>
      <c r="F8" s="661" t="s">
        <v>395</v>
      </c>
    </row>
    <row r="9" spans="1:6" ht="12.75">
      <c r="A9" s="662">
        <v>1</v>
      </c>
      <c r="B9" s="659" t="s">
        <v>735</v>
      </c>
      <c r="C9" s="663">
        <v>510711589</v>
      </c>
      <c r="D9" s="663">
        <v>2834150</v>
      </c>
      <c r="E9" s="663">
        <v>32427</v>
      </c>
      <c r="F9" s="663">
        <f>SUM(C9:E9)</f>
        <v>513578166</v>
      </c>
    </row>
    <row r="10" spans="1:6" ht="12.75">
      <c r="A10" s="662">
        <v>2</v>
      </c>
      <c r="B10" s="659" t="s">
        <v>736</v>
      </c>
      <c r="C10" s="663">
        <v>280963906</v>
      </c>
      <c r="D10" s="663">
        <v>75638223</v>
      </c>
      <c r="E10" s="663">
        <v>36497249</v>
      </c>
      <c r="F10" s="663">
        <f>SUM(C10:E10)</f>
        <v>393099378</v>
      </c>
    </row>
    <row r="11" spans="1:6" ht="15">
      <c r="A11" s="662" t="s">
        <v>737</v>
      </c>
      <c r="B11" s="664" t="s">
        <v>738</v>
      </c>
      <c r="C11" s="665">
        <f>C9-C10</f>
        <v>229747683</v>
      </c>
      <c r="D11" s="665">
        <f>D9-D10</f>
        <v>-72804073</v>
      </c>
      <c r="E11" s="665">
        <f>E9-E10</f>
        <v>-36464822</v>
      </c>
      <c r="F11" s="665">
        <f>F9-F10</f>
        <v>120478788</v>
      </c>
    </row>
    <row r="12" spans="1:6" ht="12.75">
      <c r="A12" s="662">
        <v>3</v>
      </c>
      <c r="B12" s="659" t="s">
        <v>739</v>
      </c>
      <c r="C12" s="663">
        <v>141868618</v>
      </c>
      <c r="D12" s="663">
        <v>74288697</v>
      </c>
      <c r="E12" s="663">
        <v>36680471</v>
      </c>
      <c r="F12" s="663">
        <f>SUM(C12:E12)</f>
        <v>252837786</v>
      </c>
    </row>
    <row r="13" spans="1:6" ht="12.75">
      <c r="A13" s="662">
        <v>4</v>
      </c>
      <c r="B13" s="659" t="s">
        <v>740</v>
      </c>
      <c r="C13" s="663">
        <v>117869483</v>
      </c>
      <c r="D13" s="663">
        <v>0</v>
      </c>
      <c r="E13" s="663">
        <v>0</v>
      </c>
      <c r="F13" s="663">
        <f>SUM(C13:E13)</f>
        <v>117869483</v>
      </c>
    </row>
    <row r="14" spans="1:6" ht="15">
      <c r="A14" s="662" t="s">
        <v>741</v>
      </c>
      <c r="B14" s="664" t="s">
        <v>742</v>
      </c>
      <c r="C14" s="665">
        <f>C12-C13</f>
        <v>23999135</v>
      </c>
      <c r="D14" s="665">
        <f>D12-D13</f>
        <v>74288697</v>
      </c>
      <c r="E14" s="665">
        <f>E12-E13</f>
        <v>36680471</v>
      </c>
      <c r="F14" s="665">
        <f>F12-F13</f>
        <v>134968303</v>
      </c>
    </row>
    <row r="15" spans="1:6" ht="15">
      <c r="A15" s="662" t="s">
        <v>743</v>
      </c>
      <c r="B15" s="664" t="s">
        <v>744</v>
      </c>
      <c r="C15" s="665">
        <f>C11+C14</f>
        <v>253746818</v>
      </c>
      <c r="D15" s="665">
        <f>D11+D14</f>
        <v>1484624</v>
      </c>
      <c r="E15" s="665">
        <f>E11+E14</f>
        <v>215649</v>
      </c>
      <c r="F15" s="665">
        <f>F11+F14</f>
        <v>255447091</v>
      </c>
    </row>
    <row r="16" spans="1:6" ht="15">
      <c r="A16" s="662">
        <v>5</v>
      </c>
      <c r="B16" s="666" t="s">
        <v>745</v>
      </c>
      <c r="C16" s="667">
        <v>0</v>
      </c>
      <c r="D16" s="663">
        <v>0</v>
      </c>
      <c r="E16" s="663"/>
      <c r="F16" s="663"/>
    </row>
    <row r="17" spans="1:6" ht="15">
      <c r="A17" s="662">
        <v>6</v>
      </c>
      <c r="B17" s="666" t="s">
        <v>746</v>
      </c>
      <c r="C17" s="667">
        <v>0</v>
      </c>
      <c r="D17" s="663">
        <v>0</v>
      </c>
      <c r="E17" s="663"/>
      <c r="F17" s="663"/>
    </row>
    <row r="18" spans="1:6" ht="15">
      <c r="A18" s="662" t="s">
        <v>747</v>
      </c>
      <c r="B18" s="664" t="s">
        <v>748</v>
      </c>
      <c r="C18" s="665">
        <v>0</v>
      </c>
      <c r="D18" s="663">
        <v>0</v>
      </c>
      <c r="E18" s="663"/>
      <c r="F18" s="663"/>
    </row>
    <row r="19" spans="1:6" ht="15">
      <c r="A19" s="662">
        <v>7</v>
      </c>
      <c r="B19" s="666" t="s">
        <v>749</v>
      </c>
      <c r="C19" s="667">
        <v>0</v>
      </c>
      <c r="D19" s="663">
        <v>0</v>
      </c>
      <c r="E19" s="663"/>
      <c r="F19" s="663"/>
    </row>
    <row r="20" spans="1:6" ht="15">
      <c r="A20" s="662">
        <v>8</v>
      </c>
      <c r="B20" s="666" t="s">
        <v>750</v>
      </c>
      <c r="C20" s="667">
        <v>0</v>
      </c>
      <c r="D20" s="663">
        <v>0</v>
      </c>
      <c r="E20" s="663"/>
      <c r="F20" s="663"/>
    </row>
    <row r="21" spans="1:6" ht="15">
      <c r="A21" s="662" t="s">
        <v>751</v>
      </c>
      <c r="B21" s="666" t="s">
        <v>752</v>
      </c>
      <c r="C21" s="667">
        <v>0</v>
      </c>
      <c r="D21" s="663">
        <v>0</v>
      </c>
      <c r="E21" s="663"/>
      <c r="F21" s="663"/>
    </row>
    <row r="22" spans="1:6" ht="15">
      <c r="A22" s="668" t="s">
        <v>753</v>
      </c>
      <c r="B22" s="664" t="s">
        <v>754</v>
      </c>
      <c r="C22" s="665">
        <v>0</v>
      </c>
      <c r="D22" s="669">
        <v>0</v>
      </c>
      <c r="E22" s="669"/>
      <c r="F22" s="663"/>
    </row>
    <row r="23" spans="1:6" ht="15">
      <c r="A23" s="662" t="s">
        <v>755</v>
      </c>
      <c r="B23" s="664" t="s">
        <v>756</v>
      </c>
      <c r="C23" s="665">
        <v>253746818</v>
      </c>
      <c r="D23" s="669">
        <v>1484624</v>
      </c>
      <c r="E23" s="669">
        <v>215649</v>
      </c>
      <c r="F23" s="669">
        <f>SUM(C23:E23)</f>
        <v>255447091</v>
      </c>
    </row>
    <row r="24" spans="1:6" ht="15">
      <c r="A24" s="670" t="s">
        <v>757</v>
      </c>
      <c r="B24" s="671" t="s">
        <v>758</v>
      </c>
      <c r="C24" s="672">
        <v>230811579</v>
      </c>
      <c r="D24" s="669"/>
      <c r="E24" s="669"/>
      <c r="F24" s="669">
        <f>SUM(C24:E24)</f>
        <v>230811579</v>
      </c>
    </row>
    <row r="25" spans="1:6" ht="15">
      <c r="A25" s="673" t="s">
        <v>759</v>
      </c>
      <c r="B25" s="671" t="s">
        <v>760</v>
      </c>
      <c r="C25" s="677">
        <v>22935239</v>
      </c>
      <c r="D25" s="669">
        <v>1484624</v>
      </c>
      <c r="E25" s="669">
        <v>215649</v>
      </c>
      <c r="F25" s="669">
        <f>SUM(C25:E25)</f>
        <v>24635512</v>
      </c>
    </row>
    <row r="26" spans="4:5" ht="12.75">
      <c r="D26" s="674"/>
      <c r="E26" s="674"/>
    </row>
  </sheetData>
  <sheetProtection/>
  <mergeCells count="2">
    <mergeCell ref="D2:F2"/>
    <mergeCell ref="B5:C5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2"/>
  <sheetViews>
    <sheetView view="pageLayout" zoomScaleNormal="150" zoomScaleSheetLayoutView="100" workbookViewId="0" topLeftCell="A1">
      <selection activeCell="B14" sqref="B14"/>
    </sheetView>
  </sheetViews>
  <sheetFormatPr defaultColWidth="9.00390625" defaultRowHeight="12.75"/>
  <cols>
    <col min="1" max="1" width="9.50390625" style="5" customWidth="1"/>
    <col min="2" max="2" width="69.00390625" style="5" customWidth="1"/>
    <col min="3" max="3" width="19.375" style="6" customWidth="1"/>
    <col min="4" max="5" width="20.50390625" style="6" customWidth="1"/>
    <col min="6" max="16384" width="9.375" style="7" customWidth="1"/>
  </cols>
  <sheetData>
    <row r="1" spans="1:5" ht="15.75" customHeight="1">
      <c r="A1" s="699" t="s">
        <v>13</v>
      </c>
      <c r="B1" s="699"/>
      <c r="C1" s="699"/>
      <c r="D1" s="7"/>
      <c r="E1" s="7"/>
    </row>
    <row r="2" spans="1:5" ht="15.75" customHeight="1" thickBot="1">
      <c r="A2" s="698" t="s">
        <v>14</v>
      </c>
      <c r="B2" s="698"/>
      <c r="C2" s="8"/>
      <c r="D2" s="8"/>
      <c r="E2" s="8" t="s">
        <v>485</v>
      </c>
    </row>
    <row r="3" spans="1:5" ht="37.5" customHeight="1" thickBot="1">
      <c r="A3" s="9" t="s">
        <v>15</v>
      </c>
      <c r="B3" s="10" t="s">
        <v>16</v>
      </c>
      <c r="C3" s="11" t="s">
        <v>768</v>
      </c>
      <c r="D3" s="11" t="s">
        <v>769</v>
      </c>
      <c r="E3" s="11" t="s">
        <v>496</v>
      </c>
    </row>
    <row r="4" spans="1:5" s="15" customFormat="1" ht="12" customHeight="1" thickBot="1">
      <c r="A4" s="12" t="s">
        <v>17</v>
      </c>
      <c r="B4" s="13" t="s">
        <v>18</v>
      </c>
      <c r="C4" s="14" t="s">
        <v>19</v>
      </c>
      <c r="D4" s="14" t="s">
        <v>285</v>
      </c>
      <c r="E4" s="14" t="s">
        <v>285</v>
      </c>
    </row>
    <row r="5" spans="1:5" s="19" customFormat="1" ht="12" customHeight="1" thickBot="1">
      <c r="A5" s="16" t="s">
        <v>20</v>
      </c>
      <c r="B5" s="17" t="s">
        <v>21</v>
      </c>
      <c r="C5" s="18">
        <f>+C6+C7+C8+C9+C10+C11</f>
        <v>166380745</v>
      </c>
      <c r="D5" s="18">
        <f>+D6+D7+D8+D9+D10+D11</f>
        <v>175101247</v>
      </c>
      <c r="E5" s="18">
        <f>+E6+E7+E8+E9+E10+E11</f>
        <v>175101247</v>
      </c>
    </row>
    <row r="6" spans="1:5" s="19" customFormat="1" ht="12" customHeight="1">
      <c r="A6" s="20" t="s">
        <v>22</v>
      </c>
      <c r="B6" s="21" t="s">
        <v>23</v>
      </c>
      <c r="C6" s="22">
        <v>93535330</v>
      </c>
      <c r="D6" s="22">
        <v>93751392</v>
      </c>
      <c r="E6" s="22">
        <v>93751392</v>
      </c>
    </row>
    <row r="7" spans="1:5" s="19" customFormat="1" ht="12" customHeight="1">
      <c r="A7" s="23" t="s">
        <v>24</v>
      </c>
      <c r="B7" s="24" t="s">
        <v>25</v>
      </c>
      <c r="C7" s="25">
        <v>37067066</v>
      </c>
      <c r="D7" s="25">
        <v>37617900</v>
      </c>
      <c r="E7" s="25">
        <v>37617900</v>
      </c>
    </row>
    <row r="8" spans="1:5" s="19" customFormat="1" ht="12" customHeight="1">
      <c r="A8" s="23" t="s">
        <v>26</v>
      </c>
      <c r="B8" s="24" t="s">
        <v>27</v>
      </c>
      <c r="C8" s="25">
        <v>33968189</v>
      </c>
      <c r="D8" s="25">
        <v>32431296</v>
      </c>
      <c r="E8" s="25">
        <v>32431296</v>
      </c>
    </row>
    <row r="9" spans="1:5" s="19" customFormat="1" ht="12" customHeight="1">
      <c r="A9" s="23" t="s">
        <v>28</v>
      </c>
      <c r="B9" s="24" t="s">
        <v>29</v>
      </c>
      <c r="C9" s="25">
        <v>1810160</v>
      </c>
      <c r="D9" s="25">
        <v>2521690</v>
      </c>
      <c r="E9" s="25">
        <v>2521690</v>
      </c>
    </row>
    <row r="10" spans="1:5" s="19" customFormat="1" ht="12" customHeight="1">
      <c r="A10" s="23" t="s">
        <v>30</v>
      </c>
      <c r="B10" s="26" t="s">
        <v>31</v>
      </c>
      <c r="C10" s="25"/>
      <c r="D10" s="25">
        <v>8778969</v>
      </c>
      <c r="E10" s="25">
        <v>8778969</v>
      </c>
    </row>
    <row r="11" spans="1:5" s="19" customFormat="1" ht="12" customHeight="1" thickBot="1">
      <c r="A11" s="27" t="s">
        <v>32</v>
      </c>
      <c r="B11" s="28" t="s">
        <v>33</v>
      </c>
      <c r="C11" s="25"/>
      <c r="D11" s="25">
        <v>0</v>
      </c>
      <c r="E11" s="25">
        <v>0</v>
      </c>
    </row>
    <row r="12" spans="1:5" s="19" customFormat="1" ht="12" customHeight="1" thickBot="1">
      <c r="A12" s="16" t="s">
        <v>34</v>
      </c>
      <c r="B12" s="29" t="s">
        <v>35</v>
      </c>
      <c r="C12" s="18">
        <f>+C13+C14+C15+C16+C17</f>
        <v>45822725</v>
      </c>
      <c r="D12" s="18">
        <f>+D13+D14+D15+D16+D17</f>
        <v>87824406</v>
      </c>
      <c r="E12" s="18">
        <f>+E13+E14+E15+E16+E17</f>
        <v>85705496</v>
      </c>
    </row>
    <row r="13" spans="1:5" s="19" customFormat="1" ht="12" customHeight="1">
      <c r="A13" s="20" t="s">
        <v>36</v>
      </c>
      <c r="B13" s="21" t="s">
        <v>37</v>
      </c>
      <c r="C13" s="22"/>
      <c r="D13" s="22"/>
      <c r="E13" s="22"/>
    </row>
    <row r="14" spans="1:5" s="19" customFormat="1" ht="12" customHeight="1">
      <c r="A14" s="23" t="s">
        <v>38</v>
      </c>
      <c r="B14" s="24" t="s">
        <v>39</v>
      </c>
      <c r="C14" s="25"/>
      <c r="D14" s="25"/>
      <c r="E14" s="25"/>
    </row>
    <row r="15" spans="1:5" s="19" customFormat="1" ht="12" customHeight="1">
      <c r="A15" s="23" t="s">
        <v>40</v>
      </c>
      <c r="B15" s="24" t="s">
        <v>41</v>
      </c>
      <c r="C15" s="25"/>
      <c r="D15" s="25"/>
      <c r="E15" s="25"/>
    </row>
    <row r="16" spans="1:5" s="19" customFormat="1" ht="12" customHeight="1">
      <c r="A16" s="23" t="s">
        <v>42</v>
      </c>
      <c r="B16" s="24" t="s">
        <v>43</v>
      </c>
      <c r="C16" s="25"/>
      <c r="D16" s="25"/>
      <c r="E16" s="25"/>
    </row>
    <row r="17" spans="1:5" s="19" customFormat="1" ht="12" customHeight="1">
      <c r="A17" s="23" t="s">
        <v>44</v>
      </c>
      <c r="B17" s="24" t="s">
        <v>45</v>
      </c>
      <c r="C17" s="25">
        <v>45822725</v>
      </c>
      <c r="D17" s="25">
        <v>87824406</v>
      </c>
      <c r="E17" s="25">
        <v>85705496</v>
      </c>
    </row>
    <row r="18" spans="1:5" s="19" customFormat="1" ht="12" customHeight="1" thickBot="1">
      <c r="A18" s="27" t="s">
        <v>46</v>
      </c>
      <c r="B18" s="28" t="s">
        <v>47</v>
      </c>
      <c r="C18" s="30"/>
      <c r="D18" s="30">
        <v>7146517</v>
      </c>
      <c r="E18" s="30">
        <v>17146865</v>
      </c>
    </row>
    <row r="19" spans="1:5" s="19" customFormat="1" ht="12" customHeight="1" thickBot="1">
      <c r="A19" s="16" t="s">
        <v>48</v>
      </c>
      <c r="B19" s="17" t="s">
        <v>49</v>
      </c>
      <c r="C19" s="18">
        <f>+C20+C21+C22+C23+C24</f>
        <v>0</v>
      </c>
      <c r="D19" s="18">
        <f>+D20+D21+D22+D23+D24</f>
        <v>190012684</v>
      </c>
      <c r="E19" s="18">
        <f>+E20+E21+E22+E23+E24</f>
        <v>189824845</v>
      </c>
    </row>
    <row r="20" spans="1:5" s="19" customFormat="1" ht="12" customHeight="1">
      <c r="A20" s="20" t="s">
        <v>50</v>
      </c>
      <c r="B20" s="21" t="s">
        <v>51</v>
      </c>
      <c r="C20" s="22"/>
      <c r="D20" s="22"/>
      <c r="E20" s="22"/>
    </row>
    <row r="21" spans="1:5" s="19" customFormat="1" ht="12" customHeight="1">
      <c r="A21" s="23" t="s">
        <v>52</v>
      </c>
      <c r="B21" s="24" t="s">
        <v>53</v>
      </c>
      <c r="C21" s="25"/>
      <c r="D21" s="25"/>
      <c r="E21" s="25"/>
    </row>
    <row r="22" spans="1:5" s="19" customFormat="1" ht="12" customHeight="1">
      <c r="A22" s="23" t="s">
        <v>54</v>
      </c>
      <c r="B22" s="24" t="s">
        <v>55</v>
      </c>
      <c r="C22" s="25"/>
      <c r="D22" s="25"/>
      <c r="E22" s="25"/>
    </row>
    <row r="23" spans="1:5" s="19" customFormat="1" ht="12" customHeight="1">
      <c r="A23" s="23" t="s">
        <v>56</v>
      </c>
      <c r="B23" s="24" t="s">
        <v>57</v>
      </c>
      <c r="C23" s="25"/>
      <c r="D23" s="25"/>
      <c r="E23" s="25"/>
    </row>
    <row r="24" spans="1:5" s="19" customFormat="1" ht="12" customHeight="1">
      <c r="A24" s="23" t="s">
        <v>58</v>
      </c>
      <c r="B24" s="24" t="s">
        <v>59</v>
      </c>
      <c r="C24" s="25"/>
      <c r="D24" s="25">
        <v>190012684</v>
      </c>
      <c r="E24" s="25">
        <v>189824845</v>
      </c>
    </row>
    <row r="25" spans="1:5" s="19" customFormat="1" ht="12" customHeight="1" thickBot="1">
      <c r="A25" s="27" t="s">
        <v>60</v>
      </c>
      <c r="B25" s="31" t="s">
        <v>61</v>
      </c>
      <c r="C25" s="30"/>
      <c r="D25" s="691">
        <v>189203635</v>
      </c>
      <c r="E25" s="30">
        <v>188467035</v>
      </c>
    </row>
    <row r="26" spans="1:5" s="19" customFormat="1" ht="12" customHeight="1" thickBot="1">
      <c r="A26" s="16" t="s">
        <v>62</v>
      </c>
      <c r="B26" s="17" t="s">
        <v>63</v>
      </c>
      <c r="C26" s="18">
        <f>+C27+C31+C32+C33</f>
        <v>17000000</v>
      </c>
      <c r="D26" s="18">
        <f>+D27+D31+D32+D33</f>
        <v>25334755</v>
      </c>
      <c r="E26" s="18">
        <f>+E27+E31+E32+E33</f>
        <v>24535268</v>
      </c>
    </row>
    <row r="27" spans="1:5" s="19" customFormat="1" ht="12" customHeight="1">
      <c r="A27" s="20" t="s">
        <v>64</v>
      </c>
      <c r="B27" s="21" t="s">
        <v>65</v>
      </c>
      <c r="C27" s="32">
        <f>+C28+C29+C30</f>
        <v>13000000</v>
      </c>
      <c r="D27" s="32">
        <f>+D28+D29+D30</f>
        <v>21334755</v>
      </c>
      <c r="E27" s="32">
        <f>+E28+E29+E30</f>
        <v>18090290</v>
      </c>
    </row>
    <row r="28" spans="1:5" s="19" customFormat="1" ht="12" customHeight="1">
      <c r="A28" s="23" t="s">
        <v>66</v>
      </c>
      <c r="B28" s="24" t="s">
        <v>67</v>
      </c>
      <c r="C28" s="25">
        <v>3000000</v>
      </c>
      <c r="D28" s="25">
        <v>3000000</v>
      </c>
      <c r="E28" s="25">
        <v>2751970</v>
      </c>
    </row>
    <row r="29" spans="1:5" s="19" customFormat="1" ht="12" customHeight="1">
      <c r="A29" s="23" t="s">
        <v>68</v>
      </c>
      <c r="B29" s="24" t="s">
        <v>69</v>
      </c>
      <c r="C29" s="25"/>
      <c r="D29" s="25"/>
      <c r="E29" s="25"/>
    </row>
    <row r="30" spans="1:5" s="19" customFormat="1" ht="12" customHeight="1">
      <c r="A30" s="23" t="s">
        <v>70</v>
      </c>
      <c r="B30" s="24" t="s">
        <v>71</v>
      </c>
      <c r="C30" s="25">
        <v>10000000</v>
      </c>
      <c r="D30" s="25">
        <v>18334755</v>
      </c>
      <c r="E30" s="25">
        <v>15338320</v>
      </c>
    </row>
    <row r="31" spans="1:5" s="19" customFormat="1" ht="12" customHeight="1">
      <c r="A31" s="23" t="s">
        <v>72</v>
      </c>
      <c r="B31" s="24" t="s">
        <v>73</v>
      </c>
      <c r="C31" s="25">
        <v>4000000</v>
      </c>
      <c r="D31" s="25">
        <v>4000000</v>
      </c>
      <c r="E31" s="25">
        <v>6046530</v>
      </c>
    </row>
    <row r="32" spans="1:5" s="19" customFormat="1" ht="12" customHeight="1">
      <c r="A32" s="23" t="s">
        <v>74</v>
      </c>
      <c r="B32" s="24" t="s">
        <v>75</v>
      </c>
      <c r="C32" s="25"/>
      <c r="D32" s="25"/>
      <c r="E32" s="25"/>
    </row>
    <row r="33" spans="1:5" s="19" customFormat="1" ht="12" customHeight="1" thickBot="1">
      <c r="A33" s="27" t="s">
        <v>76</v>
      </c>
      <c r="B33" s="31" t="s">
        <v>77</v>
      </c>
      <c r="C33" s="30"/>
      <c r="D33" s="30"/>
      <c r="E33" s="30">
        <v>398448</v>
      </c>
    </row>
    <row r="34" spans="1:5" s="19" customFormat="1" ht="12" customHeight="1" thickBot="1">
      <c r="A34" s="16" t="s">
        <v>78</v>
      </c>
      <c r="B34" s="17" t="s">
        <v>79</v>
      </c>
      <c r="C34" s="18">
        <f>SUM(C35:C45)</f>
        <v>6694000</v>
      </c>
      <c r="D34" s="18">
        <f>SUM(D35:D45)</f>
        <v>7204126</v>
      </c>
      <c r="E34" s="18">
        <f>SUM(E35:E45)</f>
        <v>9543248</v>
      </c>
    </row>
    <row r="35" spans="1:5" s="19" customFormat="1" ht="12" customHeight="1">
      <c r="A35" s="20" t="s">
        <v>80</v>
      </c>
      <c r="B35" s="21" t="s">
        <v>81</v>
      </c>
      <c r="C35" s="22">
        <v>0</v>
      </c>
      <c r="D35" s="22">
        <v>0</v>
      </c>
      <c r="E35" s="22">
        <v>10629</v>
      </c>
    </row>
    <row r="36" spans="1:5" s="19" customFormat="1" ht="12" customHeight="1">
      <c r="A36" s="23" t="s">
        <v>82</v>
      </c>
      <c r="B36" s="24" t="s">
        <v>83</v>
      </c>
      <c r="C36" s="25">
        <v>2748000</v>
      </c>
      <c r="D36" s="25">
        <v>2760000</v>
      </c>
      <c r="E36" s="25">
        <v>2355339</v>
      </c>
    </row>
    <row r="37" spans="1:5" s="19" customFormat="1" ht="12" customHeight="1">
      <c r="A37" s="23" t="s">
        <v>84</v>
      </c>
      <c r="B37" s="24" t="s">
        <v>85</v>
      </c>
      <c r="C37" s="25"/>
      <c r="D37" s="25"/>
      <c r="E37" s="25">
        <v>176354</v>
      </c>
    </row>
    <row r="38" spans="1:5" s="19" customFormat="1" ht="12" customHeight="1">
      <c r="A38" s="23" t="s">
        <v>86</v>
      </c>
      <c r="B38" s="24" t="s">
        <v>87</v>
      </c>
      <c r="C38" s="25"/>
      <c r="D38" s="25">
        <v>392225</v>
      </c>
      <c r="E38" s="25">
        <v>821770</v>
      </c>
    </row>
    <row r="39" spans="1:5" s="19" customFormat="1" ht="12" customHeight="1">
      <c r="A39" s="23" t="s">
        <v>88</v>
      </c>
      <c r="B39" s="24" t="s">
        <v>89</v>
      </c>
      <c r="C39" s="25">
        <v>2522000</v>
      </c>
      <c r="D39" s="25">
        <v>2522000</v>
      </c>
      <c r="E39" s="25">
        <v>3607283</v>
      </c>
    </row>
    <row r="40" spans="1:5" s="19" customFormat="1" ht="12" customHeight="1">
      <c r="A40" s="23" t="s">
        <v>90</v>
      </c>
      <c r="B40" s="24" t="s">
        <v>91</v>
      </c>
      <c r="C40" s="25">
        <v>1424000</v>
      </c>
      <c r="D40" s="25">
        <v>1529901</v>
      </c>
      <c r="E40" s="25">
        <v>1673057</v>
      </c>
    </row>
    <row r="41" spans="1:5" s="19" customFormat="1" ht="12" customHeight="1">
      <c r="A41" s="23" t="s">
        <v>92</v>
      </c>
      <c r="B41" s="24" t="s">
        <v>93</v>
      </c>
      <c r="C41" s="25"/>
      <c r="D41" s="25"/>
      <c r="E41" s="25"/>
    </row>
    <row r="42" spans="1:5" s="19" customFormat="1" ht="12" customHeight="1">
      <c r="A42" s="23" t="s">
        <v>94</v>
      </c>
      <c r="B42" s="24" t="s">
        <v>95</v>
      </c>
      <c r="C42" s="25"/>
      <c r="D42" s="25"/>
      <c r="E42" s="25">
        <v>476840</v>
      </c>
    </row>
    <row r="43" spans="1:5" s="19" customFormat="1" ht="12" customHeight="1">
      <c r="A43" s="23" t="s">
        <v>96</v>
      </c>
      <c r="B43" s="24" t="s">
        <v>97</v>
      </c>
      <c r="C43" s="25"/>
      <c r="D43" s="25"/>
      <c r="E43" s="25"/>
    </row>
    <row r="44" spans="1:5" s="19" customFormat="1" ht="12" customHeight="1">
      <c r="A44" s="27" t="s">
        <v>98</v>
      </c>
      <c r="B44" s="31" t="s">
        <v>99</v>
      </c>
      <c r="C44" s="30"/>
      <c r="D44" s="30"/>
      <c r="E44" s="30"/>
    </row>
    <row r="45" spans="1:5" s="19" customFormat="1" ht="12" customHeight="1" thickBot="1">
      <c r="A45" s="27" t="s">
        <v>100</v>
      </c>
      <c r="B45" s="28" t="s">
        <v>101</v>
      </c>
      <c r="C45" s="30"/>
      <c r="D45" s="30"/>
      <c r="E45" s="30">
        <v>421976</v>
      </c>
    </row>
    <row r="46" spans="1:5" s="19" customFormat="1" ht="12" customHeight="1" thickBot="1">
      <c r="A46" s="16" t="s">
        <v>102</v>
      </c>
      <c r="B46" s="17" t="s">
        <v>103</v>
      </c>
      <c r="C46" s="18">
        <f>SUM(C47:C51)</f>
        <v>14695865</v>
      </c>
      <c r="D46" s="18">
        <f>SUM(D47:D51)</f>
        <v>8745865</v>
      </c>
      <c r="E46" s="18">
        <f>SUM(E47:E51)</f>
        <v>368000</v>
      </c>
    </row>
    <row r="47" spans="1:5" s="19" customFormat="1" ht="12" customHeight="1">
      <c r="A47" s="20" t="s">
        <v>104</v>
      </c>
      <c r="B47" s="21" t="s">
        <v>105</v>
      </c>
      <c r="C47" s="22"/>
      <c r="D47" s="22"/>
      <c r="E47" s="22"/>
    </row>
    <row r="48" spans="1:5" s="19" customFormat="1" ht="12" customHeight="1">
      <c r="A48" s="23" t="s">
        <v>106</v>
      </c>
      <c r="B48" s="24" t="s">
        <v>107</v>
      </c>
      <c r="C48" s="25">
        <v>14695865</v>
      </c>
      <c r="D48" s="25">
        <v>8745865</v>
      </c>
      <c r="E48" s="25">
        <v>368000</v>
      </c>
    </row>
    <row r="49" spans="1:5" s="19" customFormat="1" ht="12" customHeight="1">
      <c r="A49" s="23" t="s">
        <v>108</v>
      </c>
      <c r="B49" s="24" t="s">
        <v>109</v>
      </c>
      <c r="C49" s="25"/>
      <c r="D49" s="25"/>
      <c r="E49" s="25"/>
    </row>
    <row r="50" spans="1:5" s="19" customFormat="1" ht="12" customHeight="1">
      <c r="A50" s="23" t="s">
        <v>110</v>
      </c>
      <c r="B50" s="24" t="s">
        <v>111</v>
      </c>
      <c r="C50" s="25"/>
      <c r="D50" s="25"/>
      <c r="E50" s="25"/>
    </row>
    <row r="51" spans="1:5" s="19" customFormat="1" ht="12" customHeight="1" thickBot="1">
      <c r="A51" s="27" t="s">
        <v>112</v>
      </c>
      <c r="B51" s="28" t="s">
        <v>113</v>
      </c>
      <c r="C51" s="30"/>
      <c r="D51" s="30"/>
      <c r="E51" s="30"/>
    </row>
    <row r="52" spans="1:5" s="19" customFormat="1" ht="12" customHeight="1" thickBot="1">
      <c r="A52" s="16" t="s">
        <v>114</v>
      </c>
      <c r="B52" s="17" t="s">
        <v>115</v>
      </c>
      <c r="C52" s="18">
        <f>SUM(C53:C55)</f>
        <v>0</v>
      </c>
      <c r="D52" s="18">
        <f>SUM(D53:D55)</f>
        <v>1000000</v>
      </c>
      <c r="E52" s="18">
        <f>SUM(E53:E55)</f>
        <v>1016865</v>
      </c>
    </row>
    <row r="53" spans="1:5" s="19" customFormat="1" ht="12" customHeight="1">
      <c r="A53" s="20" t="s">
        <v>116</v>
      </c>
      <c r="B53" s="21" t="s">
        <v>117</v>
      </c>
      <c r="C53" s="22"/>
      <c r="D53" s="22"/>
      <c r="E53" s="22"/>
    </row>
    <row r="54" spans="1:5" s="19" customFormat="1" ht="12" customHeight="1">
      <c r="A54" s="23" t="s">
        <v>118</v>
      </c>
      <c r="B54" s="24" t="s">
        <v>119</v>
      </c>
      <c r="C54" s="25"/>
      <c r="D54" s="25"/>
      <c r="E54" s="25"/>
    </row>
    <row r="55" spans="1:5" s="19" customFormat="1" ht="12" customHeight="1">
      <c r="A55" s="23" t="s">
        <v>120</v>
      </c>
      <c r="B55" s="24" t="s">
        <v>121</v>
      </c>
      <c r="C55" s="25"/>
      <c r="D55" s="25">
        <v>1000000</v>
      </c>
      <c r="E55" s="25">
        <v>1016865</v>
      </c>
    </row>
    <row r="56" spans="1:5" s="19" customFormat="1" ht="12" customHeight="1" thickBot="1">
      <c r="A56" s="27" t="s">
        <v>122</v>
      </c>
      <c r="B56" s="28" t="s">
        <v>123</v>
      </c>
      <c r="C56" s="30"/>
      <c r="D56" s="30"/>
      <c r="E56" s="30"/>
    </row>
    <row r="57" spans="1:5" s="19" customFormat="1" ht="12" customHeight="1" thickBot="1">
      <c r="A57" s="16" t="s">
        <v>124</v>
      </c>
      <c r="B57" s="29" t="s">
        <v>125</v>
      </c>
      <c r="C57" s="18">
        <f>SUM(C58:C60)</f>
        <v>8000000</v>
      </c>
      <c r="D57" s="18">
        <f>SUM(D58:D60)</f>
        <v>27846588</v>
      </c>
      <c r="E57" s="18">
        <f>SUM(E58:E60)</f>
        <v>27483197</v>
      </c>
    </row>
    <row r="58" spans="1:5" s="19" customFormat="1" ht="12" customHeight="1">
      <c r="A58" s="20" t="s">
        <v>126</v>
      </c>
      <c r="B58" s="21" t="s">
        <v>127</v>
      </c>
      <c r="C58" s="25"/>
      <c r="D58" s="25"/>
      <c r="E58" s="25"/>
    </row>
    <row r="59" spans="1:5" s="19" customFormat="1" ht="12" customHeight="1">
      <c r="A59" s="23" t="s">
        <v>128</v>
      </c>
      <c r="B59" s="24" t="s">
        <v>129</v>
      </c>
      <c r="C59" s="25"/>
      <c r="D59" s="25"/>
      <c r="E59" s="25"/>
    </row>
    <row r="60" spans="1:5" s="19" customFormat="1" ht="12" customHeight="1">
      <c r="A60" s="23" t="s">
        <v>130</v>
      </c>
      <c r="B60" s="24" t="s">
        <v>131</v>
      </c>
      <c r="C60" s="25">
        <v>8000000</v>
      </c>
      <c r="D60" s="25">
        <v>27846588</v>
      </c>
      <c r="E60" s="25">
        <v>27483197</v>
      </c>
    </row>
    <row r="61" spans="1:5" s="19" customFormat="1" ht="12" customHeight="1" thickBot="1">
      <c r="A61" s="27" t="s">
        <v>132</v>
      </c>
      <c r="B61" s="28" t="s">
        <v>133</v>
      </c>
      <c r="C61" s="25"/>
      <c r="D61" s="25"/>
      <c r="E61" s="25"/>
    </row>
    <row r="62" spans="1:5" s="19" customFormat="1" ht="12" customHeight="1" thickBot="1">
      <c r="A62" s="33" t="s">
        <v>134</v>
      </c>
      <c r="B62" s="17" t="s">
        <v>135</v>
      </c>
      <c r="C62" s="18">
        <f>+C5+C12+C19+C26+C34+C46+C52+C57</f>
        <v>258593335</v>
      </c>
      <c r="D62" s="18">
        <f>+D5+D12+D19+D26+D34+D46+D52+D57</f>
        <v>523069671</v>
      </c>
      <c r="E62" s="18">
        <f>+E5+E12+E19+E26+E34+E46+E52+E57</f>
        <v>513578166</v>
      </c>
    </row>
    <row r="63" spans="1:5" s="19" customFormat="1" ht="12" customHeight="1" thickBot="1">
      <c r="A63" s="34" t="s">
        <v>136</v>
      </c>
      <c r="B63" s="29" t="s">
        <v>137</v>
      </c>
      <c r="C63" s="18">
        <f>SUM(C64:C66)</f>
        <v>0</v>
      </c>
      <c r="D63" s="18">
        <f>SUM(D64:D66)</f>
        <v>0</v>
      </c>
      <c r="E63" s="18">
        <f>SUM(E64:E66)</f>
        <v>0</v>
      </c>
    </row>
    <row r="64" spans="1:5" s="19" customFormat="1" ht="12" customHeight="1">
      <c r="A64" s="20" t="s">
        <v>138</v>
      </c>
      <c r="B64" s="21" t="s">
        <v>139</v>
      </c>
      <c r="C64" s="25"/>
      <c r="D64" s="25"/>
      <c r="E64" s="25"/>
    </row>
    <row r="65" spans="1:5" s="19" customFormat="1" ht="12" customHeight="1" thickBot="1">
      <c r="A65" s="27" t="s">
        <v>140</v>
      </c>
      <c r="B65" s="31" t="s">
        <v>141</v>
      </c>
      <c r="C65" s="30"/>
      <c r="D65" s="30"/>
      <c r="E65" s="30"/>
    </row>
    <row r="66" spans="1:5" s="366" customFormat="1" ht="12" customHeight="1" thickBot="1">
      <c r="A66" s="679" t="s">
        <v>142</v>
      </c>
      <c r="B66" s="680" t="s">
        <v>143</v>
      </c>
      <c r="C66" s="681"/>
      <c r="D66" s="681"/>
      <c r="E66" s="682"/>
    </row>
    <row r="67" spans="1:5" s="19" customFormat="1" ht="12" customHeight="1" thickBot="1">
      <c r="A67" s="363"/>
      <c r="B67" s="367"/>
      <c r="C67" s="365"/>
      <c r="D67" s="365"/>
      <c r="E67" s="365"/>
    </row>
    <row r="68" spans="1:5" s="19" customFormat="1" ht="12" customHeight="1" thickBot="1">
      <c r="A68" s="359" t="s">
        <v>144</v>
      </c>
      <c r="B68" s="360" t="s">
        <v>145</v>
      </c>
      <c r="C68" s="361">
        <f>SUM(C69:C72)</f>
        <v>0</v>
      </c>
      <c r="D68" s="362">
        <f>SUM(D69:D72)</f>
        <v>0</v>
      </c>
      <c r="E68" s="362">
        <f>SUM(E69:E72)</f>
        <v>0</v>
      </c>
    </row>
    <row r="69" spans="1:5" s="19" customFormat="1" ht="12" customHeight="1">
      <c r="A69" s="20" t="s">
        <v>146</v>
      </c>
      <c r="B69" s="21" t="s">
        <v>147</v>
      </c>
      <c r="C69" s="22"/>
      <c r="D69" s="22"/>
      <c r="E69" s="22"/>
    </row>
    <row r="70" spans="1:5" s="19" customFormat="1" ht="12" customHeight="1">
      <c r="A70" s="23" t="s">
        <v>148</v>
      </c>
      <c r="B70" s="24" t="s">
        <v>149</v>
      </c>
      <c r="C70" s="25"/>
      <c r="D70" s="25"/>
      <c r="E70" s="25"/>
    </row>
    <row r="71" spans="1:5" s="19" customFormat="1" ht="12" customHeight="1">
      <c r="A71" s="23" t="s">
        <v>150</v>
      </c>
      <c r="B71" s="24" t="s">
        <v>151</v>
      </c>
      <c r="C71" s="25"/>
      <c r="D71" s="25"/>
      <c r="E71" s="25"/>
    </row>
    <row r="72" spans="1:5" s="19" customFormat="1" ht="12" customHeight="1" thickBot="1">
      <c r="A72" s="27" t="s">
        <v>152</v>
      </c>
      <c r="B72" s="28" t="s">
        <v>153</v>
      </c>
      <c r="C72" s="25"/>
      <c r="D72" s="25"/>
      <c r="E72" s="25"/>
    </row>
    <row r="73" spans="1:5" s="19" customFormat="1" ht="12" customHeight="1" thickBot="1">
      <c r="A73" s="34" t="s">
        <v>154</v>
      </c>
      <c r="B73" s="29" t="s">
        <v>155</v>
      </c>
      <c r="C73" s="18">
        <f>SUM(C74:C75)</f>
        <v>93134988</v>
      </c>
      <c r="D73" s="18">
        <f>SUM(D74:D75)</f>
        <v>136233010</v>
      </c>
      <c r="E73" s="18">
        <f>SUM(E74:E75)</f>
        <v>136233010</v>
      </c>
    </row>
    <row r="74" spans="1:5" s="19" customFormat="1" ht="12" customHeight="1">
      <c r="A74" s="20" t="s">
        <v>156</v>
      </c>
      <c r="B74" s="21" t="s">
        <v>157</v>
      </c>
      <c r="C74" s="25">
        <v>93134988</v>
      </c>
      <c r="D74" s="25">
        <v>136233010</v>
      </c>
      <c r="E74" s="25">
        <v>136233010</v>
      </c>
    </row>
    <row r="75" spans="1:5" s="19" customFormat="1" ht="12" customHeight="1" thickBot="1">
      <c r="A75" s="27" t="s">
        <v>158</v>
      </c>
      <c r="B75" s="28" t="s">
        <v>159</v>
      </c>
      <c r="C75" s="25"/>
      <c r="D75" s="25"/>
      <c r="E75" s="25"/>
    </row>
    <row r="76" spans="1:5" s="19" customFormat="1" ht="12" customHeight="1" thickBot="1">
      <c r="A76" s="34" t="s">
        <v>160</v>
      </c>
      <c r="B76" s="29" t="s">
        <v>161</v>
      </c>
      <c r="C76" s="18">
        <f>SUM(C77:C79)</f>
        <v>0</v>
      </c>
      <c r="D76" s="18">
        <f>SUM(D77:D79)</f>
        <v>6008813</v>
      </c>
      <c r="E76" s="18">
        <f>SUM(E77:E79)</f>
        <v>6008813</v>
      </c>
    </row>
    <row r="77" spans="1:5" s="19" customFormat="1" ht="12" customHeight="1">
      <c r="A77" s="20" t="s">
        <v>162</v>
      </c>
      <c r="B77" s="21" t="s">
        <v>163</v>
      </c>
      <c r="C77" s="25"/>
      <c r="D77" s="25">
        <v>6008813</v>
      </c>
      <c r="E77" s="25">
        <v>6008813</v>
      </c>
    </row>
    <row r="78" spans="1:5" s="19" customFormat="1" ht="12" customHeight="1">
      <c r="A78" s="23" t="s">
        <v>164</v>
      </c>
      <c r="B78" s="24" t="s">
        <v>165</v>
      </c>
      <c r="C78" s="25"/>
      <c r="D78" s="25"/>
      <c r="E78" s="25"/>
    </row>
    <row r="79" spans="1:5" s="19" customFormat="1" ht="12" customHeight="1" thickBot="1">
      <c r="A79" s="27" t="s">
        <v>166</v>
      </c>
      <c r="B79" s="28" t="s">
        <v>167</v>
      </c>
      <c r="C79" s="25"/>
      <c r="D79" s="25"/>
      <c r="E79" s="25"/>
    </row>
    <row r="80" spans="1:5" s="19" customFormat="1" ht="12" customHeight="1" thickBot="1">
      <c r="A80" s="34" t="s">
        <v>168</v>
      </c>
      <c r="B80" s="29" t="s">
        <v>169</v>
      </c>
      <c r="C80" s="18">
        <f>SUM(C81:C84)</f>
        <v>0</v>
      </c>
      <c r="D80" s="18">
        <f>SUM(D81:D84)</f>
        <v>0</v>
      </c>
      <c r="E80" s="18">
        <f>SUM(E81:E84)</f>
        <v>0</v>
      </c>
    </row>
    <row r="81" spans="1:5" s="19" customFormat="1" ht="12" customHeight="1">
      <c r="A81" s="36" t="s">
        <v>170</v>
      </c>
      <c r="B81" s="21" t="s">
        <v>171</v>
      </c>
      <c r="C81" s="25"/>
      <c r="D81" s="25"/>
      <c r="E81" s="25"/>
    </row>
    <row r="82" spans="1:5" s="19" customFormat="1" ht="12" customHeight="1">
      <c r="A82" s="37" t="s">
        <v>172</v>
      </c>
      <c r="B82" s="24" t="s">
        <v>173</v>
      </c>
      <c r="C82" s="25"/>
      <c r="D82" s="25"/>
      <c r="E82" s="25"/>
    </row>
    <row r="83" spans="1:5" s="19" customFormat="1" ht="12" customHeight="1">
      <c r="A83" s="37" t="s">
        <v>174</v>
      </c>
      <c r="B83" s="24" t="s">
        <v>175</v>
      </c>
      <c r="C83" s="25"/>
      <c r="D83" s="25"/>
      <c r="E83" s="25"/>
    </row>
    <row r="84" spans="1:5" s="19" customFormat="1" ht="12" customHeight="1" thickBot="1">
      <c r="A84" s="38" t="s">
        <v>176</v>
      </c>
      <c r="B84" s="28" t="s">
        <v>177</v>
      </c>
      <c r="C84" s="25"/>
      <c r="D84" s="25"/>
      <c r="E84" s="25"/>
    </row>
    <row r="85" spans="1:5" s="19" customFormat="1" ht="12" customHeight="1" thickBot="1">
      <c r="A85" s="34" t="s">
        <v>178</v>
      </c>
      <c r="B85" s="29" t="s">
        <v>179</v>
      </c>
      <c r="C85" s="39"/>
      <c r="D85" s="39"/>
      <c r="E85" s="39"/>
    </row>
    <row r="86" spans="1:5" s="19" customFormat="1" ht="13.5" customHeight="1" thickBot="1">
      <c r="A86" s="34" t="s">
        <v>180</v>
      </c>
      <c r="B86" s="29" t="s">
        <v>181</v>
      </c>
      <c r="C86" s="39"/>
      <c r="D86" s="39"/>
      <c r="E86" s="39"/>
    </row>
    <row r="87" spans="1:5" s="19" customFormat="1" ht="15.75" customHeight="1" thickBot="1">
      <c r="A87" s="34" t="s">
        <v>182</v>
      </c>
      <c r="B87" s="40" t="s">
        <v>183</v>
      </c>
      <c r="C87" s="18">
        <f>+C63+C68+C73+C76+C80+C86+C85</f>
        <v>93134988</v>
      </c>
      <c r="D87" s="18">
        <f>+D63+D68+D73+D76+D80+D86+D85</f>
        <v>142241823</v>
      </c>
      <c r="E87" s="18">
        <f>+E63+E68+E73+E76+E80+E86+E85</f>
        <v>142241823</v>
      </c>
    </row>
    <row r="88" spans="1:5" s="19" customFormat="1" ht="16.5" customHeight="1" thickBot="1">
      <c r="A88" s="41" t="s">
        <v>184</v>
      </c>
      <c r="B88" s="42" t="s">
        <v>185</v>
      </c>
      <c r="C88" s="18">
        <f>+C62+C87</f>
        <v>351728323</v>
      </c>
      <c r="D88" s="18">
        <f>+D62+D87</f>
        <v>665311494</v>
      </c>
      <c r="E88" s="18">
        <f>+E62+E87</f>
        <v>655819989</v>
      </c>
    </row>
    <row r="89" spans="1:5" s="19" customFormat="1" ht="18" customHeight="1">
      <c r="A89" s="43"/>
      <c r="B89" s="44"/>
      <c r="C89" s="45"/>
      <c r="D89" s="45"/>
      <c r="E89" s="45"/>
    </row>
    <row r="90" spans="1:5" s="19" customFormat="1" ht="7.5" customHeight="1">
      <c r="A90" s="43"/>
      <c r="B90" s="44"/>
      <c r="C90" s="45"/>
      <c r="D90" s="45"/>
      <c r="E90" s="45"/>
    </row>
    <row r="91" spans="1:5" ht="16.5" customHeight="1">
      <c r="A91" s="699" t="s">
        <v>186</v>
      </c>
      <c r="B91" s="699"/>
      <c r="C91" s="699"/>
      <c r="D91" s="7"/>
      <c r="E91" s="7"/>
    </row>
    <row r="92" spans="1:5" s="47" customFormat="1" ht="16.5" customHeight="1" thickBot="1">
      <c r="A92" s="700" t="s">
        <v>187</v>
      </c>
      <c r="B92" s="700"/>
      <c r="C92" s="46"/>
      <c r="D92" s="46" t="s">
        <v>485</v>
      </c>
      <c r="E92" s="46" t="s">
        <v>485</v>
      </c>
    </row>
    <row r="93" spans="1:5" ht="37.5" customHeight="1" thickBot="1">
      <c r="A93" s="9" t="s">
        <v>15</v>
      </c>
      <c r="B93" s="10" t="s">
        <v>188</v>
      </c>
      <c r="C93" s="11" t="str">
        <f>+C3</f>
        <v>2018. évi                 eredeti előirányzat</v>
      </c>
      <c r="D93" s="11" t="str">
        <f>+D3</f>
        <v>2018. évi                 módosított előirányzat</v>
      </c>
      <c r="E93" s="11" t="str">
        <f>+E3</f>
        <v>Teljesítés</v>
      </c>
    </row>
    <row r="94" spans="1:5" s="15" customFormat="1" ht="12" customHeight="1" thickBot="1">
      <c r="A94" s="48" t="s">
        <v>17</v>
      </c>
      <c r="B94" s="49" t="s">
        <v>18</v>
      </c>
      <c r="C94" s="50" t="s">
        <v>19</v>
      </c>
      <c r="D94" s="50" t="s">
        <v>285</v>
      </c>
      <c r="E94" s="50" t="s">
        <v>285</v>
      </c>
    </row>
    <row r="95" spans="1:5" ht="12" customHeight="1" thickBot="1">
      <c r="A95" s="51" t="s">
        <v>20</v>
      </c>
      <c r="B95" s="52" t="s">
        <v>189</v>
      </c>
      <c r="C95" s="53">
        <f>C96+C97+C98+C99+C100+C113</f>
        <v>251714295</v>
      </c>
      <c r="D95" s="53">
        <f>D96+D97+D98+D99+D100+D113</f>
        <v>536520512</v>
      </c>
      <c r="E95" s="53">
        <f>E96+E97+E98+E99+E100+E113</f>
        <v>281663102</v>
      </c>
    </row>
    <row r="96" spans="1:5" ht="12" customHeight="1">
      <c r="A96" s="54" t="s">
        <v>22</v>
      </c>
      <c r="B96" s="55" t="s">
        <v>190</v>
      </c>
      <c r="C96" s="56">
        <v>138598700</v>
      </c>
      <c r="D96" s="56">
        <v>156005327</v>
      </c>
      <c r="E96" s="56">
        <v>150344510</v>
      </c>
    </row>
    <row r="97" spans="1:5" ht="12" customHeight="1">
      <c r="A97" s="23" t="s">
        <v>24</v>
      </c>
      <c r="B97" s="57" t="s">
        <v>191</v>
      </c>
      <c r="C97" s="25">
        <v>26788300</v>
      </c>
      <c r="D97" s="25">
        <v>29563254</v>
      </c>
      <c r="E97" s="25">
        <v>28615501</v>
      </c>
    </row>
    <row r="98" spans="1:5" ht="12" customHeight="1">
      <c r="A98" s="23" t="s">
        <v>26</v>
      </c>
      <c r="B98" s="57" t="s">
        <v>192</v>
      </c>
      <c r="C98" s="30">
        <v>76742295</v>
      </c>
      <c r="D98" s="30">
        <v>114098290</v>
      </c>
      <c r="E98" s="30">
        <v>91608474</v>
      </c>
    </row>
    <row r="99" spans="1:5" ht="12" customHeight="1">
      <c r="A99" s="23" t="s">
        <v>28</v>
      </c>
      <c r="B99" s="58" t="s">
        <v>193</v>
      </c>
      <c r="C99" s="30">
        <v>600000</v>
      </c>
      <c r="D99" s="30">
        <v>2435500</v>
      </c>
      <c r="E99" s="30">
        <v>2418449</v>
      </c>
    </row>
    <row r="100" spans="1:5" ht="12" customHeight="1">
      <c r="A100" s="23" t="s">
        <v>194</v>
      </c>
      <c r="B100" s="59" t="s">
        <v>195</v>
      </c>
      <c r="C100" s="30">
        <v>8985000</v>
      </c>
      <c r="D100" s="30">
        <v>11356903</v>
      </c>
      <c r="E100" s="30">
        <v>8676168</v>
      </c>
    </row>
    <row r="101" spans="1:5" ht="12" customHeight="1">
      <c r="A101" s="23" t="s">
        <v>32</v>
      </c>
      <c r="B101" s="57" t="s">
        <v>196</v>
      </c>
      <c r="C101" s="30"/>
      <c r="D101" s="30">
        <v>1787913</v>
      </c>
      <c r="E101" s="30">
        <v>1787913</v>
      </c>
    </row>
    <row r="102" spans="1:5" ht="12" customHeight="1">
      <c r="A102" s="23" t="s">
        <v>197</v>
      </c>
      <c r="B102" s="60" t="s">
        <v>198</v>
      </c>
      <c r="C102" s="30"/>
      <c r="D102" s="30"/>
      <c r="E102" s="30"/>
    </row>
    <row r="103" spans="1:5" ht="12" customHeight="1">
      <c r="A103" s="23" t="s">
        <v>199</v>
      </c>
      <c r="B103" s="60" t="s">
        <v>200</v>
      </c>
      <c r="C103" s="30"/>
      <c r="D103" s="30">
        <v>49990</v>
      </c>
      <c r="E103" s="30">
        <v>49653</v>
      </c>
    </row>
    <row r="104" spans="1:5" ht="12" customHeight="1">
      <c r="A104" s="23" t="s">
        <v>201</v>
      </c>
      <c r="B104" s="61" t="s">
        <v>202</v>
      </c>
      <c r="C104" s="30"/>
      <c r="D104" s="30"/>
      <c r="E104" s="30"/>
    </row>
    <row r="105" spans="1:5" ht="12" customHeight="1">
      <c r="A105" s="23" t="s">
        <v>203</v>
      </c>
      <c r="B105" s="62" t="s">
        <v>204</v>
      </c>
      <c r="C105" s="30"/>
      <c r="D105" s="30"/>
      <c r="E105" s="30"/>
    </row>
    <row r="106" spans="1:5" ht="12" customHeight="1">
      <c r="A106" s="23" t="s">
        <v>205</v>
      </c>
      <c r="B106" s="62" t="s">
        <v>206</v>
      </c>
      <c r="C106" s="30"/>
      <c r="D106" s="30"/>
      <c r="E106" s="30"/>
    </row>
    <row r="107" spans="1:5" ht="12" customHeight="1">
      <c r="A107" s="23" t="s">
        <v>207</v>
      </c>
      <c r="B107" s="61" t="s">
        <v>208</v>
      </c>
      <c r="C107" s="30">
        <v>6985000</v>
      </c>
      <c r="D107" s="30">
        <v>7519000</v>
      </c>
      <c r="E107" s="30">
        <v>5468602</v>
      </c>
    </row>
    <row r="108" spans="1:5" ht="12" customHeight="1">
      <c r="A108" s="23" t="s">
        <v>209</v>
      </c>
      <c r="B108" s="61" t="s">
        <v>210</v>
      </c>
      <c r="C108" s="30"/>
      <c r="D108" s="30"/>
      <c r="E108" s="30"/>
    </row>
    <row r="109" spans="1:5" ht="12" customHeight="1">
      <c r="A109" s="23" t="s">
        <v>211</v>
      </c>
      <c r="B109" s="62" t="s">
        <v>212</v>
      </c>
      <c r="C109" s="30"/>
      <c r="D109" s="30"/>
      <c r="E109" s="30"/>
    </row>
    <row r="110" spans="1:5" ht="12" customHeight="1">
      <c r="A110" s="63" t="s">
        <v>213</v>
      </c>
      <c r="B110" s="60" t="s">
        <v>214</v>
      </c>
      <c r="C110" s="30"/>
      <c r="D110" s="30"/>
      <c r="E110" s="30"/>
    </row>
    <row r="111" spans="1:5" ht="12" customHeight="1">
      <c r="A111" s="23" t="s">
        <v>215</v>
      </c>
      <c r="B111" s="60" t="s">
        <v>216</v>
      </c>
      <c r="C111" s="30"/>
      <c r="D111" s="30"/>
      <c r="E111" s="30"/>
    </row>
    <row r="112" spans="1:5" ht="12" customHeight="1">
      <c r="A112" s="27" t="s">
        <v>217</v>
      </c>
      <c r="B112" s="60" t="s">
        <v>218</v>
      </c>
      <c r="C112" s="30">
        <v>2000000</v>
      </c>
      <c r="D112" s="30">
        <v>2000000</v>
      </c>
      <c r="E112" s="30">
        <v>1370000</v>
      </c>
    </row>
    <row r="113" spans="1:5" ht="12" customHeight="1">
      <c r="A113" s="23" t="s">
        <v>219</v>
      </c>
      <c r="B113" s="58" t="s">
        <v>220</v>
      </c>
      <c r="C113" s="25"/>
      <c r="D113" s="25">
        <v>223061238</v>
      </c>
      <c r="E113" s="25"/>
    </row>
    <row r="114" spans="1:5" ht="12" customHeight="1">
      <c r="A114" s="23" t="s">
        <v>221</v>
      </c>
      <c r="B114" s="57" t="s">
        <v>222</v>
      </c>
      <c r="C114" s="25"/>
      <c r="D114" s="25"/>
      <c r="E114" s="25"/>
    </row>
    <row r="115" spans="1:5" ht="12" customHeight="1" thickBot="1">
      <c r="A115" s="64" t="s">
        <v>223</v>
      </c>
      <c r="B115" s="65" t="s">
        <v>224</v>
      </c>
      <c r="C115" s="66"/>
      <c r="D115" s="66"/>
      <c r="E115" s="66"/>
    </row>
    <row r="116" spans="1:5" ht="12" customHeight="1" thickBot="1">
      <c r="A116" s="67" t="s">
        <v>34</v>
      </c>
      <c r="B116" s="68" t="s">
        <v>225</v>
      </c>
      <c r="C116" s="69">
        <f>+C117+C119+C121</f>
        <v>92740424</v>
      </c>
      <c r="D116" s="69">
        <f>+D117+D119+D121</f>
        <v>115508565</v>
      </c>
      <c r="E116" s="69">
        <f>+E117+E119+E121</f>
        <v>111436276</v>
      </c>
    </row>
    <row r="117" spans="1:5" ht="12" customHeight="1">
      <c r="A117" s="20" t="s">
        <v>36</v>
      </c>
      <c r="B117" s="57" t="s">
        <v>226</v>
      </c>
      <c r="C117" s="22">
        <v>84740424</v>
      </c>
      <c r="D117" s="22">
        <v>85709347</v>
      </c>
      <c r="E117" s="22">
        <v>82208164</v>
      </c>
    </row>
    <row r="118" spans="1:5" ht="12" customHeight="1">
      <c r="A118" s="20" t="s">
        <v>38</v>
      </c>
      <c r="B118" s="70" t="s">
        <v>227</v>
      </c>
      <c r="C118" s="22"/>
      <c r="D118" s="22"/>
      <c r="E118" s="22"/>
    </row>
    <row r="119" spans="1:5" ht="12" customHeight="1">
      <c r="A119" s="20" t="s">
        <v>40</v>
      </c>
      <c r="B119" s="70" t="s">
        <v>228</v>
      </c>
      <c r="C119" s="25">
        <v>0</v>
      </c>
      <c r="D119" s="25">
        <v>21799217</v>
      </c>
      <c r="E119" s="25">
        <v>21471111</v>
      </c>
    </row>
    <row r="120" spans="1:5" ht="12" customHeight="1">
      <c r="A120" s="20" t="s">
        <v>42</v>
      </c>
      <c r="B120" s="70" t="s">
        <v>229</v>
      </c>
      <c r="C120" s="71"/>
      <c r="D120" s="71"/>
      <c r="E120" s="71">
        <v>0</v>
      </c>
    </row>
    <row r="121" spans="1:5" ht="12" customHeight="1">
      <c r="A121" s="20" t="s">
        <v>44</v>
      </c>
      <c r="B121" s="28" t="s">
        <v>230</v>
      </c>
      <c r="C121" s="71">
        <v>8000000</v>
      </c>
      <c r="D121" s="71">
        <v>8000001</v>
      </c>
      <c r="E121" s="71">
        <v>7757001</v>
      </c>
    </row>
    <row r="122" spans="1:5" ht="12" customHeight="1">
      <c r="A122" s="20" t="s">
        <v>46</v>
      </c>
      <c r="B122" s="26" t="s">
        <v>231</v>
      </c>
      <c r="C122" s="71"/>
      <c r="D122" s="71"/>
      <c r="E122" s="71">
        <v>0</v>
      </c>
    </row>
    <row r="123" spans="1:5" ht="12" customHeight="1">
      <c r="A123" s="20" t="s">
        <v>232</v>
      </c>
      <c r="B123" s="72" t="s">
        <v>233</v>
      </c>
      <c r="C123" s="71"/>
      <c r="D123" s="71"/>
      <c r="E123" s="71"/>
    </row>
    <row r="124" spans="1:5" ht="15.75">
      <c r="A124" s="20" t="s">
        <v>234</v>
      </c>
      <c r="B124" s="62" t="s">
        <v>206</v>
      </c>
      <c r="C124" s="71"/>
      <c r="D124" s="71"/>
      <c r="E124" s="71"/>
    </row>
    <row r="125" spans="1:5" ht="12" customHeight="1">
      <c r="A125" s="20" t="s">
        <v>235</v>
      </c>
      <c r="B125" s="62" t="s">
        <v>236</v>
      </c>
      <c r="C125" s="71">
        <v>8000000</v>
      </c>
      <c r="D125" s="71">
        <v>8000000</v>
      </c>
      <c r="E125" s="71">
        <v>7757000</v>
      </c>
    </row>
    <row r="126" spans="1:5" ht="12" customHeight="1">
      <c r="A126" s="20" t="s">
        <v>237</v>
      </c>
      <c r="B126" s="62" t="s">
        <v>238</v>
      </c>
      <c r="C126" s="71"/>
      <c r="D126" s="71"/>
      <c r="E126" s="71"/>
    </row>
    <row r="127" spans="1:5" ht="12" customHeight="1">
      <c r="A127" s="20" t="s">
        <v>239</v>
      </c>
      <c r="B127" s="62" t="s">
        <v>212</v>
      </c>
      <c r="C127" s="71"/>
      <c r="D127" s="71"/>
      <c r="E127" s="71"/>
    </row>
    <row r="128" spans="1:5" ht="12" customHeight="1">
      <c r="A128" s="20" t="s">
        <v>240</v>
      </c>
      <c r="B128" s="62" t="s">
        <v>241</v>
      </c>
      <c r="C128" s="71"/>
      <c r="D128" s="71"/>
      <c r="E128" s="71"/>
    </row>
    <row r="129" spans="1:5" ht="16.5" thickBot="1">
      <c r="A129" s="63" t="s">
        <v>242</v>
      </c>
      <c r="B129" s="62" t="s">
        <v>243</v>
      </c>
      <c r="C129" s="73"/>
      <c r="D129" s="73">
        <v>1</v>
      </c>
      <c r="E129" s="73">
        <v>1</v>
      </c>
    </row>
    <row r="130" spans="1:5" ht="12" customHeight="1" thickBot="1">
      <c r="A130" s="16" t="s">
        <v>48</v>
      </c>
      <c r="B130" s="17" t="s">
        <v>244</v>
      </c>
      <c r="C130" s="18">
        <f>+C95+C116</f>
        <v>344454719</v>
      </c>
      <c r="D130" s="18">
        <f>+D95+D116</f>
        <v>652029077</v>
      </c>
      <c r="E130" s="18">
        <f>+E95+E116</f>
        <v>393099378</v>
      </c>
    </row>
    <row r="131" spans="1:5" ht="12" customHeight="1" thickBot="1">
      <c r="A131" s="16" t="s">
        <v>245</v>
      </c>
      <c r="B131" s="17" t="s">
        <v>246</v>
      </c>
      <c r="C131" s="18">
        <f>+C132+C133+C134</f>
        <v>0</v>
      </c>
      <c r="D131" s="18">
        <f>+D132+D133+D134</f>
        <v>0</v>
      </c>
      <c r="E131" s="18">
        <f>+E132+E133+E134</f>
        <v>0</v>
      </c>
    </row>
    <row r="132" spans="1:5" ht="12" customHeight="1">
      <c r="A132" s="20" t="s">
        <v>64</v>
      </c>
      <c r="B132" s="70" t="s">
        <v>247</v>
      </c>
      <c r="C132" s="71"/>
      <c r="D132" s="71"/>
      <c r="E132" s="71"/>
    </row>
    <row r="133" spans="1:5" ht="12" customHeight="1">
      <c r="A133" s="20" t="s">
        <v>72</v>
      </c>
      <c r="B133" s="70" t="s">
        <v>248</v>
      </c>
      <c r="C133" s="71"/>
      <c r="D133" s="71"/>
      <c r="E133" s="71"/>
    </row>
    <row r="134" spans="1:5" ht="12" customHeight="1" thickBot="1">
      <c r="A134" s="63" t="s">
        <v>74</v>
      </c>
      <c r="B134" s="70" t="s">
        <v>249</v>
      </c>
      <c r="C134" s="71"/>
      <c r="D134" s="71"/>
      <c r="E134" s="71"/>
    </row>
    <row r="135" spans="1:5" ht="12" customHeight="1" thickBot="1">
      <c r="A135" s="16" t="s">
        <v>78</v>
      </c>
      <c r="B135" s="17" t="s">
        <v>250</v>
      </c>
      <c r="C135" s="18">
        <f>SUM(C136:C141)</f>
        <v>0</v>
      </c>
      <c r="D135" s="18">
        <f>SUM(D136:D141)</f>
        <v>0</v>
      </c>
      <c r="E135" s="18">
        <f>SUM(E136:E141)</f>
        <v>0</v>
      </c>
    </row>
    <row r="136" spans="1:5" ht="12" customHeight="1">
      <c r="A136" s="20" t="s">
        <v>80</v>
      </c>
      <c r="B136" s="74" t="s">
        <v>251</v>
      </c>
      <c r="C136" s="71"/>
      <c r="D136" s="71"/>
      <c r="E136" s="71"/>
    </row>
    <row r="137" spans="1:5" ht="12" customHeight="1">
      <c r="A137" s="20" t="s">
        <v>82</v>
      </c>
      <c r="B137" s="74" t="s">
        <v>252</v>
      </c>
      <c r="C137" s="71"/>
      <c r="D137" s="71"/>
      <c r="E137" s="71"/>
    </row>
    <row r="138" spans="1:5" ht="12" customHeight="1">
      <c r="A138" s="20" t="s">
        <v>84</v>
      </c>
      <c r="B138" s="74" t="s">
        <v>253</v>
      </c>
      <c r="C138" s="71"/>
      <c r="D138" s="71"/>
      <c r="E138" s="71"/>
    </row>
    <row r="139" spans="1:5" ht="12" customHeight="1">
      <c r="A139" s="20" t="s">
        <v>86</v>
      </c>
      <c r="B139" s="74" t="s">
        <v>254</v>
      </c>
      <c r="C139" s="71"/>
      <c r="D139" s="71"/>
      <c r="E139" s="71"/>
    </row>
    <row r="140" spans="1:5" ht="12" customHeight="1">
      <c r="A140" s="20" t="s">
        <v>88</v>
      </c>
      <c r="B140" s="74" t="s">
        <v>255</v>
      </c>
      <c r="C140" s="71"/>
      <c r="D140" s="71"/>
      <c r="E140" s="71"/>
    </row>
    <row r="141" spans="1:5" ht="12" customHeight="1" thickBot="1">
      <c r="A141" s="63" t="s">
        <v>90</v>
      </c>
      <c r="B141" s="74" t="s">
        <v>256</v>
      </c>
      <c r="C141" s="71"/>
      <c r="D141" s="71"/>
      <c r="E141" s="71"/>
    </row>
    <row r="142" spans="1:5" ht="12" customHeight="1" thickBot="1">
      <c r="A142" s="16" t="s">
        <v>102</v>
      </c>
      <c r="B142" s="17" t="s">
        <v>257</v>
      </c>
      <c r="C142" s="18">
        <f>+C143+C144+C145+C146</f>
        <v>7273604</v>
      </c>
      <c r="D142" s="18">
        <f>+D143+D144+D145+D146</f>
        <v>13282417</v>
      </c>
      <c r="E142" s="18">
        <f>+E143+E144+E145+E146</f>
        <v>7273520</v>
      </c>
    </row>
    <row r="143" spans="1:5" ht="12" customHeight="1">
      <c r="A143" s="20" t="s">
        <v>104</v>
      </c>
      <c r="B143" s="74" t="s">
        <v>258</v>
      </c>
      <c r="C143" s="71"/>
      <c r="D143" s="71"/>
      <c r="E143" s="71"/>
    </row>
    <row r="144" spans="1:5" ht="12" customHeight="1">
      <c r="A144" s="20" t="s">
        <v>106</v>
      </c>
      <c r="B144" s="74" t="s">
        <v>259</v>
      </c>
      <c r="C144" s="71">
        <v>6154304</v>
      </c>
      <c r="D144" s="71">
        <v>12163117</v>
      </c>
      <c r="E144" s="71">
        <v>6154304</v>
      </c>
    </row>
    <row r="145" spans="1:5" ht="12" customHeight="1">
      <c r="A145" s="20" t="s">
        <v>108</v>
      </c>
      <c r="B145" s="74" t="s">
        <v>260</v>
      </c>
      <c r="C145" s="71"/>
      <c r="D145" s="71"/>
      <c r="E145" s="71"/>
    </row>
    <row r="146" spans="1:5" ht="12" customHeight="1">
      <c r="A146" s="27" t="s">
        <v>110</v>
      </c>
      <c r="B146" s="70" t="s">
        <v>261</v>
      </c>
      <c r="C146" s="73">
        <v>1119300</v>
      </c>
      <c r="D146" s="73">
        <v>1119300</v>
      </c>
      <c r="E146" s="73">
        <v>1119216</v>
      </c>
    </row>
    <row r="147" spans="1:5" ht="12" customHeight="1" thickBot="1">
      <c r="A147" s="368"/>
      <c r="B147" s="369"/>
      <c r="C147" s="370"/>
      <c r="D147" s="371"/>
      <c r="E147" s="371"/>
    </row>
    <row r="148" spans="1:5" ht="12" customHeight="1" thickBot="1">
      <c r="A148" s="373" t="s">
        <v>262</v>
      </c>
      <c r="B148" s="374" t="s">
        <v>263</v>
      </c>
      <c r="C148" s="375">
        <f>SUM(C149:C153)</f>
        <v>0</v>
      </c>
      <c r="D148" s="376">
        <f>SUM(D149:D153)</f>
        <v>0</v>
      </c>
      <c r="E148" s="376">
        <f>SUM(E149:E153)</f>
        <v>0</v>
      </c>
    </row>
    <row r="149" spans="1:5" ht="12" customHeight="1">
      <c r="A149" s="20" t="s">
        <v>116</v>
      </c>
      <c r="B149" s="74" t="s">
        <v>264</v>
      </c>
      <c r="C149" s="372"/>
      <c r="D149" s="372"/>
      <c r="E149" s="372"/>
    </row>
    <row r="150" spans="1:5" ht="12" customHeight="1">
      <c r="A150" s="20" t="s">
        <v>118</v>
      </c>
      <c r="B150" s="74" t="s">
        <v>265</v>
      </c>
      <c r="C150" s="71"/>
      <c r="D150" s="71"/>
      <c r="E150" s="71"/>
    </row>
    <row r="151" spans="1:5" ht="12" customHeight="1">
      <c r="A151" s="20" t="s">
        <v>120</v>
      </c>
      <c r="B151" s="74" t="s">
        <v>266</v>
      </c>
      <c r="C151" s="71"/>
      <c r="D151" s="71"/>
      <c r="E151" s="71"/>
    </row>
    <row r="152" spans="1:5" ht="12" customHeight="1">
      <c r="A152" s="20" t="s">
        <v>122</v>
      </c>
      <c r="B152" s="74" t="s">
        <v>267</v>
      </c>
      <c r="C152" s="71"/>
      <c r="D152" s="71"/>
      <c r="E152" s="71"/>
    </row>
    <row r="153" spans="1:5" ht="12" customHeight="1" thickBot="1">
      <c r="A153" s="20" t="s">
        <v>268</v>
      </c>
      <c r="B153" s="74" t="s">
        <v>269</v>
      </c>
      <c r="C153" s="71"/>
      <c r="D153" s="71"/>
      <c r="E153" s="71"/>
    </row>
    <row r="154" spans="1:5" ht="12" customHeight="1" thickBot="1">
      <c r="A154" s="16" t="s">
        <v>124</v>
      </c>
      <c r="B154" s="17" t="s">
        <v>270</v>
      </c>
      <c r="C154" s="77"/>
      <c r="D154" s="77"/>
      <c r="E154" s="77"/>
    </row>
    <row r="155" spans="1:5" ht="12" customHeight="1" thickBot="1">
      <c r="A155" s="16" t="s">
        <v>271</v>
      </c>
      <c r="B155" s="17" t="s">
        <v>272</v>
      </c>
      <c r="C155" s="77"/>
      <c r="D155" s="77"/>
      <c r="E155" s="77"/>
    </row>
    <row r="156" spans="1:9" ht="15" customHeight="1" thickBot="1">
      <c r="A156" s="16" t="s">
        <v>273</v>
      </c>
      <c r="B156" s="17" t="s">
        <v>274</v>
      </c>
      <c r="C156" s="78">
        <f>+C131+C135+C142+C148+C154+C155</f>
        <v>7273604</v>
      </c>
      <c r="D156" s="78">
        <f>+D131+D135+D142+D148+D154+D155</f>
        <v>13282417</v>
      </c>
      <c r="E156" s="78">
        <f>+E131+E135+E142+E148+E154+E155</f>
        <v>7273520</v>
      </c>
      <c r="F156" s="79"/>
      <c r="G156" s="80"/>
      <c r="H156" s="80"/>
      <c r="I156" s="80"/>
    </row>
    <row r="157" spans="1:5" s="19" customFormat="1" ht="12.75" customHeight="1" thickBot="1">
      <c r="A157" s="81" t="s">
        <v>275</v>
      </c>
      <c r="B157" s="82" t="s">
        <v>276</v>
      </c>
      <c r="C157" s="78">
        <f>+C130+C156</f>
        <v>351728323</v>
      </c>
      <c r="D157" s="78">
        <f>+D130+D156</f>
        <v>665311494</v>
      </c>
      <c r="E157" s="78">
        <f>+E130+E156</f>
        <v>400372898</v>
      </c>
    </row>
    <row r="158" ht="7.5" customHeight="1"/>
    <row r="159" spans="1:5" ht="15.75">
      <c r="A159" s="697" t="s">
        <v>277</v>
      </c>
      <c r="B159" s="697"/>
      <c r="C159" s="697"/>
      <c r="D159" s="7"/>
      <c r="E159" s="7"/>
    </row>
    <row r="160" spans="1:5" ht="15" customHeight="1" thickBot="1">
      <c r="A160" s="698" t="s">
        <v>278</v>
      </c>
      <c r="B160" s="698"/>
      <c r="C160" s="8"/>
      <c r="D160" s="8" t="s">
        <v>485</v>
      </c>
      <c r="E160" s="8" t="s">
        <v>485</v>
      </c>
    </row>
    <row r="161" spans="1:5" ht="18" customHeight="1" thickBot="1">
      <c r="A161" s="16">
        <v>1</v>
      </c>
      <c r="B161" s="83" t="s">
        <v>279</v>
      </c>
      <c r="C161" s="18">
        <f>+C62-C130</f>
        <v>-85861384</v>
      </c>
      <c r="D161" s="18">
        <f>+D62-D130</f>
        <v>-128959406</v>
      </c>
      <c r="E161" s="18">
        <f>+E62-E130</f>
        <v>120478788</v>
      </c>
    </row>
    <row r="162" spans="1:5" ht="31.5" customHeight="1" thickBot="1">
      <c r="A162" s="16" t="s">
        <v>34</v>
      </c>
      <c r="B162" s="83" t="s">
        <v>280</v>
      </c>
      <c r="C162" s="18">
        <f>+C87-C156</f>
        <v>85861384</v>
      </c>
      <c r="D162" s="18">
        <f>+D87-D156</f>
        <v>128959406</v>
      </c>
      <c r="E162" s="18">
        <f>+E87-E156</f>
        <v>134968303</v>
      </c>
    </row>
  </sheetData>
  <sheetProtection selectLockedCells="1" selectUnlockedCells="1"/>
  <mergeCells count="6">
    <mergeCell ref="A159:C159"/>
    <mergeCell ref="A160:B160"/>
    <mergeCell ref="A1:C1"/>
    <mergeCell ref="A2:B2"/>
    <mergeCell ref="A91:C91"/>
    <mergeCell ref="A92:B92"/>
  </mergeCells>
  <printOptions horizontalCentered="1"/>
  <pageMargins left="0.7874015748031497" right="0.7874015748031497" top="1.6929133858267718" bottom="0.8661417322834646" header="0.7874015748031497" footer="0.5118110236220472"/>
  <pageSetup horizontalDpi="300" verticalDpi="300" orientation="portrait" paperSize="9" scale="68" r:id="rId1"/>
  <headerFooter alignWithMargins="0">
    <oddHeader xml:space="preserve">&amp;L&amp;"Times New Roman CE,Félkövér dőlt"&amp;11 1.2. melléklet a 8/2019. (V.28.) önkormányzati rendelethez&amp;C&amp;"Times New Roman CE,Félkövér"&amp;12
Kölesd Községi Önkormányzat
2018. ÉVI KÖLTSÉGVETÉS KÖTELEZŐ FELADATAINAK MÉRLEGE </oddHeader>
  </headerFooter>
  <rowBreaks count="2" manualBreakCount="2">
    <brk id="67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view="pageBreakPreview" zoomScaleNormal="150" zoomScaleSheetLayoutView="100" workbookViewId="0" topLeftCell="B1">
      <selection activeCell="B1" sqref="B1:I1"/>
    </sheetView>
  </sheetViews>
  <sheetFormatPr defaultColWidth="9.00390625" defaultRowHeight="12.75"/>
  <cols>
    <col min="1" max="1" width="6.875" style="84" customWidth="1"/>
    <col min="2" max="2" width="50.00390625" style="85" customWidth="1"/>
    <col min="3" max="5" width="16.375" style="84" customWidth="1"/>
    <col min="6" max="6" width="50.50390625" style="84" customWidth="1"/>
    <col min="7" max="9" width="16.375" style="84" customWidth="1"/>
    <col min="10" max="10" width="4.875" style="84" customWidth="1"/>
    <col min="11" max="16384" width="9.375" style="84" customWidth="1"/>
  </cols>
  <sheetData>
    <row r="1" spans="2:10" ht="39.75" customHeight="1">
      <c r="B1" s="707" t="s">
        <v>281</v>
      </c>
      <c r="C1" s="707"/>
      <c r="D1" s="707"/>
      <c r="E1" s="707"/>
      <c r="F1" s="707"/>
      <c r="G1" s="707"/>
      <c r="H1" s="707"/>
      <c r="I1" s="707"/>
      <c r="J1" s="701" t="s">
        <v>804</v>
      </c>
    </row>
    <row r="2" spans="7:10" ht="14.25" thickBot="1">
      <c r="G2" s="86"/>
      <c r="H2" s="86"/>
      <c r="I2" s="86" t="s">
        <v>485</v>
      </c>
      <c r="J2" s="701"/>
    </row>
    <row r="3" spans="1:10" ht="18" customHeight="1" thickBot="1">
      <c r="A3" s="703" t="s">
        <v>15</v>
      </c>
      <c r="B3" s="704" t="s">
        <v>282</v>
      </c>
      <c r="C3" s="704"/>
      <c r="D3" s="352"/>
      <c r="E3" s="352"/>
      <c r="F3" s="705" t="s">
        <v>283</v>
      </c>
      <c r="G3" s="706"/>
      <c r="H3" s="354"/>
      <c r="I3" s="354"/>
      <c r="J3" s="701"/>
    </row>
    <row r="4" spans="1:10" s="90" customFormat="1" ht="35.25" customHeight="1" thickBot="1">
      <c r="A4" s="703"/>
      <c r="B4" s="87" t="s">
        <v>284</v>
      </c>
      <c r="C4" s="88" t="str">
        <f>+'1.1.sz.mell.össz.'!C3</f>
        <v>2018. évi                 eredeti előirányzat</v>
      </c>
      <c r="D4" s="88" t="str">
        <f>+'1.1.sz.mell.össz.'!D3</f>
        <v>2018. évi                 módosított előirányzat</v>
      </c>
      <c r="E4" s="88" t="str">
        <f>+'1.1.sz.mell.össz.'!E3</f>
        <v>Teljesítés</v>
      </c>
      <c r="F4" s="87" t="s">
        <v>284</v>
      </c>
      <c r="G4" s="89" t="str">
        <f>+C4</f>
        <v>2018. évi                 eredeti előirányzat</v>
      </c>
      <c r="H4" s="353" t="str">
        <f>+D4</f>
        <v>2018. évi                 módosított előirányzat</v>
      </c>
      <c r="I4" s="353" t="str">
        <f>+E4</f>
        <v>Teljesítés</v>
      </c>
      <c r="J4" s="701"/>
    </row>
    <row r="5" spans="1:10" s="95" customFormat="1" ht="12" customHeight="1" thickBot="1">
      <c r="A5" s="91" t="s">
        <v>17</v>
      </c>
      <c r="B5" s="92" t="s">
        <v>18</v>
      </c>
      <c r="C5" s="93" t="s">
        <v>19</v>
      </c>
      <c r="D5" s="93" t="s">
        <v>285</v>
      </c>
      <c r="E5" s="93" t="s">
        <v>285</v>
      </c>
      <c r="F5" s="92" t="s">
        <v>286</v>
      </c>
      <c r="G5" s="94" t="s">
        <v>373</v>
      </c>
      <c r="H5" s="94" t="s">
        <v>484</v>
      </c>
      <c r="I5" s="94" t="s">
        <v>484</v>
      </c>
      <c r="J5" s="701"/>
    </row>
    <row r="6" spans="1:10" ht="12.75" customHeight="1">
      <c r="A6" s="96" t="s">
        <v>20</v>
      </c>
      <c r="B6" s="97" t="s">
        <v>287</v>
      </c>
      <c r="C6" s="98">
        <v>166380745</v>
      </c>
      <c r="D6" s="98">
        <v>175101247</v>
      </c>
      <c r="E6" s="98">
        <v>175101247</v>
      </c>
      <c r="F6" s="97" t="s">
        <v>288</v>
      </c>
      <c r="G6" s="99">
        <v>138598700</v>
      </c>
      <c r="H6" s="99">
        <v>156005327</v>
      </c>
      <c r="I6" s="99">
        <v>150344510</v>
      </c>
      <c r="J6" s="701"/>
    </row>
    <row r="7" spans="1:10" ht="12.75" customHeight="1">
      <c r="A7" s="100" t="s">
        <v>34</v>
      </c>
      <c r="B7" s="101" t="s">
        <v>289</v>
      </c>
      <c r="C7" s="102">
        <v>45822725</v>
      </c>
      <c r="D7" s="102">
        <v>87824406</v>
      </c>
      <c r="E7" s="102">
        <v>85705496</v>
      </c>
      <c r="F7" s="101" t="s">
        <v>191</v>
      </c>
      <c r="G7" s="103">
        <v>26788300</v>
      </c>
      <c r="H7" s="103">
        <v>29563254</v>
      </c>
      <c r="I7" s="103">
        <v>28615501</v>
      </c>
      <c r="J7" s="701"/>
    </row>
    <row r="8" spans="1:10" ht="12.75" customHeight="1">
      <c r="A8" s="100" t="s">
        <v>48</v>
      </c>
      <c r="B8" s="101" t="s">
        <v>290</v>
      </c>
      <c r="C8" s="102"/>
      <c r="D8" s="102"/>
      <c r="E8" s="102">
        <v>17146865</v>
      </c>
      <c r="F8" s="101" t="s">
        <v>291</v>
      </c>
      <c r="G8" s="103">
        <v>76742295</v>
      </c>
      <c r="H8" s="103">
        <v>114098290</v>
      </c>
      <c r="I8" s="103">
        <v>91608474</v>
      </c>
      <c r="J8" s="701"/>
    </row>
    <row r="9" spans="1:10" ht="12.75" customHeight="1">
      <c r="A9" s="100" t="s">
        <v>245</v>
      </c>
      <c r="B9" s="101" t="s">
        <v>292</v>
      </c>
      <c r="C9" s="102">
        <v>17000000</v>
      </c>
      <c r="D9" s="102">
        <v>25334755</v>
      </c>
      <c r="E9" s="102">
        <v>24535268</v>
      </c>
      <c r="F9" s="101" t="s">
        <v>193</v>
      </c>
      <c r="G9" s="103">
        <v>600000</v>
      </c>
      <c r="H9" s="103">
        <v>2435500</v>
      </c>
      <c r="I9" s="103">
        <v>2418449</v>
      </c>
      <c r="J9" s="701"/>
    </row>
    <row r="10" spans="1:10" ht="12.75" customHeight="1">
      <c r="A10" s="100" t="s">
        <v>78</v>
      </c>
      <c r="B10" s="104" t="s">
        <v>293</v>
      </c>
      <c r="C10" s="102">
        <v>6694000</v>
      </c>
      <c r="D10" s="102">
        <v>7204126</v>
      </c>
      <c r="E10" s="102">
        <v>9543248</v>
      </c>
      <c r="F10" s="101" t="s">
        <v>195</v>
      </c>
      <c r="G10" s="103">
        <v>8985000</v>
      </c>
      <c r="H10" s="103">
        <v>11356903</v>
      </c>
      <c r="I10" s="103">
        <v>8676168</v>
      </c>
      <c r="J10" s="701"/>
    </row>
    <row r="11" spans="1:10" ht="12.75" customHeight="1">
      <c r="A11" s="100" t="s">
        <v>102</v>
      </c>
      <c r="B11" s="101" t="s">
        <v>294</v>
      </c>
      <c r="C11" s="105"/>
      <c r="D11" s="105">
        <v>1000000</v>
      </c>
      <c r="E11" s="105">
        <v>1016865</v>
      </c>
      <c r="F11" s="101" t="s">
        <v>220</v>
      </c>
      <c r="G11" s="103"/>
      <c r="H11" s="103">
        <v>223061238</v>
      </c>
      <c r="I11" s="103"/>
      <c r="J11" s="701"/>
    </row>
    <row r="12" spans="1:10" ht="12.75" customHeight="1">
      <c r="A12" s="100" t="s">
        <v>262</v>
      </c>
      <c r="B12" s="101" t="s">
        <v>295</v>
      </c>
      <c r="C12" s="102"/>
      <c r="D12" s="102"/>
      <c r="E12" s="102"/>
      <c r="F12" s="106"/>
      <c r="G12" s="103"/>
      <c r="H12" s="103"/>
      <c r="I12" s="103"/>
      <c r="J12" s="701"/>
    </row>
    <row r="13" spans="1:10" ht="12.75" customHeight="1">
      <c r="A13" s="100" t="s">
        <v>124</v>
      </c>
      <c r="B13" s="106"/>
      <c r="C13" s="102"/>
      <c r="D13" s="102"/>
      <c r="E13" s="102"/>
      <c r="F13" s="106"/>
      <c r="G13" s="103"/>
      <c r="H13" s="103"/>
      <c r="I13" s="103"/>
      <c r="J13" s="701"/>
    </row>
    <row r="14" spans="1:10" ht="12.75" customHeight="1">
      <c r="A14" s="100" t="s">
        <v>271</v>
      </c>
      <c r="B14" s="107"/>
      <c r="C14" s="105"/>
      <c r="D14" s="105"/>
      <c r="E14" s="105"/>
      <c r="F14" s="106"/>
      <c r="G14" s="103"/>
      <c r="H14" s="103"/>
      <c r="I14" s="103"/>
      <c r="J14" s="701"/>
    </row>
    <row r="15" spans="1:10" ht="12.75" customHeight="1">
      <c r="A15" s="100" t="s">
        <v>273</v>
      </c>
      <c r="B15" s="106"/>
      <c r="C15" s="102"/>
      <c r="D15" s="102"/>
      <c r="E15" s="102"/>
      <c r="F15" s="106"/>
      <c r="G15" s="103"/>
      <c r="H15" s="103"/>
      <c r="I15" s="103"/>
      <c r="J15" s="701"/>
    </row>
    <row r="16" spans="1:10" ht="12.75" customHeight="1">
      <c r="A16" s="100" t="s">
        <v>275</v>
      </c>
      <c r="B16" s="106"/>
      <c r="C16" s="102"/>
      <c r="D16" s="102"/>
      <c r="E16" s="102"/>
      <c r="F16" s="106"/>
      <c r="G16" s="103"/>
      <c r="H16" s="103"/>
      <c r="I16" s="103"/>
      <c r="J16" s="701"/>
    </row>
    <row r="17" spans="1:10" ht="12.75" customHeight="1" thickBot="1">
      <c r="A17" s="100" t="s">
        <v>296</v>
      </c>
      <c r="B17" s="108"/>
      <c r="C17" s="109"/>
      <c r="D17" s="109"/>
      <c r="E17" s="109"/>
      <c r="F17" s="106"/>
      <c r="G17" s="110"/>
      <c r="H17" s="110"/>
      <c r="I17" s="110"/>
      <c r="J17" s="701"/>
    </row>
    <row r="18" spans="1:10" ht="21" customHeight="1" thickBot="1">
      <c r="A18" s="111" t="s">
        <v>297</v>
      </c>
      <c r="B18" s="112" t="s">
        <v>298</v>
      </c>
      <c r="C18" s="113">
        <f>SUM(C6:C17)</f>
        <v>235897470</v>
      </c>
      <c r="D18" s="113">
        <f>SUM(D6:D17)</f>
        <v>296464534</v>
      </c>
      <c r="E18" s="113">
        <f>SUM(E6,E7,E9:E11)</f>
        <v>295902124</v>
      </c>
      <c r="F18" s="112" t="s">
        <v>299</v>
      </c>
      <c r="G18" s="114">
        <f>SUM(G6:G17)</f>
        <v>251714295</v>
      </c>
      <c r="H18" s="114">
        <f>SUM(H6:H17)</f>
        <v>536520512</v>
      </c>
      <c r="I18" s="114">
        <f>SUM(I6:I17)</f>
        <v>281663102</v>
      </c>
      <c r="J18" s="701"/>
    </row>
    <row r="19" spans="1:10" ht="12.75" customHeight="1">
      <c r="A19" s="115" t="s">
        <v>300</v>
      </c>
      <c r="B19" s="116" t="s">
        <v>301</v>
      </c>
      <c r="C19" s="117">
        <f>+C20+C21+C22+C23</f>
        <v>14470814</v>
      </c>
      <c r="D19" s="117">
        <f>+D20+D21+D22+D23</f>
        <v>57568836</v>
      </c>
      <c r="E19" s="117">
        <f>+E20+E21+E22+E23</f>
        <v>57568836</v>
      </c>
      <c r="F19" s="101" t="s">
        <v>302</v>
      </c>
      <c r="G19" s="118"/>
      <c r="H19" s="118"/>
      <c r="I19" s="118"/>
      <c r="J19" s="701"/>
    </row>
    <row r="20" spans="1:10" ht="12.75" customHeight="1">
      <c r="A20" s="100" t="s">
        <v>303</v>
      </c>
      <c r="B20" s="101" t="s">
        <v>304</v>
      </c>
      <c r="C20" s="102">
        <v>14470814</v>
      </c>
      <c r="D20" s="102">
        <v>57568836</v>
      </c>
      <c r="E20" s="102">
        <v>57568836</v>
      </c>
      <c r="F20" s="101" t="s">
        <v>305</v>
      </c>
      <c r="G20" s="103"/>
      <c r="H20" s="103"/>
      <c r="I20" s="103"/>
      <c r="J20" s="701"/>
    </row>
    <row r="21" spans="1:10" ht="12.75" customHeight="1">
      <c r="A21" s="100" t="s">
        <v>306</v>
      </c>
      <c r="B21" s="101" t="s">
        <v>307</v>
      </c>
      <c r="C21" s="102"/>
      <c r="D21" s="102"/>
      <c r="E21" s="102"/>
      <c r="F21" s="101" t="s">
        <v>308</v>
      </c>
      <c r="G21" s="103"/>
      <c r="H21" s="103"/>
      <c r="I21" s="103"/>
      <c r="J21" s="701"/>
    </row>
    <row r="22" spans="1:10" ht="12.75" customHeight="1">
      <c r="A22" s="100" t="s">
        <v>309</v>
      </c>
      <c r="B22" s="101" t="s">
        <v>310</v>
      </c>
      <c r="C22" s="102"/>
      <c r="D22" s="102"/>
      <c r="E22" s="102"/>
      <c r="F22" s="101" t="s">
        <v>311</v>
      </c>
      <c r="G22" s="103"/>
      <c r="H22" s="103"/>
      <c r="I22" s="103"/>
      <c r="J22" s="701"/>
    </row>
    <row r="23" spans="1:10" ht="12.75" customHeight="1">
      <c r="A23" s="100" t="s">
        <v>312</v>
      </c>
      <c r="B23" s="101" t="s">
        <v>313</v>
      </c>
      <c r="C23" s="102"/>
      <c r="D23" s="102"/>
      <c r="E23" s="102"/>
      <c r="F23" s="116" t="s">
        <v>314</v>
      </c>
      <c r="G23" s="103"/>
      <c r="H23" s="103"/>
      <c r="I23" s="103"/>
      <c r="J23" s="701"/>
    </row>
    <row r="24" spans="1:10" ht="12.75" customHeight="1">
      <c r="A24" s="100" t="s">
        <v>315</v>
      </c>
      <c r="B24" s="101" t="s">
        <v>316</v>
      </c>
      <c r="C24" s="119">
        <f>+C25+C26</f>
        <v>0</v>
      </c>
      <c r="D24" s="119">
        <f>+D25+D26</f>
        <v>0</v>
      </c>
      <c r="E24" s="119">
        <f>+E25+E26</f>
        <v>0</v>
      </c>
      <c r="F24" s="101" t="s">
        <v>317</v>
      </c>
      <c r="G24" s="103"/>
      <c r="H24" s="103"/>
      <c r="I24" s="103"/>
      <c r="J24" s="701"/>
    </row>
    <row r="25" spans="1:10" ht="12.75" customHeight="1">
      <c r="A25" s="115" t="s">
        <v>318</v>
      </c>
      <c r="B25" s="116" t="s">
        <v>319</v>
      </c>
      <c r="C25" s="120"/>
      <c r="D25" s="120"/>
      <c r="E25" s="120"/>
      <c r="F25" s="97" t="s">
        <v>260</v>
      </c>
      <c r="G25" s="118"/>
      <c r="H25" s="118"/>
      <c r="I25" s="118"/>
      <c r="J25" s="701"/>
    </row>
    <row r="26" spans="1:10" ht="12.75" customHeight="1">
      <c r="A26" s="100" t="s">
        <v>320</v>
      </c>
      <c r="B26" s="101" t="s">
        <v>321</v>
      </c>
      <c r="C26" s="102"/>
      <c r="D26" s="102"/>
      <c r="E26" s="102"/>
      <c r="F26" s="101" t="s">
        <v>270</v>
      </c>
      <c r="G26" s="103"/>
      <c r="H26" s="103"/>
      <c r="I26" s="103"/>
      <c r="J26" s="701"/>
    </row>
    <row r="27" spans="1:10" ht="12.75" customHeight="1">
      <c r="A27" s="100" t="s">
        <v>322</v>
      </c>
      <c r="B27" s="101" t="s">
        <v>488</v>
      </c>
      <c r="C27" s="102"/>
      <c r="D27" s="102">
        <v>6008813</v>
      </c>
      <c r="E27" s="102">
        <v>6008813</v>
      </c>
      <c r="F27" s="101" t="s">
        <v>272</v>
      </c>
      <c r="G27" s="103"/>
      <c r="H27" s="103"/>
      <c r="I27" s="103"/>
      <c r="J27" s="701"/>
    </row>
    <row r="28" spans="1:10" ht="12.75" customHeight="1" thickBot="1">
      <c r="A28" s="115" t="s">
        <v>323</v>
      </c>
      <c r="B28" s="116" t="s">
        <v>181</v>
      </c>
      <c r="C28" s="120"/>
      <c r="D28" s="120"/>
      <c r="E28" s="120"/>
      <c r="F28" s="121" t="s">
        <v>259</v>
      </c>
      <c r="G28" s="118">
        <v>6154304</v>
      </c>
      <c r="H28" s="118">
        <v>12163117</v>
      </c>
      <c r="I28" s="118">
        <v>6154304</v>
      </c>
      <c r="J28" s="701"/>
    </row>
    <row r="29" spans="1:10" ht="25.5" customHeight="1" thickBot="1">
      <c r="A29" s="111" t="s">
        <v>324</v>
      </c>
      <c r="B29" s="112" t="s">
        <v>325</v>
      </c>
      <c r="C29" s="113">
        <f>+C19+C24+C27+C28</f>
        <v>14470814</v>
      </c>
      <c r="D29" s="113">
        <f>+D19+D24+D27+D28</f>
        <v>63577649</v>
      </c>
      <c r="E29" s="113">
        <f>+E19+E24+E27+E28</f>
        <v>63577649</v>
      </c>
      <c r="F29" s="112" t="s">
        <v>326</v>
      </c>
      <c r="G29" s="114">
        <f>SUM(G19:G28)</f>
        <v>6154304</v>
      </c>
      <c r="H29" s="114">
        <f>SUM(H19:H28)</f>
        <v>12163117</v>
      </c>
      <c r="I29" s="114">
        <f>SUM(I19:I28)</f>
        <v>6154304</v>
      </c>
      <c r="J29" s="701"/>
    </row>
    <row r="30" spans="1:10" ht="13.5" thickBot="1">
      <c r="A30" s="111" t="s">
        <v>327</v>
      </c>
      <c r="B30" s="122" t="s">
        <v>328</v>
      </c>
      <c r="C30" s="123">
        <f>+C18+C29</f>
        <v>250368284</v>
      </c>
      <c r="D30" s="123">
        <f>+D18+D29</f>
        <v>360042183</v>
      </c>
      <c r="E30" s="123">
        <f>+E18+E29</f>
        <v>359479773</v>
      </c>
      <c r="F30" s="122" t="s">
        <v>329</v>
      </c>
      <c r="G30" s="123">
        <f>+G18+G29</f>
        <v>257868599</v>
      </c>
      <c r="H30" s="123">
        <f>+H18+H29</f>
        <v>548683629</v>
      </c>
      <c r="I30" s="123">
        <f>+I18+I29</f>
        <v>287817406</v>
      </c>
      <c r="J30" s="701"/>
    </row>
    <row r="31" spans="1:10" ht="13.5" thickBot="1">
      <c r="A31" s="111" t="s">
        <v>330</v>
      </c>
      <c r="B31" s="122" t="s">
        <v>331</v>
      </c>
      <c r="C31" s="123">
        <f>IF(C18-G18&lt;0,G18-C18,"-")</f>
        <v>15816825</v>
      </c>
      <c r="D31" s="123">
        <f>IF(D18-H18&lt;0,H18-D18,"-")</f>
        <v>240055978</v>
      </c>
      <c r="E31" s="123" t="str">
        <f>IF(E18-J18&lt;0,J18-E18,"-")</f>
        <v>-</v>
      </c>
      <c r="F31" s="122" t="s">
        <v>332</v>
      </c>
      <c r="G31" s="123" t="str">
        <f>IF(C18-G18&gt;0,C18-G18,"-")</f>
        <v>-</v>
      </c>
      <c r="H31" s="123" t="str">
        <f>IF(D18-H18&gt;0,D18-H18,"-")</f>
        <v>-</v>
      </c>
      <c r="I31" s="123">
        <f>IF(E18-I18&gt;0,E18-I18,"-")</f>
        <v>14239022</v>
      </c>
      <c r="J31" s="701"/>
    </row>
    <row r="32" spans="1:10" ht="13.5" thickBot="1">
      <c r="A32" s="111" t="s">
        <v>333</v>
      </c>
      <c r="B32" s="122" t="s">
        <v>334</v>
      </c>
      <c r="C32" s="123">
        <f>IF(C18+C29-G30&lt;0,G30-(C18+C29),"-")</f>
        <v>7500315</v>
      </c>
      <c r="D32" s="123">
        <f>IF(D18+D29-H30&lt;0,H30-(D18+D29),"-")</f>
        <v>188641446</v>
      </c>
      <c r="E32" s="123" t="str">
        <f>IF(E18+E29-J30&lt;0,J30-(E18+E29),"-")</f>
        <v>-</v>
      </c>
      <c r="F32" s="122" t="s">
        <v>335</v>
      </c>
      <c r="G32" s="123" t="str">
        <f>IF(C18+C29-G30&gt;0,C18+C29-G30,"-")</f>
        <v>-</v>
      </c>
      <c r="H32" s="123" t="str">
        <f>IF(D18+D29-H30&gt;0,D18+D29-H30,"-")</f>
        <v>-</v>
      </c>
      <c r="I32" s="123">
        <f>IF(E18+E29-I30&gt;0,E18+E29-I30,"-")</f>
        <v>71662367</v>
      </c>
      <c r="J32" s="701"/>
    </row>
    <row r="33" spans="2:6" ht="18.75">
      <c r="B33" s="702"/>
      <c r="C33" s="702"/>
      <c r="D33" s="702"/>
      <c r="E33" s="702"/>
      <c r="F33" s="702"/>
    </row>
  </sheetData>
  <sheetProtection selectLockedCells="1" selectUnlockedCells="1"/>
  <mergeCells count="6">
    <mergeCell ref="J1:J32"/>
    <mergeCell ref="B33:F33"/>
    <mergeCell ref="A3:A4"/>
    <mergeCell ref="B3:C3"/>
    <mergeCell ref="F3:G3"/>
    <mergeCell ref="B1:I1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1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view="pageBreakPreview" zoomScale="115" zoomScaleNormal="150" zoomScaleSheetLayoutView="115" zoomScalePageLayoutView="0" workbookViewId="0" topLeftCell="B1">
      <selection activeCell="D12" sqref="D12"/>
    </sheetView>
  </sheetViews>
  <sheetFormatPr defaultColWidth="9.00390625" defaultRowHeight="12.75"/>
  <cols>
    <col min="1" max="1" width="6.875" style="84" customWidth="1"/>
    <col min="2" max="2" width="43.875" style="85" customWidth="1"/>
    <col min="3" max="3" width="14.50390625" style="84" customWidth="1"/>
    <col min="4" max="5" width="14.375" style="84" customWidth="1"/>
    <col min="6" max="6" width="42.625" style="84" customWidth="1"/>
    <col min="7" max="7" width="13.625" style="84" customWidth="1"/>
    <col min="8" max="9" width="14.625" style="84" customWidth="1"/>
    <col min="10" max="10" width="4.875" style="84" customWidth="1"/>
    <col min="11" max="16384" width="9.375" style="84" customWidth="1"/>
  </cols>
  <sheetData>
    <row r="1" spans="1:10" ht="12.75" customHeight="1">
      <c r="A1" s="707" t="s">
        <v>336</v>
      </c>
      <c r="B1" s="707"/>
      <c r="C1" s="707"/>
      <c r="D1" s="707"/>
      <c r="E1" s="707"/>
      <c r="F1" s="707"/>
      <c r="G1" s="707"/>
      <c r="H1" s="707"/>
      <c r="I1" s="707"/>
      <c r="J1" s="701" t="s">
        <v>805</v>
      </c>
    </row>
    <row r="2" spans="7:10" ht="14.25" thickBot="1">
      <c r="G2" s="86"/>
      <c r="H2" s="86"/>
      <c r="I2" s="86" t="s">
        <v>485</v>
      </c>
      <c r="J2" s="701"/>
    </row>
    <row r="3" spans="1:10" ht="12.75" customHeight="1" thickBot="1">
      <c r="A3" s="703" t="s">
        <v>15</v>
      </c>
      <c r="B3" s="704" t="s">
        <v>282</v>
      </c>
      <c r="C3" s="704"/>
      <c r="D3" s="352"/>
      <c r="E3" s="352"/>
      <c r="F3" s="703" t="s">
        <v>283</v>
      </c>
      <c r="G3" s="705"/>
      <c r="H3" s="354"/>
      <c r="I3" s="354"/>
      <c r="J3" s="701"/>
    </row>
    <row r="4" spans="1:10" s="90" customFormat="1" ht="36.75" thickBot="1">
      <c r="A4" s="703"/>
      <c r="B4" s="87" t="s">
        <v>284</v>
      </c>
      <c r="C4" s="88" t="str">
        <f>+'2.1.sz.mell  '!C4</f>
        <v>2018. évi                 eredeti előirányzat</v>
      </c>
      <c r="D4" s="88" t="str">
        <f>+'2.1.sz.mell  '!D4</f>
        <v>2018. évi                 módosított előirányzat</v>
      </c>
      <c r="E4" s="88" t="str">
        <f>+'2.1.sz.mell  '!E4</f>
        <v>Teljesítés</v>
      </c>
      <c r="F4" s="87" t="s">
        <v>284</v>
      </c>
      <c r="G4" s="88" t="str">
        <f>+'2.1.sz.mell  '!C4</f>
        <v>2018. évi                 eredeti előirányzat</v>
      </c>
      <c r="H4" s="355" t="str">
        <f>+'2.1.sz.mell  '!D4</f>
        <v>2018. évi                 módosított előirányzat</v>
      </c>
      <c r="I4" s="355" t="str">
        <f>+'2.1.sz.mell  '!E4</f>
        <v>Teljesítés</v>
      </c>
      <c r="J4" s="701"/>
    </row>
    <row r="5" spans="1:10" s="90" customFormat="1" ht="13.5" thickBot="1">
      <c r="A5" s="91" t="s">
        <v>17</v>
      </c>
      <c r="B5" s="92" t="s">
        <v>18</v>
      </c>
      <c r="C5" s="93" t="s">
        <v>19</v>
      </c>
      <c r="D5" s="93" t="s">
        <v>285</v>
      </c>
      <c r="E5" s="93" t="s">
        <v>285</v>
      </c>
      <c r="F5" s="92" t="s">
        <v>230</v>
      </c>
      <c r="G5" s="94" t="s">
        <v>373</v>
      </c>
      <c r="H5" s="94" t="s">
        <v>484</v>
      </c>
      <c r="I5" s="94" t="s">
        <v>484</v>
      </c>
      <c r="J5" s="701"/>
    </row>
    <row r="6" spans="1:10" ht="12.75" customHeight="1">
      <c r="A6" s="96" t="s">
        <v>20</v>
      </c>
      <c r="B6" s="97" t="s">
        <v>337</v>
      </c>
      <c r="C6" s="98"/>
      <c r="D6" s="98">
        <v>190012684</v>
      </c>
      <c r="E6" s="98">
        <v>189824845</v>
      </c>
      <c r="F6" s="97" t="s">
        <v>226</v>
      </c>
      <c r="G6" s="99">
        <v>84740424</v>
      </c>
      <c r="H6" s="99">
        <v>85709347</v>
      </c>
      <c r="I6" s="99">
        <v>82208164</v>
      </c>
      <c r="J6" s="701"/>
    </row>
    <row r="7" spans="1:10" ht="12.75">
      <c r="A7" s="100" t="s">
        <v>34</v>
      </c>
      <c r="B7" s="101" t="s">
        <v>338</v>
      </c>
      <c r="C7" s="102"/>
      <c r="D7" s="102"/>
      <c r="E7" s="102">
        <v>188467035</v>
      </c>
      <c r="F7" s="101" t="s">
        <v>339</v>
      </c>
      <c r="G7" s="103"/>
      <c r="H7" s="103"/>
      <c r="I7" s="103"/>
      <c r="J7" s="701"/>
    </row>
    <row r="8" spans="1:10" ht="12.75" customHeight="1">
      <c r="A8" s="100" t="s">
        <v>48</v>
      </c>
      <c r="B8" s="101" t="s">
        <v>340</v>
      </c>
      <c r="C8" s="102">
        <v>14695865</v>
      </c>
      <c r="D8" s="102">
        <v>8745865</v>
      </c>
      <c r="E8" s="102">
        <v>368000</v>
      </c>
      <c r="F8" s="101" t="s">
        <v>228</v>
      </c>
      <c r="G8" s="103">
        <v>0</v>
      </c>
      <c r="H8" s="103">
        <v>21799217</v>
      </c>
      <c r="I8" s="103">
        <v>21471111</v>
      </c>
      <c r="J8" s="701"/>
    </row>
    <row r="9" spans="1:10" ht="12.75" customHeight="1">
      <c r="A9" s="100" t="s">
        <v>245</v>
      </c>
      <c r="B9" s="101" t="s">
        <v>341</v>
      </c>
      <c r="C9" s="102"/>
      <c r="D9" s="102"/>
      <c r="E9" s="102"/>
      <c r="F9" s="101" t="s">
        <v>342</v>
      </c>
      <c r="G9" s="103"/>
      <c r="H9" s="103"/>
      <c r="I9" s="103"/>
      <c r="J9" s="701"/>
    </row>
    <row r="10" spans="1:10" ht="12.75" customHeight="1">
      <c r="A10" s="100" t="s">
        <v>78</v>
      </c>
      <c r="B10" s="101" t="s">
        <v>343</v>
      </c>
      <c r="C10" s="102"/>
      <c r="D10" s="102"/>
      <c r="E10" s="102"/>
      <c r="F10" s="101" t="s">
        <v>230</v>
      </c>
      <c r="G10" s="103">
        <v>8000000</v>
      </c>
      <c r="H10" s="103">
        <v>8000001</v>
      </c>
      <c r="I10" s="103">
        <v>7757001</v>
      </c>
      <c r="J10" s="701"/>
    </row>
    <row r="11" spans="1:10" ht="12.75" customHeight="1">
      <c r="A11" s="100" t="s">
        <v>102</v>
      </c>
      <c r="B11" s="101" t="s">
        <v>344</v>
      </c>
      <c r="C11" s="105">
        <v>8000000</v>
      </c>
      <c r="D11" s="105">
        <v>27846588</v>
      </c>
      <c r="E11" s="105">
        <v>27483197</v>
      </c>
      <c r="F11" s="124"/>
      <c r="G11" s="103"/>
      <c r="H11" s="103"/>
      <c r="I11" s="103"/>
      <c r="J11" s="701"/>
    </row>
    <row r="12" spans="1:10" ht="12.75" customHeight="1">
      <c r="A12" s="100" t="s">
        <v>262</v>
      </c>
      <c r="B12" s="106"/>
      <c r="C12" s="102"/>
      <c r="D12" s="102"/>
      <c r="E12" s="102"/>
      <c r="F12" s="124"/>
      <c r="G12" s="103"/>
      <c r="H12" s="103"/>
      <c r="I12" s="103"/>
      <c r="J12" s="701"/>
    </row>
    <row r="13" spans="1:10" ht="12.75" customHeight="1">
      <c r="A13" s="100" t="s">
        <v>124</v>
      </c>
      <c r="B13" s="106"/>
      <c r="C13" s="102"/>
      <c r="D13" s="102"/>
      <c r="E13" s="102"/>
      <c r="F13" s="124"/>
      <c r="G13" s="103"/>
      <c r="H13" s="103"/>
      <c r="I13" s="103"/>
      <c r="J13" s="701"/>
    </row>
    <row r="14" spans="1:10" ht="12.75" customHeight="1">
      <c r="A14" s="100" t="s">
        <v>271</v>
      </c>
      <c r="B14" s="125"/>
      <c r="C14" s="105"/>
      <c r="D14" s="105"/>
      <c r="E14" s="105"/>
      <c r="F14" s="124"/>
      <c r="G14" s="103"/>
      <c r="H14" s="103"/>
      <c r="I14" s="103"/>
      <c r="J14" s="701"/>
    </row>
    <row r="15" spans="1:10" ht="12.75">
      <c r="A15" s="100" t="s">
        <v>273</v>
      </c>
      <c r="B15" s="106"/>
      <c r="C15" s="105"/>
      <c r="D15" s="105"/>
      <c r="E15" s="105"/>
      <c r="F15" s="124"/>
      <c r="G15" s="103"/>
      <c r="H15" s="103"/>
      <c r="I15" s="103"/>
      <c r="J15" s="701"/>
    </row>
    <row r="16" spans="1:10" ht="12.75" customHeight="1" thickBot="1">
      <c r="A16" s="115" t="s">
        <v>275</v>
      </c>
      <c r="B16" s="121"/>
      <c r="C16" s="126"/>
      <c r="D16" s="126"/>
      <c r="E16" s="126"/>
      <c r="F16" s="116" t="s">
        <v>220</v>
      </c>
      <c r="G16" s="118"/>
      <c r="H16" s="118"/>
      <c r="I16" s="118"/>
      <c r="J16" s="701"/>
    </row>
    <row r="17" spans="1:10" ht="15.75" customHeight="1" thickBot="1">
      <c r="A17" s="111" t="s">
        <v>296</v>
      </c>
      <c r="B17" s="112" t="s">
        <v>345</v>
      </c>
      <c r="C17" s="113">
        <f>+C6+C8+C9+C11+C12+C13+C14+C15+C16</f>
        <v>22695865</v>
      </c>
      <c r="D17" s="113">
        <f>+D6+D8+D9+D11+D12+D13+D14+D15+D16</f>
        <v>226605137</v>
      </c>
      <c r="E17" s="113">
        <f>+E6+E8+E9+E11+E12+E13+E14+E15+E16</f>
        <v>217676042</v>
      </c>
      <c r="F17" s="112" t="s">
        <v>346</v>
      </c>
      <c r="G17" s="114">
        <f>+G6+G8+G10+G11+G12+G13+G14+G15+G16</f>
        <v>92740424</v>
      </c>
      <c r="H17" s="114">
        <f>+H6+H8+H10+H11+H12+H13+H14+H15+H16</f>
        <v>115508565</v>
      </c>
      <c r="I17" s="114">
        <f>+I6+I8+I10+I11+I12+I13+I14+I15+I16</f>
        <v>111436276</v>
      </c>
      <c r="J17" s="701"/>
    </row>
    <row r="18" spans="1:10" ht="12.75" customHeight="1">
      <c r="A18" s="96" t="s">
        <v>297</v>
      </c>
      <c r="B18" s="127" t="s">
        <v>347</v>
      </c>
      <c r="C18" s="128">
        <f>+C19+C20+C21+C22+C23</f>
        <v>78664174</v>
      </c>
      <c r="D18" s="128">
        <f>+D19+D20+D21+D22+D23</f>
        <v>78664174</v>
      </c>
      <c r="E18" s="128">
        <f>+E19+E20+E21+E22+E23</f>
        <v>78664174</v>
      </c>
      <c r="F18" s="101" t="s">
        <v>302</v>
      </c>
      <c r="G18" s="99"/>
      <c r="H18" s="99"/>
      <c r="I18" s="99"/>
      <c r="J18" s="701"/>
    </row>
    <row r="19" spans="1:10" ht="12.75" customHeight="1">
      <c r="A19" s="100" t="s">
        <v>300</v>
      </c>
      <c r="B19" s="129" t="s">
        <v>348</v>
      </c>
      <c r="C19" s="102">
        <v>78664174</v>
      </c>
      <c r="D19" s="102">
        <v>78664174</v>
      </c>
      <c r="E19" s="102">
        <v>78664174</v>
      </c>
      <c r="F19" s="101" t="s">
        <v>349</v>
      </c>
      <c r="G19" s="103"/>
      <c r="H19" s="103"/>
      <c r="I19" s="103"/>
      <c r="J19" s="701"/>
    </row>
    <row r="20" spans="1:10" ht="12.75" customHeight="1">
      <c r="A20" s="96" t="s">
        <v>303</v>
      </c>
      <c r="B20" s="129" t="s">
        <v>350</v>
      </c>
      <c r="C20" s="102"/>
      <c r="D20" s="102"/>
      <c r="E20" s="102"/>
      <c r="F20" s="101" t="s">
        <v>308</v>
      </c>
      <c r="G20" s="103"/>
      <c r="H20" s="103"/>
      <c r="I20" s="103"/>
      <c r="J20" s="701"/>
    </row>
    <row r="21" spans="1:10" ht="12.75" customHeight="1">
      <c r="A21" s="100" t="s">
        <v>306</v>
      </c>
      <c r="B21" s="129" t="s">
        <v>351</v>
      </c>
      <c r="C21" s="102"/>
      <c r="D21" s="102"/>
      <c r="E21" s="102"/>
      <c r="F21" s="101" t="s">
        <v>311</v>
      </c>
      <c r="G21" s="103"/>
      <c r="H21" s="103"/>
      <c r="I21" s="103"/>
      <c r="J21" s="701"/>
    </row>
    <row r="22" spans="1:10" ht="12.75" customHeight="1">
      <c r="A22" s="96" t="s">
        <v>309</v>
      </c>
      <c r="B22" s="129" t="s">
        <v>352</v>
      </c>
      <c r="C22" s="102"/>
      <c r="D22" s="102"/>
      <c r="E22" s="102"/>
      <c r="F22" s="116" t="s">
        <v>314</v>
      </c>
      <c r="G22" s="103"/>
      <c r="H22" s="103"/>
      <c r="I22" s="103"/>
      <c r="J22" s="701"/>
    </row>
    <row r="23" spans="1:10" ht="12.75" customHeight="1">
      <c r="A23" s="100" t="s">
        <v>312</v>
      </c>
      <c r="B23" s="130" t="s">
        <v>353</v>
      </c>
      <c r="C23" s="102"/>
      <c r="D23" s="102"/>
      <c r="E23" s="102"/>
      <c r="F23" s="101" t="s">
        <v>354</v>
      </c>
      <c r="G23" s="103"/>
      <c r="H23" s="103"/>
      <c r="I23" s="103"/>
      <c r="J23" s="701"/>
    </row>
    <row r="24" spans="1:10" ht="12.75" customHeight="1">
      <c r="A24" s="96" t="s">
        <v>315</v>
      </c>
      <c r="B24" s="131" t="s">
        <v>355</v>
      </c>
      <c r="C24" s="119">
        <f>+C25+C26+C27+C28+C29</f>
        <v>0</v>
      </c>
      <c r="D24" s="119">
        <f>+D25+D26+D27+D28+D29</f>
        <v>0</v>
      </c>
      <c r="E24" s="119">
        <f>+E25+E26+E27+E28+E29</f>
        <v>0</v>
      </c>
      <c r="F24" s="97" t="s">
        <v>356</v>
      </c>
      <c r="G24" s="103"/>
      <c r="H24" s="103"/>
      <c r="I24" s="103"/>
      <c r="J24" s="701"/>
    </row>
    <row r="25" spans="1:10" ht="12.75" customHeight="1">
      <c r="A25" s="100" t="s">
        <v>318</v>
      </c>
      <c r="B25" s="130" t="s">
        <v>357</v>
      </c>
      <c r="C25" s="102"/>
      <c r="D25" s="102"/>
      <c r="E25" s="102"/>
      <c r="F25" s="97" t="s">
        <v>261</v>
      </c>
      <c r="G25" s="103">
        <v>1119300</v>
      </c>
      <c r="H25" s="103">
        <v>1119300</v>
      </c>
      <c r="I25" s="103">
        <v>1119216</v>
      </c>
      <c r="J25" s="701"/>
    </row>
    <row r="26" spans="1:10" ht="12.75" customHeight="1">
      <c r="A26" s="96" t="s">
        <v>320</v>
      </c>
      <c r="B26" s="130" t="s">
        <v>358</v>
      </c>
      <c r="C26" s="102"/>
      <c r="D26" s="102"/>
      <c r="E26" s="102"/>
      <c r="F26" s="132"/>
      <c r="G26" s="103"/>
      <c r="H26" s="103"/>
      <c r="I26" s="103"/>
      <c r="J26" s="701"/>
    </row>
    <row r="27" spans="1:10" ht="12.75" customHeight="1">
      <c r="A27" s="100" t="s">
        <v>322</v>
      </c>
      <c r="B27" s="129" t="s">
        <v>359</v>
      </c>
      <c r="C27" s="102"/>
      <c r="D27" s="102"/>
      <c r="E27" s="102"/>
      <c r="F27" s="132"/>
      <c r="G27" s="103"/>
      <c r="H27" s="103"/>
      <c r="I27" s="103"/>
      <c r="J27" s="701"/>
    </row>
    <row r="28" spans="1:10" ht="12.75" customHeight="1">
      <c r="A28" s="96" t="s">
        <v>323</v>
      </c>
      <c r="B28" s="133" t="s">
        <v>360</v>
      </c>
      <c r="C28" s="102"/>
      <c r="D28" s="102"/>
      <c r="E28" s="102"/>
      <c r="F28" s="106"/>
      <c r="G28" s="103"/>
      <c r="H28" s="103"/>
      <c r="I28" s="103"/>
      <c r="J28" s="701"/>
    </row>
    <row r="29" spans="1:10" ht="12.75" customHeight="1" thickBot="1">
      <c r="A29" s="100" t="s">
        <v>324</v>
      </c>
      <c r="B29" s="134" t="s">
        <v>361</v>
      </c>
      <c r="C29" s="102"/>
      <c r="D29" s="102"/>
      <c r="E29" s="102"/>
      <c r="F29" s="132"/>
      <c r="G29" s="103"/>
      <c r="H29" s="103"/>
      <c r="I29" s="103"/>
      <c r="J29" s="701"/>
    </row>
    <row r="30" spans="1:10" ht="21.75" customHeight="1" thickBot="1">
      <c r="A30" s="111" t="s">
        <v>327</v>
      </c>
      <c r="B30" s="112" t="s">
        <v>362</v>
      </c>
      <c r="C30" s="113">
        <f>+C18+C24</f>
        <v>78664174</v>
      </c>
      <c r="D30" s="113">
        <f>+D18+D24</f>
        <v>78664174</v>
      </c>
      <c r="E30" s="113">
        <f>+E18+E24</f>
        <v>78664174</v>
      </c>
      <c r="F30" s="112" t="s">
        <v>363</v>
      </c>
      <c r="G30" s="114">
        <f>SUM(G18:G29)</f>
        <v>1119300</v>
      </c>
      <c r="H30" s="114">
        <f>SUM(H18:H29)</f>
        <v>1119300</v>
      </c>
      <c r="I30" s="114">
        <f>SUM(I18:I29)</f>
        <v>1119216</v>
      </c>
      <c r="J30" s="701"/>
    </row>
    <row r="31" spans="1:10" ht="13.5" thickBot="1">
      <c r="A31" s="111" t="s">
        <v>330</v>
      </c>
      <c r="B31" s="122" t="s">
        <v>364</v>
      </c>
      <c r="C31" s="123">
        <f>+C17+C30</f>
        <v>101360039</v>
      </c>
      <c r="D31" s="123">
        <f>+D17+D30</f>
        <v>305269311</v>
      </c>
      <c r="E31" s="123">
        <f>+E17+E30</f>
        <v>296340216</v>
      </c>
      <c r="F31" s="122" t="s">
        <v>365</v>
      </c>
      <c r="G31" s="123">
        <f>+G17+G30</f>
        <v>93859724</v>
      </c>
      <c r="H31" s="123">
        <f>+H17+H30</f>
        <v>116627865</v>
      </c>
      <c r="I31" s="123">
        <f>+I17+I30</f>
        <v>112555492</v>
      </c>
      <c r="J31" s="701"/>
    </row>
    <row r="32" spans="1:10" ht="13.5" thickBot="1">
      <c r="A32" s="111" t="s">
        <v>333</v>
      </c>
      <c r="B32" s="122" t="s">
        <v>331</v>
      </c>
      <c r="C32" s="123">
        <f>IF(C17-G17&lt;0,G17-C17,"-")</f>
        <v>70044559</v>
      </c>
      <c r="D32" s="123" t="str">
        <f>IF(D17-H17&lt;0,H17-D17,"-")</f>
        <v>-</v>
      </c>
      <c r="E32" s="123" t="str">
        <f>IF(E17-J17&lt;0,J17-E17,"-")</f>
        <v>-</v>
      </c>
      <c r="F32" s="122" t="s">
        <v>332</v>
      </c>
      <c r="G32" s="123" t="str">
        <f>IF(C17-G17&gt;0,C17-G17,"-")</f>
        <v>-</v>
      </c>
      <c r="H32" s="123">
        <f>IF(D17-H17&gt;0,D17-H17,"-")</f>
        <v>111096572</v>
      </c>
      <c r="I32" s="123">
        <f>IF(E17-I17&gt;0,E17-I17,"-")</f>
        <v>106239766</v>
      </c>
      <c r="J32" s="701"/>
    </row>
    <row r="33" spans="1:10" ht="13.5" thickBot="1">
      <c r="A33" s="111" t="s">
        <v>366</v>
      </c>
      <c r="B33" s="122" t="s">
        <v>334</v>
      </c>
      <c r="C33" s="123" t="str">
        <f>IF(C17+C30-G26&lt;0,G26-(C17+C30),"-")</f>
        <v>-</v>
      </c>
      <c r="D33" s="123" t="str">
        <f>IF(D17+D30-H26&lt;0,H26-(D17+D30),"-")</f>
        <v>-</v>
      </c>
      <c r="E33" s="123" t="str">
        <f>IF(E17+E30-J26&lt;0,J26-(E17+E30),"-")</f>
        <v>-</v>
      </c>
      <c r="F33" s="122" t="s">
        <v>335</v>
      </c>
      <c r="G33" s="123">
        <v>19839885</v>
      </c>
      <c r="H33" s="123">
        <v>19839885</v>
      </c>
      <c r="I33" s="123"/>
      <c r="J33" s="701"/>
    </row>
  </sheetData>
  <sheetProtection selectLockedCells="1" selectUnlockedCells="1"/>
  <mergeCells count="5">
    <mergeCell ref="J1:J33"/>
    <mergeCell ref="A3:A4"/>
    <mergeCell ref="B3:C3"/>
    <mergeCell ref="F3:G3"/>
    <mergeCell ref="A1:I1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zoomScale="150" zoomScaleNormal="150"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5" t="s">
        <v>0</v>
      </c>
      <c r="E1" s="136" t="s">
        <v>367</v>
      </c>
    </row>
    <row r="3" spans="1:5" ht="12.75">
      <c r="A3" s="1"/>
      <c r="B3" s="137"/>
      <c r="C3" s="1"/>
      <c r="D3" s="138"/>
      <c r="E3" s="137"/>
    </row>
    <row r="4" spans="1:5" ht="15.75">
      <c r="A4" s="2" t="str">
        <f>+ÖSSZEFÜGGÉSEK!A5</f>
        <v>2019 évi előirányzat BEVÉTELEK</v>
      </c>
      <c r="B4" s="139"/>
      <c r="C4" s="3"/>
      <c r="D4" s="138"/>
      <c r="E4" s="137"/>
    </row>
    <row r="5" spans="1:5" ht="12.75">
      <c r="A5" s="1"/>
      <c r="B5" s="137"/>
      <c r="C5" s="1"/>
      <c r="D5" s="138"/>
      <c r="E5" s="137"/>
    </row>
    <row r="6" spans="1:5" ht="12.75">
      <c r="A6" s="1" t="s">
        <v>1</v>
      </c>
      <c r="B6" s="137">
        <f>+'1.1.sz.mell.össz.'!C62</f>
        <v>258593335</v>
      </c>
      <c r="C6" s="1" t="s">
        <v>2</v>
      </c>
      <c r="D6" s="138">
        <f>+'2.1.sz.mell  '!C18+'2.2.sz.mell  '!C17</f>
        <v>258593335</v>
      </c>
      <c r="E6" s="137">
        <f aca="true" t="shared" si="0" ref="E6:E15">+B6-D6</f>
        <v>0</v>
      </c>
    </row>
    <row r="7" spans="1:5" ht="12.75">
      <c r="A7" s="1" t="s">
        <v>3</v>
      </c>
      <c r="B7" s="137">
        <f>+'1.1.sz.mell.össz.'!C87</f>
        <v>93134988</v>
      </c>
      <c r="C7" s="1" t="s">
        <v>4</v>
      </c>
      <c r="D7" s="138">
        <f>+'2.1.sz.mell  '!C29+'2.2.sz.mell  '!C30</f>
        <v>93134988</v>
      </c>
      <c r="E7" s="137">
        <f t="shared" si="0"/>
        <v>0</v>
      </c>
    </row>
    <row r="8" spans="1:5" ht="12.75">
      <c r="A8" s="1" t="s">
        <v>5</v>
      </c>
      <c r="B8" s="137">
        <f>+'1.1.sz.mell.össz.'!C88</f>
        <v>351728323</v>
      </c>
      <c r="C8" s="1" t="s">
        <v>6</v>
      </c>
      <c r="D8" s="138">
        <f>+'2.1.sz.mell  '!C30+'2.2.sz.mell  '!C31</f>
        <v>351728323</v>
      </c>
      <c r="E8" s="137">
        <f t="shared" si="0"/>
        <v>0</v>
      </c>
    </row>
    <row r="9" spans="1:5" ht="12.75">
      <c r="A9" s="1"/>
      <c r="B9" s="137"/>
      <c r="C9" s="1"/>
      <c r="D9" s="138"/>
      <c r="E9" s="137"/>
    </row>
    <row r="10" spans="1:5" ht="12.75">
      <c r="A10" s="1"/>
      <c r="B10" s="137"/>
      <c r="C10" s="1"/>
      <c r="D10" s="138"/>
      <c r="E10" s="137"/>
    </row>
    <row r="11" spans="1:5" ht="15.75">
      <c r="A11" s="2" t="str">
        <f>+ÖSSZEFÜGGÉSEK!A12</f>
        <v>2019. évi előirányzat KIADÁSOK</v>
      </c>
      <c r="B11" s="139"/>
      <c r="C11" s="3"/>
      <c r="D11" s="138"/>
      <c r="E11" s="137"/>
    </row>
    <row r="12" spans="1:5" ht="12.75">
      <c r="A12" s="1"/>
      <c r="B12" s="137"/>
      <c r="C12" s="1"/>
      <c r="D12" s="138"/>
      <c r="E12" s="137"/>
    </row>
    <row r="13" spans="1:5" ht="12.75">
      <c r="A13" s="1" t="s">
        <v>7</v>
      </c>
      <c r="B13" s="137">
        <f>+'1.1.sz.mell.össz.'!C129</f>
        <v>344454719</v>
      </c>
      <c r="C13" s="1" t="s">
        <v>8</v>
      </c>
      <c r="D13" s="138">
        <f>+'2.1.sz.mell  '!G18+'2.2.sz.mell  '!G17</f>
        <v>344454719</v>
      </c>
      <c r="E13" s="137">
        <f t="shared" si="0"/>
        <v>0</v>
      </c>
    </row>
    <row r="14" spans="1:5" ht="12.75">
      <c r="A14" s="1" t="s">
        <v>9</v>
      </c>
      <c r="B14" s="137">
        <f>+'1.1.sz.mell.össz.'!C154</f>
        <v>7273604</v>
      </c>
      <c r="C14" s="1" t="s">
        <v>10</v>
      </c>
      <c r="D14" s="138">
        <f>+'2.1.sz.mell  '!G29+'2.2.sz.mell  '!G30</f>
        <v>7273604</v>
      </c>
      <c r="E14" s="137">
        <f t="shared" si="0"/>
        <v>0</v>
      </c>
    </row>
    <row r="15" spans="1:5" ht="12.75">
      <c r="A15" s="1" t="s">
        <v>11</v>
      </c>
      <c r="B15" s="137">
        <f>+'1.1.sz.mell.össz.'!C155</f>
        <v>351728323</v>
      </c>
      <c r="C15" s="1" t="s">
        <v>12</v>
      </c>
      <c r="D15" s="138">
        <f>+'2.1.sz.mell  '!G30+'2.2.sz.mell  '!G31</f>
        <v>351728323</v>
      </c>
      <c r="E15" s="137">
        <f t="shared" si="0"/>
        <v>0</v>
      </c>
    </row>
    <row r="16" spans="1:5" ht="12.75">
      <c r="A16" s="140"/>
      <c r="B16" s="140"/>
      <c r="C16" s="1"/>
      <c r="D16" s="138"/>
      <c r="E16" s="141"/>
    </row>
    <row r="17" spans="1:5" ht="12.75">
      <c r="A17" s="140"/>
      <c r="B17" s="140"/>
      <c r="C17" s="140"/>
      <c r="D17" s="140"/>
      <c r="E17" s="140"/>
    </row>
    <row r="18" spans="1:5" ht="12.75">
      <c r="A18" s="140"/>
      <c r="B18" s="140"/>
      <c r="C18" s="140"/>
      <c r="D18" s="140"/>
      <c r="E18" s="140"/>
    </row>
    <row r="19" spans="1:5" ht="12.75">
      <c r="A19" s="140"/>
      <c r="B19" s="140"/>
      <c r="C19" s="140"/>
      <c r="D19" s="140"/>
      <c r="E19" s="140"/>
    </row>
  </sheetData>
  <sheetProtection sheet="1" objects="1" scenarios="1"/>
  <conditionalFormatting sqref="E3:E15">
    <cfRule type="cellIs" priority="1" dxfId="3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view="pageLayout" zoomScaleNormal="150" workbookViewId="0" topLeftCell="A1">
      <selection activeCell="A1" sqref="A1:F1"/>
    </sheetView>
  </sheetViews>
  <sheetFormatPr defaultColWidth="9.00390625" defaultRowHeight="12.75"/>
  <cols>
    <col min="1" max="1" width="5.625" style="142" customWidth="1"/>
    <col min="2" max="2" width="35.625" style="142" customWidth="1"/>
    <col min="3" max="6" width="14.00390625" style="142" customWidth="1"/>
    <col min="7" max="16384" width="9.375" style="142" customWidth="1"/>
  </cols>
  <sheetData>
    <row r="1" spans="1:6" ht="33" customHeight="1">
      <c r="A1" s="708" t="s">
        <v>368</v>
      </c>
      <c r="B1" s="708"/>
      <c r="C1" s="708"/>
      <c r="D1" s="708"/>
      <c r="E1" s="708"/>
      <c r="F1" s="708"/>
    </row>
    <row r="2" spans="1:7" ht="15.75" customHeight="1">
      <c r="A2" s="143"/>
      <c r="B2" s="143"/>
      <c r="C2" s="709"/>
      <c r="D2" s="709"/>
      <c r="E2" s="710" t="s">
        <v>485</v>
      </c>
      <c r="F2" s="710"/>
      <c r="G2" s="144"/>
    </row>
    <row r="3" spans="1:6" ht="63" customHeight="1">
      <c r="A3" s="711" t="s">
        <v>369</v>
      </c>
      <c r="B3" s="712" t="s">
        <v>370</v>
      </c>
      <c r="C3" s="713" t="s">
        <v>371</v>
      </c>
      <c r="D3" s="713"/>
      <c r="E3" s="713"/>
      <c r="F3" s="714" t="s">
        <v>372</v>
      </c>
    </row>
    <row r="4" spans="1:6" ht="15">
      <c r="A4" s="711"/>
      <c r="B4" s="712"/>
      <c r="C4" s="145">
        <f>+LEFT(ÖSSZEFÜGGÉSEK!A5,4)+1</f>
        <v>2020</v>
      </c>
      <c r="D4" s="145">
        <f>+C4+1</f>
        <v>2021</v>
      </c>
      <c r="E4" s="145">
        <f>+D4+1</f>
        <v>2022</v>
      </c>
      <c r="F4" s="714"/>
    </row>
    <row r="5" spans="1:6" ht="15">
      <c r="A5" s="146" t="s">
        <v>17</v>
      </c>
      <c r="B5" s="147" t="s">
        <v>18</v>
      </c>
      <c r="C5" s="147" t="s">
        <v>19</v>
      </c>
      <c r="D5" s="147" t="s">
        <v>285</v>
      </c>
      <c r="E5" s="147" t="s">
        <v>286</v>
      </c>
      <c r="F5" s="148" t="s">
        <v>373</v>
      </c>
    </row>
    <row r="6" spans="1:6" ht="15">
      <c r="A6" s="149" t="s">
        <v>20</v>
      </c>
      <c r="B6" s="150"/>
      <c r="C6" s="151"/>
      <c r="D6" s="151"/>
      <c r="E6" s="151"/>
      <c r="F6" s="152">
        <f>SUM(C6:E6)</f>
        <v>0</v>
      </c>
    </row>
    <row r="7" spans="1:6" ht="15">
      <c r="A7" s="153" t="s">
        <v>34</v>
      </c>
      <c r="B7" s="154"/>
      <c r="C7" s="155"/>
      <c r="D7" s="155"/>
      <c r="E7" s="155"/>
      <c r="F7" s="156">
        <f>SUM(C7:E7)</f>
        <v>0</v>
      </c>
    </row>
    <row r="8" spans="1:6" ht="15">
      <c r="A8" s="153" t="s">
        <v>48</v>
      </c>
      <c r="B8" s="154"/>
      <c r="C8" s="155"/>
      <c r="D8" s="155"/>
      <c r="E8" s="155"/>
      <c r="F8" s="156">
        <f>SUM(C8:E8)</f>
        <v>0</v>
      </c>
    </row>
    <row r="9" spans="1:6" ht="15">
      <c r="A9" s="153" t="s">
        <v>245</v>
      </c>
      <c r="B9" s="154"/>
      <c r="C9" s="155"/>
      <c r="D9" s="155"/>
      <c r="E9" s="155"/>
      <c r="F9" s="156">
        <f>SUM(C9:E9)</f>
        <v>0</v>
      </c>
    </row>
    <row r="10" spans="1:6" ht="15">
      <c r="A10" s="157" t="s">
        <v>78</v>
      </c>
      <c r="B10" s="158"/>
      <c r="C10" s="159"/>
      <c r="D10" s="159"/>
      <c r="E10" s="159"/>
      <c r="F10" s="156">
        <f>SUM(C10:E10)</f>
        <v>0</v>
      </c>
    </row>
    <row r="11" spans="1:6" s="164" customFormat="1" ht="14.25">
      <c r="A11" s="160" t="s">
        <v>102</v>
      </c>
      <c r="B11" s="161" t="s">
        <v>374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8/2019. (V.28.)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13"/>
  <sheetViews>
    <sheetView view="pageLayout" zoomScaleNormal="150" workbookViewId="0" topLeftCell="A1">
      <selection activeCell="C4" sqref="C4"/>
    </sheetView>
  </sheetViews>
  <sheetFormatPr defaultColWidth="9.00390625" defaultRowHeight="12.75"/>
  <cols>
    <col min="1" max="1" width="5.625" style="142" customWidth="1"/>
    <col min="2" max="2" width="68.625" style="142" customWidth="1"/>
    <col min="3" max="3" width="19.50390625" style="142" customWidth="1"/>
    <col min="4" max="5" width="21.50390625" style="142" customWidth="1"/>
    <col min="6" max="16384" width="9.375" style="142" customWidth="1"/>
  </cols>
  <sheetData>
    <row r="1" spans="1:3" ht="68.25" customHeight="1">
      <c r="A1" s="708" t="s">
        <v>375</v>
      </c>
      <c r="B1" s="708"/>
      <c r="C1" s="708"/>
    </row>
    <row r="2" spans="1:3" ht="57" customHeight="1">
      <c r="A2" s="351"/>
      <c r="B2" s="351"/>
      <c r="C2" s="351"/>
    </row>
    <row r="3" spans="1:5" ht="15.75" customHeight="1" thickBot="1">
      <c r="A3" s="143"/>
      <c r="B3" s="143"/>
      <c r="C3" s="165"/>
      <c r="D3" s="165"/>
      <c r="E3" s="165" t="s">
        <v>485</v>
      </c>
    </row>
    <row r="4" spans="1:5" ht="26.25" customHeight="1" thickBot="1">
      <c r="A4" s="166" t="s">
        <v>369</v>
      </c>
      <c r="B4" s="167" t="s">
        <v>376</v>
      </c>
      <c r="C4" s="168" t="str">
        <f>+'1.1.sz.mell.össz.'!C3</f>
        <v>2018. évi                 eredeti előirányzat</v>
      </c>
      <c r="D4" s="168" t="str">
        <f>+'1.1.sz.mell.össz.'!D3</f>
        <v>2018. évi                 módosított előirányzat</v>
      </c>
      <c r="E4" s="168" t="str">
        <f>+'1.1.sz.mell.össz.'!E3</f>
        <v>Teljesítés</v>
      </c>
    </row>
    <row r="5" spans="1:5" ht="15" customHeight="1" thickBot="1">
      <c r="A5" s="169" t="s">
        <v>17</v>
      </c>
      <c r="B5" s="170" t="s">
        <v>18</v>
      </c>
      <c r="C5" s="171" t="s">
        <v>19</v>
      </c>
      <c r="D5" s="171" t="s">
        <v>285</v>
      </c>
      <c r="E5" s="171" t="s">
        <v>285</v>
      </c>
    </row>
    <row r="6" spans="1:5" ht="15" customHeight="1">
      <c r="A6" s="172" t="s">
        <v>20</v>
      </c>
      <c r="B6" s="173" t="s">
        <v>377</v>
      </c>
      <c r="C6" s="174">
        <v>13000000</v>
      </c>
      <c r="D6" s="174">
        <v>21334755</v>
      </c>
      <c r="E6" s="174">
        <v>18090290</v>
      </c>
    </row>
    <row r="7" spans="1:5" ht="24.75" customHeight="1">
      <c r="A7" s="175" t="s">
        <v>34</v>
      </c>
      <c r="B7" s="176" t="s">
        <v>378</v>
      </c>
      <c r="C7" s="177">
        <v>14695865</v>
      </c>
      <c r="D7" s="177">
        <v>8745865</v>
      </c>
      <c r="E7" s="177">
        <v>368000</v>
      </c>
    </row>
    <row r="8" spans="1:5" ht="15" customHeight="1">
      <c r="A8" s="175" t="s">
        <v>48</v>
      </c>
      <c r="B8" s="178" t="s">
        <v>379</v>
      </c>
      <c r="C8" s="177"/>
      <c r="D8" s="177"/>
      <c r="E8" s="177"/>
    </row>
    <row r="9" spans="1:5" ht="24.75" customHeight="1">
      <c r="A9" s="175" t="s">
        <v>245</v>
      </c>
      <c r="B9" s="178" t="s">
        <v>380</v>
      </c>
      <c r="C9" s="177"/>
      <c r="D9" s="177"/>
      <c r="E9" s="177"/>
    </row>
    <row r="10" spans="1:5" ht="15" customHeight="1">
      <c r="A10" s="179" t="s">
        <v>78</v>
      </c>
      <c r="B10" s="178" t="s">
        <v>381</v>
      </c>
      <c r="C10" s="180"/>
      <c r="D10" s="180"/>
      <c r="E10" s="180"/>
    </row>
    <row r="11" spans="1:5" ht="15" customHeight="1" thickBot="1">
      <c r="A11" s="175" t="s">
        <v>102</v>
      </c>
      <c r="B11" s="181" t="s">
        <v>382</v>
      </c>
      <c r="C11" s="177"/>
      <c r="D11" s="177"/>
      <c r="E11" s="177"/>
    </row>
    <row r="12" spans="1:5" ht="15" customHeight="1" thickBot="1">
      <c r="A12" s="715" t="s">
        <v>383</v>
      </c>
      <c r="B12" s="715"/>
      <c r="C12" s="182">
        <f>SUM(C6:C11)</f>
        <v>27695865</v>
      </c>
      <c r="D12" s="182">
        <f>SUM(D6:D11)</f>
        <v>30080620</v>
      </c>
      <c r="E12" s="182">
        <f>SUM(E6:E11)</f>
        <v>18458290</v>
      </c>
    </row>
    <row r="13" spans="1:3" ht="23.25" customHeight="1">
      <c r="A13" s="716" t="s">
        <v>384</v>
      </c>
      <c r="B13" s="716"/>
      <c r="C13" s="716"/>
    </row>
  </sheetData>
  <sheetProtection selectLockedCells="1" selectUnlockedCells="1"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landscape" paperSize="9" r:id="rId1"/>
  <headerFooter alignWithMargins="0">
    <oddHeader xml:space="preserve">&amp;L&amp;"Times New Roman CE,Félkövér dőlt"&amp;11 4. melléklet a 8/2019. (V.28.) önkormányzati rendelethez&amp;R&amp;"Times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11"/>
  <sheetViews>
    <sheetView view="pageLayout" zoomScaleNormal="150" workbookViewId="0" topLeftCell="A1">
      <selection activeCell="F27" sqref="F27"/>
    </sheetView>
  </sheetViews>
  <sheetFormatPr defaultColWidth="9.00390625" defaultRowHeight="12.75"/>
  <cols>
    <col min="1" max="1" width="5.625" style="142" customWidth="1"/>
    <col min="2" max="2" width="66.875" style="142" customWidth="1"/>
    <col min="3" max="3" width="27.00390625" style="142" customWidth="1"/>
    <col min="4" max="16384" width="9.375" style="142" customWidth="1"/>
  </cols>
  <sheetData>
    <row r="1" spans="1:3" ht="33" customHeight="1">
      <c r="A1" s="708" t="str">
        <f>+CONCATENATE("Kölesd Községi Önkormányzat ",CONCATENATE(LEFT(ÖSSZEFÜGGÉSEK!A5,4),". évi adósságot keletkeztető fejlesztési céljai"))</f>
        <v>Kölesd Községi Önkormányzat 2019. évi adósságot keletkeztető fejlesztési céljai</v>
      </c>
      <c r="B1" s="708"/>
      <c r="C1" s="708"/>
    </row>
    <row r="2" spans="1:4" ht="15.75" customHeight="1">
      <c r="A2" s="143"/>
      <c r="B2" s="143"/>
      <c r="C2" s="165" t="s">
        <v>485</v>
      </c>
      <c r="D2" s="144"/>
    </row>
    <row r="3" spans="1:3" ht="26.25" customHeight="1">
      <c r="A3" s="166" t="s">
        <v>369</v>
      </c>
      <c r="B3" s="167" t="s">
        <v>385</v>
      </c>
      <c r="C3" s="168" t="s">
        <v>386</v>
      </c>
    </row>
    <row r="4" spans="1:3" ht="15">
      <c r="A4" s="169" t="s">
        <v>17</v>
      </c>
      <c r="B4" s="170" t="s">
        <v>18</v>
      </c>
      <c r="C4" s="171" t="s">
        <v>19</v>
      </c>
    </row>
    <row r="5" spans="1:3" ht="15">
      <c r="A5" s="172" t="s">
        <v>20</v>
      </c>
      <c r="B5" s="183"/>
      <c r="C5" s="184"/>
    </row>
    <row r="6" spans="1:3" ht="15">
      <c r="A6" s="175" t="s">
        <v>34</v>
      </c>
      <c r="B6" s="185"/>
      <c r="C6" s="186"/>
    </row>
    <row r="7" spans="1:3" ht="15">
      <c r="A7" s="179" t="s">
        <v>48</v>
      </c>
      <c r="B7" s="187"/>
      <c r="C7" s="188"/>
    </row>
    <row r="8" spans="1:3" s="164" customFormat="1" ht="17.25" customHeight="1">
      <c r="A8" s="189" t="s">
        <v>245</v>
      </c>
      <c r="B8" s="190" t="s">
        <v>387</v>
      </c>
      <c r="C8" s="182">
        <f>SUM(C5:C7)</f>
        <v>0</v>
      </c>
    </row>
    <row r="11" ht="15">
      <c r="B11" s="142" t="s">
        <v>490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5. melléklet a 8/2019. (V.28.)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2019-05-26T11:33:02Z</cp:lastPrinted>
  <dcterms:created xsi:type="dcterms:W3CDTF">2016-02-11T11:58:51Z</dcterms:created>
  <dcterms:modified xsi:type="dcterms:W3CDTF">2019-05-29T14:01:53Z</dcterms:modified>
  <cp:category/>
  <cp:version/>
  <cp:contentType/>
  <cp:contentStatus/>
</cp:coreProperties>
</file>