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1640" tabRatio="727" firstSheet="24" activeTab="28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1. sz. mell" sheetId="122" state="hidden" r:id="rId19"/>
    <sheet name="10.1sz.mell" sheetId="135" r:id="rId20"/>
    <sheet name="1. sz tájékoztató t." sheetId="87" r:id="rId21"/>
    <sheet name="2. sz tájékoztató t" sheetId="66" r:id="rId22"/>
    <sheet name="3. sz tájékoztató t." sheetId="88" r:id="rId23"/>
    <sheet name="4.sz tájékoztató t." sheetId="2" r:id="rId24"/>
    <sheet name="5.1.sz.tájékoztató t." sheetId="133" r:id="rId25"/>
    <sheet name="6.sz tájékoztató t." sheetId="70" r:id="rId26"/>
    <sheet name="7.1.sz.tájákoztató t." sheetId="129" r:id="rId27"/>
    <sheet name="9.sz tájékoztató t." sheetId="24" r:id="rId28"/>
    <sheet name="10. sz tájékoztató t." sheetId="128" r:id="rId29"/>
    <sheet name="Munka4" sheetId="132" r:id="rId30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'9.2.1. sz. mell'!$1:$6</definedName>
    <definedName name="_xlnm.Print_Area" localSheetId="20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8">'10. sz tájékoztató t.'!$A$2:$E$38</definedName>
  </definedNames>
  <calcPr calcId="145621"/>
</workbook>
</file>

<file path=xl/calcChain.xml><?xml version="1.0" encoding="utf-8"?>
<calcChain xmlns="http://schemas.openxmlformats.org/spreadsheetml/2006/main">
  <c r="C1" i="121" l="1"/>
  <c r="C1" i="120"/>
  <c r="C1" i="3"/>
  <c r="E30" i="2" l="1"/>
  <c r="E26" i="24"/>
  <c r="F26" i="24"/>
  <c r="G26" i="24" s="1"/>
  <c r="H26" i="24" s="1"/>
  <c r="I26" i="24" s="1"/>
  <c r="J26" i="24" s="1"/>
  <c r="K26" i="24" s="1"/>
  <c r="L26" i="24" s="1"/>
  <c r="M26" i="24" s="1"/>
  <c r="N26" i="24" s="1"/>
  <c r="D26" i="24"/>
  <c r="O26" i="24"/>
  <c r="C26" i="24"/>
  <c r="O25" i="24"/>
  <c r="D25" i="24"/>
  <c r="E25" i="24"/>
  <c r="F25" i="24"/>
  <c r="G25" i="24"/>
  <c r="H25" i="24"/>
  <c r="I25" i="24"/>
  <c r="J25" i="24"/>
  <c r="K25" i="24"/>
  <c r="L25" i="24"/>
  <c r="M25" i="24"/>
  <c r="N25" i="24"/>
  <c r="C25" i="24"/>
  <c r="O17" i="24"/>
  <c r="O18" i="24"/>
  <c r="O19" i="24"/>
  <c r="O20" i="24"/>
  <c r="O21" i="24"/>
  <c r="O22" i="24"/>
  <c r="O23" i="24"/>
  <c r="O24" i="24"/>
  <c r="O16" i="24"/>
  <c r="D14" i="24"/>
  <c r="E14" i="24"/>
  <c r="F14" i="24"/>
  <c r="G14" i="24"/>
  <c r="H14" i="24"/>
  <c r="I14" i="24"/>
  <c r="J14" i="24"/>
  <c r="K14" i="24"/>
  <c r="L14" i="24"/>
  <c r="M14" i="24"/>
  <c r="N14" i="24"/>
  <c r="C14" i="24"/>
  <c r="O8" i="24"/>
  <c r="O9" i="24"/>
  <c r="O14" i="24" s="1"/>
  <c r="O10" i="24"/>
  <c r="O11" i="24"/>
  <c r="O12" i="24"/>
  <c r="O13" i="24"/>
  <c r="O7" i="24"/>
  <c r="O6" i="24"/>
  <c r="O5" i="24"/>
  <c r="C3" i="1" l="1"/>
  <c r="A1" i="24" l="1"/>
  <c r="C146" i="119"/>
  <c r="C140" i="119"/>
  <c r="C133" i="119"/>
  <c r="C129" i="119"/>
  <c r="C93" i="119"/>
  <c r="C82" i="119"/>
  <c r="C78" i="119"/>
  <c r="C75" i="119"/>
  <c r="C89" i="119" s="1"/>
  <c r="C70" i="119"/>
  <c r="C66" i="119"/>
  <c r="C60" i="119"/>
  <c r="C55" i="119"/>
  <c r="C49" i="119"/>
  <c r="C37" i="119"/>
  <c r="C30" i="119"/>
  <c r="C29" i="119" s="1"/>
  <c r="C22" i="119"/>
  <c r="C15" i="119"/>
  <c r="C8" i="119"/>
  <c r="A1" i="78"/>
  <c r="E121" i="87"/>
  <c r="E122" i="87"/>
  <c r="E123" i="87"/>
  <c r="E124" i="87"/>
  <c r="E125" i="87"/>
  <c r="E103" i="87"/>
  <c r="E104" i="87"/>
  <c r="E106" i="87"/>
  <c r="E107" i="87"/>
  <c r="E108" i="87"/>
  <c r="E109" i="87"/>
  <c r="E99" i="87"/>
  <c r="E100" i="87"/>
  <c r="E101" i="87"/>
  <c r="E102" i="87"/>
  <c r="E11" i="87"/>
  <c r="F16" i="135"/>
  <c r="E16" i="135"/>
  <c r="D16" i="135"/>
  <c r="C16" i="135"/>
  <c r="G15" i="135"/>
  <c r="G14" i="135"/>
  <c r="G13" i="135"/>
  <c r="G12" i="135"/>
  <c r="G11" i="135"/>
  <c r="G10" i="135"/>
  <c r="C121" i="116"/>
  <c r="C122" i="116"/>
  <c r="C123" i="116"/>
  <c r="C124" i="116"/>
  <c r="C125" i="116"/>
  <c r="C99" i="116"/>
  <c r="C100" i="116"/>
  <c r="C101" i="116"/>
  <c r="C102" i="116"/>
  <c r="C103" i="116"/>
  <c r="C104" i="116"/>
  <c r="C106" i="116"/>
  <c r="C107" i="116"/>
  <c r="C108" i="116"/>
  <c r="C109" i="116"/>
  <c r="C113" i="116"/>
  <c r="C49" i="116"/>
  <c r="C50" i="116"/>
  <c r="C51" i="116"/>
  <c r="C47" i="116"/>
  <c r="C21" i="116"/>
  <c r="C22" i="116"/>
  <c r="C23" i="116"/>
  <c r="C25" i="116"/>
  <c r="C20" i="116"/>
  <c r="C14" i="116"/>
  <c r="C15" i="116"/>
  <c r="C16" i="116"/>
  <c r="C18" i="116"/>
  <c r="C13" i="116"/>
  <c r="C11" i="116"/>
  <c r="E126" i="87"/>
  <c r="C120" i="1"/>
  <c r="E120" i="87"/>
  <c r="C116" i="1"/>
  <c r="E7" i="61"/>
  <c r="C118" i="1"/>
  <c r="E118" i="87"/>
  <c r="E112" i="87"/>
  <c r="E111" i="87"/>
  <c r="E48" i="87"/>
  <c r="E46" i="87"/>
  <c r="E36" i="87"/>
  <c r="E37" i="87"/>
  <c r="E41" i="87"/>
  <c r="E42" i="87"/>
  <c r="E43" i="87"/>
  <c r="E44" i="87"/>
  <c r="E45" i="87"/>
  <c r="E35" i="87"/>
  <c r="C29" i="1"/>
  <c r="E29" i="87"/>
  <c r="E30" i="87"/>
  <c r="E31" i="87"/>
  <c r="C32" i="1"/>
  <c r="E32" i="87"/>
  <c r="E33" i="87"/>
  <c r="E28" i="87"/>
  <c r="E27" i="87" s="1"/>
  <c r="E26" i="87" s="1"/>
  <c r="E7" i="87"/>
  <c r="E8" i="87"/>
  <c r="E9" i="87"/>
  <c r="E10" i="87"/>
  <c r="E6" i="87"/>
  <c r="E119" i="87"/>
  <c r="B7" i="133"/>
  <c r="B4" i="133"/>
  <c r="C23" i="122"/>
  <c r="C20" i="122"/>
  <c r="E36" i="2"/>
  <c r="E34" i="2"/>
  <c r="E26" i="2"/>
  <c r="E25" i="2"/>
  <c r="E24" i="2"/>
  <c r="E23" i="2"/>
  <c r="E22" i="2"/>
  <c r="E21" i="2"/>
  <c r="E19" i="2"/>
  <c r="E27" i="2"/>
  <c r="E9" i="2"/>
  <c r="E8" i="2"/>
  <c r="E7" i="2" s="1"/>
  <c r="E18" i="2" s="1"/>
  <c r="B14" i="129"/>
  <c r="C50" i="122"/>
  <c r="C49" i="122"/>
  <c r="C48" i="122"/>
  <c r="C47" i="122"/>
  <c r="C46" i="122" s="1"/>
  <c r="C58" i="122" s="1"/>
  <c r="C41" i="122"/>
  <c r="C38" i="122" s="1"/>
  <c r="C42" i="122" s="1"/>
  <c r="D12" i="70"/>
  <c r="D9" i="70"/>
  <c r="C5" i="77"/>
  <c r="C13" i="77" s="1"/>
  <c r="C146" i="121"/>
  <c r="C140" i="121"/>
  <c r="C146" i="120"/>
  <c r="C140" i="120"/>
  <c r="E4" i="128"/>
  <c r="E27" i="128" s="1"/>
  <c r="C4" i="128"/>
  <c r="C27" i="128" s="1"/>
  <c r="D4" i="128"/>
  <c r="D27" i="128" s="1"/>
  <c r="E34" i="128"/>
  <c r="E36" i="128" s="1"/>
  <c r="E10" i="128"/>
  <c r="E21" i="128" s="1"/>
  <c r="E23" i="128" s="1"/>
  <c r="D10" i="128"/>
  <c r="D21" i="128" s="1"/>
  <c r="D23" i="128" s="1"/>
  <c r="C10" i="128"/>
  <c r="C21" i="128" s="1"/>
  <c r="C23" i="128" s="1"/>
  <c r="C52" i="122"/>
  <c r="D93" i="87"/>
  <c r="D114" i="87"/>
  <c r="E129" i="87"/>
  <c r="D133" i="87"/>
  <c r="E133" i="87"/>
  <c r="D140" i="87"/>
  <c r="E140" i="87"/>
  <c r="D145" i="87"/>
  <c r="E145" i="87"/>
  <c r="D153" i="87"/>
  <c r="E153" i="87"/>
  <c r="C145" i="87"/>
  <c r="C140" i="87"/>
  <c r="C133" i="87"/>
  <c r="C129" i="87"/>
  <c r="C114" i="87"/>
  <c r="C93" i="87"/>
  <c r="D5" i="87"/>
  <c r="D12" i="87"/>
  <c r="D19" i="87"/>
  <c r="D27" i="87"/>
  <c r="D26" i="87" s="1"/>
  <c r="D34" i="87"/>
  <c r="D46" i="87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D86" i="87"/>
  <c r="E86" i="87"/>
  <c r="C79" i="87"/>
  <c r="C75" i="87"/>
  <c r="C72" i="87"/>
  <c r="C67" i="87"/>
  <c r="C86" i="87" s="1"/>
  <c r="C57" i="87"/>
  <c r="C52" i="87"/>
  <c r="C46" i="87"/>
  <c r="C34" i="87"/>
  <c r="C27" i="87"/>
  <c r="C26" i="87" s="1"/>
  <c r="C19" i="87"/>
  <c r="C12" i="87"/>
  <c r="C62" i="87" s="1"/>
  <c r="C5" i="87"/>
  <c r="C1" i="122"/>
  <c r="C31" i="122"/>
  <c r="C26" i="122"/>
  <c r="C8" i="122"/>
  <c r="C133" i="121"/>
  <c r="C129" i="121"/>
  <c r="C154" i="121" s="1"/>
  <c r="C114" i="121"/>
  <c r="C93" i="121"/>
  <c r="C128" i="121"/>
  <c r="C82" i="121"/>
  <c r="C78" i="121"/>
  <c r="C75" i="121"/>
  <c r="C70" i="121"/>
  <c r="C66" i="121"/>
  <c r="C60" i="121"/>
  <c r="C55" i="121"/>
  <c r="C49" i="121"/>
  <c r="C37" i="121"/>
  <c r="C30" i="121"/>
  <c r="C29" i="121"/>
  <c r="C22" i="121"/>
  <c r="C15" i="121"/>
  <c r="C8" i="121"/>
  <c r="C133" i="120"/>
  <c r="C129" i="120"/>
  <c r="C114" i="120"/>
  <c r="C93" i="120"/>
  <c r="C128" i="120"/>
  <c r="C82" i="120"/>
  <c r="C78" i="120"/>
  <c r="C75" i="120"/>
  <c r="C70" i="120"/>
  <c r="C66" i="120"/>
  <c r="C89" i="120"/>
  <c r="C60" i="120"/>
  <c r="C55" i="120"/>
  <c r="C49" i="120"/>
  <c r="C37" i="120"/>
  <c r="C30" i="120"/>
  <c r="C29" i="120"/>
  <c r="C22" i="120"/>
  <c r="C15" i="120"/>
  <c r="C8" i="120"/>
  <c r="C1" i="119"/>
  <c r="C145" i="118"/>
  <c r="C140" i="118"/>
  <c r="C133" i="118"/>
  <c r="C129" i="118"/>
  <c r="C153" i="118" s="1"/>
  <c r="C159" i="118" s="1"/>
  <c r="C114" i="118"/>
  <c r="C79" i="118"/>
  <c r="C75" i="118"/>
  <c r="C72" i="118"/>
  <c r="C67" i="118"/>
  <c r="C63" i="118"/>
  <c r="C86" i="118"/>
  <c r="C57" i="118"/>
  <c r="C52" i="118"/>
  <c r="C46" i="118"/>
  <c r="C34" i="118"/>
  <c r="C27" i="118"/>
  <c r="C26" i="118"/>
  <c r="C19" i="118"/>
  <c r="C5" i="118"/>
  <c r="C3" i="118"/>
  <c r="C91" i="118" s="1"/>
  <c r="C145" i="117"/>
  <c r="C140" i="117"/>
  <c r="C133" i="117"/>
  <c r="C129" i="117"/>
  <c r="C153" i="117"/>
  <c r="C114" i="117"/>
  <c r="C93" i="117"/>
  <c r="C79" i="117"/>
  <c r="C75" i="117"/>
  <c r="C72" i="117"/>
  <c r="C67" i="117"/>
  <c r="C63" i="117"/>
  <c r="C86" i="117"/>
  <c r="C57" i="117"/>
  <c r="C52" i="117"/>
  <c r="C46" i="117"/>
  <c r="C34" i="117"/>
  <c r="C27" i="117"/>
  <c r="C26" i="117"/>
  <c r="C19" i="117"/>
  <c r="C12" i="117"/>
  <c r="C5" i="117"/>
  <c r="C3" i="117"/>
  <c r="C91" i="117" s="1"/>
  <c r="C3" i="116"/>
  <c r="C91" i="116" s="1"/>
  <c r="C145" i="116"/>
  <c r="C140" i="116"/>
  <c r="C133" i="116"/>
  <c r="C129" i="116"/>
  <c r="C79" i="116"/>
  <c r="C75" i="116"/>
  <c r="C72" i="116"/>
  <c r="C67" i="116"/>
  <c r="C63" i="116"/>
  <c r="C86" i="116" s="1"/>
  <c r="C57" i="116"/>
  <c r="C52" i="116"/>
  <c r="C146" i="3"/>
  <c r="C133" i="3"/>
  <c r="C30" i="3"/>
  <c r="C29" i="3" s="1"/>
  <c r="F3" i="64"/>
  <c r="E29" i="73"/>
  <c r="C145" i="1"/>
  <c r="C133" i="1"/>
  <c r="C27" i="1"/>
  <c r="C26" i="1" s="1"/>
  <c r="H4" i="66"/>
  <c r="G4" i="66"/>
  <c r="F4" i="66"/>
  <c r="E4" i="66"/>
  <c r="D3" i="66"/>
  <c r="C3" i="87"/>
  <c r="C91" i="87" s="1"/>
  <c r="D3" i="87"/>
  <c r="D91" i="87" s="1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 s="1"/>
  <c r="C4" i="62"/>
  <c r="D4" i="62" s="1"/>
  <c r="E4" i="62" s="1"/>
  <c r="A12" i="75"/>
  <c r="A11" i="76" s="1"/>
  <c r="F1" i="61"/>
  <c r="F1" i="73"/>
  <c r="C4" i="73"/>
  <c r="A4" i="76"/>
  <c r="H16" i="66"/>
  <c r="G16" i="66"/>
  <c r="F16" i="66"/>
  <c r="E16" i="66"/>
  <c r="D16" i="66"/>
  <c r="H14" i="66"/>
  <c r="G14" i="66"/>
  <c r="F14" i="66"/>
  <c r="E14" i="66"/>
  <c r="D14" i="66"/>
  <c r="H12" i="66"/>
  <c r="G12" i="66"/>
  <c r="F12" i="66"/>
  <c r="E12" i="66"/>
  <c r="D12" i="66"/>
  <c r="H9" i="66"/>
  <c r="G9" i="66"/>
  <c r="F9" i="66"/>
  <c r="E9" i="66"/>
  <c r="D9" i="66"/>
  <c r="H6" i="66"/>
  <c r="H18" i="66" s="1"/>
  <c r="G6" i="66"/>
  <c r="G18" i="66" s="1"/>
  <c r="F6" i="66"/>
  <c r="F18" i="66" s="1"/>
  <c r="E6" i="66"/>
  <c r="E18" i="66" s="1"/>
  <c r="D6" i="66"/>
  <c r="D18" i="66" s="1"/>
  <c r="D30" i="88"/>
  <c r="C30" i="88"/>
  <c r="C129" i="3"/>
  <c r="C82" i="3"/>
  <c r="C78" i="3"/>
  <c r="C75" i="3"/>
  <c r="C70" i="3"/>
  <c r="C66" i="3"/>
  <c r="C60" i="3"/>
  <c r="C55" i="3"/>
  <c r="C49" i="3"/>
  <c r="C37" i="3"/>
  <c r="C8" i="3"/>
  <c r="C140" i="1"/>
  <c r="C129" i="1"/>
  <c r="C79" i="1"/>
  <c r="C75" i="1"/>
  <c r="C72" i="1"/>
  <c r="C67" i="1"/>
  <c r="C63" i="1"/>
  <c r="C57" i="1"/>
  <c r="C52" i="1"/>
  <c r="C46" i="1"/>
  <c r="C10" i="73"/>
  <c r="C5" i="1"/>
  <c r="C6" i="73"/>
  <c r="E30" i="61"/>
  <c r="C24" i="61"/>
  <c r="C24" i="73"/>
  <c r="C29" i="73"/>
  <c r="C8" i="78"/>
  <c r="C11" i="62"/>
  <c r="D11" i="62"/>
  <c r="E11" i="62"/>
  <c r="F8" i="62"/>
  <c r="F9" i="62"/>
  <c r="F10" i="62"/>
  <c r="F7" i="62"/>
  <c r="F6" i="62"/>
  <c r="I17" i="66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I6" i="66"/>
  <c r="I7" i="66"/>
  <c r="I8" i="66"/>
  <c r="I10" i="66"/>
  <c r="I11" i="66"/>
  <c r="I12" i="66"/>
  <c r="I13" i="66"/>
  <c r="I14" i="66"/>
  <c r="I15" i="66"/>
  <c r="I16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C117" i="119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C115" i="119" s="1"/>
  <c r="C114" i="119" s="1"/>
  <c r="C128" i="119" s="1"/>
  <c r="C155" i="119" s="1"/>
  <c r="C115" i="3"/>
  <c r="C30" i="61"/>
  <c r="C91" i="1"/>
  <c r="C89" i="3"/>
  <c r="D34" i="128"/>
  <c r="D36" i="128" s="1"/>
  <c r="C34" i="128"/>
  <c r="C36" i="128" s="1"/>
  <c r="F11" i="62"/>
  <c r="D14" i="76"/>
  <c r="C86" i="1"/>
  <c r="B7" i="76"/>
  <c r="C153" i="1"/>
  <c r="B14" i="76" s="1"/>
  <c r="E14" i="76" s="1"/>
  <c r="C62" i="117"/>
  <c r="C87" i="117" s="1"/>
  <c r="C159" i="117"/>
  <c r="C65" i="120"/>
  <c r="C90" i="120"/>
  <c r="C153" i="116"/>
  <c r="C128" i="117"/>
  <c r="C154" i="117" s="1"/>
  <c r="C89" i="121"/>
  <c r="D13" i="70"/>
  <c r="G16" i="135"/>
  <c r="E34" i="87"/>
  <c r="F24" i="64"/>
  <c r="C154" i="120"/>
  <c r="C65" i="121"/>
  <c r="C90" i="121" s="1"/>
  <c r="C37" i="122"/>
  <c r="C154" i="119"/>
  <c r="E35" i="71"/>
  <c r="C155" i="120"/>
  <c r="D7" i="76"/>
  <c r="E7" i="76" s="1"/>
  <c r="C117" i="3"/>
  <c r="C114" i="3" s="1"/>
  <c r="E115" i="87"/>
  <c r="E6" i="61"/>
  <c r="C115" i="116"/>
  <c r="C93" i="118"/>
  <c r="C128" i="118"/>
  <c r="E97" i="87"/>
  <c r="E9" i="73"/>
  <c r="C97" i="116"/>
  <c r="E105" i="87"/>
  <c r="C105" i="116"/>
  <c r="E110" i="87"/>
  <c r="C110" i="116"/>
  <c r="E96" i="87"/>
  <c r="E8" i="73"/>
  <c r="C96" i="116"/>
  <c r="E95" i="87"/>
  <c r="E7" i="73"/>
  <c r="C95" i="116"/>
  <c r="C140" i="3"/>
  <c r="C154" i="3"/>
  <c r="C6" i="116"/>
  <c r="C10" i="116"/>
  <c r="C9" i="116"/>
  <c r="C8" i="116"/>
  <c r="C7" i="116"/>
  <c r="C28" i="116"/>
  <c r="C33" i="116"/>
  <c r="C32" i="116"/>
  <c r="C31" i="116"/>
  <c r="C30" i="116"/>
  <c r="C29" i="116"/>
  <c r="C35" i="116"/>
  <c r="C45" i="116"/>
  <c r="C44" i="116"/>
  <c r="C43" i="116"/>
  <c r="C42" i="116"/>
  <c r="C41" i="116"/>
  <c r="C40" i="116"/>
  <c r="C39" i="116"/>
  <c r="C38" i="116"/>
  <c r="C37" i="116"/>
  <c r="C36" i="116"/>
  <c r="C48" i="116"/>
  <c r="C112" i="116"/>
  <c r="C111" i="116"/>
  <c r="C126" i="116"/>
  <c r="C120" i="116"/>
  <c r="C119" i="116"/>
  <c r="C118" i="116"/>
  <c r="C116" i="116"/>
  <c r="E10" i="61"/>
  <c r="E9" i="61"/>
  <c r="C22" i="3"/>
  <c r="C15" i="3"/>
  <c r="C93" i="3"/>
  <c r="E17" i="87"/>
  <c r="E12" i="87" s="1"/>
  <c r="C7" i="73"/>
  <c r="C17" i="116"/>
  <c r="C12" i="116" s="1"/>
  <c r="C12" i="1"/>
  <c r="C12" i="118"/>
  <c r="C62" i="118"/>
  <c r="C158" i="118" s="1"/>
  <c r="E6" i="73"/>
  <c r="C94" i="116"/>
  <c r="C114" i="1"/>
  <c r="E117" i="87"/>
  <c r="E8" i="61"/>
  <c r="C117" i="116"/>
  <c r="C114" i="116" s="1"/>
  <c r="E24" i="87"/>
  <c r="E19" i="87" s="1"/>
  <c r="C6" i="61"/>
  <c r="C17" i="61" s="1"/>
  <c r="C24" i="116"/>
  <c r="C19" i="116" s="1"/>
  <c r="C19" i="1"/>
  <c r="E98" i="87"/>
  <c r="E93" i="87" s="1"/>
  <c r="C98" i="116"/>
  <c r="C93" i="1"/>
  <c r="C128" i="1" s="1"/>
  <c r="C87" i="118"/>
  <c r="E37" i="2" l="1"/>
  <c r="D128" i="87"/>
  <c r="D154" i="87" s="1"/>
  <c r="D62" i="87"/>
  <c r="D87" i="87" s="1"/>
  <c r="C128" i="87"/>
  <c r="C87" i="87"/>
  <c r="C65" i="119"/>
  <c r="C90" i="119" s="1"/>
  <c r="C65" i="3"/>
  <c r="C90" i="3" s="1"/>
  <c r="C159" i="1"/>
  <c r="B13" i="76"/>
  <c r="C154" i="1"/>
  <c r="B15" i="76" s="1"/>
  <c r="C154" i="118"/>
  <c r="C155" i="121"/>
  <c r="E17" i="61"/>
  <c r="E31" i="61" s="1"/>
  <c r="E33" i="61" s="1"/>
  <c r="C128" i="3"/>
  <c r="C155" i="3" s="1"/>
  <c r="C158" i="117"/>
  <c r="C159" i="116"/>
  <c r="F23" i="63"/>
  <c r="E22" i="71"/>
  <c r="I9" i="66"/>
  <c r="I18" i="66" s="1"/>
  <c r="C154" i="87"/>
  <c r="E45" i="71"/>
  <c r="E12" i="71"/>
  <c r="C46" i="116"/>
  <c r="C34" i="116"/>
  <c r="E5" i="87"/>
  <c r="C9" i="73"/>
  <c r="C18" i="73" s="1"/>
  <c r="C62" i="1"/>
  <c r="E62" i="87"/>
  <c r="E87" i="87" s="1"/>
  <c r="C31" i="61"/>
  <c r="E18" i="73"/>
  <c r="E30" i="73" s="1"/>
  <c r="E114" i="87"/>
  <c r="E128" i="87" s="1"/>
  <c r="E154" i="87" s="1"/>
  <c r="C93" i="116"/>
  <c r="C128" i="116" s="1"/>
  <c r="C154" i="116" s="1"/>
  <c r="C27" i="116"/>
  <c r="C26" i="116" s="1"/>
  <c r="C5" i="116"/>
  <c r="E3" i="63"/>
  <c r="E3" i="64" s="1"/>
  <c r="C32" i="61"/>
  <c r="E4" i="61"/>
  <c r="E4" i="73"/>
  <c r="C4" i="61"/>
  <c r="C33" i="61"/>
  <c r="C3" i="77"/>
  <c r="E3" i="87"/>
  <c r="E91" i="87" s="1"/>
  <c r="D6" i="76" l="1"/>
  <c r="C30" i="73"/>
  <c r="D8" i="76" s="1"/>
  <c r="C31" i="73"/>
  <c r="E32" i="61"/>
  <c r="D13" i="76"/>
  <c r="E13" i="76" s="1"/>
  <c r="C62" i="116"/>
  <c r="C158" i="116" s="1"/>
  <c r="C32" i="73"/>
  <c r="E32" i="73"/>
  <c r="C87" i="1"/>
  <c r="B8" i="76" s="1"/>
  <c r="E8" i="76" s="1"/>
  <c r="C158" i="1"/>
  <c r="B6" i="76"/>
  <c r="E31" i="73"/>
  <c r="D15" i="76"/>
  <c r="E15" i="76" s="1"/>
  <c r="C87" i="116"/>
  <c r="E6" i="76" l="1"/>
</calcChain>
</file>

<file path=xl/sharedStrings.xml><?xml version="1.0" encoding="utf-8"?>
<sst xmlns="http://schemas.openxmlformats.org/spreadsheetml/2006/main" count="3619" uniqueCount="690">
  <si>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</si>
  <si>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</si>
  <si>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</si>
  <si>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</si>
  <si>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</si>
  <si>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</si>
  <si>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</si>
  <si>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</si>
  <si>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</si>
  <si>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</si>
  <si>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</si>
  <si>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</si>
  <si>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</si>
  <si>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</si>
  <si>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</si>
  <si>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</si>
  <si>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</si>
  <si>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</si>
  <si>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</si>
  <si>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</si>
  <si>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</si>
  <si>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</si>
  <si>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</si>
  <si>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</si>
  <si>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</si>
  <si>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</si>
  <si>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</si>
  <si>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</si>
  <si>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</si>
  <si>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</si>
  <si>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</si>
  <si>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</si>
  <si>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</si>
  <si>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</si>
  <si>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</si>
  <si>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</si>
  <si>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</si>
  <si>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</si>
  <si>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</si>
  <si>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</si>
  <si>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</si>
  <si>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</si>
  <si>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</si>
  <si>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</si>
  <si>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</si>
  <si>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</si>
  <si>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</si>
  <si>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</si>
  <si>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</si>
  <si>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</si>
  <si>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</si>
  <si>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</si>
  <si>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</si>
  <si>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</si>
  <si>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</si>
  <si>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</si>
  <si>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</si>
  <si>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</si>
  <si>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</si>
  <si>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</si>
  <si>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</si>
  <si>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</si>
  <si>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</si>
  <si>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</si>
  <si>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</si>
  <si>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</si>
  <si>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</si>
  <si>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</si>
  <si>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</si>
  <si>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</si>
  <si>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</si>
  <si>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</si>
  <si>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</si>
  <si>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</si>
  <si>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</si>
  <si>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</si>
  <si>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</si>
  <si>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</si>
  <si>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</si>
  <si>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</si>
  <si>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</si>
  <si>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</si>
  <si>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</si>
  <si>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</si>
  <si>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</si>
  <si>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</si>
  <si>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</si>
  <si>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</si>
  <si>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</si>
  <si>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</si>
  <si>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</si>
  <si>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</si>
  <si>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</si>
  <si>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</si>
  <si>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</si>
  <si>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</si>
  <si>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</si>
  <si>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</si>
  <si>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</si>
  <si>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</si>
  <si>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</si>
  <si>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</si>
  <si>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</si>
  <si>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</si>
  <si>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</si>
  <si>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</si>
  <si>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</si>
  <si>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</si>
  <si>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</si>
  <si>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</si>
  <si>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</si>
  <si>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</si>
  <si>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</si>
  <si>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</si>
  <si>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</si>
  <si>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</si>
  <si>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</si>
  <si>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</si>
  <si>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</si>
  <si>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</si>
  <si>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</si>
  <si>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</si>
  <si>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</si>
  <si>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</si>
  <si>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</si>
  <si>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</si>
  <si>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</si>
  <si>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</si>
  <si>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</si>
  <si>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</si>
  <si>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</si>
  <si>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</si>
  <si>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</si>
  <si>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</si>
  <si>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</si>
  <si>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</si>
  <si>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</si>
  <si>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</si>
  <si>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</si>
  <si>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</si>
  <si>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</si>
  <si>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</si>
  <si>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</si>
  <si>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</si>
  <si>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</si>
  <si>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</si>
  <si>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</si>
  <si>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</si>
  <si>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</si>
  <si>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</si>
  <si>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</si>
  <si>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</si>
  <si>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</si>
  <si>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</si>
  <si>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</si>
  <si>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</si>
  <si>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</si>
  <si>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</si>
  <si>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</si>
  <si>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</si>
  <si>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</si>
  <si>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</si>
  <si>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</si>
  <si>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</si>
  <si>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</si>
  <si>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</si>
  <si>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</si>
  <si>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</si>
  <si>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</si>
  <si>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</si>
  <si>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</si>
  <si>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</si>
  <si>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</si>
  <si>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</si>
  <si>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</si>
  <si>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</si>
  <si>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</si>
  <si>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</si>
  <si>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</si>
  <si>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</si>
  <si>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</si>
  <si>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</si>
  <si>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</si>
  <si>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</si>
  <si>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</si>
  <si>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</si>
  <si>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</si>
  <si>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</si>
  <si>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</si>
  <si>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</si>
  <si>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</si>
  <si>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</si>
  <si>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</si>
  <si>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</si>
  <si>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</si>
  <si>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</si>
  <si>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</si>
  <si>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</si>
  <si>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</si>
  <si>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</si>
  <si>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</si>
  <si>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</si>
  <si>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</si>
  <si>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</si>
  <si>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</si>
  <si>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</si>
  <si>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</si>
  <si>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</si>
  <si>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</si>
  <si>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</si>
  <si>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</si>
  <si>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</si>
  <si>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</si>
  <si>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</si>
  <si>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</si>
  <si>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</si>
  <si>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</si>
  <si>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</si>
  <si>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</si>
  <si>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</si>
  <si>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</si>
  <si>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</si>
  <si>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</si>
  <si>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</si>
  <si>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</si>
  <si>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</si>
  <si>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</si>
  <si>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</si>
  <si>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</si>
  <si>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</si>
  <si>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</si>
  <si>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</si>
  <si>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</si>
  <si>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</si>
  <si>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</si>
  <si>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</si>
  <si>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</si>
  <si>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</si>
  <si>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</si>
  <si>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</si>
  <si>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</si>
  <si>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</si>
  <si>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</si>
  <si>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</si>
  <si>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</si>
  <si>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</si>
  <si>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</si>
  <si>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</si>
  <si>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</si>
  <si>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</si>
  <si>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</si>
  <si>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</si>
  <si>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</si>
  <si>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</si>
  <si>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</si>
  <si>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</si>
  <si>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</si>
  <si>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</si>
  <si>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</si>
  <si>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</si>
  <si>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</si>
  <si>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</si>
  <si>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</si>
  <si>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</si>
  <si>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</si>
  <si>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</si>
  <si>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</si>
  <si>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</si>
  <si>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</si>
  <si>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</si>
  <si>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</si>
  <si>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</si>
  <si>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</si>
  <si>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</si>
  <si>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</si>
  <si>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</si>
  <si>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</si>
  <si>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</si>
  <si>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</si>
  <si>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</si>
  <si>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</si>
  <si>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</si>
  <si>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</si>
  <si>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</si>
  <si>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</si>
  <si>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</si>
  <si>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</si>
  <si>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</si>
  <si>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</si>
  <si>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</si>
  <si>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</si>
  <si>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</si>
  <si>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</si>
  <si>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</si>
  <si>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</si>
  <si>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</si>
  <si>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</si>
  <si>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</si>
  <si>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</si>
  <si>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</si>
  <si>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</si>
  <si>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</si>
  <si>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</si>
  <si>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</si>
  <si>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</si>
  <si>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</si>
  <si>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</si>
  <si>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</si>
  <si>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</si>
  <si>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</si>
  <si>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</si>
  <si>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</si>
  <si>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</si>
  <si>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</si>
  <si>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</si>
  <si>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</si>
  <si>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</si>
  <si>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</si>
  <si>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</si>
  <si>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</si>
  <si>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</si>
  <si>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</si>
  <si>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</si>
  <si>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</si>
  <si>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</si>
  <si>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</si>
  <si>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</si>
  <si>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</si>
  <si>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</si>
  <si>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</si>
  <si>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</si>
  <si>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</si>
  <si>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</si>
  <si>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</si>
  <si>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</si>
  <si>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</si>
  <si>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</si>
  <si>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</si>
  <si>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</si>
  <si>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</si>
  <si>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</si>
  <si>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</si>
  <si>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</si>
  <si>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</si>
  <si>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</si>
  <si>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</si>
  <si>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</si>
  <si>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</si>
  <si>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</si>
  <si>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</si>
  <si>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</si>
  <si>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</si>
  <si>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</si>
  <si>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</si>
  <si>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</si>
  <si>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</si>
  <si>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</si>
  <si>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</si>
  <si>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</si>
  <si>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</si>
  <si>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</si>
  <si>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</si>
  <si>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</si>
  <si>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</si>
  <si>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</si>
  <si>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</si>
  <si>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</si>
  <si>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</si>
  <si>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</si>
  <si>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</si>
  <si>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</si>
  <si>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</si>
  <si>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</si>
  <si>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</si>
  <si>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</si>
  <si>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</si>
  <si>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</si>
  <si>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</si>
  <si>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</si>
  <si>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</si>
  <si>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</si>
  <si>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</si>
  <si>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</si>
  <si>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</si>
  <si>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</si>
  <si>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</si>
  <si>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</si>
  <si>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</si>
  <si>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</si>
  <si>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</si>
  <si>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</si>
  <si>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</si>
  <si>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</si>
  <si>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</si>
  <si>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</si>
  <si>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</si>
  <si>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</si>
  <si>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</si>
  <si>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</si>
  <si>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</si>
  <si>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</si>
  <si>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</si>
  <si>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</si>
  <si>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</si>
  <si>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</si>
  <si>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</si>
  <si>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</si>
  <si>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</si>
  <si>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</si>
  <si>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</si>
  <si>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</si>
  <si>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</si>
  <si>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</si>
  <si>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</si>
  <si>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</si>
  <si>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</si>
  <si>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</si>
  <si>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</si>
  <si>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</si>
  <si>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</si>
  <si>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</si>
  <si>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</si>
  <si>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</si>
  <si>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</si>
  <si>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</si>
  <si>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</si>
  <si>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</si>
  <si>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</si>
  <si>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</si>
  <si>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</si>
  <si>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</si>
  <si>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</si>
  <si>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</si>
  <si>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</si>
  <si>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</si>
  <si>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</si>
  <si>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</si>
  <si>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</si>
  <si>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</si>
  <si>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</si>
  <si>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</si>
  <si>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</si>
  <si>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</si>
  <si>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</si>
  <si>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</si>
  <si>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</si>
  <si>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</si>
  <si>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</si>
  <si>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</si>
  <si>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</si>
  <si>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</si>
  <si>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</si>
  <si>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</si>
  <si>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</si>
  <si>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</si>
  <si>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</si>
  <si>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</si>
  <si>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</si>
  <si>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</si>
  <si>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</si>
  <si>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</si>
  <si>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</si>
  <si>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</si>
  <si>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</si>
  <si>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</si>
  <si>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</si>
  <si>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</si>
  <si>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</si>
  <si>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</si>
  <si>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</si>
  <si>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</si>
  <si>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</si>
  <si>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</si>
  <si>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</si>
  <si>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</si>
  <si>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</si>
  <si>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</si>
  <si>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</si>
  <si>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</si>
  <si>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</si>
  <si>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</si>
  <si>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</si>
  <si>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</si>
  <si>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</si>
  <si>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</si>
  <si>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</si>
  <si>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</si>
  <si>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</si>
  <si>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</si>
  <si>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</si>
  <si>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</si>
  <si>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</si>
  <si>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</si>
  <si>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</si>
  <si>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</si>
  <si>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</si>
  <si>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</si>
  <si>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</si>
  <si>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</si>
  <si>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</si>
  <si>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</si>
  <si>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</si>
  <si>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</si>
  <si>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</si>
  <si>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</si>
  <si>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</si>
  <si>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</si>
  <si>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</si>
  <si>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</si>
  <si>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</si>
  <si>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</si>
  <si>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</si>
  <si>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</si>
  <si>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</si>
  <si>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</si>
  <si>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</si>
  <si>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</si>
  <si>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</si>
  <si>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</si>
  <si>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</si>
  <si>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</si>
  <si>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</si>
  <si>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</si>
  <si>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</si>
  <si>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</si>
  <si>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</si>
  <si>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</si>
  <si>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</si>
  <si>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</si>
  <si>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</si>
  <si>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</si>
  <si>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</si>
  <si>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</si>
  <si>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</si>
  <si>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2. tájékoztató tábla  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</si>
  <si>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</si>
  <si>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</si>
  <si>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</si>
  <si>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</si>
  <si>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</si>
  <si>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</si>
  <si>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</si>
  <si>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</si>
  <si>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</si>
  <si>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</si>
  <si>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</si>
  <si>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</si>
  <si>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</si>
  <si>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</si>
  <si>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</si>
  <si>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</si>
  <si>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</si>
  <si>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</si>
  <si>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</si>
  <si>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</si>
  <si>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</si>
  <si>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ebből : magánszemélyek kommunális adója</t>
  </si>
  <si>
    <t xml:space="preserve">             iparűzési adó</t>
  </si>
  <si>
    <t>Csenger központú hétközi és hétvégi orvosi ügyelet</t>
  </si>
  <si>
    <t>fenntartási kiadás támogatása</t>
  </si>
  <si>
    <t>Működséi célú támogatások államháztartáson belülre összesen:</t>
  </si>
  <si>
    <t>hitéleti támogatás</t>
  </si>
  <si>
    <t>települési sport működési támogatása</t>
  </si>
  <si>
    <t>Működési célú támogatások államháztartáson kívülre összesen:</t>
  </si>
  <si>
    <t>Tyukodi Közös Önkormányzati Hivatal</t>
  </si>
  <si>
    <t>KIADÁSI JOGCÍMEK</t>
  </si>
  <si>
    <t>Eredeti előirányzat</t>
  </si>
  <si>
    <t>Települési támogatás Gyógyszertámogatás</t>
  </si>
  <si>
    <t>Települési támogatás Lakhatáshoz kapcsolódó támogatás</t>
  </si>
  <si>
    <t>Települési támogatás Egyéb települési támogatás</t>
  </si>
  <si>
    <t>Rászorultságtól függő normatív kedvezmények Gyvt.151/5</t>
  </si>
  <si>
    <t xml:space="preserve">Természetben nyújtott gyermekvédelmi támogatás Gyvt.20/A      </t>
  </si>
  <si>
    <t>Rendkívüli települési támogatás temetési támogatás céljából</t>
  </si>
  <si>
    <t>Rendkívüli települési támogatás gyermeket gondozó család támogatása céljából</t>
  </si>
  <si>
    <t>Köztemetés</t>
  </si>
  <si>
    <t>Ellátottak pénzbeli juttatásai összesen</t>
  </si>
  <si>
    <t>Rendkívüli települési támogatás Aktív korúak ellátásához szükséges három hónapos együttműködés időtartamára szolgáló támogatás céljából</t>
  </si>
  <si>
    <t xml:space="preserve"> Ft</t>
  </si>
  <si>
    <t>I.1.a)</t>
  </si>
  <si>
    <t>Önkormányzati hivatal működési támogatása</t>
  </si>
  <si>
    <t>I.1.aa)</t>
  </si>
  <si>
    <t>2014.év - elismert hivatali létszám alapján</t>
  </si>
  <si>
    <t>I.1.b)</t>
  </si>
  <si>
    <t>Település-üzemeltetéshez kapcsolódó feladatellátás támogatása összesen</t>
  </si>
  <si>
    <t>I.1.ba)</t>
  </si>
  <si>
    <t>A zöldterület-gazdálkodással kapcsolatos feladatok ellátásának támogatása (Ft/ha)</t>
  </si>
  <si>
    <t>I.1.bb)</t>
  </si>
  <si>
    <t>Közvilágítás feladatának támogatása</t>
  </si>
  <si>
    <t>I.1.bd)</t>
  </si>
  <si>
    <t>Köztemető fenntartással kapcsolatos feladatok támogatása</t>
  </si>
  <si>
    <t>I.1.bc)</t>
  </si>
  <si>
    <t>Közutak fenntartásának támogatása (Ft/km)</t>
  </si>
  <si>
    <t>I.1.c)</t>
  </si>
  <si>
    <t xml:space="preserve">Egyéb kötelező önkormányzati feladatok támogatása </t>
  </si>
  <si>
    <t>I.1.d)</t>
  </si>
  <si>
    <t>Lakott külterülettel kapcsolatos feladatok támogatása</t>
  </si>
  <si>
    <t>V.</t>
  </si>
  <si>
    <t xml:space="preserve">Beszámítás </t>
  </si>
  <si>
    <t>V.I.1.</t>
  </si>
  <si>
    <t>Kiegészítés I.1. jogcímekhez kapcsolódó kiegészítés</t>
  </si>
  <si>
    <t>I.</t>
  </si>
  <si>
    <t>Települési önkormányzatok működésének támogatása beszámítás és kiegészítés után</t>
  </si>
  <si>
    <t>II.1.1.(1.)</t>
  </si>
  <si>
    <t>Óvodapedagógusok elismert létszámnak támogatása 8 hó</t>
  </si>
  <si>
    <t>II.1.1.(2.)</t>
  </si>
  <si>
    <t>Óvodapedagógusok nevelő munkáját közvetlenül segítők száma 8 hó</t>
  </si>
  <si>
    <t>II.1.2.(1.)</t>
  </si>
  <si>
    <t>Óvodapedagógusok elismert létszámnak támogatása 4 hó</t>
  </si>
  <si>
    <t>II.1.2.(2.)</t>
  </si>
  <si>
    <t>Óvodapedagógusok nevelő munkáját közvetlenül segítők száma 4 hó</t>
  </si>
  <si>
    <t>II.1.(3)</t>
  </si>
  <si>
    <t>Óvodapedagógusok elismert létszáma pótlólagos összege</t>
  </si>
  <si>
    <t>II.2.(7)</t>
  </si>
  <si>
    <t>Óvoda működési támogatás 8 hó</t>
  </si>
  <si>
    <t>II.2.(8)</t>
  </si>
  <si>
    <t>Óvoda működési támogatás 4 hó</t>
  </si>
  <si>
    <t>II.5.</t>
  </si>
  <si>
    <t>Pedagógus II. kategóriába  sorolt óvodapedagógusok kiegészítő támogatása</t>
  </si>
  <si>
    <t>II.</t>
  </si>
  <si>
    <t>A települési önkormányzatok egyes köznevelési és gyermekétkeztetési feladatainakj támogatása</t>
  </si>
  <si>
    <t>III.1.</t>
  </si>
  <si>
    <t>Egyes jövedelempótló támogatások kiegészítése</t>
  </si>
  <si>
    <t>III.2.</t>
  </si>
  <si>
    <t>Települési önkormányzatok szociális feladatainak támogatása</t>
  </si>
  <si>
    <t xml:space="preserve">III.5. </t>
  </si>
  <si>
    <t>Gyermekétkeztetés támogatása</t>
  </si>
  <si>
    <t>III.5.a)</t>
  </si>
  <si>
    <t>A finanszírozás szempontjából elismert dolgozók bértámogatása</t>
  </si>
  <si>
    <t xml:space="preserve">III.5.b) </t>
  </si>
  <si>
    <t>Gyermekétkeztetés üzemeltetési támogatása</t>
  </si>
  <si>
    <t>III.</t>
  </si>
  <si>
    <t>A települési önkormányzatok szociális és gyermekjóléti feladatainak támogatása</t>
  </si>
  <si>
    <t>IV.1.d.</t>
  </si>
  <si>
    <t>Települési önkormányzatok támogatása a nyilvános könyvtári és közművelődési feladatokhoz</t>
  </si>
  <si>
    <t>IV.</t>
  </si>
  <si>
    <t>A települési önkormányzatok kulturális feladatainak támogatása</t>
  </si>
  <si>
    <t>Helyi önkormányzatok általános működésének és ágazati feladatainak támogatása /2. melléklet szerint/ összesen:</t>
  </si>
  <si>
    <t xml:space="preserve">
Mutató-
szám </t>
  </si>
  <si>
    <t xml:space="preserve">Fajlagos mérték </t>
  </si>
  <si>
    <t xml:space="preserve">Összesen </t>
  </si>
  <si>
    <t>BEVÉTELI JOGCÍMEK</t>
  </si>
  <si>
    <t>Munkaügyi támogatások</t>
  </si>
  <si>
    <t>Támogatásértékű működési bevétel</t>
  </si>
  <si>
    <t>Területalapú támogatás</t>
  </si>
  <si>
    <t>Támogatás értékű felhalmozási bevétel</t>
  </si>
  <si>
    <t>30 napon túli elismert tartozásállomány összesen: 0 Ft</t>
  </si>
  <si>
    <t>Ura Község Önkormányzat adósságot keletkeztető ügyletekből és kezességvállalásokból fennálló kötelezettségei</t>
  </si>
  <si>
    <t>Ura Község Önkormányzata</t>
  </si>
  <si>
    <t>11744041-15443199</t>
  </si>
  <si>
    <t>működési kiadás támogatása</t>
  </si>
  <si>
    <t>Szabolcs-Szatmár-Bereg Megyei Szillárdhulladék Gazd.Társulás</t>
  </si>
  <si>
    <t>Csenger Többcélú Kistérségi Társulás</t>
  </si>
  <si>
    <t>Urai Református és Görögkatólikus Egyház</t>
  </si>
  <si>
    <t>Urai Sportegyesület támogatása</t>
  </si>
  <si>
    <t>Intézményi ellátottak pénzbeli juttatásai (beiskolázási támogatás)</t>
  </si>
  <si>
    <t>Természetbeni rendkívüli települési támogatás átmeneti gondokkal küzdők támogatása céljából</t>
  </si>
  <si>
    <t>Ura Község Önkormányzat saját bevételeinek részletezése az adósságot keletkeztető ügyletből származó tárgyévi fizetési kötelezettség megállapításához</t>
  </si>
  <si>
    <t>Közfoglalkoztatáshoz tárgyi eszköz vásárlás</t>
  </si>
  <si>
    <t>Ingatlanok felújítása</t>
  </si>
  <si>
    <t>2016</t>
  </si>
  <si>
    <t>Tyukodi Csodák Világa Óvoda Társulás</t>
  </si>
  <si>
    <t>Kistérségi Szociális Szolgáltató Központ</t>
  </si>
  <si>
    <t>Tárgyi eszköz besz. közfogl. Szántóföldi permetező</t>
  </si>
  <si>
    <t>Tárgyi eszköz besz. közfogl. Kombinátor</t>
  </si>
  <si>
    <t>Tárgyi eszköz besz. Közfogl. Fűkasza</t>
  </si>
  <si>
    <t>Tárgyi eszköz besz.Közfogl. RZ3m szárzúzó</t>
  </si>
  <si>
    <t>Tornaterem és egyéb épületek felújítás</t>
  </si>
  <si>
    <t>Éves eredeti kiadási előirányzat : 157.545.108,- Ft.</t>
  </si>
  <si>
    <t>K I M U T A T Á S
a 2016. évben céljelleggel juttatott támogatásokról</t>
  </si>
  <si>
    <t>2016. évi előirányzat BEVÉTELEK</t>
  </si>
  <si>
    <t>Forintban</t>
  </si>
  <si>
    <t xml:space="preserve"> Forintban</t>
  </si>
  <si>
    <t>Forintban !</t>
  </si>
  <si>
    <t xml:space="preserve"> Forintban !</t>
  </si>
  <si>
    <t>Forintban!</t>
  </si>
  <si>
    <t>Hozzájárulás  (Ft)</t>
  </si>
  <si>
    <t>......................, 2016. .......................... hó ..... nap</t>
  </si>
  <si>
    <t>A 2016. évi általános működés és ágazati feladatok támogatásának alakulása jogcímenként</t>
  </si>
  <si>
    <t>2016. évi előirányzat</t>
  </si>
  <si>
    <t>Fforintban</t>
  </si>
  <si>
    <t>Ura Község Önkormányzat 2016.ÉVI KÖLTSÉGVETÉSI ÉVET KÖVETŐ 3 ÉV TERVEZETT BEVÉTELEI, KIADÁSAI</t>
  </si>
  <si>
    <t>Támogatás összge 
Forint</t>
  </si>
  <si>
    <t>Szabolcs 05. Területfejlesztési Társulás</t>
  </si>
  <si>
    <t>hektár</t>
  </si>
  <si>
    <t>km</t>
  </si>
  <si>
    <t>fő</t>
  </si>
  <si>
    <t>külterületi lakos</t>
  </si>
  <si>
    <t>forint</t>
  </si>
  <si>
    <t>1,94</t>
  </si>
  <si>
    <t>Rászoruló gyermekek intézményen kivűli szünidei étkeztetésének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</si>
</sst>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</cellStyleXfs>
  <cellXfs count="739">
    <xf numFmtId="0" fontId="0" fillId="0" borderId="0" xfId="0"/>
    <xf numFmtId="0" fontId="15" fillId="0" borderId="0" xfId="12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 wrapText="1"/>
    </xf>
    <xf numFmtId="0" fontId="22" fillId="0" borderId="1" xfId="12" applyFont="1" applyFill="1" applyBorder="1" applyAlignment="1" applyProtection="1">
      <alignment horizontal="left" vertical="center" wrapText="1" indent="1"/>
    </xf>
    <xf numFmtId="0" fontId="22" fillId="0" borderId="2" xfId="12" applyFont="1" applyFill="1" applyBorder="1" applyAlignment="1" applyProtection="1">
      <alignment horizontal="left" vertical="center" wrapText="1" indent="1"/>
    </xf>
    <xf numFmtId="0" fontId="22" fillId="0" borderId="3" xfId="12" applyFont="1" applyFill="1" applyBorder="1" applyAlignment="1" applyProtection="1">
      <alignment horizontal="left" vertical="center" wrapText="1" indent="1"/>
    </xf>
    <xf numFmtId="0" fontId="22" fillId="0" borderId="4" xfId="12" applyFont="1" applyFill="1" applyBorder="1" applyAlignment="1" applyProtection="1">
      <alignment horizontal="left" vertical="center" wrapText="1" indent="1"/>
    </xf>
    <xf numFmtId="0" fontId="22" fillId="0" borderId="5" xfId="12" applyFont="1" applyFill="1" applyBorder="1" applyAlignment="1" applyProtection="1">
      <alignment horizontal="left" vertical="center" wrapText="1" indent="1"/>
    </xf>
    <xf numFmtId="0" fontId="22" fillId="0" borderId="6" xfId="12" applyFont="1" applyFill="1" applyBorder="1" applyAlignment="1" applyProtection="1">
      <alignment horizontal="left" vertical="center" wrapText="1" indent="1"/>
    </xf>
    <xf numFmtId="49" fontId="22" fillId="0" borderId="7" xfId="12" applyNumberFormat="1" applyFont="1" applyFill="1" applyBorder="1" applyAlignment="1" applyProtection="1">
      <alignment horizontal="left" vertical="center" wrapText="1" indent="1"/>
    </xf>
    <xf numFmtId="49" fontId="22" fillId="0" borderId="8" xfId="12" applyNumberFormat="1" applyFont="1" applyFill="1" applyBorder="1" applyAlignment="1" applyProtection="1">
      <alignment horizontal="left" vertical="center" wrapText="1" indent="1"/>
    </xf>
    <xf numFmtId="49" fontId="22" fillId="0" borderId="9" xfId="12" applyNumberFormat="1" applyFont="1" applyFill="1" applyBorder="1" applyAlignment="1" applyProtection="1">
      <alignment horizontal="left" vertical="center" wrapText="1" indent="1"/>
    </xf>
    <xf numFmtId="49" fontId="22" fillId="0" borderId="10" xfId="12" applyNumberFormat="1" applyFont="1" applyFill="1" applyBorder="1" applyAlignment="1" applyProtection="1">
      <alignment horizontal="left" vertical="center" wrapText="1" indent="1"/>
    </xf>
    <xf numFmtId="49" fontId="22" fillId="0" borderId="11" xfId="12" applyNumberFormat="1" applyFont="1" applyFill="1" applyBorder="1" applyAlignment="1" applyProtection="1">
      <alignment horizontal="left" vertical="center" wrapText="1" indent="1"/>
    </xf>
    <xf numFmtId="49" fontId="22" fillId="0" borderId="12" xfId="12" applyNumberFormat="1" applyFont="1" applyFill="1" applyBorder="1" applyAlignment="1" applyProtection="1">
      <alignment horizontal="left" vertical="center" wrapText="1" indent="1"/>
    </xf>
    <xf numFmtId="0" fontId="22" fillId="0" borderId="0" xfId="12" applyFont="1" applyFill="1" applyBorder="1" applyAlignment="1" applyProtection="1">
      <alignment horizontal="left" vertical="center" wrapText="1" indent="1"/>
    </xf>
    <xf numFmtId="0" fontId="20" fillId="0" borderId="13" xfId="12" applyFont="1" applyFill="1" applyBorder="1" applyAlignment="1" applyProtection="1">
      <alignment horizontal="left" vertical="center" wrapText="1" indent="1"/>
    </xf>
    <xf numFmtId="0" fontId="20" fillId="0" borderId="14" xfId="12" applyFont="1" applyFill="1" applyBorder="1" applyAlignment="1" applyProtection="1">
      <alignment horizontal="left" vertical="center" wrapText="1" indent="1"/>
    </xf>
    <xf numFmtId="0" fontId="20" fillId="0" borderId="15" xfId="12" applyFont="1" applyFill="1" applyBorder="1" applyAlignment="1" applyProtection="1">
      <alignment horizontal="left" vertical="center" wrapText="1" indent="1"/>
    </xf>
    <xf numFmtId="0" fontId="8" fillId="0" borderId="13" xfId="12" applyFont="1" applyFill="1" applyBorder="1" applyAlignment="1" applyProtection="1">
      <alignment horizontal="center" vertical="center" wrapText="1"/>
    </xf>
    <xf numFmtId="0" fontId="8" fillId="0" borderId="14" xfId="12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12" applyFont="1" applyFill="1" applyBorder="1" applyAlignment="1" applyProtection="1">
      <alignment vertical="center" wrapText="1"/>
    </xf>
    <xf numFmtId="0" fontId="20" fillId="0" borderId="19" xfId="12" applyFont="1" applyFill="1" applyBorder="1" applyAlignment="1" applyProtection="1">
      <alignment vertical="center" wrapText="1"/>
    </xf>
    <xf numFmtId="0" fontId="20" fillId="0" borderId="13" xfId="12" applyFont="1" applyFill="1" applyBorder="1" applyAlignment="1" applyProtection="1">
      <alignment horizontal="center" vertical="center" wrapText="1"/>
    </xf>
    <xf numFmtId="0" fontId="20" fillId="0" borderId="14" xfId="12" applyFont="1" applyFill="1" applyBorder="1" applyAlignment="1" applyProtection="1">
      <alignment horizontal="center" vertical="center" wrapText="1"/>
    </xf>
    <xf numFmtId="0" fontId="20" fillId="0" borderId="20" xfId="12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13" applyFont="1" applyFill="1" applyBorder="1" applyAlignment="1" applyProtection="1">
      <alignment horizontal="left" vertical="center" indent="1"/>
    </xf>
    <xf numFmtId="0" fontId="12" fillId="0" borderId="0" xfId="12" applyFill="1"/>
    <xf numFmtId="0" fontId="8" fillId="0" borderId="20" xfId="12" applyFont="1" applyFill="1" applyBorder="1" applyAlignment="1" applyProtection="1">
      <alignment horizontal="center" vertical="center" wrapText="1"/>
    </xf>
    <xf numFmtId="0" fontId="22" fillId="0" borderId="0" xfId="12" applyFont="1" applyFill="1"/>
    <xf numFmtId="0" fontId="25" fillId="0" borderId="0" xfId="12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13" applyFont="1" applyFill="1" applyBorder="1" applyAlignment="1" applyProtection="1">
      <alignment horizontal="center" vertical="center" wrapText="1"/>
    </xf>
    <xf numFmtId="0" fontId="31" fillId="0" borderId="19" xfId="13" applyFont="1" applyFill="1" applyBorder="1" applyAlignment="1" applyProtection="1">
      <alignment horizontal="center" vertical="center"/>
    </xf>
    <xf numFmtId="0" fontId="31" fillId="0" borderId="32" xfId="13" applyFont="1" applyFill="1" applyBorder="1" applyAlignment="1" applyProtection="1">
      <alignment horizontal="center" vertical="center"/>
    </xf>
    <xf numFmtId="0" fontId="12" fillId="0" borderId="0" xfId="13" applyFill="1" applyProtection="1"/>
    <xf numFmtId="0" fontId="22" fillId="0" borderId="13" xfId="13" applyFont="1" applyFill="1" applyBorder="1" applyAlignment="1" applyProtection="1">
      <alignment horizontal="left" vertical="center" indent="1"/>
    </xf>
    <xf numFmtId="0" fontId="12" fillId="0" borderId="0" xfId="13" applyFill="1" applyAlignment="1" applyProtection="1">
      <alignment vertical="center"/>
    </xf>
    <xf numFmtId="0" fontId="22" fillId="0" borderId="7" xfId="13" applyFont="1" applyFill="1" applyBorder="1" applyAlignment="1" applyProtection="1">
      <alignment horizontal="left" vertical="center" indent="1"/>
    </xf>
    <xf numFmtId="164" fontId="22" fillId="0" borderId="1" xfId="13" applyNumberFormat="1" applyFont="1" applyFill="1" applyBorder="1" applyAlignment="1" applyProtection="1">
      <alignment vertical="center"/>
      <protection locked="0"/>
    </xf>
    <xf numFmtId="0" fontId="22" fillId="0" borderId="8" xfId="13" applyFont="1" applyFill="1" applyBorder="1" applyAlignment="1" applyProtection="1">
      <alignment horizontal="left" vertical="center" indent="1"/>
    </xf>
    <xf numFmtId="164" fontId="22" fillId="0" borderId="2" xfId="13" applyNumberFormat="1" applyFont="1" applyFill="1" applyBorder="1" applyAlignment="1" applyProtection="1">
      <alignment vertical="center"/>
      <protection locked="0"/>
    </xf>
    <xf numFmtId="0" fontId="12" fillId="0" borderId="0" xfId="13" applyFill="1" applyAlignment="1" applyProtection="1">
      <alignment vertical="center"/>
      <protection locked="0"/>
    </xf>
    <xf numFmtId="164" fontId="22" fillId="0" borderId="3" xfId="13" applyNumberFormat="1" applyFont="1" applyFill="1" applyBorder="1" applyAlignment="1" applyProtection="1">
      <alignment vertical="center"/>
      <protection locked="0"/>
    </xf>
    <xf numFmtId="164" fontId="22" fillId="0" borderId="29" xfId="13" applyNumberFormat="1" applyFont="1" applyFill="1" applyBorder="1" applyAlignment="1" applyProtection="1">
      <alignment vertical="center"/>
    </xf>
    <xf numFmtId="164" fontId="20" fillId="0" borderId="14" xfId="13" applyNumberFormat="1" applyFont="1" applyFill="1" applyBorder="1" applyAlignment="1" applyProtection="1">
      <alignment vertical="center"/>
    </xf>
    <xf numFmtId="164" fontId="20" fillId="0" borderId="20" xfId="13" applyNumberFormat="1" applyFont="1" applyFill="1" applyBorder="1" applyAlignment="1" applyProtection="1">
      <alignment vertical="center"/>
    </xf>
    <xf numFmtId="0" fontId="22" fillId="0" borderId="9" xfId="13" applyFont="1" applyFill="1" applyBorder="1" applyAlignment="1" applyProtection="1">
      <alignment horizontal="left" vertical="center" indent="1"/>
    </xf>
    <xf numFmtId="0" fontId="20" fillId="0" borderId="13" xfId="13" applyFont="1" applyFill="1" applyBorder="1" applyAlignment="1" applyProtection="1">
      <alignment horizontal="left" vertical="center" indent="1"/>
    </xf>
    <xf numFmtId="164" fontId="20" fillId="0" borderId="14" xfId="13" applyNumberFormat="1" applyFont="1" applyFill="1" applyBorder="1" applyProtection="1"/>
    <xf numFmtId="0" fontId="12" fillId="0" borderId="0" xfId="13" applyFill="1" applyProtection="1">
      <protection locked="0"/>
    </xf>
    <xf numFmtId="0" fontId="15" fillId="0" borderId="0" xfId="13" applyFont="1" applyFill="1" applyProtection="1"/>
    <xf numFmtId="0" fontId="35" fillId="0" borderId="0" xfId="13" applyFont="1" applyFill="1" applyProtection="1">
      <protection locked="0"/>
    </xf>
    <xf numFmtId="0" fontId="24" fillId="0" borderId="0" xfId="13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12" applyFont="1" applyFill="1" applyBorder="1" applyAlignment="1" applyProtection="1">
      <alignment horizontal="left" vertical="center" wrapText="1" indent="1"/>
    </xf>
    <xf numFmtId="0" fontId="24" fillId="0" borderId="0" xfId="12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12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6" fillId="0" borderId="35" xfId="12" applyNumberFormat="1" applyFont="1" applyFill="1" applyBorder="1" applyAlignment="1" applyProtection="1">
      <alignment horizontal="left" vertical="center"/>
    </xf>
    <xf numFmtId="0" fontId="30" fillId="0" borderId="22" xfId="12" applyFont="1" applyFill="1" applyBorder="1" applyAlignment="1" applyProtection="1">
      <alignment horizontal="left" vertical="center" wrapText="1" indent="1"/>
    </xf>
    <xf numFmtId="0" fontId="22" fillId="0" borderId="2" xfId="12" applyFont="1" applyFill="1" applyBorder="1" applyAlignment="1" applyProtection="1">
      <alignment horizontal="left" indent="6"/>
    </xf>
    <xf numFmtId="0" fontId="22" fillId="0" borderId="2" xfId="12" applyFont="1" applyFill="1" applyBorder="1" applyAlignment="1" applyProtection="1">
      <alignment horizontal="left" vertical="center" wrapText="1" indent="6"/>
    </xf>
    <xf numFmtId="0" fontId="22" fillId="0" borderId="6" xfId="12" applyFont="1" applyFill="1" applyBorder="1" applyAlignment="1" applyProtection="1">
      <alignment horizontal="left" vertical="center" wrapText="1" indent="6"/>
    </xf>
    <xf numFmtId="0" fontId="22" fillId="0" borderId="30" xfId="12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12" applyFont="1" applyFill="1" applyBorder="1"/>
    <xf numFmtId="0" fontId="2" fillId="0" borderId="0" xfId="12" applyFont="1" applyFill="1"/>
    <xf numFmtId="164" fontId="5" fillId="0" borderId="0" xfId="12" applyNumberFormat="1" applyFont="1" applyFill="1" applyBorder="1" applyAlignment="1" applyProtection="1">
      <alignment horizontal="centerContinuous" vertical="center"/>
    </xf>
    <xf numFmtId="0" fontId="15" fillId="0" borderId="8" xfId="12" applyFont="1" applyFill="1" applyBorder="1" applyAlignment="1">
      <alignment horizontal="center" vertical="center"/>
    </xf>
    <xf numFmtId="0" fontId="15" fillId="0" borderId="9" xfId="12" applyFont="1" applyFill="1" applyBorder="1" applyAlignment="1">
      <alignment horizontal="center" vertical="center"/>
    </xf>
    <xf numFmtId="0" fontId="15" fillId="0" borderId="13" xfId="12" applyFont="1" applyFill="1" applyBorder="1" applyAlignment="1">
      <alignment horizontal="center" vertical="center"/>
    </xf>
    <xf numFmtId="0" fontId="15" fillId="0" borderId="14" xfId="12" applyFont="1" applyFill="1" applyBorder="1" applyAlignment="1">
      <alignment horizontal="center" vertical="center"/>
    </xf>
    <xf numFmtId="0" fontId="15" fillId="0" borderId="20" xfId="12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12" applyFont="1" applyFill="1" applyBorder="1" applyAlignment="1">
      <alignment horizontal="center" vertical="center"/>
    </xf>
    <xf numFmtId="0" fontId="32" fillId="0" borderId="14" xfId="12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12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12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12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12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12" applyFont="1" applyFill="1" applyBorder="1" applyAlignment="1" applyProtection="1">
      <alignment horizontal="center" vertical="center" wrapText="1"/>
    </xf>
    <xf numFmtId="0" fontId="29" fillId="0" borderId="4" xfId="12" applyFont="1" applyFill="1" applyBorder="1" applyAlignment="1" applyProtection="1">
      <alignment horizontal="center" vertical="center" wrapText="1"/>
    </xf>
    <xf numFmtId="0" fontId="29" fillId="0" borderId="37" xfId="12" applyFont="1" applyFill="1" applyBorder="1" applyAlignment="1" applyProtection="1">
      <alignment horizontal="center" vertical="center" wrapText="1"/>
    </xf>
    <xf numFmtId="0" fontId="30" fillId="0" borderId="13" xfId="12" applyFont="1" applyFill="1" applyBorder="1" applyAlignment="1" applyProtection="1">
      <alignment horizontal="center" vertical="center"/>
    </xf>
    <xf numFmtId="0" fontId="30" fillId="0" borderId="14" xfId="12" applyFont="1" applyFill="1" applyBorder="1" applyAlignment="1" applyProtection="1">
      <alignment horizontal="center" vertical="center"/>
    </xf>
    <xf numFmtId="0" fontId="30" fillId="0" borderId="20" xfId="12" applyFont="1" applyFill="1" applyBorder="1" applyAlignment="1" applyProtection="1">
      <alignment horizontal="center" vertical="center"/>
    </xf>
    <xf numFmtId="0" fontId="30" fillId="0" borderId="11" xfId="12" applyFont="1" applyFill="1" applyBorder="1" applyAlignment="1" applyProtection="1">
      <alignment horizontal="center" vertical="center"/>
    </xf>
    <xf numFmtId="0" fontId="30" fillId="0" borderId="8" xfId="12" applyFont="1" applyFill="1" applyBorder="1" applyAlignment="1" applyProtection="1">
      <alignment horizontal="center" vertical="center"/>
    </xf>
    <xf numFmtId="0" fontId="30" fillId="0" borderId="10" xfId="12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12" applyFont="1" applyFill="1" applyBorder="1" applyProtection="1">
      <protection locked="0"/>
    </xf>
    <xf numFmtId="0" fontId="30" fillId="0" borderId="2" xfId="12" applyFont="1" applyFill="1" applyBorder="1" applyProtection="1">
      <protection locked="0"/>
    </xf>
    <xf numFmtId="0" fontId="30" fillId="0" borderId="6" xfId="12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15" fillId="3" borderId="24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6" xfId="12" applyNumberFormat="1" applyFont="1" applyFill="1" applyBorder="1" applyAlignment="1" applyProtection="1">
      <alignment horizontal="right" vertical="center" wrapText="1" indent="1"/>
    </xf>
    <xf numFmtId="164" fontId="22" fillId="0" borderId="46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13" applyFont="1" applyFill="1" applyBorder="1" applyAlignment="1" applyProtection="1">
      <alignment horizontal="left" vertical="center" indent="1"/>
    </xf>
    <xf numFmtId="0" fontId="22" fillId="0" borderId="3" xfId="13" applyFont="1" applyFill="1" applyBorder="1" applyAlignment="1" applyProtection="1">
      <alignment horizontal="left" vertical="center" wrapText="1" indent="1"/>
    </xf>
    <xf numFmtId="0" fontId="22" fillId="0" borderId="2" xfId="13" applyFont="1" applyFill="1" applyBorder="1" applyAlignment="1" applyProtection="1">
      <alignment horizontal="left" vertical="center" wrapText="1" indent="1"/>
    </xf>
    <xf numFmtId="0" fontId="22" fillId="0" borderId="3" xfId="13" applyFont="1" applyFill="1" applyBorder="1" applyAlignment="1" applyProtection="1">
      <alignment horizontal="left" vertical="center" indent="1"/>
    </xf>
    <xf numFmtId="0" fontId="8" fillId="0" borderId="14" xfId="13" applyFont="1" applyFill="1" applyBorder="1" applyAlignment="1" applyProtection="1">
      <alignment horizontal="left" indent="1"/>
    </xf>
    <xf numFmtId="164" fontId="30" fillId="0" borderId="47" xfId="12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12" applyNumberFormat="1" applyFont="1" applyFill="1" applyBorder="1" applyAlignment="1" applyProtection="1">
      <alignment horizontal="right" vertical="center" wrapText="1" indent="1"/>
    </xf>
    <xf numFmtId="164" fontId="20" fillId="0" borderId="20" xfId="12" applyNumberFormat="1" applyFont="1" applyFill="1" applyBorder="1" applyAlignment="1" applyProtection="1">
      <alignment horizontal="right" vertical="center" wrapText="1" indent="1"/>
    </xf>
    <xf numFmtId="164" fontId="22" fillId="0" borderId="37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12" applyNumberFormat="1" applyFont="1" applyFill="1" applyBorder="1" applyAlignment="1" applyProtection="1">
      <alignment horizontal="right" vertical="center" wrapText="1" indent="1"/>
    </xf>
    <xf numFmtId="164" fontId="7" fillId="0" borderId="0" xfId="12" applyNumberFormat="1" applyFont="1" applyFill="1" applyBorder="1" applyAlignment="1" applyProtection="1">
      <alignment horizontal="right" vertical="center" wrapText="1" indent="1"/>
    </xf>
    <xf numFmtId="164" fontId="22" fillId="0" borderId="31" xfId="12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12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12" applyFont="1" applyFill="1" applyBorder="1" applyAlignment="1" applyProtection="1">
      <alignment horizontal="center" vertical="center" wrapText="1"/>
    </xf>
    <xf numFmtId="0" fontId="7" fillId="0" borderId="53" xfId="12" applyFont="1" applyFill="1" applyBorder="1" applyAlignment="1" applyProtection="1">
      <alignment vertical="center" wrapText="1"/>
    </xf>
    <xf numFmtId="164" fontId="7" fillId="0" borderId="53" xfId="12" applyNumberFormat="1" applyFont="1" applyFill="1" applyBorder="1" applyAlignment="1" applyProtection="1">
      <alignment horizontal="right" vertical="center" wrapText="1" indent="1"/>
    </xf>
    <xf numFmtId="0" fontId="22" fillId="0" borderId="53" xfId="12" applyFont="1" applyFill="1" applyBorder="1" applyAlignment="1" applyProtection="1">
      <alignment horizontal="right" vertical="center" wrapText="1" indent="1"/>
      <protection locked="0"/>
    </xf>
    <xf numFmtId="164" fontId="30" fillId="0" borderId="53" xfId="1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12" applyFont="1" applyFill="1" applyProtection="1"/>
    <xf numFmtId="0" fontId="12" fillId="0" borderId="0" xfId="12" applyFont="1" applyFill="1" applyAlignment="1" applyProtection="1">
      <alignment horizontal="right" vertical="center" indent="1"/>
    </xf>
    <xf numFmtId="0" fontId="12" fillId="0" borderId="0" xfId="12" applyFont="1" applyFill="1"/>
    <xf numFmtId="0" fontId="12" fillId="0" borderId="0" xfId="12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12" applyNumberFormat="1" applyFont="1" applyFill="1" applyBorder="1" applyAlignment="1" applyProtection="1">
      <alignment horizontal="right" vertical="center" wrapText="1" indent="1"/>
    </xf>
    <xf numFmtId="164" fontId="20" fillId="0" borderId="14" xfId="12" applyNumberFormat="1" applyFont="1" applyFill="1" applyBorder="1" applyAlignment="1" applyProtection="1">
      <alignment horizontal="right" vertical="center" wrapText="1" indent="1"/>
    </xf>
    <xf numFmtId="164" fontId="22" fillId="0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12" applyNumberFormat="1" applyFont="1" applyFill="1" applyBorder="1" applyAlignment="1" applyProtection="1">
      <alignment horizontal="right" vertical="center" wrapText="1" indent="1"/>
    </xf>
    <xf numFmtId="0" fontId="8" fillId="0" borderId="42" xfId="12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12" applyFont="1" applyFill="1" applyBorder="1" applyAlignment="1" applyProtection="1">
      <alignment horizontal="center" vertical="center" wrapText="1"/>
    </xf>
    <xf numFmtId="0" fontId="20" fillId="0" borderId="19" xfId="12" applyFont="1" applyFill="1" applyBorder="1" applyAlignment="1" applyProtection="1">
      <alignment horizontal="center" vertical="center" wrapText="1"/>
    </xf>
    <xf numFmtId="0" fontId="20" fillId="0" borderId="32" xfId="12" applyFont="1" applyFill="1" applyBorder="1" applyAlignment="1" applyProtection="1">
      <alignment horizontal="center" vertical="center" wrapText="1"/>
    </xf>
    <xf numFmtId="164" fontId="22" fillId="0" borderId="29" xfId="12" applyNumberFormat="1" applyFont="1" applyFill="1" applyBorder="1" applyAlignment="1" applyProtection="1">
      <alignment horizontal="right" vertical="center" wrapText="1" indent="1"/>
    </xf>
    <xf numFmtId="0" fontId="22" fillId="0" borderId="3" xfId="12" applyFont="1" applyFill="1" applyBorder="1" applyAlignment="1" applyProtection="1">
      <alignment horizontal="left" vertical="center" wrapText="1" indent="6"/>
    </xf>
    <xf numFmtId="0" fontId="12" fillId="0" borderId="0" xfId="12" applyFill="1" applyProtection="1"/>
    <xf numFmtId="0" fontId="22" fillId="0" borderId="0" xfId="12" applyFont="1" applyFill="1" applyProtection="1"/>
    <xf numFmtId="0" fontId="15" fillId="0" borderId="0" xfId="12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12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12" applyFont="1" applyFill="1" applyProtection="1"/>
    <xf numFmtId="0" fontId="24" fillId="0" borderId="0" xfId="12" applyFont="1" applyFill="1" applyProtection="1"/>
    <xf numFmtId="0" fontId="12" fillId="0" borderId="0" xfId="12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12" applyNumberFormat="1" applyFont="1" applyFill="1" applyBorder="1" applyAlignment="1" applyProtection="1">
      <alignment horizontal="center" vertical="center" wrapText="1"/>
    </xf>
    <xf numFmtId="49" fontId="22" fillId="0" borderId="8" xfId="12" applyNumberFormat="1" applyFont="1" applyFill="1" applyBorder="1" applyAlignment="1" applyProtection="1">
      <alignment horizontal="center" vertical="center" wrapText="1"/>
    </xf>
    <xf numFmtId="49" fontId="22" fillId="0" borderId="10" xfId="12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12" applyNumberFormat="1" applyFont="1" applyFill="1" applyBorder="1" applyAlignment="1" applyProtection="1">
      <alignment horizontal="center" vertical="center" wrapText="1"/>
    </xf>
    <xf numFmtId="49" fontId="22" fillId="0" borderId="7" xfId="12" applyNumberFormat="1" applyFont="1" applyFill="1" applyBorder="1" applyAlignment="1" applyProtection="1">
      <alignment horizontal="center" vertical="center" wrapText="1"/>
    </xf>
    <xf numFmtId="49" fontId="22" fillId="0" borderId="12" xfId="12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164" fontId="29" fillId="0" borderId="36" xfId="12" applyNumberFormat="1" applyFont="1" applyFill="1" applyBorder="1" applyAlignment="1" applyProtection="1">
      <alignment horizontal="right" vertical="center" wrapText="1" indent="1"/>
    </xf>
    <xf numFmtId="164" fontId="22" fillId="0" borderId="47" xfId="12" applyNumberFormat="1" applyFont="1" applyFill="1" applyBorder="1" applyAlignment="1" applyProtection="1">
      <alignment horizontal="right" vertical="center" wrapText="1" indent="1"/>
    </xf>
    <xf numFmtId="164" fontId="22" fillId="0" borderId="3" xfId="12" applyNumberFormat="1" applyFont="1" applyFill="1" applyBorder="1" applyAlignment="1" applyProtection="1">
      <alignment horizontal="right" vertical="center" wrapText="1" indent="1"/>
    </xf>
    <xf numFmtId="0" fontId="20" fillId="0" borderId="36" xfId="12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12" applyFont="1" applyFill="1" applyBorder="1" applyAlignment="1" applyProtection="1">
      <alignment horizontal="left" vertical="center" wrapText="1" indent="1"/>
    </xf>
    <xf numFmtId="0" fontId="30" fillId="0" borderId="2" xfId="12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12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12" applyFont="1" applyFill="1" applyBorder="1" applyAlignment="1">
      <alignment horizontal="center" vertical="center"/>
    </xf>
    <xf numFmtId="165" fontId="32" fillId="0" borderId="14" xfId="12" applyNumberFormat="1" applyFont="1" applyFill="1" applyBorder="1"/>
    <xf numFmtId="165" fontId="32" fillId="0" borderId="20" xfId="12" applyNumberFormat="1" applyFont="1" applyFill="1" applyBorder="1"/>
    <xf numFmtId="0" fontId="35" fillId="0" borderId="0" xfId="12" applyFont="1" applyFill="1"/>
    <xf numFmtId="0" fontId="29" fillId="0" borderId="13" xfId="12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13" applyFont="1" applyFill="1" applyBorder="1" applyAlignment="1" applyProtection="1">
      <alignment horizontal="left" vertical="center" wrapText="1" indent="1"/>
    </xf>
    <xf numFmtId="166" fontId="32" fillId="0" borderId="6" xfId="12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12" applyFont="1" applyFill="1" applyBorder="1" applyAlignment="1" applyProtection="1">
      <alignment horizontal="left" vertical="center" wrapText="1" indent="1"/>
    </xf>
    <xf numFmtId="0" fontId="20" fillId="0" borderId="22" xfId="12" applyFont="1" applyFill="1" applyBorder="1" applyAlignment="1" applyProtection="1">
      <alignment vertical="center" wrapText="1"/>
    </xf>
    <xf numFmtId="164" fontId="20" fillId="0" borderId="23" xfId="12" applyNumberFormat="1" applyFont="1" applyFill="1" applyBorder="1" applyAlignment="1" applyProtection="1">
      <alignment horizontal="right" vertical="center" wrapText="1" indent="1"/>
    </xf>
    <xf numFmtId="0" fontId="22" fillId="0" borderId="30" xfId="12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12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12" applyNumberFormat="1" applyFont="1" applyFill="1" applyBorder="1" applyAlignment="1" applyProtection="1">
      <alignment horizontal="center" vertical="center" wrapText="1"/>
    </xf>
    <xf numFmtId="164" fontId="20" fillId="0" borderId="56" xfId="12" applyNumberFormat="1" applyFont="1" applyFill="1" applyBorder="1" applyAlignment="1" applyProtection="1">
      <alignment horizontal="right" vertical="center" wrapText="1" indent="1"/>
    </xf>
    <xf numFmtId="164" fontId="22" fillId="0" borderId="51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12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12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12" applyFont="1" applyFill="1" applyBorder="1" applyAlignment="1" applyProtection="1">
      <alignment horizontal="center" vertical="center" wrapText="1"/>
    </xf>
    <xf numFmtId="0" fontId="29" fillId="0" borderId="22" xfId="12" applyFont="1" applyFill="1" applyBorder="1" applyAlignment="1" applyProtection="1">
      <alignment vertical="center" wrapText="1"/>
    </xf>
    <xf numFmtId="164" fontId="29" fillId="0" borderId="22" xfId="12" applyNumberFormat="1" applyFont="1" applyFill="1" applyBorder="1" applyAlignment="1" applyProtection="1">
      <alignment horizontal="right" vertical="center" wrapText="1" indent="1"/>
    </xf>
    <xf numFmtId="164" fontId="29" fillId="0" borderId="52" xfId="12" applyNumberFormat="1" applyFont="1" applyFill="1" applyBorder="1" applyAlignment="1" applyProtection="1">
      <alignment horizontal="right" vertical="center" wrapText="1" indent="1"/>
    </xf>
    <xf numFmtId="0" fontId="22" fillId="0" borderId="53" xfId="12" applyFont="1" applyFill="1" applyBorder="1" applyAlignment="1" applyProtection="1">
      <alignment horizontal="right" vertical="center" wrapText="1" indent="1"/>
    </xf>
    <xf numFmtId="164" fontId="30" fillId="0" borderId="53" xfId="12" applyNumberFormat="1" applyFont="1" applyFill="1" applyBorder="1" applyAlignment="1" applyProtection="1">
      <alignment horizontal="right" vertical="center" wrapText="1" indent="1"/>
    </xf>
    <xf numFmtId="0" fontId="15" fillId="0" borderId="0" xfId="12" applyFont="1" applyFill="1" applyBorder="1" applyProtection="1"/>
    <xf numFmtId="164" fontId="29" fillId="0" borderId="14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30" fillId="0" borderId="9" xfId="12" applyFont="1" applyFill="1" applyBorder="1" applyAlignment="1" applyProtection="1">
      <alignment horizontal="center" vertical="center"/>
    </xf>
    <xf numFmtId="165" fontId="30" fillId="0" borderId="47" xfId="1" applyNumberFormat="1" applyFont="1" applyFill="1" applyBorder="1" applyProtection="1">
      <protection locked="0"/>
    </xf>
    <xf numFmtId="0" fontId="30" fillId="0" borderId="2" xfId="12" applyFont="1" applyFill="1" applyBorder="1" applyProtection="1"/>
    <xf numFmtId="164" fontId="19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0" xfId="0" applyNumberFormat="1" applyFont="1" applyFill="1" applyAlignment="1">
      <alignment vertical="center" wrapText="1"/>
    </xf>
    <xf numFmtId="0" fontId="31" fillId="0" borderId="11" xfId="10" applyFont="1" applyBorder="1" applyAlignment="1">
      <alignment horizontal="center" vertical="center" wrapText="1"/>
    </xf>
    <xf numFmtId="0" fontId="31" fillId="0" borderId="4" xfId="10" applyFont="1" applyBorder="1" applyAlignment="1">
      <alignment horizontal="center" vertical="center"/>
    </xf>
    <xf numFmtId="0" fontId="31" fillId="0" borderId="37" xfId="10" applyFont="1" applyBorder="1" applyAlignment="1">
      <alignment horizontal="center" vertical="center" wrapText="1"/>
    </xf>
    <xf numFmtId="0" fontId="17" fillId="0" borderId="8" xfId="10" applyFont="1" applyBorder="1" applyAlignment="1">
      <alignment horizontal="center" vertical="center"/>
    </xf>
    <xf numFmtId="0" fontId="17" fillId="0" borderId="2" xfId="10" applyFont="1" applyBorder="1" applyAlignment="1" applyProtection="1">
      <alignment horizontal="left" vertical="center" indent="1"/>
      <protection locked="0"/>
    </xf>
    <xf numFmtId="3" fontId="17" fillId="0" borderId="16" xfId="10" applyNumberFormat="1" applyFont="1" applyBorder="1" applyAlignment="1" applyProtection="1">
      <alignment horizontal="right" vertical="center" indent="1"/>
      <protection locked="0"/>
    </xf>
    <xf numFmtId="0" fontId="0" fillId="0" borderId="10" xfId="10" applyFont="1" applyBorder="1" applyAlignment="1">
      <alignment horizontal="center" vertical="center"/>
    </xf>
    <xf numFmtId="0" fontId="0" fillId="0" borderId="6" xfId="10" applyFont="1" applyBorder="1" applyAlignment="1" applyProtection="1">
      <alignment horizontal="left" vertical="center" indent="1"/>
      <protection locked="0"/>
    </xf>
    <xf numFmtId="3" fontId="17" fillId="0" borderId="18" xfId="10" applyNumberFormat="1" applyFont="1" applyBorder="1" applyAlignment="1" applyProtection="1">
      <alignment horizontal="right" vertical="center" indent="1"/>
      <protection locked="0"/>
    </xf>
    <xf numFmtId="3" fontId="32" fillId="0" borderId="31" xfId="10" applyNumberFormat="1" applyFont="1" applyBorder="1" applyAlignment="1" applyProtection="1">
      <alignment horizontal="right" vertical="center" indent="1"/>
      <protection locked="0"/>
    </xf>
    <xf numFmtId="0" fontId="0" fillId="0" borderId="8" xfId="10" applyFont="1" applyBorder="1" applyAlignment="1">
      <alignment horizontal="center" vertical="center"/>
    </xf>
    <xf numFmtId="3" fontId="32" fillId="0" borderId="23" xfId="10" applyNumberFormat="1" applyFont="1" applyFill="1" applyBorder="1" applyAlignment="1">
      <alignment horizontal="right" vertical="center" indent="1"/>
    </xf>
    <xf numFmtId="0" fontId="35" fillId="0" borderId="21" xfId="10" applyFont="1" applyBorder="1" applyAlignment="1">
      <alignment horizontal="left" vertical="center" indent="2"/>
    </xf>
    <xf numFmtId="0" fontId="35" fillId="0" borderId="22" xfId="10" applyFont="1" applyBorder="1" applyAlignment="1">
      <alignment horizontal="left" vertical="center" indent="2"/>
    </xf>
    <xf numFmtId="164" fontId="0" fillId="0" borderId="0" xfId="0" applyNumberFormat="1" applyFont="1" applyFill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47" fillId="0" borderId="0" xfId="0" applyFont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3" fontId="50" fillId="0" borderId="16" xfId="0" applyNumberFormat="1" applyFont="1" applyBorder="1"/>
    <xf numFmtId="0" fontId="18" fillId="0" borderId="8" xfId="9" applyFont="1" applyFill="1" applyBorder="1" applyAlignment="1">
      <alignment vertical="center"/>
    </xf>
    <xf numFmtId="0" fontId="18" fillId="0" borderId="2" xfId="9" applyFont="1" applyFill="1" applyBorder="1" applyAlignment="1">
      <alignment vertical="center"/>
    </xf>
    <xf numFmtId="0" fontId="18" fillId="0" borderId="16" xfId="9" applyFont="1" applyFill="1" applyBorder="1" applyAlignment="1">
      <alignment vertical="center"/>
    </xf>
    <xf numFmtId="0" fontId="33" fillId="0" borderId="8" xfId="9" applyFont="1" applyFill="1" applyBorder="1" applyAlignment="1">
      <alignment horizontal="left"/>
    </xf>
    <xf numFmtId="0" fontId="51" fillId="0" borderId="2" xfId="9" applyFont="1" applyFill="1" applyBorder="1" applyAlignment="1" applyProtection="1">
      <alignment horizontal="left" vertical="center" wrapText="1"/>
      <protection locked="0"/>
    </xf>
    <xf numFmtId="0" fontId="33" fillId="0" borderId="8" xfId="9" applyFont="1" applyFill="1" applyBorder="1"/>
    <xf numFmtId="3" fontId="33" fillId="0" borderId="2" xfId="9" applyNumberFormat="1" applyFont="1" applyFill="1" applyBorder="1"/>
    <xf numFmtId="0" fontId="50" fillId="0" borderId="2" xfId="9" applyFont="1" applyFill="1" applyBorder="1" applyAlignment="1" applyProtection="1">
      <alignment horizontal="left" vertical="center" wrapText="1"/>
      <protection locked="0"/>
    </xf>
    <xf numFmtId="0" fontId="17" fillId="0" borderId="8" xfId="9" applyFont="1" applyFill="1" applyBorder="1"/>
    <xf numFmtId="3" fontId="17" fillId="0" borderId="2" xfId="9" applyNumberFormat="1" applyFont="1" applyFill="1" applyBorder="1"/>
    <xf numFmtId="0" fontId="50" fillId="0" borderId="2" xfId="9" applyFont="1" applyFill="1" applyBorder="1" applyAlignment="1" applyProtection="1">
      <alignment horizontal="left" vertical="center" wrapText="1"/>
    </xf>
    <xf numFmtId="0" fontId="17" fillId="0" borderId="1" xfId="9" applyFont="1" applyFill="1" applyBorder="1"/>
    <xf numFmtId="0" fontId="17" fillId="0" borderId="8" xfId="9" applyFont="1" applyFill="1" applyBorder="1" applyAlignment="1" applyProtection="1">
      <alignment vertical="center"/>
    </xf>
    <xf numFmtId="0" fontId="45" fillId="0" borderId="2" xfId="9" applyFont="1" applyFill="1" applyBorder="1" applyAlignment="1" applyProtection="1">
      <alignment horizontal="left" vertical="center" wrapText="1"/>
    </xf>
    <xf numFmtId="0" fontId="17" fillId="0" borderId="8" xfId="9" applyFont="1" applyFill="1" applyBorder="1" applyAlignment="1">
      <alignment vertical="center"/>
    </xf>
    <xf numFmtId="0" fontId="17" fillId="0" borderId="2" xfId="9" applyFont="1" applyFill="1" applyBorder="1" applyAlignment="1">
      <alignment vertical="center"/>
    </xf>
    <xf numFmtId="0" fontId="45" fillId="0" borderId="16" xfId="9" applyFont="1" applyFill="1" applyBorder="1" applyAlignment="1">
      <alignment horizontal="center" vertical="center" wrapText="1"/>
    </xf>
    <xf numFmtId="3" fontId="33" fillId="0" borderId="16" xfId="9" applyNumberFormat="1" applyFont="1" applyFill="1" applyBorder="1"/>
    <xf numFmtId="3" fontId="17" fillId="0" borderId="16" xfId="9" applyNumberFormat="1" applyFont="1" applyFill="1" applyBorder="1"/>
    <xf numFmtId="0" fontId="17" fillId="0" borderId="8" xfId="9" applyFont="1" applyFill="1" applyBorder="1" applyAlignment="1">
      <alignment horizontal="left"/>
    </xf>
    <xf numFmtId="0" fontId="17" fillId="0" borderId="8" xfId="9" applyFont="1" applyFill="1" applyBorder="1" applyAlignment="1" applyProtection="1">
      <alignment horizontal="left" vertical="center"/>
    </xf>
    <xf numFmtId="0" fontId="32" fillId="0" borderId="8" xfId="9" applyFont="1" applyFill="1" applyBorder="1"/>
    <xf numFmtId="0" fontId="32" fillId="0" borderId="2" xfId="9" applyFont="1" applyFill="1" applyBorder="1" applyAlignment="1" applyProtection="1">
      <alignment horizontal="left" vertical="center"/>
    </xf>
    <xf numFmtId="3" fontId="32" fillId="0" borderId="2" xfId="9" applyNumberFormat="1" applyFont="1" applyFill="1" applyBorder="1"/>
    <xf numFmtId="3" fontId="32" fillId="0" borderId="16" xfId="9" applyNumberFormat="1" applyFont="1" applyFill="1" applyBorder="1"/>
    <xf numFmtId="0" fontId="32" fillId="0" borderId="8" xfId="9" applyFont="1" applyFill="1" applyBorder="1" applyAlignment="1" applyProtection="1">
      <alignment vertical="center"/>
    </xf>
    <xf numFmtId="0" fontId="32" fillId="0" borderId="10" xfId="9" applyFont="1" applyFill="1" applyBorder="1" applyAlignment="1" applyProtection="1">
      <alignment vertical="center"/>
    </xf>
    <xf numFmtId="0" fontId="45" fillId="0" borderId="6" xfId="9" applyFont="1" applyFill="1" applyBorder="1" applyAlignment="1" applyProtection="1">
      <alignment horizontal="left" vertical="center" wrapText="1"/>
    </xf>
    <xf numFmtId="0" fontId="32" fillId="0" borderId="10" xfId="9" applyFont="1" applyFill="1" applyBorder="1"/>
    <xf numFmtId="3" fontId="32" fillId="0" borderId="6" xfId="9" applyNumberFormat="1" applyFont="1" applyFill="1" applyBorder="1"/>
    <xf numFmtId="3" fontId="32" fillId="0" borderId="18" xfId="9" applyNumberFormat="1" applyFont="1" applyFill="1" applyBorder="1"/>
    <xf numFmtId="0" fontId="17" fillId="0" borderId="13" xfId="9" applyFont="1" applyFill="1" applyBorder="1"/>
    <xf numFmtId="3" fontId="17" fillId="0" borderId="14" xfId="9" applyNumberFormat="1" applyFont="1" applyFill="1" applyBorder="1"/>
    <xf numFmtId="3" fontId="32" fillId="0" borderId="20" xfId="9" applyNumberFormat="1" applyFont="1" applyFill="1" applyBorder="1"/>
    <xf numFmtId="164" fontId="17" fillId="0" borderId="0" xfId="11" applyNumberFormat="1" applyFill="1" applyAlignment="1">
      <alignment horizontal="left" vertical="center" wrapText="1"/>
    </xf>
    <xf numFmtId="0" fontId="8" fillId="0" borderId="11" xfId="11" applyFont="1" applyFill="1" applyBorder="1" applyAlignment="1">
      <alignment horizontal="center" vertical="center" wrapText="1"/>
    </xf>
    <xf numFmtId="164" fontId="17" fillId="0" borderId="8" xfId="11" applyNumberFormat="1" applyFont="1" applyFill="1" applyBorder="1" applyAlignment="1" applyProtection="1">
      <alignment vertical="center" wrapText="1"/>
      <protection locked="0"/>
    </xf>
    <xf numFmtId="3" fontId="15" fillId="0" borderId="2" xfId="3" applyNumberFormat="1" applyFont="1" applyFill="1" applyBorder="1" applyAlignment="1" applyProtection="1">
      <alignment vertical="center" wrapText="1"/>
      <protection locked="0"/>
    </xf>
    <xf numFmtId="164" fontId="32" fillId="0" borderId="13" xfId="11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14" xfId="3" applyNumberFormat="1" applyFont="1" applyFill="1" applyBorder="1" applyAlignment="1" applyProtection="1">
      <alignment vertical="center" wrapText="1"/>
      <protection locked="0"/>
    </xf>
    <xf numFmtId="3" fontId="50" fillId="0" borderId="2" xfId="3" applyNumberFormat="1" applyFont="1" applyBorder="1" applyAlignment="1"/>
    <xf numFmtId="0" fontId="50" fillId="0" borderId="8" xfId="6" applyFont="1" applyBorder="1"/>
    <xf numFmtId="0" fontId="50" fillId="0" borderId="58" xfId="6" applyFont="1" applyBorder="1"/>
    <xf numFmtId="164" fontId="17" fillId="0" borderId="0" xfId="11" applyNumberFormat="1" applyFill="1" applyAlignment="1">
      <alignment vertical="center" wrapText="1"/>
    </xf>
    <xf numFmtId="164" fontId="4" fillId="0" borderId="0" xfId="11" applyNumberFormat="1" applyFont="1" applyFill="1" applyAlignment="1">
      <alignment horizontal="center" vertical="center" wrapText="1"/>
    </xf>
    <xf numFmtId="164" fontId="19" fillId="0" borderId="0" xfId="11" applyNumberFormat="1" applyFont="1" applyFill="1" applyBorder="1" applyAlignment="1" applyProtection="1">
      <alignment horizontal="left" vertical="center" wrapText="1" indent="1"/>
      <protection locked="0"/>
    </xf>
    <xf numFmtId="3" fontId="19" fillId="0" borderId="0" xfId="3" applyNumberFormat="1" applyFont="1" applyFill="1" applyBorder="1" applyAlignment="1" applyProtection="1">
      <alignment vertical="center" wrapText="1"/>
      <protection locked="0"/>
    </xf>
    <xf numFmtId="164" fontId="17" fillId="0" borderId="0" xfId="11" applyNumberFormat="1" applyFill="1" applyAlignment="1">
      <alignment horizontal="center" vertical="center" wrapText="1"/>
    </xf>
    <xf numFmtId="3" fontId="17" fillId="0" borderId="0" xfId="3" applyNumberFormat="1" applyFont="1" applyFill="1" applyAlignment="1">
      <alignment vertical="center" wrapText="1"/>
    </xf>
    <xf numFmtId="164" fontId="8" fillId="0" borderId="0" xfId="11" applyNumberFormat="1" applyFont="1" applyFill="1" applyBorder="1" applyAlignment="1">
      <alignment horizontal="left" vertical="center" wrapText="1"/>
    </xf>
    <xf numFmtId="3" fontId="8" fillId="0" borderId="0" xfId="3" applyNumberFormat="1" applyFont="1" applyFill="1" applyBorder="1" applyAlignment="1">
      <alignment vertical="center" wrapText="1"/>
    </xf>
    <xf numFmtId="164" fontId="4" fillId="0" borderId="0" xfId="11" applyNumberFormat="1" applyFont="1" applyFill="1" applyAlignment="1">
      <alignment vertical="center" wrapText="1"/>
    </xf>
    <xf numFmtId="164" fontId="17" fillId="0" borderId="0" xfId="11" applyNumberFormat="1" applyFill="1" applyBorder="1" applyAlignment="1">
      <alignment horizontal="center" vertical="center" wrapText="1"/>
    </xf>
    <xf numFmtId="3" fontId="17" fillId="0" borderId="0" xfId="3" applyNumberFormat="1" applyFont="1" applyFill="1" applyBorder="1" applyAlignment="1">
      <alignment vertical="center" wrapText="1"/>
    </xf>
    <xf numFmtId="49" fontId="22" fillId="0" borderId="21" xfId="12" applyNumberFormat="1" applyFont="1" applyFill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center" vertical="center" wrapText="1"/>
    </xf>
    <xf numFmtId="0" fontId="50" fillId="0" borderId="8" xfId="0" applyFont="1" applyBorder="1"/>
    <xf numFmtId="0" fontId="53" fillId="0" borderId="8" xfId="0" applyNumberFormat="1" applyFont="1" applyFill="1" applyBorder="1" applyAlignment="1">
      <alignment vertical="center" wrapText="1" readingOrder="1"/>
    </xf>
    <xf numFmtId="3" fontId="50" fillId="0" borderId="16" xfId="0" applyNumberFormat="1" applyFont="1" applyFill="1" applyBorder="1" applyAlignment="1"/>
    <xf numFmtId="0" fontId="53" fillId="0" borderId="7" xfId="0" applyNumberFormat="1" applyFont="1" applyFill="1" applyBorder="1" applyAlignment="1">
      <alignment vertical="center" wrapText="1" readingOrder="1"/>
    </xf>
    <xf numFmtId="0" fontId="0" fillId="0" borderId="16" xfId="0" applyFont="1" applyBorder="1"/>
    <xf numFmtId="0" fontId="54" fillId="0" borderId="12" xfId="0" applyNumberFormat="1" applyFont="1" applyFill="1" applyBorder="1" applyAlignment="1">
      <alignment vertical="center" wrapText="1" readingOrder="1"/>
    </xf>
    <xf numFmtId="3" fontId="45" fillId="0" borderId="31" xfId="0" applyNumberFormat="1" applyFont="1" applyFill="1" applyBorder="1" applyAlignment="1">
      <alignment vertical="top" wrapText="1"/>
    </xf>
    <xf numFmtId="0" fontId="0" fillId="0" borderId="2" xfId="10" applyFont="1" applyBorder="1" applyAlignment="1" applyProtection="1">
      <alignment horizontal="left" vertical="center" indent="1"/>
      <protection locked="0"/>
    </xf>
    <xf numFmtId="164" fontId="29" fillId="0" borderId="36" xfId="12" applyNumberFormat="1" applyFont="1" applyFill="1" applyBorder="1" applyAlignment="1" applyProtection="1">
      <alignment horizontal="center" vertical="center" wrapText="1"/>
    </xf>
    <xf numFmtId="164" fontId="22" fillId="0" borderId="2" xfId="13" applyNumberFormat="1" applyFont="1" applyFill="1" applyBorder="1" applyAlignment="1" applyProtection="1">
      <alignment vertical="center"/>
    </xf>
    <xf numFmtId="0" fontId="0" fillId="0" borderId="8" xfId="9" applyFont="1" applyFill="1" applyBorder="1"/>
    <xf numFmtId="0" fontId="1" fillId="0" borderId="8" xfId="9" applyFont="1" applyFill="1" applyBorder="1"/>
    <xf numFmtId="3" fontId="1" fillId="0" borderId="2" xfId="9" applyNumberFormat="1" applyFont="1" applyFill="1" applyBorder="1"/>
    <xf numFmtId="49" fontId="0" fillId="0" borderId="2" xfId="9" applyNumberFormat="1" applyFont="1" applyFill="1" applyBorder="1" applyAlignment="1">
      <alignment horizontal="right"/>
    </xf>
    <xf numFmtId="164" fontId="7" fillId="0" borderId="0" xfId="12" applyNumberFormat="1" applyFont="1" applyFill="1" applyBorder="1" applyAlignment="1" applyProtection="1">
      <alignment horizontal="center" vertical="center"/>
    </xf>
    <xf numFmtId="164" fontId="36" fillId="0" borderId="35" xfId="12" applyNumberFormat="1" applyFont="1" applyFill="1" applyBorder="1" applyAlignment="1" applyProtection="1">
      <alignment horizontal="left" vertical="center"/>
    </xf>
    <xf numFmtId="164" fontId="36" fillId="0" borderId="35" xfId="12" applyNumberFormat="1" applyFont="1" applyFill="1" applyBorder="1" applyAlignment="1" applyProtection="1">
      <alignment horizontal="left"/>
    </xf>
    <xf numFmtId="0" fontId="24" fillId="0" borderId="0" xfId="12" applyFont="1" applyFill="1" applyAlignment="1" applyProtection="1">
      <alignment horizontal="center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5" fillId="0" borderId="53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5" fillId="0" borderId="0" xfId="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12" applyFont="1" applyFill="1" applyBorder="1" applyAlignment="1">
      <alignment horizontal="center" vertical="center" wrapText="1"/>
    </xf>
    <xf numFmtId="0" fontId="32" fillId="0" borderId="18" xfId="12" applyFont="1" applyFill="1" applyBorder="1" applyAlignment="1">
      <alignment horizontal="center" vertical="center" wrapText="1"/>
    </xf>
    <xf numFmtId="0" fontId="32" fillId="0" borderId="11" xfId="12" applyFont="1" applyFill="1" applyBorder="1" applyAlignment="1">
      <alignment horizontal="center" vertical="center" wrapText="1"/>
    </xf>
    <xf numFmtId="0" fontId="32" fillId="0" borderId="10" xfId="12" applyFont="1" applyFill="1" applyBorder="1" applyAlignment="1">
      <alignment horizontal="center" vertical="center" wrapText="1"/>
    </xf>
    <xf numFmtId="0" fontId="32" fillId="0" borderId="4" xfId="12" applyFont="1" applyFill="1" applyBorder="1" applyAlignment="1">
      <alignment horizontal="center" vertical="center" wrapText="1"/>
    </xf>
    <xf numFmtId="0" fontId="32" fillId="0" borderId="6" xfId="12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12" applyFont="1" applyFill="1" applyBorder="1" applyAlignment="1" applyProtection="1">
      <alignment horizontal="left"/>
    </xf>
    <xf numFmtId="0" fontId="31" fillId="0" borderId="14" xfId="12" applyFont="1" applyFill="1" applyBorder="1" applyAlignment="1" applyProtection="1">
      <alignment horizontal="left"/>
    </xf>
    <xf numFmtId="0" fontId="22" fillId="0" borderId="53" xfId="12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4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7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45" fillId="0" borderId="37" xfId="8" applyFont="1" applyFill="1" applyBorder="1" applyAlignment="1">
      <alignment horizontal="center" vertical="center" wrapText="1"/>
    </xf>
    <xf numFmtId="0" fontId="45" fillId="0" borderId="16" xfId="8" applyFont="1" applyFill="1" applyBorder="1" applyAlignment="1">
      <alignment horizontal="center" vertical="center" wrapText="1"/>
    </xf>
    <xf numFmtId="0" fontId="52" fillId="0" borderId="8" xfId="9" applyFont="1" applyFill="1" applyBorder="1" applyAlignment="1">
      <alignment horizontal="center" vertical="center" wrapText="1"/>
    </xf>
    <xf numFmtId="0" fontId="17" fillId="0" borderId="2" xfId="9" applyFont="1" applyBorder="1" applyAlignment="1">
      <alignment vertical="center"/>
    </xf>
    <xf numFmtId="0" fontId="32" fillId="0" borderId="13" xfId="9" applyFont="1" applyFill="1" applyBorder="1" applyAlignment="1"/>
    <xf numFmtId="0" fontId="32" fillId="0" borderId="14" xfId="9" applyFont="1" applyFill="1" applyBorder="1" applyAlignment="1"/>
    <xf numFmtId="0" fontId="16" fillId="0" borderId="35" xfId="0" applyFont="1" applyFill="1" applyBorder="1" applyAlignment="1" applyProtection="1">
      <alignment horizontal="center" vertical="center"/>
    </xf>
    <xf numFmtId="0" fontId="45" fillId="0" borderId="11" xfId="9" applyFont="1" applyFill="1" applyBorder="1" applyAlignment="1">
      <alignment horizontal="center" vertical="center" wrapText="1"/>
    </xf>
    <xf numFmtId="0" fontId="17" fillId="0" borderId="4" xfId="9" applyFont="1" applyBorder="1" applyAlignment="1"/>
    <xf numFmtId="0" fontId="17" fillId="0" borderId="8" xfId="9" applyFont="1" applyBorder="1" applyAlignment="1"/>
    <xf numFmtId="0" fontId="17" fillId="0" borderId="2" xfId="9" applyFont="1" applyBorder="1" applyAlignment="1"/>
    <xf numFmtId="0" fontId="45" fillId="0" borderId="11" xfId="8" applyFont="1" applyFill="1" applyBorder="1" applyAlignment="1">
      <alignment horizontal="center" vertical="center" wrapText="1"/>
    </xf>
    <xf numFmtId="0" fontId="45" fillId="0" borderId="8" xfId="8" applyFont="1" applyFill="1" applyBorder="1" applyAlignment="1">
      <alignment horizontal="center" vertical="center" wrapText="1"/>
    </xf>
    <xf numFmtId="0" fontId="45" fillId="0" borderId="4" xfId="8" quotePrefix="1" applyFont="1" applyFill="1" applyBorder="1" applyAlignment="1">
      <alignment horizontal="center" vertical="center" wrapText="1"/>
    </xf>
    <xf numFmtId="0" fontId="45" fillId="0" borderId="2" xfId="8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wrapText="1"/>
    </xf>
    <xf numFmtId="0" fontId="0" fillId="0" borderId="35" xfId="0" applyBorder="1" applyAlignment="1"/>
    <xf numFmtId="0" fontId="32" fillId="0" borderId="12" xfId="10" applyFont="1" applyBorder="1" applyAlignment="1" applyProtection="1">
      <alignment horizontal="left" vertical="center"/>
      <protection locked="0"/>
    </xf>
    <xf numFmtId="0" fontId="17" fillId="0" borderId="30" xfId="10" applyBorder="1" applyAlignment="1">
      <alignment vertical="center"/>
    </xf>
    <xf numFmtId="0" fontId="21" fillId="0" borderId="33" xfId="13" applyFont="1" applyFill="1" applyBorder="1" applyAlignment="1" applyProtection="1">
      <alignment horizontal="left" vertical="center" indent="1"/>
    </xf>
    <xf numFmtId="0" fontId="21" fillId="0" borderId="44" xfId="13" applyFont="1" applyFill="1" applyBorder="1" applyAlignment="1" applyProtection="1">
      <alignment horizontal="left" vertical="center" indent="1"/>
    </xf>
    <xf numFmtId="0" fontId="21" fillId="0" borderId="56" xfId="13" applyFont="1" applyFill="1" applyBorder="1" applyAlignment="1" applyProtection="1">
      <alignment horizontal="left" vertical="center" indent="1"/>
    </xf>
    <xf numFmtId="0" fontId="21" fillId="0" borderId="36" xfId="13" applyFont="1" applyFill="1" applyBorder="1" applyAlignment="1" applyProtection="1">
      <alignment horizontal="left" vertical="center" indent="1"/>
    </xf>
    <xf numFmtId="0" fontId="24" fillId="0" borderId="0" xfId="13" applyFont="1" applyFill="1" applyAlignment="1" applyProtection="1">
      <alignment horizontal="center" wrapText="1"/>
    </xf>
    <xf numFmtId="0" fontId="24" fillId="0" borderId="0" xfId="13" applyFont="1" applyFill="1" applyAlignment="1" applyProtection="1">
      <alignment horizontal="center"/>
    </xf>
  </cellXfs>
  <cellStyles count="14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_2010. évi normatív állami támogatás" xfId="8"/>
    <cellStyle name="Normál_költségvetési táblák 2008.terv." xfId="9"/>
    <cellStyle name="Normál_költségvetési táblák 2009.terv." xfId="10"/>
    <cellStyle name="Normál_költségvetési táblák 2009.terv. 2" xfId="11"/>
    <cellStyle name="Normál_KVRENMUNKA" xfId="12"/>
    <cellStyle name="Normál_SEGEDLETEK" xfId="13"/>
  </cellStyles>
  <dxfs count="3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workbookViewId="0">
      <selection activeCell="A12" sqref="A12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147</v>
      </c>
    </row>
    <row r="4" spans="1:2" x14ac:dyDescent="0.2">
      <c r="A4" s="151"/>
      <c r="B4" s="151"/>
    </row>
    <row r="5" spans="1:2" s="163" customFormat="1" ht="15.75" x14ac:dyDescent="0.25">
      <c r="A5" s="99" t="s">
        <v>669</v>
      </c>
      <c r="B5" s="162"/>
    </row>
    <row r="6" spans="1:2" x14ac:dyDescent="0.2">
      <c r="A6" s="151"/>
      <c r="B6" s="151"/>
    </row>
    <row r="7" spans="1:2" x14ac:dyDescent="0.2">
      <c r="A7" s="151" t="s">
        <v>550</v>
      </c>
      <c r="B7" s="151" t="s">
        <v>494</v>
      </c>
    </row>
    <row r="8" spans="1:2" x14ac:dyDescent="0.2">
      <c r="A8" s="151" t="s">
        <v>551</v>
      </c>
      <c r="B8" s="151" t="s">
        <v>495</v>
      </c>
    </row>
    <row r="9" spans="1:2" x14ac:dyDescent="0.2">
      <c r="A9" s="151" t="s">
        <v>552</v>
      </c>
      <c r="B9" s="151" t="s">
        <v>496</v>
      </c>
    </row>
    <row r="10" spans="1:2" x14ac:dyDescent="0.2">
      <c r="A10" s="151"/>
      <c r="B10" s="151"/>
    </row>
    <row r="11" spans="1:2" x14ac:dyDescent="0.2">
      <c r="A11" s="151"/>
      <c r="B11" s="151"/>
    </row>
    <row r="12" spans="1:2" s="163" customFormat="1" ht="15.75" x14ac:dyDescent="0.25">
      <c r="A12" s="99" t="str">
        <f>+CONCATENATE(LEFT(A5,4),". évi előirányzat KIADÁSOK")</f>
        <v>2016. évi előirányzat KIADÁSOK</v>
      </c>
      <c r="B12" s="162"/>
    </row>
    <row r="13" spans="1:2" x14ac:dyDescent="0.2">
      <c r="A13" s="151"/>
      <c r="B13" s="151"/>
    </row>
    <row r="14" spans="1:2" x14ac:dyDescent="0.2">
      <c r="A14" s="151" t="s">
        <v>553</v>
      </c>
      <c r="B14" s="151" t="s">
        <v>497</v>
      </c>
    </row>
    <row r="15" spans="1:2" x14ac:dyDescent="0.2">
      <c r="A15" s="151" t="s">
        <v>554</v>
      </c>
      <c r="B15" s="151" t="s">
        <v>498</v>
      </c>
    </row>
    <row r="16" spans="1:2" x14ac:dyDescent="0.2">
      <c r="A16" s="151" t="s">
        <v>555</v>
      </c>
      <c r="B16" s="151" t="s">
        <v>499</v>
      </c>
    </row>
  </sheetData>
  <sheetProtection selectLockedCells="1" selectUnlockedCells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4"/>
  <sheetViews>
    <sheetView zoomScale="120" zoomScaleNormal="120" workbookViewId="0">
      <selection activeCell="E9" sqref="E9"/>
    </sheetView>
  </sheetViews>
  <sheetFormatPr defaultRowHeight="15" x14ac:dyDescent="0.25"/>
  <cols>
    <col min="1" max="1" width="5.6640625" style="165" customWidth="1"/>
    <col min="2" max="2" width="68.6640625" style="165" customWidth="1"/>
    <col min="3" max="3" width="19.5" style="165" customWidth="1"/>
    <col min="4" max="16384" width="9.33203125" style="165"/>
  </cols>
  <sheetData>
    <row r="1" spans="1:4" ht="33" customHeight="1" x14ac:dyDescent="0.25">
      <c r="A1" s="663" t="s">
        <v>656</v>
      </c>
      <c r="B1" s="663"/>
      <c r="C1" s="663"/>
    </row>
    <row r="2" spans="1:4" ht="15.95" customHeight="1" thickBot="1" x14ac:dyDescent="0.3">
      <c r="A2" s="166"/>
      <c r="B2" s="166"/>
      <c r="C2" s="177" t="s">
        <v>672</v>
      </c>
      <c r="D2" s="172"/>
    </row>
    <row r="3" spans="1:4" ht="26.25" customHeight="1" thickBot="1" x14ac:dyDescent="0.3">
      <c r="A3" s="196" t="s">
        <v>15</v>
      </c>
      <c r="B3" s="197" t="s">
        <v>192</v>
      </c>
      <c r="C3" s="198" t="str">
        <f>+'1.1.sz.mell.'!C3</f>
        <v>2016. évi előirányzat</v>
      </c>
    </row>
    <row r="4" spans="1:4" ht="15.75" thickBot="1" x14ac:dyDescent="0.3">
      <c r="A4" s="199" t="s">
        <v>500</v>
      </c>
      <c r="B4" s="200" t="s">
        <v>501</v>
      </c>
      <c r="C4" s="201" t="s">
        <v>502</v>
      </c>
    </row>
    <row r="5" spans="1:4" x14ac:dyDescent="0.25">
      <c r="A5" s="202" t="s">
        <v>17</v>
      </c>
      <c r="B5" s="384" t="s">
        <v>511</v>
      </c>
      <c r="C5" s="381">
        <f>C6+C7</f>
        <v>1295000</v>
      </c>
    </row>
    <row r="6" spans="1:4" x14ac:dyDescent="0.25">
      <c r="A6" s="555"/>
      <c r="B6" s="557" t="s">
        <v>556</v>
      </c>
      <c r="C6" s="556">
        <v>360000</v>
      </c>
    </row>
    <row r="7" spans="1:4" x14ac:dyDescent="0.25">
      <c r="A7" s="555"/>
      <c r="B7" s="384" t="s">
        <v>557</v>
      </c>
      <c r="C7" s="556">
        <v>935000</v>
      </c>
    </row>
    <row r="8" spans="1:4" ht="24.75" x14ac:dyDescent="0.25">
      <c r="A8" s="203" t="s">
        <v>18</v>
      </c>
      <c r="B8" s="413" t="s">
        <v>246</v>
      </c>
      <c r="C8" s="382">
        <v>4836160</v>
      </c>
    </row>
    <row r="9" spans="1:4" x14ac:dyDescent="0.25">
      <c r="A9" s="203" t="s">
        <v>19</v>
      </c>
      <c r="B9" s="414" t="s">
        <v>512</v>
      </c>
      <c r="C9" s="382"/>
    </row>
    <row r="10" spans="1:4" ht="24.75" x14ac:dyDescent="0.25">
      <c r="A10" s="203" t="s">
        <v>20</v>
      </c>
      <c r="B10" s="414" t="s">
        <v>248</v>
      </c>
      <c r="C10" s="382"/>
    </row>
    <row r="11" spans="1:4" x14ac:dyDescent="0.25">
      <c r="A11" s="204" t="s">
        <v>21</v>
      </c>
      <c r="B11" s="414" t="s">
        <v>247</v>
      </c>
      <c r="C11" s="383"/>
    </row>
    <row r="12" spans="1:4" ht="15.75" thickBot="1" x14ac:dyDescent="0.3">
      <c r="A12" s="203" t="s">
        <v>22</v>
      </c>
      <c r="B12" s="415" t="s">
        <v>513</v>
      </c>
      <c r="C12" s="382"/>
    </row>
    <row r="13" spans="1:4" ht="15.75" thickBot="1" x14ac:dyDescent="0.3">
      <c r="A13" s="672" t="s">
        <v>195</v>
      </c>
      <c r="B13" s="673"/>
      <c r="C13" s="205">
        <f>C5+C8+C9+C10+C11+C12</f>
        <v>6131160</v>
      </c>
    </row>
    <row r="14" spans="1:4" ht="23.25" customHeight="1" x14ac:dyDescent="0.25">
      <c r="A14" s="674" t="s">
        <v>221</v>
      </c>
      <c r="B14" s="674"/>
      <c r="C14" s="674"/>
    </row>
  </sheetData>
  <mergeCells count="3">
    <mergeCell ref="A1:C1"/>
    <mergeCell ref="A13:B13"/>
    <mergeCell ref="A14:C14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1/2016. (II.22.)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zoomScale="120" zoomScaleNormal="120" workbookViewId="0">
      <selection activeCell="D4" sqref="D4"/>
    </sheetView>
  </sheetViews>
  <sheetFormatPr defaultRowHeight="15" x14ac:dyDescent="0.25"/>
  <cols>
    <col min="1" max="1" width="5.6640625" style="165" customWidth="1"/>
    <col min="2" max="2" width="66.83203125" style="165" customWidth="1"/>
    <col min="3" max="3" width="27" style="165" customWidth="1"/>
    <col min="4" max="16384" width="9.33203125" style="165"/>
  </cols>
  <sheetData>
    <row r="1" spans="1:4" ht="33" customHeight="1" x14ac:dyDescent="0.25">
      <c r="A1" s="663" t="str">
        <f>+CONCATENATE("Ura Község Önkormányzat ",CONCATENATE(LEFT(ÖSSZEFÜGGÉSEK!A5,4),". évi adósságot keletkeztető fejlesztési céljai"))</f>
        <v>Ura Község Önkormányzat 2016. évi adósságot keletkeztető fejlesztési céljai</v>
      </c>
      <c r="B1" s="663"/>
      <c r="C1" s="663"/>
    </row>
    <row r="2" spans="1:4" ht="15.95" customHeight="1" thickBot="1" x14ac:dyDescent="0.3">
      <c r="A2" s="166"/>
      <c r="B2" s="166"/>
      <c r="C2" s="177" t="s">
        <v>672</v>
      </c>
      <c r="D2" s="172"/>
    </row>
    <row r="3" spans="1:4" ht="26.25" customHeight="1" thickBot="1" x14ac:dyDescent="0.3">
      <c r="A3" s="196" t="s">
        <v>15</v>
      </c>
      <c r="B3" s="197" t="s">
        <v>196</v>
      </c>
      <c r="C3" s="198" t="s">
        <v>219</v>
      </c>
    </row>
    <row r="4" spans="1:4" ht="15.75" thickBot="1" x14ac:dyDescent="0.3">
      <c r="A4" s="199" t="s">
        <v>500</v>
      </c>
      <c r="B4" s="200" t="s">
        <v>501</v>
      </c>
      <c r="C4" s="201" t="s">
        <v>502</v>
      </c>
    </row>
    <row r="5" spans="1:4" x14ac:dyDescent="0.25">
      <c r="A5" s="202" t="s">
        <v>17</v>
      </c>
      <c r="B5" s="209" t="s">
        <v>657</v>
      </c>
      <c r="C5" s="206">
        <v>2118977</v>
      </c>
    </row>
    <row r="6" spans="1:4" x14ac:dyDescent="0.25">
      <c r="A6" s="203" t="s">
        <v>18</v>
      </c>
      <c r="B6" s="210" t="s">
        <v>658</v>
      </c>
      <c r="C6" s="207">
        <v>5584160</v>
      </c>
    </row>
    <row r="7" spans="1:4" ht="15.75" thickBot="1" x14ac:dyDescent="0.3">
      <c r="A7" s="204" t="s">
        <v>19</v>
      </c>
      <c r="B7" s="211"/>
      <c r="C7" s="208"/>
    </row>
    <row r="8" spans="1:4" s="502" customFormat="1" ht="17.25" customHeight="1" thickBot="1" x14ac:dyDescent="0.25">
      <c r="A8" s="503" t="s">
        <v>20</v>
      </c>
      <c r="B8" s="146" t="s">
        <v>197</v>
      </c>
      <c r="C8" s="205">
        <f>SUM(C5:C7)</f>
        <v>7703137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1/2016. (II.22.)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workbookViewId="0">
      <selection activeCell="F2" sqref="F2"/>
    </sheetView>
  </sheetViews>
  <sheetFormatPr defaultRowHeight="12.75" x14ac:dyDescent="0.2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6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5.5" customHeight="1" x14ac:dyDescent="0.2">
      <c r="A1" s="675" t="s">
        <v>0</v>
      </c>
      <c r="B1" s="675"/>
      <c r="C1" s="675"/>
      <c r="D1" s="675"/>
      <c r="E1" s="675"/>
      <c r="F1" s="675"/>
    </row>
    <row r="2" spans="1:6" ht="22.5" customHeight="1" thickBot="1" x14ac:dyDescent="0.3">
      <c r="A2" s="212"/>
      <c r="B2" s="56"/>
      <c r="C2" s="56"/>
      <c r="D2" s="56"/>
      <c r="E2" s="56"/>
      <c r="F2" s="51" t="s">
        <v>672</v>
      </c>
    </row>
    <row r="3" spans="1:6" s="45" customFormat="1" ht="44.25" customHeight="1" thickBot="1" x14ac:dyDescent="0.25">
      <c r="A3" s="213" t="s">
        <v>64</v>
      </c>
      <c r="B3" s="214" t="s">
        <v>65</v>
      </c>
      <c r="C3" s="214" t="s">
        <v>66</v>
      </c>
      <c r="D3" s="214" t="str">
        <f>+CONCATENATE("Felhasználás   ",LEFT(ÖSSZEFÜGGÉSEK!A5,4)-1,". XII. 31-ig")</f>
        <v>Felhasználás   2015. XII. 31-ig</v>
      </c>
      <c r="E3" s="214" t="str">
        <f>+'1.1.sz.mell.'!C3</f>
        <v>2016. évi előirányzat</v>
      </c>
      <c r="F3" s="52" t="str">
        <f>+CONCATENATE(LEFT(ÖSSZEFÜGGÉSEK!A5,4),". utáni szükséglet")</f>
        <v>2016. utáni szükséglet</v>
      </c>
    </row>
    <row r="4" spans="1:6" s="56" customFormat="1" ht="12" customHeight="1" thickBot="1" x14ac:dyDescent="0.25">
      <c r="A4" s="53" t="s">
        <v>500</v>
      </c>
      <c r="B4" s="54" t="s">
        <v>501</v>
      </c>
      <c r="C4" s="54" t="s">
        <v>502</v>
      </c>
      <c r="D4" s="54" t="s">
        <v>504</v>
      </c>
      <c r="E4" s="54" t="s">
        <v>503</v>
      </c>
      <c r="F4" s="55" t="s">
        <v>506</v>
      </c>
    </row>
    <row r="5" spans="1:6" ht="15.95" customHeight="1" x14ac:dyDescent="0.2">
      <c r="A5" s="558" t="s">
        <v>662</v>
      </c>
      <c r="B5" s="64">
        <v>516890</v>
      </c>
      <c r="C5" s="507" t="s">
        <v>659</v>
      </c>
      <c r="D5" s="64"/>
      <c r="E5" s="64">
        <v>516890</v>
      </c>
      <c r="F5" s="65">
        <f t="shared" ref="F5:F22" si="0">B5-D5-E5</f>
        <v>0</v>
      </c>
    </row>
    <row r="6" spans="1:6" ht="15.95" customHeight="1" x14ac:dyDescent="0.2">
      <c r="A6" s="558" t="s">
        <v>663</v>
      </c>
      <c r="B6" s="64">
        <v>810260</v>
      </c>
      <c r="C6" s="507" t="s">
        <v>659</v>
      </c>
      <c r="D6" s="64"/>
      <c r="E6" s="64">
        <v>810260</v>
      </c>
      <c r="F6" s="65">
        <f t="shared" si="0"/>
        <v>0</v>
      </c>
    </row>
    <row r="7" spans="1:6" ht="15.95" customHeight="1" x14ac:dyDescent="0.2">
      <c r="A7" s="558" t="s">
        <v>664</v>
      </c>
      <c r="B7" s="64">
        <v>640080</v>
      </c>
      <c r="C7" s="507" t="s">
        <v>659</v>
      </c>
      <c r="D7" s="64"/>
      <c r="E7" s="64">
        <v>640080</v>
      </c>
      <c r="F7" s="65">
        <f t="shared" si="0"/>
        <v>0</v>
      </c>
    </row>
    <row r="8" spans="1:6" ht="15.95" customHeight="1" x14ac:dyDescent="0.2">
      <c r="A8" s="559" t="s">
        <v>665</v>
      </c>
      <c r="B8" s="64">
        <v>151747</v>
      </c>
      <c r="C8" s="507" t="s">
        <v>659</v>
      </c>
      <c r="D8" s="64"/>
      <c r="E8" s="64">
        <v>151747</v>
      </c>
      <c r="F8" s="65">
        <f t="shared" si="0"/>
        <v>0</v>
      </c>
    </row>
    <row r="9" spans="1:6" ht="15.95" customHeight="1" x14ac:dyDescent="0.2">
      <c r="A9" s="558"/>
      <c r="B9" s="64"/>
      <c r="C9" s="507"/>
      <c r="D9" s="64"/>
      <c r="E9" s="64"/>
      <c r="F9" s="65">
        <f t="shared" si="0"/>
        <v>0</v>
      </c>
    </row>
    <row r="10" spans="1:6" ht="15.95" customHeight="1" x14ac:dyDescent="0.2">
      <c r="A10" s="559"/>
      <c r="B10" s="64"/>
      <c r="C10" s="507"/>
      <c r="D10" s="64"/>
      <c r="E10" s="64"/>
      <c r="F10" s="65">
        <f t="shared" si="0"/>
        <v>0</v>
      </c>
    </row>
    <row r="11" spans="1:6" ht="15.95" customHeight="1" x14ac:dyDescent="0.2">
      <c r="A11" s="558"/>
      <c r="B11" s="64"/>
      <c r="C11" s="507"/>
      <c r="D11" s="64"/>
      <c r="E11" s="64"/>
      <c r="F11" s="65">
        <f t="shared" si="0"/>
        <v>0</v>
      </c>
    </row>
    <row r="12" spans="1:6" ht="15.95" customHeight="1" x14ac:dyDescent="0.2">
      <c r="A12" s="504"/>
      <c r="B12" s="28"/>
      <c r="C12" s="505"/>
      <c r="D12" s="28"/>
      <c r="E12" s="28"/>
      <c r="F12" s="57">
        <f t="shared" si="0"/>
        <v>0</v>
      </c>
    </row>
    <row r="13" spans="1:6" ht="15.95" customHeight="1" x14ac:dyDescent="0.2">
      <c r="A13" s="504"/>
      <c r="B13" s="28"/>
      <c r="C13" s="505"/>
      <c r="D13" s="28"/>
      <c r="E13" s="28"/>
      <c r="F13" s="57">
        <f t="shared" si="0"/>
        <v>0</v>
      </c>
    </row>
    <row r="14" spans="1:6" ht="15.95" customHeight="1" x14ac:dyDescent="0.2">
      <c r="A14" s="504"/>
      <c r="B14" s="28"/>
      <c r="C14" s="505"/>
      <c r="D14" s="28"/>
      <c r="E14" s="28"/>
      <c r="F14" s="57">
        <f t="shared" si="0"/>
        <v>0</v>
      </c>
    </row>
    <row r="15" spans="1:6" ht="15.95" customHeight="1" x14ac:dyDescent="0.2">
      <c r="A15" s="504"/>
      <c r="B15" s="28"/>
      <c r="C15" s="505"/>
      <c r="D15" s="28"/>
      <c r="E15" s="28"/>
      <c r="F15" s="57">
        <f t="shared" si="0"/>
        <v>0</v>
      </c>
    </row>
    <row r="16" spans="1:6" ht="15.95" customHeight="1" x14ac:dyDescent="0.2">
      <c r="A16" s="504"/>
      <c r="B16" s="28"/>
      <c r="C16" s="505"/>
      <c r="D16" s="28"/>
      <c r="E16" s="28"/>
      <c r="F16" s="57">
        <f t="shared" si="0"/>
        <v>0</v>
      </c>
    </row>
    <row r="17" spans="1:6" ht="15.95" customHeight="1" x14ac:dyDescent="0.2">
      <c r="A17" s="504"/>
      <c r="B17" s="28"/>
      <c r="C17" s="505"/>
      <c r="D17" s="28"/>
      <c r="E17" s="28"/>
      <c r="F17" s="57">
        <f t="shared" si="0"/>
        <v>0</v>
      </c>
    </row>
    <row r="18" spans="1:6" ht="15.95" customHeight="1" x14ac:dyDescent="0.2">
      <c r="A18" s="504"/>
      <c r="B18" s="28"/>
      <c r="C18" s="505"/>
      <c r="D18" s="28"/>
      <c r="E18" s="28"/>
      <c r="F18" s="57">
        <f t="shared" si="0"/>
        <v>0</v>
      </c>
    </row>
    <row r="19" spans="1:6" ht="15.95" customHeight="1" x14ac:dyDescent="0.2">
      <c r="A19" s="504"/>
      <c r="B19" s="28"/>
      <c r="C19" s="505"/>
      <c r="D19" s="28"/>
      <c r="E19" s="28"/>
      <c r="F19" s="57">
        <f t="shared" si="0"/>
        <v>0</v>
      </c>
    </row>
    <row r="20" spans="1:6" ht="15.95" customHeight="1" x14ac:dyDescent="0.2">
      <c r="A20" s="504"/>
      <c r="B20" s="28"/>
      <c r="C20" s="505"/>
      <c r="D20" s="28"/>
      <c r="E20" s="28"/>
      <c r="F20" s="57">
        <f t="shared" si="0"/>
        <v>0</v>
      </c>
    </row>
    <row r="21" spans="1:6" ht="15.95" customHeight="1" x14ac:dyDescent="0.2">
      <c r="A21" s="504"/>
      <c r="B21" s="28"/>
      <c r="C21" s="505"/>
      <c r="D21" s="28"/>
      <c r="E21" s="28"/>
      <c r="F21" s="57">
        <f t="shared" si="0"/>
        <v>0</v>
      </c>
    </row>
    <row r="22" spans="1:6" ht="15.95" customHeight="1" thickBot="1" x14ac:dyDescent="0.25">
      <c r="A22" s="58"/>
      <c r="B22" s="29"/>
      <c r="C22" s="506"/>
      <c r="D22" s="29"/>
      <c r="E22" s="29"/>
      <c r="F22" s="59">
        <f t="shared" si="0"/>
        <v>0</v>
      </c>
    </row>
    <row r="23" spans="1:6" s="62" customFormat="1" ht="18" customHeight="1" thickBot="1" x14ac:dyDescent="0.25">
      <c r="A23" s="215" t="s">
        <v>63</v>
      </c>
      <c r="B23" s="60">
        <f>SUM(B5:B22)</f>
        <v>2118977</v>
      </c>
      <c r="C23" s="133"/>
      <c r="D23" s="60">
        <f>SUM(D5:D22)</f>
        <v>0</v>
      </c>
      <c r="E23" s="60">
        <f>SUM(E5:E22)</f>
        <v>2118977</v>
      </c>
      <c r="F23" s="61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1/2016. (II.22.)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activeCell="G8" sqref="G8"/>
    </sheetView>
  </sheetViews>
  <sheetFormatPr defaultRowHeight="12.75" x14ac:dyDescent="0.2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4.75" customHeight="1" x14ac:dyDescent="0.2">
      <c r="A1" s="675" t="s">
        <v>1</v>
      </c>
      <c r="B1" s="675"/>
      <c r="C1" s="675"/>
      <c r="D1" s="675"/>
      <c r="E1" s="675"/>
      <c r="F1" s="675"/>
    </row>
    <row r="2" spans="1:6" ht="23.25" customHeight="1" thickBot="1" x14ac:dyDescent="0.3">
      <c r="A2" s="212"/>
      <c r="B2" s="56"/>
      <c r="C2" s="56"/>
      <c r="D2" s="56"/>
      <c r="E2" s="56"/>
      <c r="F2" s="51" t="s">
        <v>672</v>
      </c>
    </row>
    <row r="3" spans="1:6" s="45" customFormat="1" ht="48.75" customHeight="1" thickBot="1" x14ac:dyDescent="0.25">
      <c r="A3" s="213" t="s">
        <v>67</v>
      </c>
      <c r="B3" s="214" t="s">
        <v>65</v>
      </c>
      <c r="C3" s="214" t="s">
        <v>66</v>
      </c>
      <c r="D3" s="214" t="str">
        <f>+'6.sz.mell.'!D3</f>
        <v>Felhasználás   2015. XII. 31-ig</v>
      </c>
      <c r="E3" s="214" t="str">
        <f>+'6.sz.mell.'!E3</f>
        <v>2016. évi előirányzat</v>
      </c>
      <c r="F3" s="52" t="str">
        <f>+CONCATENATE(LEFT(ÖSSZEFÜGGÉSEK!A5,4),". utáni szükséglet ",CHAR(10),"(F=B - D - E)")</f>
        <v>2016. utáni szükséglet 
(F=B - D - E)</v>
      </c>
    </row>
    <row r="4" spans="1:6" s="56" customFormat="1" ht="15" customHeight="1" thickBot="1" x14ac:dyDescent="0.25">
      <c r="A4" s="53" t="s">
        <v>500</v>
      </c>
      <c r="B4" s="54" t="s">
        <v>501</v>
      </c>
      <c r="C4" s="54" t="s">
        <v>502</v>
      </c>
      <c r="D4" s="54" t="s">
        <v>504</v>
      </c>
      <c r="E4" s="54" t="s">
        <v>503</v>
      </c>
      <c r="F4" s="55" t="s">
        <v>505</v>
      </c>
    </row>
    <row r="5" spans="1:6" s="560" customFormat="1" ht="15.95" customHeight="1" x14ac:dyDescent="0.2">
      <c r="A5" s="63" t="s">
        <v>666</v>
      </c>
      <c r="B5" s="64">
        <v>5584160</v>
      </c>
      <c r="C5" s="507" t="s">
        <v>659</v>
      </c>
      <c r="D5" s="64"/>
      <c r="E5" s="64">
        <v>5584160</v>
      </c>
      <c r="F5" s="65">
        <f t="shared" ref="F5:F23" si="0">B5-D5-E5</f>
        <v>0</v>
      </c>
    </row>
    <row r="6" spans="1:6" ht="15.95" customHeight="1" x14ac:dyDescent="0.2">
      <c r="A6" s="63"/>
      <c r="B6" s="64"/>
      <c r="C6" s="507"/>
      <c r="D6" s="64"/>
      <c r="E6" s="64"/>
      <c r="F6" s="65">
        <f t="shared" si="0"/>
        <v>0</v>
      </c>
    </row>
    <row r="7" spans="1:6" ht="15.95" customHeight="1" x14ac:dyDescent="0.2">
      <c r="A7" s="63"/>
      <c r="B7" s="64"/>
      <c r="C7" s="507"/>
      <c r="D7" s="64"/>
      <c r="E7" s="64"/>
      <c r="F7" s="65">
        <f t="shared" si="0"/>
        <v>0</v>
      </c>
    </row>
    <row r="8" spans="1:6" ht="15.95" customHeight="1" x14ac:dyDescent="0.2">
      <c r="A8" s="63"/>
      <c r="B8" s="64"/>
      <c r="C8" s="507"/>
      <c r="D8" s="64"/>
      <c r="E8" s="64"/>
      <c r="F8" s="65">
        <f t="shared" si="0"/>
        <v>0</v>
      </c>
    </row>
    <row r="9" spans="1:6" ht="15.95" customHeight="1" x14ac:dyDescent="0.2">
      <c r="A9" s="63"/>
      <c r="B9" s="64"/>
      <c r="C9" s="507"/>
      <c r="D9" s="64"/>
      <c r="E9" s="64"/>
      <c r="F9" s="65">
        <f t="shared" si="0"/>
        <v>0</v>
      </c>
    </row>
    <row r="10" spans="1:6" ht="15.95" customHeight="1" x14ac:dyDescent="0.2">
      <c r="A10" s="63"/>
      <c r="B10" s="64"/>
      <c r="C10" s="507"/>
      <c r="D10" s="64"/>
      <c r="E10" s="64"/>
      <c r="F10" s="65">
        <f t="shared" si="0"/>
        <v>0</v>
      </c>
    </row>
    <row r="11" spans="1:6" ht="15.95" customHeight="1" x14ac:dyDescent="0.2">
      <c r="A11" s="63"/>
      <c r="B11" s="64"/>
      <c r="C11" s="507"/>
      <c r="D11" s="64"/>
      <c r="E11" s="64"/>
      <c r="F11" s="65">
        <f t="shared" si="0"/>
        <v>0</v>
      </c>
    </row>
    <row r="12" spans="1:6" ht="15.95" customHeight="1" x14ac:dyDescent="0.2">
      <c r="A12" s="63"/>
      <c r="B12" s="64"/>
      <c r="C12" s="507"/>
      <c r="D12" s="64"/>
      <c r="E12" s="64"/>
      <c r="F12" s="65">
        <f t="shared" si="0"/>
        <v>0</v>
      </c>
    </row>
    <row r="13" spans="1:6" ht="15.95" customHeight="1" x14ac:dyDescent="0.2">
      <c r="A13" s="63"/>
      <c r="B13" s="64"/>
      <c r="C13" s="507"/>
      <c r="D13" s="64"/>
      <c r="E13" s="64"/>
      <c r="F13" s="65">
        <f t="shared" si="0"/>
        <v>0</v>
      </c>
    </row>
    <row r="14" spans="1:6" ht="15.95" customHeight="1" x14ac:dyDescent="0.2">
      <c r="A14" s="63"/>
      <c r="B14" s="64"/>
      <c r="C14" s="507"/>
      <c r="D14" s="64"/>
      <c r="E14" s="64"/>
      <c r="F14" s="65">
        <f t="shared" si="0"/>
        <v>0</v>
      </c>
    </row>
    <row r="15" spans="1:6" ht="15.95" customHeight="1" x14ac:dyDescent="0.2">
      <c r="A15" s="63"/>
      <c r="B15" s="64"/>
      <c r="C15" s="507"/>
      <c r="D15" s="64"/>
      <c r="E15" s="64"/>
      <c r="F15" s="65">
        <f t="shared" si="0"/>
        <v>0</v>
      </c>
    </row>
    <row r="16" spans="1:6" ht="15.95" customHeight="1" x14ac:dyDescent="0.2">
      <c r="A16" s="63"/>
      <c r="B16" s="64"/>
      <c r="C16" s="507"/>
      <c r="D16" s="64"/>
      <c r="E16" s="64"/>
      <c r="F16" s="65">
        <f t="shared" si="0"/>
        <v>0</v>
      </c>
    </row>
    <row r="17" spans="1:6" ht="15.95" customHeight="1" x14ac:dyDescent="0.2">
      <c r="A17" s="63"/>
      <c r="B17" s="64"/>
      <c r="C17" s="507"/>
      <c r="D17" s="64"/>
      <c r="E17" s="64"/>
      <c r="F17" s="65">
        <f t="shared" si="0"/>
        <v>0</v>
      </c>
    </row>
    <row r="18" spans="1:6" ht="15.95" customHeight="1" x14ac:dyDescent="0.2">
      <c r="A18" s="63"/>
      <c r="B18" s="64"/>
      <c r="C18" s="507"/>
      <c r="D18" s="64"/>
      <c r="E18" s="64"/>
      <c r="F18" s="65">
        <f t="shared" si="0"/>
        <v>0</v>
      </c>
    </row>
    <row r="19" spans="1:6" ht="15.95" customHeight="1" x14ac:dyDescent="0.2">
      <c r="A19" s="63"/>
      <c r="B19" s="64"/>
      <c r="C19" s="507"/>
      <c r="D19" s="64"/>
      <c r="E19" s="64"/>
      <c r="F19" s="65">
        <f t="shared" si="0"/>
        <v>0</v>
      </c>
    </row>
    <row r="20" spans="1:6" ht="15.95" customHeight="1" x14ac:dyDescent="0.2">
      <c r="A20" s="63"/>
      <c r="B20" s="64"/>
      <c r="C20" s="507"/>
      <c r="D20" s="64"/>
      <c r="E20" s="64"/>
      <c r="F20" s="65">
        <f t="shared" si="0"/>
        <v>0</v>
      </c>
    </row>
    <row r="21" spans="1:6" ht="15.95" customHeight="1" x14ac:dyDescent="0.2">
      <c r="A21" s="63"/>
      <c r="B21" s="64"/>
      <c r="C21" s="507"/>
      <c r="D21" s="64"/>
      <c r="E21" s="64"/>
      <c r="F21" s="65">
        <f t="shared" si="0"/>
        <v>0</v>
      </c>
    </row>
    <row r="22" spans="1:6" ht="15.95" customHeight="1" x14ac:dyDescent="0.2">
      <c r="A22" s="63"/>
      <c r="B22" s="64"/>
      <c r="C22" s="507"/>
      <c r="D22" s="64"/>
      <c r="E22" s="64"/>
      <c r="F22" s="65">
        <f t="shared" si="0"/>
        <v>0</v>
      </c>
    </row>
    <row r="23" spans="1:6" ht="15.95" customHeight="1" thickBot="1" x14ac:dyDescent="0.25">
      <c r="A23" s="66"/>
      <c r="B23" s="67"/>
      <c r="C23" s="508"/>
      <c r="D23" s="67"/>
      <c r="E23" s="67"/>
      <c r="F23" s="68">
        <f t="shared" si="0"/>
        <v>0</v>
      </c>
    </row>
    <row r="24" spans="1:6" s="62" customFormat="1" ht="18" customHeight="1" thickBot="1" x14ac:dyDescent="0.25">
      <c r="A24" s="215" t="s">
        <v>63</v>
      </c>
      <c r="B24" s="216">
        <f>SUM(B5:B23)</f>
        <v>5584160</v>
      </c>
      <c r="C24" s="134"/>
      <c r="D24" s="216">
        <f>SUM(D5:D23)</f>
        <v>0</v>
      </c>
      <c r="E24" s="216">
        <f>SUM(E5:E23)</f>
        <v>5584160</v>
      </c>
      <c r="F24" s="69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 1/2016. (II.22.)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workbookViewId="0">
      <selection activeCell="I51" sqref="I51"/>
    </sheetView>
  </sheetViews>
  <sheetFormatPr defaultRowHeight="12.75" x14ac:dyDescent="0.2"/>
  <cols>
    <col min="1" max="1" width="38.6640625" style="47" customWidth="1"/>
    <col min="2" max="5" width="13.83203125" style="47" customWidth="1"/>
    <col min="6" max="16384" width="9.33203125" style="47"/>
  </cols>
  <sheetData>
    <row r="1" spans="1:5" x14ac:dyDescent="0.2">
      <c r="A1" s="233"/>
      <c r="B1" s="233"/>
      <c r="C1" s="233"/>
      <c r="D1" s="233"/>
      <c r="E1" s="233"/>
    </row>
    <row r="2" spans="1:5" ht="15.75" x14ac:dyDescent="0.25">
      <c r="A2" s="234" t="s">
        <v>134</v>
      </c>
      <c r="B2" s="676"/>
      <c r="C2" s="676"/>
      <c r="D2" s="676"/>
      <c r="E2" s="676"/>
    </row>
    <row r="3" spans="1:5" ht="14.25" thickBot="1" x14ac:dyDescent="0.3">
      <c r="A3" s="233"/>
      <c r="B3" s="233"/>
      <c r="C3" s="233"/>
      <c r="D3" s="677" t="s">
        <v>674</v>
      </c>
      <c r="E3" s="677"/>
    </row>
    <row r="4" spans="1:5" ht="15" customHeight="1" thickBot="1" x14ac:dyDescent="0.25">
      <c r="A4" s="235" t="s">
        <v>127</v>
      </c>
      <c r="B4" s="236" t="str">
        <f>CONCATENATE((LEFT(ÖSSZEFÜGGÉSEK!A5,4)),".")</f>
        <v>2016.</v>
      </c>
      <c r="C4" s="236" t="str">
        <f>CONCATENATE((LEFT(ÖSSZEFÜGGÉSEK!A5,4))+1,".")</f>
        <v>2017.</v>
      </c>
      <c r="D4" s="236" t="str">
        <f>CONCATENATE((LEFT(ÖSSZEFÜGGÉSEK!A5,4))+1,". után")</f>
        <v>2017. után</v>
      </c>
      <c r="E4" s="237" t="s">
        <v>49</v>
      </c>
    </row>
    <row r="5" spans="1:5" x14ac:dyDescent="0.2">
      <c r="A5" s="238" t="s">
        <v>128</v>
      </c>
      <c r="B5" s="100"/>
      <c r="C5" s="100"/>
      <c r="D5" s="100"/>
      <c r="E5" s="239">
        <f t="shared" ref="E5:E11" si="0">SUM(B5:D5)</f>
        <v>0</v>
      </c>
    </row>
    <row r="6" spans="1:5" x14ac:dyDescent="0.2">
      <c r="A6" s="240" t="s">
        <v>141</v>
      </c>
      <c r="B6" s="101"/>
      <c r="C6" s="101"/>
      <c r="D6" s="101"/>
      <c r="E6" s="241">
        <f t="shared" si="0"/>
        <v>0</v>
      </c>
    </row>
    <row r="7" spans="1:5" x14ac:dyDescent="0.2">
      <c r="A7" s="242" t="s">
        <v>129</v>
      </c>
      <c r="B7" s="102"/>
      <c r="C7" s="102"/>
      <c r="D7" s="102"/>
      <c r="E7" s="243">
        <f t="shared" si="0"/>
        <v>0</v>
      </c>
    </row>
    <row r="8" spans="1:5" x14ac:dyDescent="0.2">
      <c r="A8" s="242" t="s">
        <v>143</v>
      </c>
      <c r="B8" s="102"/>
      <c r="C8" s="102"/>
      <c r="D8" s="102"/>
      <c r="E8" s="243">
        <f t="shared" si="0"/>
        <v>0</v>
      </c>
    </row>
    <row r="9" spans="1:5" x14ac:dyDescent="0.2">
      <c r="A9" s="242" t="s">
        <v>130</v>
      </c>
      <c r="B9" s="102"/>
      <c r="C9" s="102"/>
      <c r="D9" s="102"/>
      <c r="E9" s="243">
        <f t="shared" si="0"/>
        <v>0</v>
      </c>
    </row>
    <row r="10" spans="1:5" x14ac:dyDescent="0.2">
      <c r="A10" s="242" t="s">
        <v>131</v>
      </c>
      <c r="B10" s="102"/>
      <c r="C10" s="102"/>
      <c r="D10" s="102"/>
      <c r="E10" s="243">
        <f t="shared" si="0"/>
        <v>0</v>
      </c>
    </row>
    <row r="11" spans="1:5" ht="13.5" thickBot="1" x14ac:dyDescent="0.25">
      <c r="A11" s="103"/>
      <c r="B11" s="104"/>
      <c r="C11" s="104"/>
      <c r="D11" s="104"/>
      <c r="E11" s="243">
        <f t="shared" si="0"/>
        <v>0</v>
      </c>
    </row>
    <row r="12" spans="1:5" ht="13.5" thickBot="1" x14ac:dyDescent="0.25">
      <c r="A12" s="244" t="s">
        <v>133</v>
      </c>
      <c r="B12" s="245">
        <f>B5+SUM(B7:B11)</f>
        <v>0</v>
      </c>
      <c r="C12" s="245">
        <f>C5+SUM(C7:C11)</f>
        <v>0</v>
      </c>
      <c r="D12" s="245">
        <f>D5+SUM(D7:D11)</f>
        <v>0</v>
      </c>
      <c r="E12" s="246">
        <f>E5+SUM(E7:E11)</f>
        <v>0</v>
      </c>
    </row>
    <row r="13" spans="1:5" ht="13.5" thickBot="1" x14ac:dyDescent="0.25">
      <c r="A13" s="50"/>
      <c r="B13" s="50"/>
      <c r="C13" s="50"/>
      <c r="D13" s="50"/>
      <c r="E13" s="50"/>
    </row>
    <row r="14" spans="1:5" ht="15" customHeight="1" thickBot="1" x14ac:dyDescent="0.25">
      <c r="A14" s="235" t="s">
        <v>132</v>
      </c>
      <c r="B14" s="236" t="str">
        <f>+B4</f>
        <v>2016.</v>
      </c>
      <c r="C14" s="236" t="str">
        <f>+C4</f>
        <v>2017.</v>
      </c>
      <c r="D14" s="236" t="str">
        <f>+D4</f>
        <v>2017. után</v>
      </c>
      <c r="E14" s="237" t="s">
        <v>49</v>
      </c>
    </row>
    <row r="15" spans="1:5" x14ac:dyDescent="0.2">
      <c r="A15" s="238" t="s">
        <v>137</v>
      </c>
      <c r="B15" s="100"/>
      <c r="C15" s="100"/>
      <c r="D15" s="100"/>
      <c r="E15" s="239">
        <f t="shared" ref="E15:E21" si="1">SUM(B15:D15)</f>
        <v>0</v>
      </c>
    </row>
    <row r="16" spans="1:5" x14ac:dyDescent="0.2">
      <c r="A16" s="247" t="s">
        <v>138</v>
      </c>
      <c r="B16" s="102"/>
      <c r="C16" s="102"/>
      <c r="D16" s="102"/>
      <c r="E16" s="243">
        <f t="shared" si="1"/>
        <v>0</v>
      </c>
    </row>
    <row r="17" spans="1:5" x14ac:dyDescent="0.2">
      <c r="A17" s="242" t="s">
        <v>139</v>
      </c>
      <c r="B17" s="102"/>
      <c r="C17" s="102"/>
      <c r="D17" s="102"/>
      <c r="E17" s="243">
        <f t="shared" si="1"/>
        <v>0</v>
      </c>
    </row>
    <row r="18" spans="1:5" x14ac:dyDescent="0.2">
      <c r="A18" s="242" t="s">
        <v>140</v>
      </c>
      <c r="B18" s="102"/>
      <c r="C18" s="102"/>
      <c r="D18" s="102"/>
      <c r="E18" s="243">
        <f t="shared" si="1"/>
        <v>0</v>
      </c>
    </row>
    <row r="19" spans="1:5" x14ac:dyDescent="0.2">
      <c r="A19" s="105"/>
      <c r="B19" s="102"/>
      <c r="C19" s="102"/>
      <c r="D19" s="102"/>
      <c r="E19" s="243">
        <f t="shared" si="1"/>
        <v>0</v>
      </c>
    </row>
    <row r="20" spans="1:5" x14ac:dyDescent="0.2">
      <c r="A20" s="105"/>
      <c r="B20" s="102"/>
      <c r="C20" s="102"/>
      <c r="D20" s="102"/>
      <c r="E20" s="243">
        <f t="shared" si="1"/>
        <v>0</v>
      </c>
    </row>
    <row r="21" spans="1:5" ht="13.5" thickBot="1" x14ac:dyDescent="0.25">
      <c r="A21" s="103"/>
      <c r="B21" s="104"/>
      <c r="C21" s="104"/>
      <c r="D21" s="104"/>
      <c r="E21" s="243">
        <f t="shared" si="1"/>
        <v>0</v>
      </c>
    </row>
    <row r="22" spans="1:5" ht="13.5" thickBot="1" x14ac:dyDescent="0.25">
      <c r="A22" s="244" t="s">
        <v>51</v>
      </c>
      <c r="B22" s="245">
        <f>SUM(B15:B21)</f>
        <v>0</v>
      </c>
      <c r="C22" s="245">
        <f>SUM(C15:C21)</f>
        <v>0</v>
      </c>
      <c r="D22" s="245">
        <f>SUM(D15:D21)</f>
        <v>0</v>
      </c>
      <c r="E22" s="246">
        <f>SUM(E15:E21)</f>
        <v>0</v>
      </c>
    </row>
    <row r="23" spans="1:5" x14ac:dyDescent="0.2">
      <c r="A23" s="233"/>
      <c r="B23" s="233"/>
      <c r="C23" s="233"/>
      <c r="D23" s="233"/>
      <c r="E23" s="233"/>
    </row>
    <row r="24" spans="1:5" x14ac:dyDescent="0.2">
      <c r="A24" s="233"/>
      <c r="B24" s="233"/>
      <c r="C24" s="233"/>
      <c r="D24" s="233"/>
      <c r="E24" s="233"/>
    </row>
    <row r="25" spans="1:5" ht="15.75" x14ac:dyDescent="0.25">
      <c r="A25" s="234" t="s">
        <v>134</v>
      </c>
      <c r="B25" s="676"/>
      <c r="C25" s="676"/>
      <c r="D25" s="676"/>
      <c r="E25" s="676"/>
    </row>
    <row r="26" spans="1:5" ht="14.25" thickBot="1" x14ac:dyDescent="0.3">
      <c r="A26" s="233"/>
      <c r="B26" s="233"/>
      <c r="C26" s="233"/>
      <c r="D26" s="677" t="s">
        <v>674</v>
      </c>
      <c r="E26" s="677"/>
    </row>
    <row r="27" spans="1:5" ht="13.5" thickBot="1" x14ac:dyDescent="0.25">
      <c r="A27" s="235" t="s">
        <v>127</v>
      </c>
      <c r="B27" s="236" t="str">
        <f>+B14</f>
        <v>2016.</v>
      </c>
      <c r="C27" s="236" t="str">
        <f>+C14</f>
        <v>2017.</v>
      </c>
      <c r="D27" s="236" t="str">
        <f>+D14</f>
        <v>2017. után</v>
      </c>
      <c r="E27" s="237" t="s">
        <v>49</v>
      </c>
    </row>
    <row r="28" spans="1:5" x14ac:dyDescent="0.2">
      <c r="A28" s="238" t="s">
        <v>128</v>
      </c>
      <c r="B28" s="100"/>
      <c r="C28" s="100"/>
      <c r="D28" s="100"/>
      <c r="E28" s="239">
        <f t="shared" ref="E28:E34" si="2">SUM(B28:D28)</f>
        <v>0</v>
      </c>
    </row>
    <row r="29" spans="1:5" x14ac:dyDescent="0.2">
      <c r="A29" s="240" t="s">
        <v>141</v>
      </c>
      <c r="B29" s="101"/>
      <c r="C29" s="101"/>
      <c r="D29" s="101"/>
      <c r="E29" s="241">
        <f t="shared" si="2"/>
        <v>0</v>
      </c>
    </row>
    <row r="30" spans="1:5" x14ac:dyDescent="0.2">
      <c r="A30" s="242" t="s">
        <v>129</v>
      </c>
      <c r="B30" s="102"/>
      <c r="C30" s="102"/>
      <c r="D30" s="102"/>
      <c r="E30" s="243">
        <f t="shared" si="2"/>
        <v>0</v>
      </c>
    </row>
    <row r="31" spans="1:5" x14ac:dyDescent="0.2">
      <c r="A31" s="242" t="s">
        <v>143</v>
      </c>
      <c r="B31" s="102"/>
      <c r="C31" s="102"/>
      <c r="D31" s="102"/>
      <c r="E31" s="243">
        <f t="shared" si="2"/>
        <v>0</v>
      </c>
    </row>
    <row r="32" spans="1:5" x14ac:dyDescent="0.2">
      <c r="A32" s="242" t="s">
        <v>130</v>
      </c>
      <c r="B32" s="102"/>
      <c r="C32" s="102"/>
      <c r="D32" s="102"/>
      <c r="E32" s="243">
        <f t="shared" si="2"/>
        <v>0</v>
      </c>
    </row>
    <row r="33" spans="1:5" x14ac:dyDescent="0.2">
      <c r="A33" s="242" t="s">
        <v>131</v>
      </c>
      <c r="B33" s="102"/>
      <c r="C33" s="102"/>
      <c r="D33" s="102"/>
      <c r="E33" s="243">
        <f t="shared" si="2"/>
        <v>0</v>
      </c>
    </row>
    <row r="34" spans="1:5" ht="13.5" thickBot="1" x14ac:dyDescent="0.25">
      <c r="A34" s="103"/>
      <c r="B34" s="104"/>
      <c r="C34" s="104"/>
      <c r="D34" s="104"/>
      <c r="E34" s="243">
        <f t="shared" si="2"/>
        <v>0</v>
      </c>
    </row>
    <row r="35" spans="1:5" ht="13.5" thickBot="1" x14ac:dyDescent="0.25">
      <c r="A35" s="244" t="s">
        <v>133</v>
      </c>
      <c r="B35" s="245">
        <f>B28+SUM(B30:B34)</f>
        <v>0</v>
      </c>
      <c r="C35" s="245">
        <f>C28+SUM(C30:C34)</f>
        <v>0</v>
      </c>
      <c r="D35" s="245">
        <f>D28+SUM(D30:D34)</f>
        <v>0</v>
      </c>
      <c r="E35" s="246">
        <f>E28+SUM(E30:E34)</f>
        <v>0</v>
      </c>
    </row>
    <row r="36" spans="1:5" ht="13.5" thickBot="1" x14ac:dyDescent="0.25">
      <c r="A36" s="50"/>
      <c r="B36" s="50"/>
      <c r="C36" s="50"/>
      <c r="D36" s="50"/>
      <c r="E36" s="50"/>
    </row>
    <row r="37" spans="1:5" ht="13.5" thickBot="1" x14ac:dyDescent="0.25">
      <c r="A37" s="235" t="s">
        <v>132</v>
      </c>
      <c r="B37" s="236" t="str">
        <f>+B27</f>
        <v>2016.</v>
      </c>
      <c r="C37" s="236" t="str">
        <f>+C27</f>
        <v>2017.</v>
      </c>
      <c r="D37" s="236" t="str">
        <f>+D27</f>
        <v>2017. után</v>
      </c>
      <c r="E37" s="237" t="s">
        <v>49</v>
      </c>
    </row>
    <row r="38" spans="1:5" x14ac:dyDescent="0.2">
      <c r="A38" s="238" t="s">
        <v>137</v>
      </c>
      <c r="B38" s="100"/>
      <c r="C38" s="100"/>
      <c r="D38" s="100"/>
      <c r="E38" s="239">
        <f t="shared" ref="E38:E44" si="3">SUM(B38:D38)</f>
        <v>0</v>
      </c>
    </row>
    <row r="39" spans="1:5" x14ac:dyDescent="0.2">
      <c r="A39" s="247" t="s">
        <v>138</v>
      </c>
      <c r="B39" s="102"/>
      <c r="C39" s="102"/>
      <c r="D39" s="102"/>
      <c r="E39" s="243">
        <f t="shared" si="3"/>
        <v>0</v>
      </c>
    </row>
    <row r="40" spans="1:5" x14ac:dyDescent="0.2">
      <c r="A40" s="242" t="s">
        <v>139</v>
      </c>
      <c r="B40" s="102"/>
      <c r="C40" s="102"/>
      <c r="D40" s="102"/>
      <c r="E40" s="243">
        <f t="shared" si="3"/>
        <v>0</v>
      </c>
    </row>
    <row r="41" spans="1:5" x14ac:dyDescent="0.2">
      <c r="A41" s="242" t="s">
        <v>140</v>
      </c>
      <c r="B41" s="102"/>
      <c r="C41" s="102"/>
      <c r="D41" s="102"/>
      <c r="E41" s="243">
        <f t="shared" si="3"/>
        <v>0</v>
      </c>
    </row>
    <row r="42" spans="1:5" x14ac:dyDescent="0.2">
      <c r="A42" s="105"/>
      <c r="B42" s="102"/>
      <c r="C42" s="102"/>
      <c r="D42" s="102"/>
      <c r="E42" s="243">
        <f t="shared" si="3"/>
        <v>0</v>
      </c>
    </row>
    <row r="43" spans="1:5" x14ac:dyDescent="0.2">
      <c r="A43" s="105"/>
      <c r="B43" s="102"/>
      <c r="C43" s="102"/>
      <c r="D43" s="102"/>
      <c r="E43" s="243">
        <f t="shared" si="3"/>
        <v>0</v>
      </c>
    </row>
    <row r="44" spans="1:5" ht="13.5" thickBot="1" x14ac:dyDescent="0.25">
      <c r="A44" s="103"/>
      <c r="B44" s="104"/>
      <c r="C44" s="104"/>
      <c r="D44" s="104"/>
      <c r="E44" s="243">
        <f t="shared" si="3"/>
        <v>0</v>
      </c>
    </row>
    <row r="45" spans="1:5" ht="13.5" thickBot="1" x14ac:dyDescent="0.25">
      <c r="A45" s="244" t="s">
        <v>51</v>
      </c>
      <c r="B45" s="245">
        <f>SUM(B38:B44)</f>
        <v>0</v>
      </c>
      <c r="C45" s="245">
        <f>SUM(C38:C44)</f>
        <v>0</v>
      </c>
      <c r="D45" s="245">
        <f>SUM(D38:D44)</f>
        <v>0</v>
      </c>
      <c r="E45" s="246">
        <f>SUM(E38:E44)</f>
        <v>0</v>
      </c>
    </row>
    <row r="46" spans="1:5" x14ac:dyDescent="0.2">
      <c r="A46" s="233"/>
      <c r="B46" s="233"/>
      <c r="C46" s="233"/>
      <c r="D46" s="233"/>
      <c r="E46" s="233"/>
    </row>
    <row r="47" spans="1:5" ht="15.75" x14ac:dyDescent="0.2">
      <c r="A47" s="685" t="str">
        <f>+CONCATENATE("Önkormányzaton kívüli EU-s projektekhez történő hozzájárulás ",LEFT(ÖSSZEFÜGGÉSEK!A5,4),". évi előirányzat")</f>
        <v>Önkormányzaton kívüli EU-s projektekhez történő hozzájárulás 2016. évi előirányzat</v>
      </c>
      <c r="B47" s="685"/>
      <c r="C47" s="685"/>
      <c r="D47" s="685"/>
      <c r="E47" s="685"/>
    </row>
    <row r="48" spans="1:5" ht="13.5" thickBot="1" x14ac:dyDescent="0.25">
      <c r="A48" s="233"/>
      <c r="B48" s="233"/>
      <c r="C48" s="233"/>
      <c r="D48" s="233"/>
      <c r="E48" s="233"/>
    </row>
    <row r="49" spans="1:8" ht="13.5" thickBot="1" x14ac:dyDescent="0.25">
      <c r="A49" s="690" t="s">
        <v>135</v>
      </c>
      <c r="B49" s="691"/>
      <c r="C49" s="692"/>
      <c r="D49" s="688" t="s">
        <v>675</v>
      </c>
      <c r="E49" s="689"/>
      <c r="H49" s="48"/>
    </row>
    <row r="50" spans="1:8" x14ac:dyDescent="0.2">
      <c r="A50" s="693"/>
      <c r="B50" s="694"/>
      <c r="C50" s="695"/>
      <c r="D50" s="681"/>
      <c r="E50" s="682"/>
    </row>
    <row r="51" spans="1:8" ht="13.5" thickBot="1" x14ac:dyDescent="0.25">
      <c r="A51" s="696"/>
      <c r="B51" s="697"/>
      <c r="C51" s="698"/>
      <c r="D51" s="683"/>
      <c r="E51" s="684"/>
    </row>
    <row r="52" spans="1:8" ht="13.5" thickBot="1" x14ac:dyDescent="0.25">
      <c r="A52" s="678" t="s">
        <v>51</v>
      </c>
      <c r="B52" s="679"/>
      <c r="C52" s="680"/>
      <c r="D52" s="686">
        <f>SUM(D50:E51)</f>
        <v>0</v>
      </c>
      <c r="E52" s="687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bevételei, kiadásai, hozzájárulások&amp;R&amp;"Times New Roman CE,Félkövér dőlt"&amp;11 8. melléklet a 1/2016. (II.22.)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 x14ac:dyDescent="0.2"/>
  <cols>
    <col min="1" max="1" width="19.5" style="419" customWidth="1"/>
    <col min="2" max="2" width="72" style="420" customWidth="1"/>
    <col min="3" max="3" width="25" style="421" customWidth="1"/>
    <col min="4" max="16384" width="9.33203125" style="3"/>
  </cols>
  <sheetData>
    <row r="1" spans="1:3" s="2" customFormat="1" ht="16.5" customHeight="1" thickBot="1" x14ac:dyDescent="0.25">
      <c r="A1" s="248"/>
      <c r="B1" s="250"/>
      <c r="C1" s="273" t="str">
        <f>+CONCATENATE("9.1. melléklet a 1/",LEFT(ÖSSZEFÜGGÉSEK!A5,4),".(II.22.) önkormányzati rendelethez")</f>
        <v>9.1. melléklet a 1/2016.(II.22.) önkormányzati rendelethez</v>
      </c>
    </row>
    <row r="2" spans="1:3" s="106" customFormat="1" ht="21" customHeight="1" x14ac:dyDescent="0.2">
      <c r="A2" s="435" t="s">
        <v>61</v>
      </c>
      <c r="B2" s="385" t="s">
        <v>220</v>
      </c>
      <c r="C2" s="387" t="s">
        <v>52</v>
      </c>
    </row>
    <row r="3" spans="1:3" s="106" customFormat="1" ht="16.5" thickBot="1" x14ac:dyDescent="0.25">
      <c r="A3" s="251" t="s">
        <v>198</v>
      </c>
      <c r="B3" s="386" t="s">
        <v>404</v>
      </c>
      <c r="C3" s="529" t="s">
        <v>52</v>
      </c>
    </row>
    <row r="4" spans="1:3" s="107" customFormat="1" ht="15.95" customHeight="1" thickBot="1" x14ac:dyDescent="0.3">
      <c r="A4" s="252"/>
      <c r="B4" s="252"/>
      <c r="C4" s="253" t="s">
        <v>672</v>
      </c>
    </row>
    <row r="5" spans="1:3" ht="13.5" thickBot="1" x14ac:dyDescent="0.25">
      <c r="A5" s="436" t="s">
        <v>200</v>
      </c>
      <c r="B5" s="254" t="s">
        <v>54</v>
      </c>
      <c r="C5" s="388" t="s">
        <v>55</v>
      </c>
    </row>
    <row r="6" spans="1:3" s="70" customFormat="1" ht="12.95" customHeight="1" thickBot="1" x14ac:dyDescent="0.25">
      <c r="A6" s="220" t="s">
        <v>500</v>
      </c>
      <c r="B6" s="221" t="s">
        <v>501</v>
      </c>
      <c r="C6" s="222" t="s">
        <v>502</v>
      </c>
    </row>
    <row r="7" spans="1:3" s="70" customFormat="1" ht="15.95" customHeight="1" thickBot="1" x14ac:dyDescent="0.25">
      <c r="A7" s="256"/>
      <c r="B7" s="257" t="s">
        <v>56</v>
      </c>
      <c r="C7" s="389"/>
    </row>
    <row r="8" spans="1:3" s="70" customFormat="1" ht="12" customHeight="1" thickBot="1" x14ac:dyDescent="0.25">
      <c r="A8" s="32" t="s">
        <v>17</v>
      </c>
      <c r="B8" s="21" t="s">
        <v>250</v>
      </c>
      <c r="C8" s="324">
        <f>+C9+C10+C11+C12+C13+C14</f>
        <v>31199364</v>
      </c>
    </row>
    <row r="9" spans="1:3" s="108" customFormat="1" ht="12" customHeight="1" x14ac:dyDescent="0.2">
      <c r="A9" s="464" t="s">
        <v>98</v>
      </c>
      <c r="B9" s="445" t="s">
        <v>251</v>
      </c>
      <c r="C9" s="327">
        <v>14326775</v>
      </c>
    </row>
    <row r="10" spans="1:3" s="109" customFormat="1" ht="12" customHeight="1" x14ac:dyDescent="0.2">
      <c r="A10" s="465" t="s">
        <v>99</v>
      </c>
      <c r="B10" s="446" t="s">
        <v>252</v>
      </c>
      <c r="C10" s="326"/>
    </row>
    <row r="11" spans="1:3" s="109" customFormat="1" ht="12" customHeight="1" x14ac:dyDescent="0.2">
      <c r="A11" s="465" t="s">
        <v>100</v>
      </c>
      <c r="B11" s="446" t="s">
        <v>253</v>
      </c>
      <c r="C11" s="326">
        <v>15672589</v>
      </c>
    </row>
    <row r="12" spans="1:3" s="109" customFormat="1" ht="12" customHeight="1" x14ac:dyDescent="0.2">
      <c r="A12" s="465" t="s">
        <v>101</v>
      </c>
      <c r="B12" s="446" t="s">
        <v>254</v>
      </c>
      <c r="C12" s="326">
        <v>1200000</v>
      </c>
    </row>
    <row r="13" spans="1:3" s="109" customFormat="1" ht="12" customHeight="1" x14ac:dyDescent="0.2">
      <c r="A13" s="465" t="s">
        <v>144</v>
      </c>
      <c r="B13" s="446" t="s">
        <v>514</v>
      </c>
      <c r="C13" s="326"/>
    </row>
    <row r="14" spans="1:3" s="108" customFormat="1" ht="12" customHeight="1" thickBot="1" x14ac:dyDescent="0.25">
      <c r="A14" s="466" t="s">
        <v>102</v>
      </c>
      <c r="B14" s="447" t="s">
        <v>437</v>
      </c>
      <c r="C14" s="326"/>
    </row>
    <row r="15" spans="1:3" s="108" customFormat="1" ht="12" customHeight="1" thickBot="1" x14ac:dyDescent="0.25">
      <c r="A15" s="32" t="s">
        <v>18</v>
      </c>
      <c r="B15" s="319" t="s">
        <v>255</v>
      </c>
      <c r="C15" s="324">
        <f>+C16+C17+C18+C19+C20</f>
        <v>70678407</v>
      </c>
    </row>
    <row r="16" spans="1:3" s="108" customFormat="1" ht="12" customHeight="1" x14ac:dyDescent="0.2">
      <c r="A16" s="464" t="s">
        <v>104</v>
      </c>
      <c r="B16" s="445" t="s">
        <v>256</v>
      </c>
      <c r="C16" s="327"/>
    </row>
    <row r="17" spans="1:3" s="108" customFormat="1" ht="12" customHeight="1" x14ac:dyDescent="0.2">
      <c r="A17" s="465" t="s">
        <v>105</v>
      </c>
      <c r="B17" s="446" t="s">
        <v>257</v>
      </c>
      <c r="C17" s="326"/>
    </row>
    <row r="18" spans="1:3" s="108" customFormat="1" ht="12" customHeight="1" x14ac:dyDescent="0.2">
      <c r="A18" s="465" t="s">
        <v>106</v>
      </c>
      <c r="B18" s="446" t="s">
        <v>426</v>
      </c>
      <c r="C18" s="326"/>
    </row>
    <row r="19" spans="1:3" s="108" customFormat="1" ht="12" customHeight="1" x14ac:dyDescent="0.2">
      <c r="A19" s="465" t="s">
        <v>107</v>
      </c>
      <c r="B19" s="446" t="s">
        <v>427</v>
      </c>
      <c r="C19" s="326"/>
    </row>
    <row r="20" spans="1:3" s="108" customFormat="1" ht="12" customHeight="1" x14ac:dyDescent="0.2">
      <c r="A20" s="465" t="s">
        <v>108</v>
      </c>
      <c r="B20" s="446" t="s">
        <v>258</v>
      </c>
      <c r="C20" s="326">
        <v>70678407</v>
      </c>
    </row>
    <row r="21" spans="1:3" s="109" customFormat="1" ht="12" customHeight="1" thickBot="1" x14ac:dyDescent="0.25">
      <c r="A21" s="466" t="s">
        <v>117</v>
      </c>
      <c r="B21" s="447" t="s">
        <v>259</v>
      </c>
      <c r="C21" s="328"/>
    </row>
    <row r="22" spans="1:3" s="109" customFormat="1" ht="12" customHeight="1" thickBot="1" x14ac:dyDescent="0.25">
      <c r="A22" s="32" t="s">
        <v>19</v>
      </c>
      <c r="B22" s="21" t="s">
        <v>260</v>
      </c>
      <c r="C22" s="324">
        <f>+C23+C24+C25+C26+C27</f>
        <v>2866977</v>
      </c>
    </row>
    <row r="23" spans="1:3" s="109" customFormat="1" ht="12" customHeight="1" x14ac:dyDescent="0.2">
      <c r="A23" s="464" t="s">
        <v>87</v>
      </c>
      <c r="B23" s="445" t="s">
        <v>261</v>
      </c>
      <c r="C23" s="327"/>
    </row>
    <row r="24" spans="1:3" s="108" customFormat="1" ht="12" customHeight="1" x14ac:dyDescent="0.2">
      <c r="A24" s="465" t="s">
        <v>88</v>
      </c>
      <c r="B24" s="446" t="s">
        <v>262</v>
      </c>
      <c r="C24" s="326"/>
    </row>
    <row r="25" spans="1:3" s="109" customFormat="1" ht="12" customHeight="1" x14ac:dyDescent="0.2">
      <c r="A25" s="465" t="s">
        <v>89</v>
      </c>
      <c r="B25" s="446" t="s">
        <v>428</v>
      </c>
      <c r="C25" s="326"/>
    </row>
    <row r="26" spans="1:3" s="109" customFormat="1" ht="12" customHeight="1" x14ac:dyDescent="0.2">
      <c r="A26" s="465" t="s">
        <v>90</v>
      </c>
      <c r="B26" s="446" t="s">
        <v>429</v>
      </c>
      <c r="C26" s="326"/>
    </row>
    <row r="27" spans="1:3" s="109" customFormat="1" ht="12" customHeight="1" x14ac:dyDescent="0.2">
      <c r="A27" s="465" t="s">
        <v>167</v>
      </c>
      <c r="B27" s="446" t="s">
        <v>263</v>
      </c>
      <c r="C27" s="326">
        <v>2866977</v>
      </c>
    </row>
    <row r="28" spans="1:3" s="109" customFormat="1" ht="12" customHeight="1" thickBot="1" x14ac:dyDescent="0.25">
      <c r="A28" s="466" t="s">
        <v>168</v>
      </c>
      <c r="B28" s="447" t="s">
        <v>264</v>
      </c>
      <c r="C28" s="328"/>
    </row>
    <row r="29" spans="1:3" s="109" customFormat="1" ht="12" customHeight="1" thickBot="1" x14ac:dyDescent="0.25">
      <c r="A29" s="32" t="s">
        <v>169</v>
      </c>
      <c r="B29" s="21" t="s">
        <v>265</v>
      </c>
      <c r="C29" s="330">
        <f>+C30+C34+C35+C36</f>
        <v>1895000</v>
      </c>
    </row>
    <row r="30" spans="1:3" s="109" customFormat="1" ht="12" customHeight="1" x14ac:dyDescent="0.2">
      <c r="A30" s="464" t="s">
        <v>266</v>
      </c>
      <c r="B30" s="445" t="s">
        <v>515</v>
      </c>
      <c r="C30" s="440">
        <f>+C31+C32+C33</f>
        <v>1295000</v>
      </c>
    </row>
    <row r="31" spans="1:3" s="109" customFormat="1" ht="12" customHeight="1" x14ac:dyDescent="0.2">
      <c r="A31" s="465" t="s">
        <v>267</v>
      </c>
      <c r="B31" s="446" t="s">
        <v>272</v>
      </c>
      <c r="C31" s="326">
        <v>360000</v>
      </c>
    </row>
    <row r="32" spans="1:3" s="109" customFormat="1" ht="12" customHeight="1" x14ac:dyDescent="0.2">
      <c r="A32" s="465" t="s">
        <v>268</v>
      </c>
      <c r="B32" s="446" t="s">
        <v>273</v>
      </c>
      <c r="C32" s="326"/>
    </row>
    <row r="33" spans="1:3" s="109" customFormat="1" ht="12" customHeight="1" x14ac:dyDescent="0.2">
      <c r="A33" s="465" t="s">
        <v>441</v>
      </c>
      <c r="B33" s="520" t="s">
        <v>442</v>
      </c>
      <c r="C33" s="326">
        <v>935000</v>
      </c>
    </row>
    <row r="34" spans="1:3" s="109" customFormat="1" ht="12" customHeight="1" x14ac:dyDescent="0.2">
      <c r="A34" s="465" t="s">
        <v>269</v>
      </c>
      <c r="B34" s="446" t="s">
        <v>274</v>
      </c>
      <c r="C34" s="326">
        <v>600000</v>
      </c>
    </row>
    <row r="35" spans="1:3" s="109" customFormat="1" ht="12" customHeight="1" x14ac:dyDescent="0.2">
      <c r="A35" s="465" t="s">
        <v>270</v>
      </c>
      <c r="B35" s="446" t="s">
        <v>275</v>
      </c>
      <c r="C35" s="326"/>
    </row>
    <row r="36" spans="1:3" s="109" customFormat="1" ht="12" customHeight="1" thickBot="1" x14ac:dyDescent="0.25">
      <c r="A36" s="466" t="s">
        <v>271</v>
      </c>
      <c r="B36" s="447" t="s">
        <v>276</v>
      </c>
      <c r="C36" s="328"/>
    </row>
    <row r="37" spans="1:3" s="109" customFormat="1" ht="12" customHeight="1" thickBot="1" x14ac:dyDescent="0.25">
      <c r="A37" s="32" t="s">
        <v>21</v>
      </c>
      <c r="B37" s="21" t="s">
        <v>438</v>
      </c>
      <c r="C37" s="324">
        <f>SUM(C38:C48)</f>
        <v>15475200</v>
      </c>
    </row>
    <row r="38" spans="1:3" s="109" customFormat="1" ht="12" customHeight="1" x14ac:dyDescent="0.2">
      <c r="A38" s="464" t="s">
        <v>91</v>
      </c>
      <c r="B38" s="445" t="s">
        <v>279</v>
      </c>
      <c r="C38" s="327">
        <v>2800000</v>
      </c>
    </row>
    <row r="39" spans="1:3" s="109" customFormat="1" ht="12" customHeight="1" x14ac:dyDescent="0.2">
      <c r="A39" s="465" t="s">
        <v>92</v>
      </c>
      <c r="B39" s="446" t="s">
        <v>280</v>
      </c>
      <c r="C39" s="326">
        <v>8960000</v>
      </c>
    </row>
    <row r="40" spans="1:3" s="109" customFormat="1" ht="12" customHeight="1" x14ac:dyDescent="0.2">
      <c r="A40" s="465" t="s">
        <v>93</v>
      </c>
      <c r="B40" s="446" t="s">
        <v>281</v>
      </c>
      <c r="C40" s="326"/>
    </row>
    <row r="41" spans="1:3" s="109" customFormat="1" ht="12" customHeight="1" x14ac:dyDescent="0.2">
      <c r="A41" s="465" t="s">
        <v>171</v>
      </c>
      <c r="B41" s="446" t="s">
        <v>282</v>
      </c>
      <c r="C41" s="326"/>
    </row>
    <row r="42" spans="1:3" s="109" customFormat="1" ht="12" customHeight="1" x14ac:dyDescent="0.2">
      <c r="A42" s="465" t="s">
        <v>172</v>
      </c>
      <c r="B42" s="446" t="s">
        <v>283</v>
      </c>
      <c r="C42" s="326"/>
    </row>
    <row r="43" spans="1:3" s="109" customFormat="1" ht="12" customHeight="1" x14ac:dyDescent="0.2">
      <c r="A43" s="465" t="s">
        <v>173</v>
      </c>
      <c r="B43" s="446" t="s">
        <v>284</v>
      </c>
      <c r="C43" s="326">
        <v>3715200</v>
      </c>
    </row>
    <row r="44" spans="1:3" s="109" customFormat="1" ht="12" customHeight="1" x14ac:dyDescent="0.2">
      <c r="A44" s="465" t="s">
        <v>174</v>
      </c>
      <c r="B44" s="446" t="s">
        <v>285</v>
      </c>
      <c r="C44" s="326"/>
    </row>
    <row r="45" spans="1:3" s="109" customFormat="1" ht="12" customHeight="1" x14ac:dyDescent="0.2">
      <c r="A45" s="465" t="s">
        <v>175</v>
      </c>
      <c r="B45" s="446" t="s">
        <v>286</v>
      </c>
      <c r="C45" s="326"/>
    </row>
    <row r="46" spans="1:3" s="109" customFormat="1" ht="12" customHeight="1" x14ac:dyDescent="0.2">
      <c r="A46" s="465" t="s">
        <v>277</v>
      </c>
      <c r="B46" s="446" t="s">
        <v>287</v>
      </c>
      <c r="C46" s="329"/>
    </row>
    <row r="47" spans="1:3" s="109" customFormat="1" ht="12" customHeight="1" x14ac:dyDescent="0.2">
      <c r="A47" s="466" t="s">
        <v>278</v>
      </c>
      <c r="B47" s="447" t="s">
        <v>440</v>
      </c>
      <c r="C47" s="432"/>
    </row>
    <row r="48" spans="1:3" s="109" customFormat="1" ht="12" customHeight="1" thickBot="1" x14ac:dyDescent="0.25">
      <c r="A48" s="466" t="s">
        <v>439</v>
      </c>
      <c r="B48" s="447" t="s">
        <v>288</v>
      </c>
      <c r="C48" s="432"/>
    </row>
    <row r="49" spans="1:3" s="109" customFormat="1" ht="12" customHeight="1" thickBot="1" x14ac:dyDescent="0.25">
      <c r="A49" s="32" t="s">
        <v>22</v>
      </c>
      <c r="B49" s="21" t="s">
        <v>289</v>
      </c>
      <c r="C49" s="324">
        <f>SUM(C50:C54)</f>
        <v>4836160</v>
      </c>
    </row>
    <row r="50" spans="1:3" s="109" customFormat="1" ht="12" customHeight="1" x14ac:dyDescent="0.2">
      <c r="A50" s="464" t="s">
        <v>94</v>
      </c>
      <c r="B50" s="445" t="s">
        <v>293</v>
      </c>
      <c r="C50" s="492"/>
    </row>
    <row r="51" spans="1:3" s="109" customFormat="1" ht="12" customHeight="1" x14ac:dyDescent="0.2">
      <c r="A51" s="465" t="s">
        <v>95</v>
      </c>
      <c r="B51" s="446" t="s">
        <v>294</v>
      </c>
      <c r="C51" s="329"/>
    </row>
    <row r="52" spans="1:3" s="109" customFormat="1" ht="12" customHeight="1" x14ac:dyDescent="0.2">
      <c r="A52" s="465" t="s">
        <v>290</v>
      </c>
      <c r="B52" s="446" t="s">
        <v>295</v>
      </c>
      <c r="C52" s="329">
        <v>4836160</v>
      </c>
    </row>
    <row r="53" spans="1:3" s="109" customFormat="1" ht="12" customHeight="1" x14ac:dyDescent="0.2">
      <c r="A53" s="465" t="s">
        <v>291</v>
      </c>
      <c r="B53" s="446" t="s">
        <v>296</v>
      </c>
      <c r="C53" s="329"/>
    </row>
    <row r="54" spans="1:3" s="109" customFormat="1" ht="12" customHeight="1" thickBot="1" x14ac:dyDescent="0.25">
      <c r="A54" s="466" t="s">
        <v>292</v>
      </c>
      <c r="B54" s="447" t="s">
        <v>297</v>
      </c>
      <c r="C54" s="432"/>
    </row>
    <row r="55" spans="1:3" s="109" customFormat="1" ht="12" customHeight="1" thickBot="1" x14ac:dyDescent="0.25">
      <c r="A55" s="32" t="s">
        <v>176</v>
      </c>
      <c r="B55" s="21" t="s">
        <v>298</v>
      </c>
      <c r="C55" s="324">
        <f>SUM(C56:C58)</f>
        <v>0</v>
      </c>
    </row>
    <row r="56" spans="1:3" s="109" customFormat="1" ht="12" customHeight="1" x14ac:dyDescent="0.2">
      <c r="A56" s="464" t="s">
        <v>96</v>
      </c>
      <c r="B56" s="445" t="s">
        <v>299</v>
      </c>
      <c r="C56" s="327"/>
    </row>
    <row r="57" spans="1:3" s="109" customFormat="1" ht="12" customHeight="1" x14ac:dyDescent="0.2">
      <c r="A57" s="465" t="s">
        <v>97</v>
      </c>
      <c r="B57" s="446" t="s">
        <v>430</v>
      </c>
      <c r="C57" s="326"/>
    </row>
    <row r="58" spans="1:3" s="109" customFormat="1" ht="12" customHeight="1" x14ac:dyDescent="0.2">
      <c r="A58" s="465" t="s">
        <v>302</v>
      </c>
      <c r="B58" s="446" t="s">
        <v>300</v>
      </c>
      <c r="C58" s="326"/>
    </row>
    <row r="59" spans="1:3" s="109" customFormat="1" ht="12" customHeight="1" thickBot="1" x14ac:dyDescent="0.25">
      <c r="A59" s="466" t="s">
        <v>303</v>
      </c>
      <c r="B59" s="447" t="s">
        <v>301</v>
      </c>
      <c r="C59" s="328"/>
    </row>
    <row r="60" spans="1:3" s="109" customFormat="1" ht="12" customHeight="1" thickBot="1" x14ac:dyDescent="0.25">
      <c r="A60" s="32" t="s">
        <v>24</v>
      </c>
      <c r="B60" s="319" t="s">
        <v>304</v>
      </c>
      <c r="C60" s="324">
        <f>SUM(C61:C63)</f>
        <v>0</v>
      </c>
    </row>
    <row r="61" spans="1:3" s="109" customFormat="1" ht="12" customHeight="1" x14ac:dyDescent="0.2">
      <c r="A61" s="464" t="s">
        <v>177</v>
      </c>
      <c r="B61" s="445" t="s">
        <v>306</v>
      </c>
      <c r="C61" s="329"/>
    </row>
    <row r="62" spans="1:3" s="109" customFormat="1" ht="12" customHeight="1" x14ac:dyDescent="0.2">
      <c r="A62" s="465" t="s">
        <v>178</v>
      </c>
      <c r="B62" s="446" t="s">
        <v>431</v>
      </c>
      <c r="C62" s="329"/>
    </row>
    <row r="63" spans="1:3" s="109" customFormat="1" ht="12" customHeight="1" x14ac:dyDescent="0.2">
      <c r="A63" s="465" t="s">
        <v>226</v>
      </c>
      <c r="B63" s="446" t="s">
        <v>307</v>
      </c>
      <c r="C63" s="329"/>
    </row>
    <row r="64" spans="1:3" s="109" customFormat="1" ht="12" customHeight="1" thickBot="1" x14ac:dyDescent="0.25">
      <c r="A64" s="466" t="s">
        <v>305</v>
      </c>
      <c r="B64" s="447" t="s">
        <v>308</v>
      </c>
      <c r="C64" s="329"/>
    </row>
    <row r="65" spans="1:3" s="109" customFormat="1" ht="12" customHeight="1" thickBot="1" x14ac:dyDescent="0.25">
      <c r="A65" s="32" t="s">
        <v>25</v>
      </c>
      <c r="B65" s="21" t="s">
        <v>309</v>
      </c>
      <c r="C65" s="330">
        <f>+C8+C15+C22+C29+C37+C49+C55+C60</f>
        <v>126951108</v>
      </c>
    </row>
    <row r="66" spans="1:3" s="109" customFormat="1" ht="12" customHeight="1" thickBot="1" x14ac:dyDescent="0.2">
      <c r="A66" s="467" t="s">
        <v>400</v>
      </c>
      <c r="B66" s="319" t="s">
        <v>311</v>
      </c>
      <c r="C66" s="324">
        <f>SUM(C67:C69)</f>
        <v>0</v>
      </c>
    </row>
    <row r="67" spans="1:3" s="109" customFormat="1" ht="12" customHeight="1" x14ac:dyDescent="0.2">
      <c r="A67" s="464" t="s">
        <v>342</v>
      </c>
      <c r="B67" s="445" t="s">
        <v>312</v>
      </c>
      <c r="C67" s="329"/>
    </row>
    <row r="68" spans="1:3" s="109" customFormat="1" ht="12" customHeight="1" x14ac:dyDescent="0.2">
      <c r="A68" s="465" t="s">
        <v>351</v>
      </c>
      <c r="B68" s="446" t="s">
        <v>313</v>
      </c>
      <c r="C68" s="329"/>
    </row>
    <row r="69" spans="1:3" s="109" customFormat="1" ht="12" customHeight="1" thickBot="1" x14ac:dyDescent="0.25">
      <c r="A69" s="466" t="s">
        <v>352</v>
      </c>
      <c r="B69" s="448" t="s">
        <v>314</v>
      </c>
      <c r="C69" s="329"/>
    </row>
    <row r="70" spans="1:3" s="109" customFormat="1" ht="12" customHeight="1" thickBot="1" x14ac:dyDescent="0.2">
      <c r="A70" s="467" t="s">
        <v>315</v>
      </c>
      <c r="B70" s="319" t="s">
        <v>316</v>
      </c>
      <c r="C70" s="324">
        <f>SUM(C71:C74)</f>
        <v>0</v>
      </c>
    </row>
    <row r="71" spans="1:3" s="109" customFormat="1" ht="12" customHeight="1" x14ac:dyDescent="0.2">
      <c r="A71" s="464" t="s">
        <v>145</v>
      </c>
      <c r="B71" s="445" t="s">
        <v>317</v>
      </c>
      <c r="C71" s="329"/>
    </row>
    <row r="72" spans="1:3" s="109" customFormat="1" ht="12" customHeight="1" x14ac:dyDescent="0.2">
      <c r="A72" s="465" t="s">
        <v>146</v>
      </c>
      <c r="B72" s="446" t="s">
        <v>318</v>
      </c>
      <c r="C72" s="329"/>
    </row>
    <row r="73" spans="1:3" s="109" customFormat="1" ht="12" customHeight="1" x14ac:dyDescent="0.2">
      <c r="A73" s="465" t="s">
        <v>343</v>
      </c>
      <c r="B73" s="446" t="s">
        <v>319</v>
      </c>
      <c r="C73" s="329"/>
    </row>
    <row r="74" spans="1:3" s="109" customFormat="1" ht="12" customHeight="1" thickBot="1" x14ac:dyDescent="0.25">
      <c r="A74" s="466" t="s">
        <v>344</v>
      </c>
      <c r="B74" s="447" t="s">
        <v>320</v>
      </c>
      <c r="C74" s="329"/>
    </row>
    <row r="75" spans="1:3" s="109" customFormat="1" ht="12" customHeight="1" thickBot="1" x14ac:dyDescent="0.2">
      <c r="A75" s="467" t="s">
        <v>321</v>
      </c>
      <c r="B75" s="319" t="s">
        <v>322</v>
      </c>
      <c r="C75" s="324">
        <f>SUM(C76:C77)</f>
        <v>30594000</v>
      </c>
    </row>
    <row r="76" spans="1:3" s="109" customFormat="1" ht="12" customHeight="1" x14ac:dyDescent="0.2">
      <c r="A76" s="464" t="s">
        <v>345</v>
      </c>
      <c r="B76" s="445" t="s">
        <v>323</v>
      </c>
      <c r="C76" s="329">
        <v>30594000</v>
      </c>
    </row>
    <row r="77" spans="1:3" s="109" customFormat="1" ht="12" customHeight="1" thickBot="1" x14ac:dyDescent="0.25">
      <c r="A77" s="466" t="s">
        <v>346</v>
      </c>
      <c r="B77" s="447" t="s">
        <v>324</v>
      </c>
      <c r="C77" s="329"/>
    </row>
    <row r="78" spans="1:3" s="108" customFormat="1" ht="12" customHeight="1" thickBot="1" x14ac:dyDescent="0.2">
      <c r="A78" s="467" t="s">
        <v>325</v>
      </c>
      <c r="B78" s="319" t="s">
        <v>326</v>
      </c>
      <c r="C78" s="324">
        <f>SUM(C79:C81)</f>
        <v>0</v>
      </c>
    </row>
    <row r="79" spans="1:3" s="109" customFormat="1" ht="12" customHeight="1" x14ac:dyDescent="0.2">
      <c r="A79" s="464" t="s">
        <v>347</v>
      </c>
      <c r="B79" s="445" t="s">
        <v>327</v>
      </c>
      <c r="C79" s="329"/>
    </row>
    <row r="80" spans="1:3" s="109" customFormat="1" ht="12" customHeight="1" x14ac:dyDescent="0.2">
      <c r="A80" s="465" t="s">
        <v>348</v>
      </c>
      <c r="B80" s="446" t="s">
        <v>328</v>
      </c>
      <c r="C80" s="329"/>
    </row>
    <row r="81" spans="1:3" s="109" customFormat="1" ht="12" customHeight="1" thickBot="1" x14ac:dyDescent="0.25">
      <c r="A81" s="466" t="s">
        <v>349</v>
      </c>
      <c r="B81" s="447" t="s">
        <v>329</v>
      </c>
      <c r="C81" s="329"/>
    </row>
    <row r="82" spans="1:3" s="109" customFormat="1" ht="12" customHeight="1" thickBot="1" x14ac:dyDescent="0.2">
      <c r="A82" s="467" t="s">
        <v>330</v>
      </c>
      <c r="B82" s="319" t="s">
        <v>350</v>
      </c>
      <c r="C82" s="324">
        <f>SUM(C83:C86)</f>
        <v>0</v>
      </c>
    </row>
    <row r="83" spans="1:3" s="109" customFormat="1" ht="12" customHeight="1" x14ac:dyDescent="0.2">
      <c r="A83" s="468" t="s">
        <v>331</v>
      </c>
      <c r="B83" s="445" t="s">
        <v>332</v>
      </c>
      <c r="C83" s="329"/>
    </row>
    <row r="84" spans="1:3" s="109" customFormat="1" ht="12" customHeight="1" x14ac:dyDescent="0.2">
      <c r="A84" s="469" t="s">
        <v>333</v>
      </c>
      <c r="B84" s="446" t="s">
        <v>334</v>
      </c>
      <c r="C84" s="329"/>
    </row>
    <row r="85" spans="1:3" s="109" customFormat="1" ht="12" customHeight="1" x14ac:dyDescent="0.2">
      <c r="A85" s="469" t="s">
        <v>335</v>
      </c>
      <c r="B85" s="446" t="s">
        <v>336</v>
      </c>
      <c r="C85" s="329"/>
    </row>
    <row r="86" spans="1:3" s="108" customFormat="1" ht="12" customHeight="1" thickBot="1" x14ac:dyDescent="0.25">
      <c r="A86" s="470" t="s">
        <v>337</v>
      </c>
      <c r="B86" s="447" t="s">
        <v>338</v>
      </c>
      <c r="C86" s="329"/>
    </row>
    <row r="87" spans="1:3" s="108" customFormat="1" ht="12" customHeight="1" thickBot="1" x14ac:dyDescent="0.2">
      <c r="A87" s="467" t="s">
        <v>339</v>
      </c>
      <c r="B87" s="319" t="s">
        <v>482</v>
      </c>
      <c r="C87" s="493"/>
    </row>
    <row r="88" spans="1:3" s="108" customFormat="1" ht="12" customHeight="1" thickBot="1" x14ac:dyDescent="0.2">
      <c r="A88" s="467" t="s">
        <v>516</v>
      </c>
      <c r="B88" s="319" t="s">
        <v>340</v>
      </c>
      <c r="C88" s="493"/>
    </row>
    <row r="89" spans="1:3" s="108" customFormat="1" ht="12" customHeight="1" thickBot="1" x14ac:dyDescent="0.2">
      <c r="A89" s="467" t="s">
        <v>517</v>
      </c>
      <c r="B89" s="452" t="s">
        <v>485</v>
      </c>
      <c r="C89" s="330">
        <f>+C66+C70+C75+C78+C82+C88+C87</f>
        <v>30594000</v>
      </c>
    </row>
    <row r="90" spans="1:3" s="108" customFormat="1" ht="12" customHeight="1" thickBot="1" x14ac:dyDescent="0.2">
      <c r="A90" s="471" t="s">
        <v>518</v>
      </c>
      <c r="B90" s="453" t="s">
        <v>519</v>
      </c>
      <c r="C90" s="330">
        <f>+C65+C89</f>
        <v>157545108</v>
      </c>
    </row>
    <row r="91" spans="1:3" s="109" customFormat="1" ht="15" customHeight="1" thickBot="1" x14ac:dyDescent="0.25">
      <c r="A91" s="262"/>
      <c r="B91" s="263"/>
      <c r="C91" s="394"/>
    </row>
    <row r="92" spans="1:3" s="70" customFormat="1" ht="16.5" customHeight="1" thickBot="1" x14ac:dyDescent="0.25">
      <c r="A92" s="266"/>
      <c r="B92" s="267" t="s">
        <v>57</v>
      </c>
      <c r="C92" s="396"/>
    </row>
    <row r="93" spans="1:3" s="110" customFormat="1" ht="12" customHeight="1" thickBot="1" x14ac:dyDescent="0.25">
      <c r="A93" s="437" t="s">
        <v>17</v>
      </c>
      <c r="B93" s="31" t="s">
        <v>523</v>
      </c>
      <c r="C93" s="323">
        <f>+C94+C95+C96+C97+C98+C111</f>
        <v>149841971</v>
      </c>
    </row>
    <row r="94" spans="1:3" ht="12" customHeight="1" x14ac:dyDescent="0.2">
      <c r="A94" s="472" t="s">
        <v>98</v>
      </c>
      <c r="B94" s="10" t="s">
        <v>47</v>
      </c>
      <c r="C94" s="325">
        <v>59521843</v>
      </c>
    </row>
    <row r="95" spans="1:3" ht="12" customHeight="1" x14ac:dyDescent="0.2">
      <c r="A95" s="465" t="s">
        <v>99</v>
      </c>
      <c r="B95" s="8" t="s">
        <v>179</v>
      </c>
      <c r="C95" s="326">
        <v>9442098</v>
      </c>
    </row>
    <row r="96" spans="1:3" ht="12" customHeight="1" x14ac:dyDescent="0.2">
      <c r="A96" s="465" t="s">
        <v>100</v>
      </c>
      <c r="B96" s="8" t="s">
        <v>136</v>
      </c>
      <c r="C96" s="328">
        <v>54742263</v>
      </c>
    </row>
    <row r="97" spans="1:3" ht="12" customHeight="1" x14ac:dyDescent="0.2">
      <c r="A97" s="465" t="s">
        <v>101</v>
      </c>
      <c r="B97" s="11" t="s">
        <v>180</v>
      </c>
      <c r="C97" s="328">
        <v>11670800</v>
      </c>
    </row>
    <row r="98" spans="1:3" ht="12" customHeight="1" x14ac:dyDescent="0.2">
      <c r="A98" s="465" t="s">
        <v>112</v>
      </c>
      <c r="B98" s="19" t="s">
        <v>181</v>
      </c>
      <c r="C98" s="328">
        <v>14464967</v>
      </c>
    </row>
    <row r="99" spans="1:3" ht="12" customHeight="1" x14ac:dyDescent="0.2">
      <c r="A99" s="465" t="s">
        <v>102</v>
      </c>
      <c r="B99" s="8" t="s">
        <v>520</v>
      </c>
      <c r="C99" s="328"/>
    </row>
    <row r="100" spans="1:3" ht="12" customHeight="1" x14ac:dyDescent="0.2">
      <c r="A100" s="465" t="s">
        <v>103</v>
      </c>
      <c r="B100" s="158" t="s">
        <v>448</v>
      </c>
      <c r="C100" s="328"/>
    </row>
    <row r="101" spans="1:3" ht="12" customHeight="1" x14ac:dyDescent="0.2">
      <c r="A101" s="465" t="s">
        <v>113</v>
      </c>
      <c r="B101" s="158" t="s">
        <v>447</v>
      </c>
      <c r="C101" s="328"/>
    </row>
    <row r="102" spans="1:3" ht="12" customHeight="1" x14ac:dyDescent="0.2">
      <c r="A102" s="465" t="s">
        <v>114</v>
      </c>
      <c r="B102" s="158" t="s">
        <v>356</v>
      </c>
      <c r="C102" s="328"/>
    </row>
    <row r="103" spans="1:3" ht="12" customHeight="1" x14ac:dyDescent="0.2">
      <c r="A103" s="465" t="s">
        <v>115</v>
      </c>
      <c r="B103" s="159" t="s">
        <v>357</v>
      </c>
      <c r="C103" s="328"/>
    </row>
    <row r="104" spans="1:3" ht="12" customHeight="1" x14ac:dyDescent="0.2">
      <c r="A104" s="465" t="s">
        <v>116</v>
      </c>
      <c r="B104" s="159" t="s">
        <v>358</v>
      </c>
      <c r="C104" s="328"/>
    </row>
    <row r="105" spans="1:3" ht="12" customHeight="1" x14ac:dyDescent="0.2">
      <c r="A105" s="465" t="s">
        <v>118</v>
      </c>
      <c r="B105" s="158" t="s">
        <v>359</v>
      </c>
      <c r="C105" s="328">
        <v>8664967</v>
      </c>
    </row>
    <row r="106" spans="1:3" ht="12" customHeight="1" x14ac:dyDescent="0.2">
      <c r="A106" s="465" t="s">
        <v>182</v>
      </c>
      <c r="B106" s="158" t="s">
        <v>360</v>
      </c>
      <c r="C106" s="328"/>
    </row>
    <row r="107" spans="1:3" ht="12" customHeight="1" x14ac:dyDescent="0.2">
      <c r="A107" s="465" t="s">
        <v>354</v>
      </c>
      <c r="B107" s="159" t="s">
        <v>361</v>
      </c>
      <c r="C107" s="328"/>
    </row>
    <row r="108" spans="1:3" ht="12" customHeight="1" x14ac:dyDescent="0.2">
      <c r="A108" s="473" t="s">
        <v>355</v>
      </c>
      <c r="B108" s="160" t="s">
        <v>362</v>
      </c>
      <c r="C108" s="328"/>
    </row>
    <row r="109" spans="1:3" ht="12" customHeight="1" x14ac:dyDescent="0.2">
      <c r="A109" s="465" t="s">
        <v>445</v>
      </c>
      <c r="B109" s="160" t="s">
        <v>363</v>
      </c>
      <c r="C109" s="328"/>
    </row>
    <row r="110" spans="1:3" ht="12" customHeight="1" x14ac:dyDescent="0.2">
      <c r="A110" s="465" t="s">
        <v>446</v>
      </c>
      <c r="B110" s="159" t="s">
        <v>364</v>
      </c>
      <c r="C110" s="326">
        <v>800000</v>
      </c>
    </row>
    <row r="111" spans="1:3" ht="12" customHeight="1" x14ac:dyDescent="0.2">
      <c r="A111" s="465" t="s">
        <v>450</v>
      </c>
      <c r="B111" s="11" t="s">
        <v>48</v>
      </c>
      <c r="C111" s="326"/>
    </row>
    <row r="112" spans="1:3" ht="12" customHeight="1" x14ac:dyDescent="0.2">
      <c r="A112" s="466" t="s">
        <v>451</v>
      </c>
      <c r="B112" s="8" t="s">
        <v>521</v>
      </c>
      <c r="C112" s="328">
        <v>5000000</v>
      </c>
    </row>
    <row r="113" spans="1:3" ht="12" customHeight="1" thickBot="1" x14ac:dyDescent="0.25">
      <c r="A113" s="474" t="s">
        <v>452</v>
      </c>
      <c r="B113" s="161" t="s">
        <v>522</v>
      </c>
      <c r="C113" s="332"/>
    </row>
    <row r="114" spans="1:3" ht="12" customHeight="1" thickBot="1" x14ac:dyDescent="0.25">
      <c r="A114" s="32" t="s">
        <v>18</v>
      </c>
      <c r="B114" s="30" t="s">
        <v>365</v>
      </c>
      <c r="C114" s="324">
        <f>+C115+C117+C119</f>
        <v>7703137</v>
      </c>
    </row>
    <row r="115" spans="1:3" ht="12" customHeight="1" x14ac:dyDescent="0.2">
      <c r="A115" s="464" t="s">
        <v>104</v>
      </c>
      <c r="B115" s="8" t="s">
        <v>224</v>
      </c>
      <c r="C115" s="327">
        <f>'6.sz.mell.'!E23</f>
        <v>2118977</v>
      </c>
    </row>
    <row r="116" spans="1:3" ht="12" customHeight="1" x14ac:dyDescent="0.2">
      <c r="A116" s="464" t="s">
        <v>105</v>
      </c>
      <c r="B116" s="12" t="s">
        <v>369</v>
      </c>
      <c r="C116" s="327"/>
    </row>
    <row r="117" spans="1:3" ht="12" customHeight="1" x14ac:dyDescent="0.2">
      <c r="A117" s="464" t="s">
        <v>106</v>
      </c>
      <c r="B117" s="12" t="s">
        <v>183</v>
      </c>
      <c r="C117" s="326">
        <f>'7.sz.mell.'!E24</f>
        <v>5584160</v>
      </c>
    </row>
    <row r="118" spans="1:3" ht="12" customHeight="1" x14ac:dyDescent="0.2">
      <c r="A118" s="464" t="s">
        <v>107</v>
      </c>
      <c r="B118" s="12" t="s">
        <v>370</v>
      </c>
      <c r="C118" s="292"/>
    </row>
    <row r="119" spans="1:3" ht="12" customHeight="1" x14ac:dyDescent="0.2">
      <c r="A119" s="464" t="s">
        <v>108</v>
      </c>
      <c r="B119" s="321" t="s">
        <v>227</v>
      </c>
      <c r="C119" s="292"/>
    </row>
    <row r="120" spans="1:3" ht="12" customHeight="1" x14ac:dyDescent="0.2">
      <c r="A120" s="464" t="s">
        <v>117</v>
      </c>
      <c r="B120" s="320" t="s">
        <v>432</v>
      </c>
      <c r="C120" s="292"/>
    </row>
    <row r="121" spans="1:3" ht="12" customHeight="1" x14ac:dyDescent="0.2">
      <c r="A121" s="464" t="s">
        <v>119</v>
      </c>
      <c r="B121" s="441" t="s">
        <v>375</v>
      </c>
      <c r="C121" s="292"/>
    </row>
    <row r="122" spans="1:3" ht="12" customHeight="1" x14ac:dyDescent="0.2">
      <c r="A122" s="464" t="s">
        <v>184</v>
      </c>
      <c r="B122" s="159" t="s">
        <v>358</v>
      </c>
      <c r="C122" s="292"/>
    </row>
    <row r="123" spans="1:3" ht="12" customHeight="1" x14ac:dyDescent="0.2">
      <c r="A123" s="464" t="s">
        <v>185</v>
      </c>
      <c r="B123" s="159" t="s">
        <v>374</v>
      </c>
      <c r="C123" s="292"/>
    </row>
    <row r="124" spans="1:3" ht="12" customHeight="1" x14ac:dyDescent="0.2">
      <c r="A124" s="464" t="s">
        <v>186</v>
      </c>
      <c r="B124" s="159" t="s">
        <v>373</v>
      </c>
      <c r="C124" s="292"/>
    </row>
    <row r="125" spans="1:3" ht="12" customHeight="1" x14ac:dyDescent="0.2">
      <c r="A125" s="464" t="s">
        <v>366</v>
      </c>
      <c r="B125" s="159" t="s">
        <v>361</v>
      </c>
      <c r="C125" s="292"/>
    </row>
    <row r="126" spans="1:3" ht="12" customHeight="1" x14ac:dyDescent="0.2">
      <c r="A126" s="464" t="s">
        <v>367</v>
      </c>
      <c r="B126" s="159" t="s">
        <v>372</v>
      </c>
      <c r="C126" s="292"/>
    </row>
    <row r="127" spans="1:3" ht="12" customHeight="1" thickBot="1" x14ac:dyDescent="0.25">
      <c r="A127" s="473" t="s">
        <v>368</v>
      </c>
      <c r="B127" s="159" t="s">
        <v>371</v>
      </c>
      <c r="C127" s="294"/>
    </row>
    <row r="128" spans="1:3" ht="12" customHeight="1" thickBot="1" x14ac:dyDescent="0.25">
      <c r="A128" s="32" t="s">
        <v>19</v>
      </c>
      <c r="B128" s="139" t="s">
        <v>455</v>
      </c>
      <c r="C128" s="324">
        <f>+C93+C114</f>
        <v>157545108</v>
      </c>
    </row>
    <row r="129" spans="1:11" ht="12" customHeight="1" thickBot="1" x14ac:dyDescent="0.25">
      <c r="A129" s="32" t="s">
        <v>20</v>
      </c>
      <c r="B129" s="139" t="s">
        <v>456</v>
      </c>
      <c r="C129" s="324">
        <f>+C130+C131+C132</f>
        <v>0</v>
      </c>
    </row>
    <row r="130" spans="1:11" s="110" customFormat="1" ht="12" customHeight="1" x14ac:dyDescent="0.2">
      <c r="A130" s="464" t="s">
        <v>266</v>
      </c>
      <c r="B130" s="9" t="s">
        <v>526</v>
      </c>
      <c r="C130" s="292"/>
    </row>
    <row r="131" spans="1:11" ht="12" customHeight="1" x14ac:dyDescent="0.2">
      <c r="A131" s="464" t="s">
        <v>269</v>
      </c>
      <c r="B131" s="9" t="s">
        <v>464</v>
      </c>
      <c r="C131" s="292"/>
    </row>
    <row r="132" spans="1:11" ht="12" customHeight="1" thickBot="1" x14ac:dyDescent="0.25">
      <c r="A132" s="473" t="s">
        <v>270</v>
      </c>
      <c r="B132" s="7" t="s">
        <v>525</v>
      </c>
      <c r="C132" s="292"/>
    </row>
    <row r="133" spans="1:11" ht="12" customHeight="1" thickBot="1" x14ac:dyDescent="0.25">
      <c r="A133" s="32" t="s">
        <v>21</v>
      </c>
      <c r="B133" s="139" t="s">
        <v>457</v>
      </c>
      <c r="C133" s="324">
        <f>+C134+C135+C136+C137+C138+C139</f>
        <v>0</v>
      </c>
    </row>
    <row r="134" spans="1:11" ht="12" customHeight="1" x14ac:dyDescent="0.2">
      <c r="A134" s="464" t="s">
        <v>91</v>
      </c>
      <c r="B134" s="9" t="s">
        <v>466</v>
      </c>
      <c r="C134" s="292"/>
    </row>
    <row r="135" spans="1:11" ht="12" customHeight="1" x14ac:dyDescent="0.2">
      <c r="A135" s="464" t="s">
        <v>92</v>
      </c>
      <c r="B135" s="9" t="s">
        <v>458</v>
      </c>
      <c r="C135" s="292"/>
    </row>
    <row r="136" spans="1:11" ht="12" customHeight="1" x14ac:dyDescent="0.2">
      <c r="A136" s="464" t="s">
        <v>93</v>
      </c>
      <c r="B136" s="9" t="s">
        <v>459</v>
      </c>
      <c r="C136" s="292"/>
    </row>
    <row r="137" spans="1:11" ht="12" customHeight="1" x14ac:dyDescent="0.2">
      <c r="A137" s="464" t="s">
        <v>171</v>
      </c>
      <c r="B137" s="9" t="s">
        <v>524</v>
      </c>
      <c r="C137" s="292"/>
    </row>
    <row r="138" spans="1:11" ht="12" customHeight="1" x14ac:dyDescent="0.2">
      <c r="A138" s="464" t="s">
        <v>172</v>
      </c>
      <c r="B138" s="9" t="s">
        <v>461</v>
      </c>
      <c r="C138" s="292"/>
    </row>
    <row r="139" spans="1:11" s="110" customFormat="1" ht="12" customHeight="1" thickBot="1" x14ac:dyDescent="0.25">
      <c r="A139" s="473" t="s">
        <v>173</v>
      </c>
      <c r="B139" s="7" t="s">
        <v>462</v>
      </c>
      <c r="C139" s="292"/>
    </row>
    <row r="140" spans="1:11" ht="12" customHeight="1" thickBot="1" x14ac:dyDescent="0.25">
      <c r="A140" s="32" t="s">
        <v>22</v>
      </c>
      <c r="B140" s="139" t="s">
        <v>547</v>
      </c>
      <c r="C140" s="330">
        <f>+C141+C142+C144+C145+C143</f>
        <v>0</v>
      </c>
      <c r="K140" s="274"/>
    </row>
    <row r="141" spans="1:11" x14ac:dyDescent="0.2">
      <c r="A141" s="464" t="s">
        <v>94</v>
      </c>
      <c r="B141" s="9" t="s">
        <v>376</v>
      </c>
      <c r="C141" s="292"/>
    </row>
    <row r="142" spans="1:11" ht="12" customHeight="1" x14ac:dyDescent="0.2">
      <c r="A142" s="464" t="s">
        <v>95</v>
      </c>
      <c r="B142" s="9" t="s">
        <v>377</v>
      </c>
      <c r="C142" s="292"/>
    </row>
    <row r="143" spans="1:11" ht="12" customHeight="1" x14ac:dyDescent="0.2">
      <c r="A143" s="464" t="s">
        <v>290</v>
      </c>
      <c r="B143" s="9" t="s">
        <v>546</v>
      </c>
      <c r="C143" s="292"/>
    </row>
    <row r="144" spans="1:11" s="110" customFormat="1" ht="12" customHeight="1" x14ac:dyDescent="0.2">
      <c r="A144" s="464" t="s">
        <v>291</v>
      </c>
      <c r="B144" s="9" t="s">
        <v>471</v>
      </c>
      <c r="C144" s="292"/>
    </row>
    <row r="145" spans="1:3" s="110" customFormat="1" ht="12" customHeight="1" thickBot="1" x14ac:dyDescent="0.25">
      <c r="A145" s="473" t="s">
        <v>292</v>
      </c>
      <c r="B145" s="7" t="s">
        <v>396</v>
      </c>
      <c r="C145" s="292"/>
    </row>
    <row r="146" spans="1:3" s="110" customFormat="1" ht="12" customHeight="1" thickBot="1" x14ac:dyDescent="0.25">
      <c r="A146" s="32" t="s">
        <v>23</v>
      </c>
      <c r="B146" s="139" t="s">
        <v>472</v>
      </c>
      <c r="C146" s="333">
        <f>+C147+C148+C149+C150+C151</f>
        <v>0</v>
      </c>
    </row>
    <row r="147" spans="1:3" s="110" customFormat="1" ht="12" customHeight="1" x14ac:dyDescent="0.2">
      <c r="A147" s="464" t="s">
        <v>96</v>
      </c>
      <c r="B147" s="9" t="s">
        <v>467</v>
      </c>
      <c r="C147" s="292"/>
    </row>
    <row r="148" spans="1:3" s="110" customFormat="1" ht="12" customHeight="1" x14ac:dyDescent="0.2">
      <c r="A148" s="464" t="s">
        <v>97</v>
      </c>
      <c r="B148" s="9" t="s">
        <v>474</v>
      </c>
      <c r="C148" s="292"/>
    </row>
    <row r="149" spans="1:3" s="110" customFormat="1" ht="12" customHeight="1" x14ac:dyDescent="0.2">
      <c r="A149" s="464" t="s">
        <v>302</v>
      </c>
      <c r="B149" s="9" t="s">
        <v>469</v>
      </c>
      <c r="C149" s="292"/>
    </row>
    <row r="150" spans="1:3" s="110" customFormat="1" ht="12" customHeight="1" x14ac:dyDescent="0.2">
      <c r="A150" s="464" t="s">
        <v>303</v>
      </c>
      <c r="B150" s="9" t="s">
        <v>527</v>
      </c>
      <c r="C150" s="292"/>
    </row>
    <row r="151" spans="1:3" ht="12.75" customHeight="1" thickBot="1" x14ac:dyDescent="0.25">
      <c r="A151" s="473" t="s">
        <v>473</v>
      </c>
      <c r="B151" s="7" t="s">
        <v>476</v>
      </c>
      <c r="C151" s="294"/>
    </row>
    <row r="152" spans="1:3" ht="12.75" customHeight="1" thickBot="1" x14ac:dyDescent="0.25">
      <c r="A152" s="530" t="s">
        <v>24</v>
      </c>
      <c r="B152" s="139" t="s">
        <v>477</v>
      </c>
      <c r="C152" s="333"/>
    </row>
    <row r="153" spans="1:3" ht="12.75" customHeight="1" thickBot="1" x14ac:dyDescent="0.25">
      <c r="A153" s="530" t="s">
        <v>25</v>
      </c>
      <c r="B153" s="139" t="s">
        <v>478</v>
      </c>
      <c r="C153" s="333"/>
    </row>
    <row r="154" spans="1:3" ht="12" customHeight="1" thickBot="1" x14ac:dyDescent="0.25">
      <c r="A154" s="32" t="s">
        <v>26</v>
      </c>
      <c r="B154" s="139" t="s">
        <v>480</v>
      </c>
      <c r="C154" s="455">
        <f>+C129+C133+C140+C146+C152+C153</f>
        <v>0</v>
      </c>
    </row>
    <row r="155" spans="1:3" ht="15" customHeight="1" thickBot="1" x14ac:dyDescent="0.25">
      <c r="A155" s="475" t="s">
        <v>27</v>
      </c>
      <c r="B155" s="408" t="s">
        <v>479</v>
      </c>
      <c r="C155" s="455">
        <f>+C128+C154</f>
        <v>157545108</v>
      </c>
    </row>
    <row r="156" spans="1:3" ht="13.5" thickBot="1" x14ac:dyDescent="0.25">
      <c r="A156" s="416"/>
      <c r="B156" s="417"/>
      <c r="C156" s="418"/>
    </row>
    <row r="157" spans="1:3" ht="15" customHeight="1" thickBot="1" x14ac:dyDescent="0.25">
      <c r="A157" s="271" t="s">
        <v>528</v>
      </c>
      <c r="B157" s="272"/>
      <c r="C157" s="136">
        <v>4</v>
      </c>
    </row>
    <row r="158" spans="1:3" ht="14.25" customHeight="1" thickBot="1" x14ac:dyDescent="0.25">
      <c r="A158" s="271" t="s">
        <v>201</v>
      </c>
      <c r="B158" s="272"/>
      <c r="C158" s="136">
        <v>69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85" zoomScale="130" zoomScaleNormal="130" zoomScaleSheetLayoutView="85" workbookViewId="0">
      <selection activeCell="D5" sqref="D5"/>
    </sheetView>
  </sheetViews>
  <sheetFormatPr defaultRowHeight="12.75" x14ac:dyDescent="0.2"/>
  <cols>
    <col min="1" max="1" width="19.5" style="419" customWidth="1"/>
    <col min="2" max="2" width="72" style="420" customWidth="1"/>
    <col min="3" max="3" width="25" style="421" customWidth="1"/>
    <col min="4" max="16384" width="9.33203125" style="3"/>
  </cols>
  <sheetData>
    <row r="1" spans="1:3" s="2" customFormat="1" ht="16.5" customHeight="1" thickBot="1" x14ac:dyDescent="0.25">
      <c r="A1" s="248"/>
      <c r="B1" s="250"/>
      <c r="C1" s="273" t="str">
        <f>+CONCATENATE("9.1.1. melléklet a ……/",LEFT(ÖSSZEFÜGGÉSEK!A5,4),". (….) önkormányzati rendelethez")</f>
        <v>9.1.1. melléklet a ……/2016. (….) önkormányzati rendelethez</v>
      </c>
    </row>
    <row r="2" spans="1:3" s="106" customFormat="1" ht="21" customHeight="1" x14ac:dyDescent="0.2">
      <c r="A2" s="435" t="s">
        <v>61</v>
      </c>
      <c r="B2" s="385" t="s">
        <v>220</v>
      </c>
      <c r="C2" s="387" t="s">
        <v>52</v>
      </c>
    </row>
    <row r="3" spans="1:3" s="106" customFormat="1" ht="16.5" thickBot="1" x14ac:dyDescent="0.25">
      <c r="A3" s="251" t="s">
        <v>198</v>
      </c>
      <c r="B3" s="386" t="s">
        <v>433</v>
      </c>
      <c r="C3" s="529" t="s">
        <v>59</v>
      </c>
    </row>
    <row r="4" spans="1:3" s="107" customFormat="1" ht="15.95" customHeight="1" thickBot="1" x14ac:dyDescent="0.3">
      <c r="A4" s="252"/>
      <c r="B4" s="252"/>
      <c r="C4" s="253" t="s">
        <v>672</v>
      </c>
    </row>
    <row r="5" spans="1:3" ht="13.5" thickBot="1" x14ac:dyDescent="0.25">
      <c r="A5" s="436" t="s">
        <v>200</v>
      </c>
      <c r="B5" s="254" t="s">
        <v>54</v>
      </c>
      <c r="C5" s="388" t="s">
        <v>55</v>
      </c>
    </row>
    <row r="6" spans="1:3" s="70" customFormat="1" ht="12.95" customHeight="1" thickBot="1" x14ac:dyDescent="0.25">
      <c r="A6" s="220" t="s">
        <v>500</v>
      </c>
      <c r="B6" s="221" t="s">
        <v>501</v>
      </c>
      <c r="C6" s="222" t="s">
        <v>502</v>
      </c>
    </row>
    <row r="7" spans="1:3" s="70" customFormat="1" ht="15.95" customHeight="1" thickBot="1" x14ac:dyDescent="0.25">
      <c r="A7" s="256"/>
      <c r="B7" s="257" t="s">
        <v>56</v>
      </c>
      <c r="C7" s="389"/>
    </row>
    <row r="8" spans="1:3" s="70" customFormat="1" ht="12" customHeight="1" thickBot="1" x14ac:dyDescent="0.25">
      <c r="A8" s="32" t="s">
        <v>17</v>
      </c>
      <c r="B8" s="21" t="s">
        <v>250</v>
      </c>
      <c r="C8" s="324">
        <f>+C9+C10+C11+C12+C13+C14</f>
        <v>31199364</v>
      </c>
    </row>
    <row r="9" spans="1:3" s="108" customFormat="1" ht="12" customHeight="1" x14ac:dyDescent="0.2">
      <c r="A9" s="464" t="s">
        <v>98</v>
      </c>
      <c r="B9" s="445" t="s">
        <v>251</v>
      </c>
      <c r="C9" s="327">
        <v>14326775</v>
      </c>
    </row>
    <row r="10" spans="1:3" s="109" customFormat="1" ht="12" customHeight="1" x14ac:dyDescent="0.2">
      <c r="A10" s="465" t="s">
        <v>99</v>
      </c>
      <c r="B10" s="446" t="s">
        <v>252</v>
      </c>
      <c r="C10" s="326"/>
    </row>
    <row r="11" spans="1:3" s="109" customFormat="1" ht="12" customHeight="1" x14ac:dyDescent="0.2">
      <c r="A11" s="465" t="s">
        <v>100</v>
      </c>
      <c r="B11" s="446" t="s">
        <v>253</v>
      </c>
      <c r="C11" s="326">
        <v>15672589</v>
      </c>
    </row>
    <row r="12" spans="1:3" s="109" customFormat="1" ht="12" customHeight="1" x14ac:dyDescent="0.2">
      <c r="A12" s="465" t="s">
        <v>101</v>
      </c>
      <c r="B12" s="446" t="s">
        <v>254</v>
      </c>
      <c r="C12" s="326">
        <v>1200000</v>
      </c>
    </row>
    <row r="13" spans="1:3" s="109" customFormat="1" ht="12" customHeight="1" x14ac:dyDescent="0.2">
      <c r="A13" s="465" t="s">
        <v>144</v>
      </c>
      <c r="B13" s="446" t="s">
        <v>514</v>
      </c>
      <c r="C13" s="326"/>
    </row>
    <row r="14" spans="1:3" s="108" customFormat="1" ht="12" customHeight="1" thickBot="1" x14ac:dyDescent="0.25">
      <c r="A14" s="466" t="s">
        <v>102</v>
      </c>
      <c r="B14" s="447" t="s">
        <v>437</v>
      </c>
      <c r="C14" s="326"/>
    </row>
    <row r="15" spans="1:3" s="108" customFormat="1" ht="12" customHeight="1" thickBot="1" x14ac:dyDescent="0.25">
      <c r="A15" s="32" t="s">
        <v>18</v>
      </c>
      <c r="B15" s="319" t="s">
        <v>255</v>
      </c>
      <c r="C15" s="324">
        <f>+C16+C17+C18+C19+C20</f>
        <v>70678407</v>
      </c>
    </row>
    <row r="16" spans="1:3" s="108" customFormat="1" ht="12" customHeight="1" x14ac:dyDescent="0.2">
      <c r="A16" s="464" t="s">
        <v>104</v>
      </c>
      <c r="B16" s="445" t="s">
        <v>256</v>
      </c>
      <c r="C16" s="327"/>
    </row>
    <row r="17" spans="1:3" s="108" customFormat="1" ht="12" customHeight="1" x14ac:dyDescent="0.2">
      <c r="A17" s="465" t="s">
        <v>105</v>
      </c>
      <c r="B17" s="446" t="s">
        <v>257</v>
      </c>
      <c r="C17" s="326"/>
    </row>
    <row r="18" spans="1:3" s="108" customFormat="1" ht="12" customHeight="1" x14ac:dyDescent="0.2">
      <c r="A18" s="465" t="s">
        <v>106</v>
      </c>
      <c r="B18" s="446" t="s">
        <v>426</v>
      </c>
      <c r="C18" s="326"/>
    </row>
    <row r="19" spans="1:3" s="108" customFormat="1" ht="12" customHeight="1" x14ac:dyDescent="0.2">
      <c r="A19" s="465" t="s">
        <v>107</v>
      </c>
      <c r="B19" s="446" t="s">
        <v>427</v>
      </c>
      <c r="C19" s="326"/>
    </row>
    <row r="20" spans="1:3" s="108" customFormat="1" ht="12" customHeight="1" x14ac:dyDescent="0.2">
      <c r="A20" s="465" t="s">
        <v>108</v>
      </c>
      <c r="B20" s="446" t="s">
        <v>258</v>
      </c>
      <c r="C20" s="326">
        <v>70678407</v>
      </c>
    </row>
    <row r="21" spans="1:3" s="109" customFormat="1" ht="12" customHeight="1" thickBot="1" x14ac:dyDescent="0.25">
      <c r="A21" s="466" t="s">
        <v>117</v>
      </c>
      <c r="B21" s="447" t="s">
        <v>259</v>
      </c>
      <c r="C21" s="328"/>
    </row>
    <row r="22" spans="1:3" s="109" customFormat="1" ht="12" customHeight="1" thickBot="1" x14ac:dyDescent="0.25">
      <c r="A22" s="32" t="s">
        <v>19</v>
      </c>
      <c r="B22" s="21" t="s">
        <v>260</v>
      </c>
      <c r="C22" s="324">
        <f>+C23+C24+C25+C26+C27</f>
        <v>2866977</v>
      </c>
    </row>
    <row r="23" spans="1:3" s="109" customFormat="1" ht="12" customHeight="1" x14ac:dyDescent="0.2">
      <c r="A23" s="464" t="s">
        <v>87</v>
      </c>
      <c r="B23" s="445" t="s">
        <v>261</v>
      </c>
      <c r="C23" s="327"/>
    </row>
    <row r="24" spans="1:3" s="108" customFormat="1" ht="12" customHeight="1" x14ac:dyDescent="0.2">
      <c r="A24" s="465" t="s">
        <v>88</v>
      </c>
      <c r="B24" s="446" t="s">
        <v>262</v>
      </c>
      <c r="C24" s="326"/>
    </row>
    <row r="25" spans="1:3" s="109" customFormat="1" ht="12" customHeight="1" x14ac:dyDescent="0.2">
      <c r="A25" s="465" t="s">
        <v>89</v>
      </c>
      <c r="B25" s="446" t="s">
        <v>428</v>
      </c>
      <c r="C25" s="326"/>
    </row>
    <row r="26" spans="1:3" s="109" customFormat="1" ht="12" customHeight="1" x14ac:dyDescent="0.2">
      <c r="A26" s="465" t="s">
        <v>90</v>
      </c>
      <c r="B26" s="446" t="s">
        <v>429</v>
      </c>
      <c r="C26" s="326"/>
    </row>
    <row r="27" spans="1:3" s="109" customFormat="1" ht="12" customHeight="1" x14ac:dyDescent="0.2">
      <c r="A27" s="465" t="s">
        <v>167</v>
      </c>
      <c r="B27" s="446" t="s">
        <v>263</v>
      </c>
      <c r="C27" s="326">
        <v>2866977</v>
      </c>
    </row>
    <row r="28" spans="1:3" s="109" customFormat="1" ht="12" customHeight="1" thickBot="1" x14ac:dyDescent="0.25">
      <c r="A28" s="466" t="s">
        <v>168</v>
      </c>
      <c r="B28" s="447" t="s">
        <v>264</v>
      </c>
      <c r="C28" s="328"/>
    </row>
    <row r="29" spans="1:3" s="109" customFormat="1" ht="12" customHeight="1" thickBot="1" x14ac:dyDescent="0.25">
      <c r="A29" s="32" t="s">
        <v>169</v>
      </c>
      <c r="B29" s="21" t="s">
        <v>265</v>
      </c>
      <c r="C29" s="330">
        <f>+C30+C34+C35+C36</f>
        <v>1895000</v>
      </c>
    </row>
    <row r="30" spans="1:3" s="109" customFormat="1" ht="12" customHeight="1" x14ac:dyDescent="0.2">
      <c r="A30" s="464" t="s">
        <v>266</v>
      </c>
      <c r="B30" s="445" t="s">
        <v>515</v>
      </c>
      <c r="C30" s="440">
        <f>+C31+C32+C33</f>
        <v>1295000</v>
      </c>
    </row>
    <row r="31" spans="1:3" s="109" customFormat="1" ht="12" customHeight="1" x14ac:dyDescent="0.2">
      <c r="A31" s="465" t="s">
        <v>267</v>
      </c>
      <c r="B31" s="446" t="s">
        <v>272</v>
      </c>
      <c r="C31" s="326">
        <v>360000</v>
      </c>
    </row>
    <row r="32" spans="1:3" s="109" customFormat="1" ht="12" customHeight="1" x14ac:dyDescent="0.2">
      <c r="A32" s="465" t="s">
        <v>268</v>
      </c>
      <c r="B32" s="446" t="s">
        <v>273</v>
      </c>
      <c r="C32" s="326"/>
    </row>
    <row r="33" spans="1:3" s="109" customFormat="1" ht="12" customHeight="1" x14ac:dyDescent="0.2">
      <c r="A33" s="465" t="s">
        <v>441</v>
      </c>
      <c r="B33" s="520" t="s">
        <v>442</v>
      </c>
      <c r="C33" s="326">
        <v>935000</v>
      </c>
    </row>
    <row r="34" spans="1:3" s="109" customFormat="1" ht="12" customHeight="1" x14ac:dyDescent="0.2">
      <c r="A34" s="465" t="s">
        <v>269</v>
      </c>
      <c r="B34" s="446" t="s">
        <v>274</v>
      </c>
      <c r="C34" s="326">
        <v>600000</v>
      </c>
    </row>
    <row r="35" spans="1:3" s="109" customFormat="1" ht="12" customHeight="1" x14ac:dyDescent="0.2">
      <c r="A35" s="465" t="s">
        <v>270</v>
      </c>
      <c r="B35" s="446" t="s">
        <v>275</v>
      </c>
      <c r="C35" s="326"/>
    </row>
    <row r="36" spans="1:3" s="109" customFormat="1" ht="12" customHeight="1" thickBot="1" x14ac:dyDescent="0.25">
      <c r="A36" s="466" t="s">
        <v>271</v>
      </c>
      <c r="B36" s="447" t="s">
        <v>276</v>
      </c>
      <c r="C36" s="328"/>
    </row>
    <row r="37" spans="1:3" s="109" customFormat="1" ht="12" customHeight="1" thickBot="1" x14ac:dyDescent="0.25">
      <c r="A37" s="32" t="s">
        <v>21</v>
      </c>
      <c r="B37" s="21" t="s">
        <v>438</v>
      </c>
      <c r="C37" s="324">
        <f>SUM(C38:C48)</f>
        <v>15475200</v>
      </c>
    </row>
    <row r="38" spans="1:3" s="109" customFormat="1" ht="12" customHeight="1" x14ac:dyDescent="0.2">
      <c r="A38" s="464" t="s">
        <v>91</v>
      </c>
      <c r="B38" s="445" t="s">
        <v>279</v>
      </c>
      <c r="C38" s="327">
        <v>2800000</v>
      </c>
    </row>
    <row r="39" spans="1:3" s="109" customFormat="1" ht="12" customHeight="1" x14ac:dyDescent="0.2">
      <c r="A39" s="465" t="s">
        <v>92</v>
      </c>
      <c r="B39" s="446" t="s">
        <v>280</v>
      </c>
      <c r="C39" s="326">
        <v>8960000</v>
      </c>
    </row>
    <row r="40" spans="1:3" s="109" customFormat="1" ht="12" customHeight="1" x14ac:dyDescent="0.2">
      <c r="A40" s="465" t="s">
        <v>93</v>
      </c>
      <c r="B40" s="446" t="s">
        <v>281</v>
      </c>
      <c r="C40" s="326"/>
    </row>
    <row r="41" spans="1:3" s="109" customFormat="1" ht="12" customHeight="1" x14ac:dyDescent="0.2">
      <c r="A41" s="465" t="s">
        <v>171</v>
      </c>
      <c r="B41" s="446" t="s">
        <v>282</v>
      </c>
      <c r="C41" s="326"/>
    </row>
    <row r="42" spans="1:3" s="109" customFormat="1" ht="12" customHeight="1" x14ac:dyDescent="0.2">
      <c r="A42" s="465" t="s">
        <v>172</v>
      </c>
      <c r="B42" s="446" t="s">
        <v>283</v>
      </c>
      <c r="C42" s="326"/>
    </row>
    <row r="43" spans="1:3" s="109" customFormat="1" ht="12" customHeight="1" x14ac:dyDescent="0.2">
      <c r="A43" s="465" t="s">
        <v>173</v>
      </c>
      <c r="B43" s="446" t="s">
        <v>284</v>
      </c>
      <c r="C43" s="326">
        <v>3715200</v>
      </c>
    </row>
    <row r="44" spans="1:3" s="109" customFormat="1" ht="12" customHeight="1" x14ac:dyDescent="0.2">
      <c r="A44" s="465" t="s">
        <v>174</v>
      </c>
      <c r="B44" s="446" t="s">
        <v>285</v>
      </c>
      <c r="C44" s="326"/>
    </row>
    <row r="45" spans="1:3" s="109" customFormat="1" ht="12" customHeight="1" x14ac:dyDescent="0.2">
      <c r="A45" s="465" t="s">
        <v>175</v>
      </c>
      <c r="B45" s="446" t="s">
        <v>286</v>
      </c>
      <c r="C45" s="326"/>
    </row>
    <row r="46" spans="1:3" s="109" customFormat="1" ht="12" customHeight="1" x14ac:dyDescent="0.2">
      <c r="A46" s="465" t="s">
        <v>277</v>
      </c>
      <c r="B46" s="446" t="s">
        <v>287</v>
      </c>
      <c r="C46" s="329"/>
    </row>
    <row r="47" spans="1:3" s="109" customFormat="1" ht="12" customHeight="1" x14ac:dyDescent="0.2">
      <c r="A47" s="466" t="s">
        <v>278</v>
      </c>
      <c r="B47" s="447" t="s">
        <v>440</v>
      </c>
      <c r="C47" s="432"/>
    </row>
    <row r="48" spans="1:3" s="109" customFormat="1" ht="12" customHeight="1" thickBot="1" x14ac:dyDescent="0.25">
      <c r="A48" s="466" t="s">
        <v>439</v>
      </c>
      <c r="B48" s="447" t="s">
        <v>288</v>
      </c>
      <c r="C48" s="432"/>
    </row>
    <row r="49" spans="1:3" s="109" customFormat="1" ht="12" customHeight="1" thickBot="1" x14ac:dyDescent="0.25">
      <c r="A49" s="32" t="s">
        <v>22</v>
      </c>
      <c r="B49" s="21" t="s">
        <v>289</v>
      </c>
      <c r="C49" s="324">
        <f>SUM(C50:C54)</f>
        <v>4836160</v>
      </c>
    </row>
    <row r="50" spans="1:3" s="109" customFormat="1" ht="12" customHeight="1" x14ac:dyDescent="0.2">
      <c r="A50" s="464" t="s">
        <v>94</v>
      </c>
      <c r="B50" s="445" t="s">
        <v>293</v>
      </c>
      <c r="C50" s="492"/>
    </row>
    <row r="51" spans="1:3" s="109" customFormat="1" ht="12" customHeight="1" x14ac:dyDescent="0.2">
      <c r="A51" s="465" t="s">
        <v>95</v>
      </c>
      <c r="B51" s="446" t="s">
        <v>294</v>
      </c>
      <c r="C51" s="329"/>
    </row>
    <row r="52" spans="1:3" s="109" customFormat="1" ht="12" customHeight="1" x14ac:dyDescent="0.2">
      <c r="A52" s="465" t="s">
        <v>290</v>
      </c>
      <c r="B52" s="446" t="s">
        <v>295</v>
      </c>
      <c r="C52" s="329">
        <v>4836160</v>
      </c>
    </row>
    <row r="53" spans="1:3" s="109" customFormat="1" ht="12" customHeight="1" x14ac:dyDescent="0.2">
      <c r="A53" s="465" t="s">
        <v>291</v>
      </c>
      <c r="B53" s="446" t="s">
        <v>296</v>
      </c>
      <c r="C53" s="329"/>
    </row>
    <row r="54" spans="1:3" s="109" customFormat="1" ht="12" customHeight="1" thickBot="1" x14ac:dyDescent="0.25">
      <c r="A54" s="466" t="s">
        <v>292</v>
      </c>
      <c r="B54" s="447" t="s">
        <v>297</v>
      </c>
      <c r="C54" s="432"/>
    </row>
    <row r="55" spans="1:3" s="109" customFormat="1" ht="12" customHeight="1" thickBot="1" x14ac:dyDescent="0.25">
      <c r="A55" s="32" t="s">
        <v>176</v>
      </c>
      <c r="B55" s="21" t="s">
        <v>298</v>
      </c>
      <c r="C55" s="324">
        <f>SUM(C56:C58)</f>
        <v>0</v>
      </c>
    </row>
    <row r="56" spans="1:3" s="109" customFormat="1" ht="12" customHeight="1" x14ac:dyDescent="0.2">
      <c r="A56" s="464" t="s">
        <v>96</v>
      </c>
      <c r="B56" s="445" t="s">
        <v>299</v>
      </c>
      <c r="C56" s="327"/>
    </row>
    <row r="57" spans="1:3" s="109" customFormat="1" ht="12" customHeight="1" x14ac:dyDescent="0.2">
      <c r="A57" s="465" t="s">
        <v>97</v>
      </c>
      <c r="B57" s="446" t="s">
        <v>430</v>
      </c>
      <c r="C57" s="326"/>
    </row>
    <row r="58" spans="1:3" s="109" customFormat="1" ht="12" customHeight="1" x14ac:dyDescent="0.2">
      <c r="A58" s="465" t="s">
        <v>302</v>
      </c>
      <c r="B58" s="446" t="s">
        <v>300</v>
      </c>
      <c r="C58" s="326"/>
    </row>
    <row r="59" spans="1:3" s="109" customFormat="1" ht="12" customHeight="1" thickBot="1" x14ac:dyDescent="0.25">
      <c r="A59" s="466" t="s">
        <v>303</v>
      </c>
      <c r="B59" s="447" t="s">
        <v>301</v>
      </c>
      <c r="C59" s="328"/>
    </row>
    <row r="60" spans="1:3" s="109" customFormat="1" ht="12" customHeight="1" thickBot="1" x14ac:dyDescent="0.25">
      <c r="A60" s="32" t="s">
        <v>24</v>
      </c>
      <c r="B60" s="319" t="s">
        <v>304</v>
      </c>
      <c r="C60" s="324">
        <f>SUM(C61:C63)</f>
        <v>0</v>
      </c>
    </row>
    <row r="61" spans="1:3" s="109" customFormat="1" ht="12" customHeight="1" x14ac:dyDescent="0.2">
      <c r="A61" s="464" t="s">
        <v>177</v>
      </c>
      <c r="B61" s="445" t="s">
        <v>306</v>
      </c>
      <c r="C61" s="329"/>
    </row>
    <row r="62" spans="1:3" s="109" customFormat="1" ht="12" customHeight="1" x14ac:dyDescent="0.2">
      <c r="A62" s="465" t="s">
        <v>178</v>
      </c>
      <c r="B62" s="446" t="s">
        <v>431</v>
      </c>
      <c r="C62" s="329"/>
    </row>
    <row r="63" spans="1:3" s="109" customFormat="1" ht="12" customHeight="1" x14ac:dyDescent="0.2">
      <c r="A63" s="465" t="s">
        <v>226</v>
      </c>
      <c r="B63" s="446" t="s">
        <v>307</v>
      </c>
      <c r="C63" s="329"/>
    </row>
    <row r="64" spans="1:3" s="109" customFormat="1" ht="12" customHeight="1" thickBot="1" x14ac:dyDescent="0.25">
      <c r="A64" s="466" t="s">
        <v>305</v>
      </c>
      <c r="B64" s="447" t="s">
        <v>308</v>
      </c>
      <c r="C64" s="329"/>
    </row>
    <row r="65" spans="1:3" s="109" customFormat="1" ht="12" customHeight="1" thickBot="1" x14ac:dyDescent="0.25">
      <c r="A65" s="32" t="s">
        <v>25</v>
      </c>
      <c r="B65" s="21" t="s">
        <v>309</v>
      </c>
      <c r="C65" s="330">
        <f>+C8+C15+C22+C29+C37+C49+C55+C60</f>
        <v>126951108</v>
      </c>
    </row>
    <row r="66" spans="1:3" s="109" customFormat="1" ht="12" customHeight="1" thickBot="1" x14ac:dyDescent="0.2">
      <c r="A66" s="467" t="s">
        <v>400</v>
      </c>
      <c r="B66" s="319" t="s">
        <v>311</v>
      </c>
      <c r="C66" s="324">
        <f>SUM(C67:C69)</f>
        <v>0</v>
      </c>
    </row>
    <row r="67" spans="1:3" s="109" customFormat="1" ht="12" customHeight="1" x14ac:dyDescent="0.2">
      <c r="A67" s="464" t="s">
        <v>342</v>
      </c>
      <c r="B67" s="445" t="s">
        <v>312</v>
      </c>
      <c r="C67" s="329"/>
    </row>
    <row r="68" spans="1:3" s="109" customFormat="1" ht="12" customHeight="1" x14ac:dyDescent="0.2">
      <c r="A68" s="465" t="s">
        <v>351</v>
      </c>
      <c r="B68" s="446" t="s">
        <v>313</v>
      </c>
      <c r="C68" s="329"/>
    </row>
    <row r="69" spans="1:3" s="109" customFormat="1" ht="12" customHeight="1" thickBot="1" x14ac:dyDescent="0.25">
      <c r="A69" s="466" t="s">
        <v>352</v>
      </c>
      <c r="B69" s="448" t="s">
        <v>314</v>
      </c>
      <c r="C69" s="329"/>
    </row>
    <row r="70" spans="1:3" s="109" customFormat="1" ht="12" customHeight="1" thickBot="1" x14ac:dyDescent="0.2">
      <c r="A70" s="467" t="s">
        <v>315</v>
      </c>
      <c r="B70" s="319" t="s">
        <v>316</v>
      </c>
      <c r="C70" s="324">
        <f>SUM(C71:C74)</f>
        <v>0</v>
      </c>
    </row>
    <row r="71" spans="1:3" s="109" customFormat="1" ht="12" customHeight="1" x14ac:dyDescent="0.2">
      <c r="A71" s="464" t="s">
        <v>145</v>
      </c>
      <c r="B71" s="445" t="s">
        <v>317</v>
      </c>
      <c r="C71" s="329"/>
    </row>
    <row r="72" spans="1:3" s="109" customFormat="1" ht="12" customHeight="1" x14ac:dyDescent="0.2">
      <c r="A72" s="465" t="s">
        <v>146</v>
      </c>
      <c r="B72" s="446" t="s">
        <v>318</v>
      </c>
      <c r="C72" s="329"/>
    </row>
    <row r="73" spans="1:3" s="109" customFormat="1" ht="12" customHeight="1" x14ac:dyDescent="0.2">
      <c r="A73" s="465" t="s">
        <v>343</v>
      </c>
      <c r="B73" s="446" t="s">
        <v>319</v>
      </c>
      <c r="C73" s="329"/>
    </row>
    <row r="74" spans="1:3" s="109" customFormat="1" ht="12" customHeight="1" thickBot="1" x14ac:dyDescent="0.25">
      <c r="A74" s="466" t="s">
        <v>344</v>
      </c>
      <c r="B74" s="447" t="s">
        <v>320</v>
      </c>
      <c r="C74" s="329"/>
    </row>
    <row r="75" spans="1:3" s="109" customFormat="1" ht="12" customHeight="1" thickBot="1" x14ac:dyDescent="0.2">
      <c r="A75" s="467" t="s">
        <v>321</v>
      </c>
      <c r="B75" s="319" t="s">
        <v>322</v>
      </c>
      <c r="C75" s="324">
        <f>SUM(C76:C77)</f>
        <v>30594000</v>
      </c>
    </row>
    <row r="76" spans="1:3" s="109" customFormat="1" ht="12" customHeight="1" x14ac:dyDescent="0.2">
      <c r="A76" s="464" t="s">
        <v>345</v>
      </c>
      <c r="B76" s="445" t="s">
        <v>323</v>
      </c>
      <c r="C76" s="329">
        <v>30594000</v>
      </c>
    </row>
    <row r="77" spans="1:3" s="109" customFormat="1" ht="12" customHeight="1" thickBot="1" x14ac:dyDescent="0.25">
      <c r="A77" s="466" t="s">
        <v>346</v>
      </c>
      <c r="B77" s="447" t="s">
        <v>324</v>
      </c>
      <c r="C77" s="329"/>
    </row>
    <row r="78" spans="1:3" s="108" customFormat="1" ht="12" customHeight="1" thickBot="1" x14ac:dyDescent="0.2">
      <c r="A78" s="467" t="s">
        <v>325</v>
      </c>
      <c r="B78" s="319" t="s">
        <v>326</v>
      </c>
      <c r="C78" s="324">
        <f>SUM(C79:C81)</f>
        <v>0</v>
      </c>
    </row>
    <row r="79" spans="1:3" s="109" customFormat="1" ht="12" customHeight="1" x14ac:dyDescent="0.2">
      <c r="A79" s="464" t="s">
        <v>347</v>
      </c>
      <c r="B79" s="445" t="s">
        <v>327</v>
      </c>
      <c r="C79" s="329"/>
    </row>
    <row r="80" spans="1:3" s="109" customFormat="1" ht="12" customHeight="1" x14ac:dyDescent="0.2">
      <c r="A80" s="465" t="s">
        <v>348</v>
      </c>
      <c r="B80" s="446" t="s">
        <v>328</v>
      </c>
      <c r="C80" s="329"/>
    </row>
    <row r="81" spans="1:3" s="109" customFormat="1" ht="12" customHeight="1" thickBot="1" x14ac:dyDescent="0.25">
      <c r="A81" s="466" t="s">
        <v>349</v>
      </c>
      <c r="B81" s="447" t="s">
        <v>329</v>
      </c>
      <c r="C81" s="329"/>
    </row>
    <row r="82" spans="1:3" s="109" customFormat="1" ht="12" customHeight="1" thickBot="1" x14ac:dyDescent="0.2">
      <c r="A82" s="467" t="s">
        <v>330</v>
      </c>
      <c r="B82" s="319" t="s">
        <v>350</v>
      </c>
      <c r="C82" s="324">
        <f>SUM(C83:C86)</f>
        <v>0</v>
      </c>
    </row>
    <row r="83" spans="1:3" s="109" customFormat="1" ht="12" customHeight="1" x14ac:dyDescent="0.2">
      <c r="A83" s="468" t="s">
        <v>331</v>
      </c>
      <c r="B83" s="445" t="s">
        <v>332</v>
      </c>
      <c r="C83" s="329"/>
    </row>
    <row r="84" spans="1:3" s="109" customFormat="1" ht="12" customHeight="1" x14ac:dyDescent="0.2">
      <c r="A84" s="469" t="s">
        <v>333</v>
      </c>
      <c r="B84" s="446" t="s">
        <v>334</v>
      </c>
      <c r="C84" s="329"/>
    </row>
    <row r="85" spans="1:3" s="109" customFormat="1" ht="12" customHeight="1" x14ac:dyDescent="0.2">
      <c r="A85" s="469" t="s">
        <v>335</v>
      </c>
      <c r="B85" s="446" t="s">
        <v>336</v>
      </c>
      <c r="C85" s="329"/>
    </row>
    <row r="86" spans="1:3" s="108" customFormat="1" ht="12" customHeight="1" thickBot="1" x14ac:dyDescent="0.25">
      <c r="A86" s="470" t="s">
        <v>337</v>
      </c>
      <c r="B86" s="447" t="s">
        <v>338</v>
      </c>
      <c r="C86" s="329"/>
    </row>
    <row r="87" spans="1:3" s="108" customFormat="1" ht="12" customHeight="1" thickBot="1" x14ac:dyDescent="0.2">
      <c r="A87" s="467" t="s">
        <v>339</v>
      </c>
      <c r="B87" s="319" t="s">
        <v>482</v>
      </c>
      <c r="C87" s="493"/>
    </row>
    <row r="88" spans="1:3" s="108" customFormat="1" ht="12" customHeight="1" thickBot="1" x14ac:dyDescent="0.2">
      <c r="A88" s="467" t="s">
        <v>516</v>
      </c>
      <c r="B88" s="319" t="s">
        <v>340</v>
      </c>
      <c r="C88" s="493"/>
    </row>
    <row r="89" spans="1:3" s="108" customFormat="1" ht="12" customHeight="1" thickBot="1" x14ac:dyDescent="0.2">
      <c r="A89" s="467" t="s">
        <v>517</v>
      </c>
      <c r="B89" s="452" t="s">
        <v>485</v>
      </c>
      <c r="C89" s="330">
        <f>+C66+C70+C75+C78+C82+C88+C87</f>
        <v>30594000</v>
      </c>
    </row>
    <row r="90" spans="1:3" s="108" customFormat="1" ht="12" customHeight="1" thickBot="1" x14ac:dyDescent="0.2">
      <c r="A90" s="471" t="s">
        <v>518</v>
      </c>
      <c r="B90" s="453" t="s">
        <v>519</v>
      </c>
      <c r="C90" s="330">
        <f>+C65+C89</f>
        <v>157545108</v>
      </c>
    </row>
    <row r="91" spans="1:3" s="109" customFormat="1" ht="15" customHeight="1" thickBot="1" x14ac:dyDescent="0.25">
      <c r="A91" s="262"/>
      <c r="B91" s="263"/>
      <c r="C91" s="394"/>
    </row>
    <row r="92" spans="1:3" s="70" customFormat="1" ht="16.5" customHeight="1" thickBot="1" x14ac:dyDescent="0.25">
      <c r="A92" s="266"/>
      <c r="B92" s="267" t="s">
        <v>57</v>
      </c>
      <c r="C92" s="396"/>
    </row>
    <row r="93" spans="1:3" s="110" customFormat="1" ht="12" customHeight="1" thickBot="1" x14ac:dyDescent="0.25">
      <c r="A93" s="437" t="s">
        <v>17</v>
      </c>
      <c r="B93" s="31" t="s">
        <v>523</v>
      </c>
      <c r="C93" s="323">
        <f>+C94+C95+C96+C97+C98+C111</f>
        <v>149841971</v>
      </c>
    </row>
    <row r="94" spans="1:3" ht="12" customHeight="1" x14ac:dyDescent="0.2">
      <c r="A94" s="472" t="s">
        <v>98</v>
      </c>
      <c r="B94" s="10" t="s">
        <v>47</v>
      </c>
      <c r="C94" s="325">
        <v>59521843</v>
      </c>
    </row>
    <row r="95" spans="1:3" ht="12" customHeight="1" x14ac:dyDescent="0.2">
      <c r="A95" s="465" t="s">
        <v>99</v>
      </c>
      <c r="B95" s="8" t="s">
        <v>179</v>
      </c>
      <c r="C95" s="326">
        <v>9442098</v>
      </c>
    </row>
    <row r="96" spans="1:3" ht="12" customHeight="1" x14ac:dyDescent="0.2">
      <c r="A96" s="465" t="s">
        <v>100</v>
      </c>
      <c r="B96" s="8" t="s">
        <v>136</v>
      </c>
      <c r="C96" s="328">
        <v>54742263</v>
      </c>
    </row>
    <row r="97" spans="1:3" ht="12" customHeight="1" x14ac:dyDescent="0.2">
      <c r="A97" s="465" t="s">
        <v>101</v>
      </c>
      <c r="B97" s="11" t="s">
        <v>180</v>
      </c>
      <c r="C97" s="328">
        <v>11670800</v>
      </c>
    </row>
    <row r="98" spans="1:3" ht="12" customHeight="1" x14ac:dyDescent="0.2">
      <c r="A98" s="465" t="s">
        <v>112</v>
      </c>
      <c r="B98" s="19" t="s">
        <v>181</v>
      </c>
      <c r="C98" s="328">
        <v>14464967</v>
      </c>
    </row>
    <row r="99" spans="1:3" ht="12" customHeight="1" x14ac:dyDescent="0.2">
      <c r="A99" s="465" t="s">
        <v>102</v>
      </c>
      <c r="B99" s="8" t="s">
        <v>520</v>
      </c>
      <c r="C99" s="328"/>
    </row>
    <row r="100" spans="1:3" ht="12" customHeight="1" x14ac:dyDescent="0.2">
      <c r="A100" s="465" t="s">
        <v>103</v>
      </c>
      <c r="B100" s="158" t="s">
        <v>448</v>
      </c>
      <c r="C100" s="328"/>
    </row>
    <row r="101" spans="1:3" ht="12" customHeight="1" x14ac:dyDescent="0.2">
      <c r="A101" s="465" t="s">
        <v>113</v>
      </c>
      <c r="B101" s="158" t="s">
        <v>447</v>
      </c>
      <c r="C101" s="328"/>
    </row>
    <row r="102" spans="1:3" ht="12" customHeight="1" x14ac:dyDescent="0.2">
      <c r="A102" s="465" t="s">
        <v>114</v>
      </c>
      <c r="B102" s="158" t="s">
        <v>356</v>
      </c>
      <c r="C102" s="328"/>
    </row>
    <row r="103" spans="1:3" ht="12" customHeight="1" x14ac:dyDescent="0.2">
      <c r="A103" s="465" t="s">
        <v>115</v>
      </c>
      <c r="B103" s="159" t="s">
        <v>357</v>
      </c>
      <c r="C103" s="328"/>
    </row>
    <row r="104" spans="1:3" ht="12" customHeight="1" x14ac:dyDescent="0.2">
      <c r="A104" s="465" t="s">
        <v>116</v>
      </c>
      <c r="B104" s="159" t="s">
        <v>358</v>
      </c>
      <c r="C104" s="328"/>
    </row>
    <row r="105" spans="1:3" ht="12" customHeight="1" x14ac:dyDescent="0.2">
      <c r="A105" s="465" t="s">
        <v>118</v>
      </c>
      <c r="B105" s="158" t="s">
        <v>359</v>
      </c>
      <c r="C105" s="328">
        <v>8664967</v>
      </c>
    </row>
    <row r="106" spans="1:3" ht="12" customHeight="1" x14ac:dyDescent="0.2">
      <c r="A106" s="465" t="s">
        <v>182</v>
      </c>
      <c r="B106" s="158" t="s">
        <v>360</v>
      </c>
      <c r="C106" s="328"/>
    </row>
    <row r="107" spans="1:3" ht="12" customHeight="1" x14ac:dyDescent="0.2">
      <c r="A107" s="465" t="s">
        <v>354</v>
      </c>
      <c r="B107" s="159" t="s">
        <v>361</v>
      </c>
      <c r="C107" s="328"/>
    </row>
    <row r="108" spans="1:3" ht="12" customHeight="1" x14ac:dyDescent="0.2">
      <c r="A108" s="473" t="s">
        <v>355</v>
      </c>
      <c r="B108" s="160" t="s">
        <v>362</v>
      </c>
      <c r="C108" s="328"/>
    </row>
    <row r="109" spans="1:3" ht="12" customHeight="1" x14ac:dyDescent="0.2">
      <c r="A109" s="465" t="s">
        <v>445</v>
      </c>
      <c r="B109" s="160" t="s">
        <v>363</v>
      </c>
      <c r="C109" s="328"/>
    </row>
    <row r="110" spans="1:3" ht="12" customHeight="1" x14ac:dyDescent="0.2">
      <c r="A110" s="465" t="s">
        <v>446</v>
      </c>
      <c r="B110" s="159" t="s">
        <v>364</v>
      </c>
      <c r="C110" s="326">
        <v>800000</v>
      </c>
    </row>
    <row r="111" spans="1:3" ht="12" customHeight="1" x14ac:dyDescent="0.2">
      <c r="A111" s="465" t="s">
        <v>450</v>
      </c>
      <c r="B111" s="11" t="s">
        <v>48</v>
      </c>
      <c r="C111" s="326"/>
    </row>
    <row r="112" spans="1:3" ht="12" customHeight="1" x14ac:dyDescent="0.2">
      <c r="A112" s="466" t="s">
        <v>451</v>
      </c>
      <c r="B112" s="8" t="s">
        <v>521</v>
      </c>
      <c r="C112" s="328">
        <v>5000000</v>
      </c>
    </row>
    <row r="113" spans="1:3" ht="12" customHeight="1" thickBot="1" x14ac:dyDescent="0.25">
      <c r="A113" s="474" t="s">
        <v>452</v>
      </c>
      <c r="B113" s="161" t="s">
        <v>522</v>
      </c>
      <c r="C113" s="332"/>
    </row>
    <row r="114" spans="1:3" ht="12" customHeight="1" thickBot="1" x14ac:dyDescent="0.25">
      <c r="A114" s="32" t="s">
        <v>18</v>
      </c>
      <c r="B114" s="30" t="s">
        <v>365</v>
      </c>
      <c r="C114" s="324">
        <f>+C115+C117+C119</f>
        <v>7703137</v>
      </c>
    </row>
    <row r="115" spans="1:3" ht="12" customHeight="1" x14ac:dyDescent="0.2">
      <c r="A115" s="464" t="s">
        <v>104</v>
      </c>
      <c r="B115" s="8" t="s">
        <v>224</v>
      </c>
      <c r="C115" s="327">
        <f>'6.sz.mell.'!E23</f>
        <v>2118977</v>
      </c>
    </row>
    <row r="116" spans="1:3" ht="12" customHeight="1" x14ac:dyDescent="0.2">
      <c r="A116" s="464" t="s">
        <v>105</v>
      </c>
      <c r="B116" s="12" t="s">
        <v>369</v>
      </c>
      <c r="C116" s="327"/>
    </row>
    <row r="117" spans="1:3" ht="12" customHeight="1" x14ac:dyDescent="0.2">
      <c r="A117" s="464" t="s">
        <v>106</v>
      </c>
      <c r="B117" s="12" t="s">
        <v>183</v>
      </c>
      <c r="C117" s="326">
        <f>'7.sz.mell.'!E24</f>
        <v>5584160</v>
      </c>
    </row>
    <row r="118" spans="1:3" ht="12" customHeight="1" x14ac:dyDescent="0.2">
      <c r="A118" s="464" t="s">
        <v>107</v>
      </c>
      <c r="B118" s="12" t="s">
        <v>370</v>
      </c>
      <c r="C118" s="292"/>
    </row>
    <row r="119" spans="1:3" ht="12" customHeight="1" x14ac:dyDescent="0.2">
      <c r="A119" s="464" t="s">
        <v>108</v>
      </c>
      <c r="B119" s="321" t="s">
        <v>227</v>
      </c>
      <c r="C119" s="292"/>
    </row>
    <row r="120" spans="1:3" ht="12" customHeight="1" x14ac:dyDescent="0.2">
      <c r="A120" s="464" t="s">
        <v>117</v>
      </c>
      <c r="B120" s="320" t="s">
        <v>432</v>
      </c>
      <c r="C120" s="292"/>
    </row>
    <row r="121" spans="1:3" ht="12" customHeight="1" x14ac:dyDescent="0.2">
      <c r="A121" s="464" t="s">
        <v>119</v>
      </c>
      <c r="B121" s="441" t="s">
        <v>375</v>
      </c>
      <c r="C121" s="292"/>
    </row>
    <row r="122" spans="1:3" ht="12" customHeight="1" x14ac:dyDescent="0.2">
      <c r="A122" s="464" t="s">
        <v>184</v>
      </c>
      <c r="B122" s="159" t="s">
        <v>358</v>
      </c>
      <c r="C122" s="292"/>
    </row>
    <row r="123" spans="1:3" ht="12" customHeight="1" x14ac:dyDescent="0.2">
      <c r="A123" s="464" t="s">
        <v>185</v>
      </c>
      <c r="B123" s="159" t="s">
        <v>374</v>
      </c>
      <c r="C123" s="292"/>
    </row>
    <row r="124" spans="1:3" ht="12" customHeight="1" x14ac:dyDescent="0.2">
      <c r="A124" s="464" t="s">
        <v>186</v>
      </c>
      <c r="B124" s="159" t="s">
        <v>373</v>
      </c>
      <c r="C124" s="292"/>
    </row>
    <row r="125" spans="1:3" ht="12" customHeight="1" x14ac:dyDescent="0.2">
      <c r="A125" s="464" t="s">
        <v>366</v>
      </c>
      <c r="B125" s="159" t="s">
        <v>361</v>
      </c>
      <c r="C125" s="292"/>
    </row>
    <row r="126" spans="1:3" ht="12" customHeight="1" x14ac:dyDescent="0.2">
      <c r="A126" s="464" t="s">
        <v>367</v>
      </c>
      <c r="B126" s="159" t="s">
        <v>372</v>
      </c>
      <c r="C126" s="292"/>
    </row>
    <row r="127" spans="1:3" ht="12" customHeight="1" thickBot="1" x14ac:dyDescent="0.25">
      <c r="A127" s="473" t="s">
        <v>368</v>
      </c>
      <c r="B127" s="159" t="s">
        <v>371</v>
      </c>
      <c r="C127" s="294"/>
    </row>
    <row r="128" spans="1:3" ht="12" customHeight="1" thickBot="1" x14ac:dyDescent="0.25">
      <c r="A128" s="32" t="s">
        <v>19</v>
      </c>
      <c r="B128" s="139" t="s">
        <v>455</v>
      </c>
      <c r="C128" s="324">
        <f>+C93+C114</f>
        <v>157545108</v>
      </c>
    </row>
    <row r="129" spans="1:11" ht="12" customHeight="1" thickBot="1" x14ac:dyDescent="0.25">
      <c r="A129" s="32" t="s">
        <v>20</v>
      </c>
      <c r="B129" s="139" t="s">
        <v>456</v>
      </c>
      <c r="C129" s="324">
        <f>+C130+C131+C132</f>
        <v>0</v>
      </c>
    </row>
    <row r="130" spans="1:11" s="110" customFormat="1" ht="12" customHeight="1" x14ac:dyDescent="0.2">
      <c r="A130" s="464" t="s">
        <v>266</v>
      </c>
      <c r="B130" s="9" t="s">
        <v>526</v>
      </c>
      <c r="C130" s="292"/>
    </row>
    <row r="131" spans="1:11" ht="12" customHeight="1" x14ac:dyDescent="0.2">
      <c r="A131" s="464" t="s">
        <v>269</v>
      </c>
      <c r="B131" s="9" t="s">
        <v>464</v>
      </c>
      <c r="C131" s="292"/>
    </row>
    <row r="132" spans="1:11" ht="12" customHeight="1" thickBot="1" x14ac:dyDescent="0.25">
      <c r="A132" s="473" t="s">
        <v>270</v>
      </c>
      <c r="B132" s="7" t="s">
        <v>525</v>
      </c>
      <c r="C132" s="292"/>
    </row>
    <row r="133" spans="1:11" ht="12" customHeight="1" thickBot="1" x14ac:dyDescent="0.25">
      <c r="A133" s="32" t="s">
        <v>21</v>
      </c>
      <c r="B133" s="139" t="s">
        <v>457</v>
      </c>
      <c r="C133" s="324">
        <f>+C134+C135+C136+C137+C138+C139</f>
        <v>0</v>
      </c>
    </row>
    <row r="134" spans="1:11" ht="12" customHeight="1" x14ac:dyDescent="0.2">
      <c r="A134" s="464" t="s">
        <v>91</v>
      </c>
      <c r="B134" s="9" t="s">
        <v>466</v>
      </c>
      <c r="C134" s="292"/>
    </row>
    <row r="135" spans="1:11" ht="12" customHeight="1" x14ac:dyDescent="0.2">
      <c r="A135" s="464" t="s">
        <v>92</v>
      </c>
      <c r="B135" s="9" t="s">
        <v>458</v>
      </c>
      <c r="C135" s="292"/>
    </row>
    <row r="136" spans="1:11" ht="12" customHeight="1" x14ac:dyDescent="0.2">
      <c r="A136" s="464" t="s">
        <v>93</v>
      </c>
      <c r="B136" s="9" t="s">
        <v>459</v>
      </c>
      <c r="C136" s="292"/>
    </row>
    <row r="137" spans="1:11" ht="12" customHeight="1" x14ac:dyDescent="0.2">
      <c r="A137" s="464" t="s">
        <v>171</v>
      </c>
      <c r="B137" s="9" t="s">
        <v>524</v>
      </c>
      <c r="C137" s="292"/>
    </row>
    <row r="138" spans="1:11" ht="12" customHeight="1" x14ac:dyDescent="0.2">
      <c r="A138" s="464" t="s">
        <v>172</v>
      </c>
      <c r="B138" s="9" t="s">
        <v>461</v>
      </c>
      <c r="C138" s="292"/>
    </row>
    <row r="139" spans="1:11" s="110" customFormat="1" ht="12" customHeight="1" thickBot="1" x14ac:dyDescent="0.25">
      <c r="A139" s="473" t="s">
        <v>173</v>
      </c>
      <c r="B139" s="7" t="s">
        <v>462</v>
      </c>
      <c r="C139" s="292"/>
    </row>
    <row r="140" spans="1:11" ht="12" customHeight="1" thickBot="1" x14ac:dyDescent="0.25">
      <c r="A140" s="32" t="s">
        <v>22</v>
      </c>
      <c r="B140" s="139" t="s">
        <v>547</v>
      </c>
      <c r="C140" s="330">
        <f>+C141+C142+C144+C145+C143</f>
        <v>0</v>
      </c>
      <c r="K140" s="274"/>
    </row>
    <row r="141" spans="1:11" x14ac:dyDescent="0.2">
      <c r="A141" s="464" t="s">
        <v>94</v>
      </c>
      <c r="B141" s="9" t="s">
        <v>376</v>
      </c>
      <c r="C141" s="292"/>
    </row>
    <row r="142" spans="1:11" ht="12" customHeight="1" x14ac:dyDescent="0.2">
      <c r="A142" s="464" t="s">
        <v>95</v>
      </c>
      <c r="B142" s="9" t="s">
        <v>377</v>
      </c>
      <c r="C142" s="292"/>
    </row>
    <row r="143" spans="1:11" s="110" customFormat="1" ht="12" customHeight="1" x14ac:dyDescent="0.2">
      <c r="A143" s="464" t="s">
        <v>290</v>
      </c>
      <c r="B143" s="9" t="s">
        <v>546</v>
      </c>
      <c r="C143" s="292"/>
    </row>
    <row r="144" spans="1:11" s="110" customFormat="1" ht="12" customHeight="1" x14ac:dyDescent="0.2">
      <c r="A144" s="464" t="s">
        <v>291</v>
      </c>
      <c r="B144" s="9" t="s">
        <v>471</v>
      </c>
      <c r="C144" s="292"/>
    </row>
    <row r="145" spans="1:3" s="110" customFormat="1" ht="12" customHeight="1" thickBot="1" x14ac:dyDescent="0.25">
      <c r="A145" s="473" t="s">
        <v>292</v>
      </c>
      <c r="B145" s="7" t="s">
        <v>396</v>
      </c>
      <c r="C145" s="292"/>
    </row>
    <row r="146" spans="1:3" s="110" customFormat="1" ht="12" customHeight="1" thickBot="1" x14ac:dyDescent="0.25">
      <c r="A146" s="32" t="s">
        <v>23</v>
      </c>
      <c r="B146" s="139" t="s">
        <v>472</v>
      </c>
      <c r="C146" s="333">
        <f>+C147+C148+C149+C150+C151</f>
        <v>0</v>
      </c>
    </row>
    <row r="147" spans="1:3" s="110" customFormat="1" ht="12" customHeight="1" x14ac:dyDescent="0.2">
      <c r="A147" s="464" t="s">
        <v>96</v>
      </c>
      <c r="B147" s="9" t="s">
        <v>467</v>
      </c>
      <c r="C147" s="292"/>
    </row>
    <row r="148" spans="1:3" s="110" customFormat="1" ht="12" customHeight="1" x14ac:dyDescent="0.2">
      <c r="A148" s="464" t="s">
        <v>97</v>
      </c>
      <c r="B148" s="9" t="s">
        <v>474</v>
      </c>
      <c r="C148" s="292"/>
    </row>
    <row r="149" spans="1:3" s="110" customFormat="1" ht="12" customHeight="1" x14ac:dyDescent="0.2">
      <c r="A149" s="464" t="s">
        <v>302</v>
      </c>
      <c r="B149" s="9" t="s">
        <v>469</v>
      </c>
      <c r="C149" s="292"/>
    </row>
    <row r="150" spans="1:3" ht="12.75" customHeight="1" x14ac:dyDescent="0.2">
      <c r="A150" s="464" t="s">
        <v>303</v>
      </c>
      <c r="B150" s="9" t="s">
        <v>527</v>
      </c>
      <c r="C150" s="292"/>
    </row>
    <row r="151" spans="1:3" ht="12.75" customHeight="1" thickBot="1" x14ac:dyDescent="0.25">
      <c r="A151" s="473" t="s">
        <v>473</v>
      </c>
      <c r="B151" s="7" t="s">
        <v>476</v>
      </c>
      <c r="C151" s="294"/>
    </row>
    <row r="152" spans="1:3" ht="12.75" customHeight="1" thickBot="1" x14ac:dyDescent="0.25">
      <c r="A152" s="530" t="s">
        <v>24</v>
      </c>
      <c r="B152" s="139" t="s">
        <v>477</v>
      </c>
      <c r="C152" s="333"/>
    </row>
    <row r="153" spans="1:3" ht="12" customHeight="1" thickBot="1" x14ac:dyDescent="0.25">
      <c r="A153" s="530" t="s">
        <v>25</v>
      </c>
      <c r="B153" s="139" t="s">
        <v>478</v>
      </c>
      <c r="C153" s="333"/>
    </row>
    <row r="154" spans="1:3" ht="15" customHeight="1" thickBot="1" x14ac:dyDescent="0.25">
      <c r="A154" s="32" t="s">
        <v>26</v>
      </c>
      <c r="B154" s="139" t="s">
        <v>480</v>
      </c>
      <c r="C154" s="455">
        <f>+C129+C133+C140+C146+C152+C153</f>
        <v>0</v>
      </c>
    </row>
    <row r="155" spans="1:3" ht="13.5" thickBot="1" x14ac:dyDescent="0.25">
      <c r="A155" s="475" t="s">
        <v>27</v>
      </c>
      <c r="B155" s="408" t="s">
        <v>479</v>
      </c>
      <c r="C155" s="455">
        <f>+C128+C154</f>
        <v>157545108</v>
      </c>
    </row>
    <row r="156" spans="1:3" ht="15" customHeight="1" thickBot="1" x14ac:dyDescent="0.25">
      <c r="A156" s="416"/>
      <c r="B156" s="417"/>
      <c r="C156" s="418"/>
    </row>
    <row r="157" spans="1:3" ht="14.25" customHeight="1" thickBot="1" x14ac:dyDescent="0.25">
      <c r="A157" s="271" t="s">
        <v>528</v>
      </c>
      <c r="B157" s="272"/>
      <c r="C157" s="136">
        <v>4</v>
      </c>
    </row>
    <row r="158" spans="1:3" ht="13.5" thickBot="1" x14ac:dyDescent="0.25">
      <c r="A158" s="271" t="s">
        <v>201</v>
      </c>
      <c r="B158" s="272"/>
      <c r="C158" s="136">
        <v>69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E8" sqref="E8"/>
    </sheetView>
  </sheetViews>
  <sheetFormatPr defaultRowHeight="12.75" x14ac:dyDescent="0.2"/>
  <cols>
    <col min="1" max="1" width="19.5" style="419" customWidth="1"/>
    <col min="2" max="2" width="72" style="420" customWidth="1"/>
    <col min="3" max="3" width="25" style="421" customWidth="1"/>
    <col min="4" max="16384" width="9.33203125" style="3"/>
  </cols>
  <sheetData>
    <row r="1" spans="1:3" s="2" customFormat="1" ht="16.5" customHeight="1" thickBot="1" x14ac:dyDescent="0.25">
      <c r="A1" s="248"/>
      <c r="B1" s="250"/>
      <c r="C1" s="273" t="str">
        <f>+CONCATENATE("9.1.2. melléklet a 1/",LEFT(ÖSSZEFÜGGÉSEK!A5,4),". (II.22) önkormányzati rendelethez")</f>
        <v>9.1.2. melléklet a 1/2016. (II.22) önkormányzati rendelethez</v>
      </c>
    </row>
    <row r="2" spans="1:3" s="106" customFormat="1" ht="21" customHeight="1" x14ac:dyDescent="0.2">
      <c r="A2" s="435" t="s">
        <v>61</v>
      </c>
      <c r="B2" s="385" t="s">
        <v>220</v>
      </c>
      <c r="C2" s="387" t="s">
        <v>52</v>
      </c>
    </row>
    <row r="3" spans="1:3" s="106" customFormat="1" ht="16.5" thickBot="1" x14ac:dyDescent="0.25">
      <c r="A3" s="251" t="s">
        <v>198</v>
      </c>
      <c r="B3" s="386" t="s">
        <v>434</v>
      </c>
      <c r="C3" s="529" t="s">
        <v>60</v>
      </c>
    </row>
    <row r="4" spans="1:3" s="107" customFormat="1" ht="15.95" customHeight="1" thickBot="1" x14ac:dyDescent="0.3">
      <c r="A4" s="252"/>
      <c r="B4" s="252"/>
      <c r="C4" s="253" t="s">
        <v>672</v>
      </c>
    </row>
    <row r="5" spans="1:3" ht="13.5" thickBot="1" x14ac:dyDescent="0.25">
      <c r="A5" s="436" t="s">
        <v>200</v>
      </c>
      <c r="B5" s="254" t="s">
        <v>54</v>
      </c>
      <c r="C5" s="388" t="s">
        <v>55</v>
      </c>
    </row>
    <row r="6" spans="1:3" s="70" customFormat="1" ht="12.95" customHeight="1" thickBot="1" x14ac:dyDescent="0.25">
      <c r="A6" s="220" t="s">
        <v>500</v>
      </c>
      <c r="B6" s="221" t="s">
        <v>501</v>
      </c>
      <c r="C6" s="222" t="s">
        <v>502</v>
      </c>
    </row>
    <row r="7" spans="1:3" s="70" customFormat="1" ht="15.95" customHeight="1" thickBot="1" x14ac:dyDescent="0.25">
      <c r="A7" s="256"/>
      <c r="B7" s="257" t="s">
        <v>56</v>
      </c>
      <c r="C7" s="389"/>
    </row>
    <row r="8" spans="1:3" s="70" customFormat="1" ht="12" customHeight="1" thickBot="1" x14ac:dyDescent="0.25">
      <c r="A8" s="32" t="s">
        <v>17</v>
      </c>
      <c r="B8" s="21" t="s">
        <v>250</v>
      </c>
      <c r="C8" s="324">
        <f>+C9+C10+C11+C12+C13+C14</f>
        <v>0</v>
      </c>
    </row>
    <row r="9" spans="1:3" s="108" customFormat="1" ht="12" customHeight="1" x14ac:dyDescent="0.2">
      <c r="A9" s="464" t="s">
        <v>98</v>
      </c>
      <c r="B9" s="445" t="s">
        <v>251</v>
      </c>
      <c r="C9" s="327"/>
    </row>
    <row r="10" spans="1:3" s="109" customFormat="1" ht="12" customHeight="1" x14ac:dyDescent="0.2">
      <c r="A10" s="465" t="s">
        <v>99</v>
      </c>
      <c r="B10" s="446" t="s">
        <v>252</v>
      </c>
      <c r="C10" s="326"/>
    </row>
    <row r="11" spans="1:3" s="109" customFormat="1" ht="12" customHeight="1" x14ac:dyDescent="0.2">
      <c r="A11" s="465" t="s">
        <v>100</v>
      </c>
      <c r="B11" s="446" t="s">
        <v>253</v>
      </c>
      <c r="C11" s="326"/>
    </row>
    <row r="12" spans="1:3" s="109" customFormat="1" ht="12" customHeight="1" x14ac:dyDescent="0.2">
      <c r="A12" s="465" t="s">
        <v>101</v>
      </c>
      <c r="B12" s="446" t="s">
        <v>254</v>
      </c>
      <c r="C12" s="326"/>
    </row>
    <row r="13" spans="1:3" s="109" customFormat="1" ht="12" customHeight="1" x14ac:dyDescent="0.2">
      <c r="A13" s="465" t="s">
        <v>144</v>
      </c>
      <c r="B13" s="446" t="s">
        <v>514</v>
      </c>
      <c r="C13" s="326"/>
    </row>
    <row r="14" spans="1:3" s="108" customFormat="1" ht="12" customHeight="1" thickBot="1" x14ac:dyDescent="0.25">
      <c r="A14" s="466" t="s">
        <v>102</v>
      </c>
      <c r="B14" s="447" t="s">
        <v>437</v>
      </c>
      <c r="C14" s="326"/>
    </row>
    <row r="15" spans="1:3" s="108" customFormat="1" ht="12" customHeight="1" thickBot="1" x14ac:dyDescent="0.25">
      <c r="A15" s="32" t="s">
        <v>18</v>
      </c>
      <c r="B15" s="319" t="s">
        <v>255</v>
      </c>
      <c r="C15" s="324">
        <f>+C16+C17+C18+C19+C20</f>
        <v>0</v>
      </c>
    </row>
    <row r="16" spans="1:3" s="108" customFormat="1" ht="12" customHeight="1" x14ac:dyDescent="0.2">
      <c r="A16" s="464" t="s">
        <v>104</v>
      </c>
      <c r="B16" s="445" t="s">
        <v>256</v>
      </c>
      <c r="C16" s="327"/>
    </row>
    <row r="17" spans="1:3" s="108" customFormat="1" ht="12" customHeight="1" x14ac:dyDescent="0.2">
      <c r="A17" s="465" t="s">
        <v>105</v>
      </c>
      <c r="B17" s="446" t="s">
        <v>257</v>
      </c>
      <c r="C17" s="326"/>
    </row>
    <row r="18" spans="1:3" s="108" customFormat="1" ht="12" customHeight="1" x14ac:dyDescent="0.2">
      <c r="A18" s="465" t="s">
        <v>106</v>
      </c>
      <c r="B18" s="446" t="s">
        <v>426</v>
      </c>
      <c r="C18" s="326"/>
    </row>
    <row r="19" spans="1:3" s="108" customFormat="1" ht="12" customHeight="1" x14ac:dyDescent="0.2">
      <c r="A19" s="465" t="s">
        <v>107</v>
      </c>
      <c r="B19" s="446" t="s">
        <v>427</v>
      </c>
      <c r="C19" s="326"/>
    </row>
    <row r="20" spans="1:3" s="108" customFormat="1" ht="12" customHeight="1" x14ac:dyDescent="0.2">
      <c r="A20" s="465" t="s">
        <v>108</v>
      </c>
      <c r="B20" s="446" t="s">
        <v>258</v>
      </c>
      <c r="C20" s="326"/>
    </row>
    <row r="21" spans="1:3" s="109" customFormat="1" ht="12" customHeight="1" thickBot="1" x14ac:dyDescent="0.25">
      <c r="A21" s="466" t="s">
        <v>117</v>
      </c>
      <c r="B21" s="447" t="s">
        <v>259</v>
      </c>
      <c r="C21" s="328"/>
    </row>
    <row r="22" spans="1:3" s="109" customFormat="1" ht="12" customHeight="1" thickBot="1" x14ac:dyDescent="0.25">
      <c r="A22" s="32" t="s">
        <v>19</v>
      </c>
      <c r="B22" s="21" t="s">
        <v>260</v>
      </c>
      <c r="C22" s="324">
        <f>+C23+C24+C25+C26+C27</f>
        <v>0</v>
      </c>
    </row>
    <row r="23" spans="1:3" s="109" customFormat="1" ht="12" customHeight="1" x14ac:dyDescent="0.2">
      <c r="A23" s="464" t="s">
        <v>87</v>
      </c>
      <c r="B23" s="445" t="s">
        <v>261</v>
      </c>
      <c r="C23" s="327"/>
    </row>
    <row r="24" spans="1:3" s="108" customFormat="1" ht="12" customHeight="1" x14ac:dyDescent="0.2">
      <c r="A24" s="465" t="s">
        <v>88</v>
      </c>
      <c r="B24" s="446" t="s">
        <v>262</v>
      </c>
      <c r="C24" s="326"/>
    </row>
    <row r="25" spans="1:3" s="109" customFormat="1" ht="12" customHeight="1" x14ac:dyDescent="0.2">
      <c r="A25" s="465" t="s">
        <v>89</v>
      </c>
      <c r="B25" s="446" t="s">
        <v>428</v>
      </c>
      <c r="C25" s="326"/>
    </row>
    <row r="26" spans="1:3" s="109" customFormat="1" ht="12" customHeight="1" x14ac:dyDescent="0.2">
      <c r="A26" s="465" t="s">
        <v>90</v>
      </c>
      <c r="B26" s="446" t="s">
        <v>429</v>
      </c>
      <c r="C26" s="326"/>
    </row>
    <row r="27" spans="1:3" s="109" customFormat="1" ht="12" customHeight="1" x14ac:dyDescent="0.2">
      <c r="A27" s="465" t="s">
        <v>167</v>
      </c>
      <c r="B27" s="446" t="s">
        <v>263</v>
      </c>
      <c r="C27" s="326"/>
    </row>
    <row r="28" spans="1:3" s="109" customFormat="1" ht="12" customHeight="1" thickBot="1" x14ac:dyDescent="0.25">
      <c r="A28" s="466" t="s">
        <v>168</v>
      </c>
      <c r="B28" s="447" t="s">
        <v>264</v>
      </c>
      <c r="C28" s="328"/>
    </row>
    <row r="29" spans="1:3" s="109" customFormat="1" ht="12" customHeight="1" thickBot="1" x14ac:dyDescent="0.25">
      <c r="A29" s="32" t="s">
        <v>169</v>
      </c>
      <c r="B29" s="21" t="s">
        <v>265</v>
      </c>
      <c r="C29" s="330">
        <f>+C30+C34+C35+C36</f>
        <v>0</v>
      </c>
    </row>
    <row r="30" spans="1:3" s="109" customFormat="1" ht="12" customHeight="1" x14ac:dyDescent="0.2">
      <c r="A30" s="464" t="s">
        <v>266</v>
      </c>
      <c r="B30" s="445" t="s">
        <v>515</v>
      </c>
      <c r="C30" s="440">
        <f>+C31+C32+C33</f>
        <v>0</v>
      </c>
    </row>
    <row r="31" spans="1:3" s="109" customFormat="1" ht="12" customHeight="1" x14ac:dyDescent="0.2">
      <c r="A31" s="465" t="s">
        <v>267</v>
      </c>
      <c r="B31" s="446" t="s">
        <v>272</v>
      </c>
      <c r="C31" s="326"/>
    </row>
    <row r="32" spans="1:3" s="109" customFormat="1" ht="12" customHeight="1" x14ac:dyDescent="0.2">
      <c r="A32" s="465" t="s">
        <v>268</v>
      </c>
      <c r="B32" s="446" t="s">
        <v>273</v>
      </c>
      <c r="C32" s="326"/>
    </row>
    <row r="33" spans="1:3" s="109" customFormat="1" ht="12" customHeight="1" x14ac:dyDescent="0.2">
      <c r="A33" s="465" t="s">
        <v>441</v>
      </c>
      <c r="B33" s="520" t="s">
        <v>442</v>
      </c>
      <c r="C33" s="326"/>
    </row>
    <row r="34" spans="1:3" s="109" customFormat="1" ht="12" customHeight="1" x14ac:dyDescent="0.2">
      <c r="A34" s="465" t="s">
        <v>269</v>
      </c>
      <c r="B34" s="446" t="s">
        <v>274</v>
      </c>
      <c r="C34" s="326"/>
    </row>
    <row r="35" spans="1:3" s="109" customFormat="1" ht="12" customHeight="1" x14ac:dyDescent="0.2">
      <c r="A35" s="465" t="s">
        <v>270</v>
      </c>
      <c r="B35" s="446" t="s">
        <v>275</v>
      </c>
      <c r="C35" s="326"/>
    </row>
    <row r="36" spans="1:3" s="109" customFormat="1" ht="12" customHeight="1" thickBot="1" x14ac:dyDescent="0.25">
      <c r="A36" s="466" t="s">
        <v>271</v>
      </c>
      <c r="B36" s="447" t="s">
        <v>276</v>
      </c>
      <c r="C36" s="328"/>
    </row>
    <row r="37" spans="1:3" s="109" customFormat="1" ht="12" customHeight="1" thickBot="1" x14ac:dyDescent="0.25">
      <c r="A37" s="32" t="s">
        <v>21</v>
      </c>
      <c r="B37" s="21" t="s">
        <v>438</v>
      </c>
      <c r="C37" s="324">
        <f>SUM(C38:C48)</f>
        <v>0</v>
      </c>
    </row>
    <row r="38" spans="1:3" s="109" customFormat="1" ht="12" customHeight="1" x14ac:dyDescent="0.2">
      <c r="A38" s="464" t="s">
        <v>91</v>
      </c>
      <c r="B38" s="445" t="s">
        <v>279</v>
      </c>
      <c r="C38" s="327"/>
    </row>
    <row r="39" spans="1:3" s="109" customFormat="1" ht="12" customHeight="1" x14ac:dyDescent="0.2">
      <c r="A39" s="465" t="s">
        <v>92</v>
      </c>
      <c r="B39" s="446" t="s">
        <v>280</v>
      </c>
      <c r="C39" s="326"/>
    </row>
    <row r="40" spans="1:3" s="109" customFormat="1" ht="12" customHeight="1" x14ac:dyDescent="0.2">
      <c r="A40" s="465" t="s">
        <v>93</v>
      </c>
      <c r="B40" s="446" t="s">
        <v>281</v>
      </c>
      <c r="C40" s="326"/>
    </row>
    <row r="41" spans="1:3" s="109" customFormat="1" ht="12" customHeight="1" x14ac:dyDescent="0.2">
      <c r="A41" s="465" t="s">
        <v>171</v>
      </c>
      <c r="B41" s="446" t="s">
        <v>282</v>
      </c>
      <c r="C41" s="326"/>
    </row>
    <row r="42" spans="1:3" s="109" customFormat="1" ht="12" customHeight="1" x14ac:dyDescent="0.2">
      <c r="A42" s="465" t="s">
        <v>172</v>
      </c>
      <c r="B42" s="446" t="s">
        <v>283</v>
      </c>
      <c r="C42" s="326"/>
    </row>
    <row r="43" spans="1:3" s="109" customFormat="1" ht="12" customHeight="1" x14ac:dyDescent="0.2">
      <c r="A43" s="465" t="s">
        <v>173</v>
      </c>
      <c r="B43" s="446" t="s">
        <v>284</v>
      </c>
      <c r="C43" s="326"/>
    </row>
    <row r="44" spans="1:3" s="109" customFormat="1" ht="12" customHeight="1" x14ac:dyDescent="0.2">
      <c r="A44" s="465" t="s">
        <v>174</v>
      </c>
      <c r="B44" s="446" t="s">
        <v>285</v>
      </c>
      <c r="C44" s="326"/>
    </row>
    <row r="45" spans="1:3" s="109" customFormat="1" ht="12" customHeight="1" x14ac:dyDescent="0.2">
      <c r="A45" s="465" t="s">
        <v>175</v>
      </c>
      <c r="B45" s="446" t="s">
        <v>286</v>
      </c>
      <c r="C45" s="326"/>
    </row>
    <row r="46" spans="1:3" s="109" customFormat="1" ht="12" customHeight="1" x14ac:dyDescent="0.2">
      <c r="A46" s="465" t="s">
        <v>277</v>
      </c>
      <c r="B46" s="446" t="s">
        <v>287</v>
      </c>
      <c r="C46" s="329"/>
    </row>
    <row r="47" spans="1:3" s="109" customFormat="1" ht="12" customHeight="1" x14ac:dyDescent="0.2">
      <c r="A47" s="466" t="s">
        <v>278</v>
      </c>
      <c r="B47" s="447" t="s">
        <v>440</v>
      </c>
      <c r="C47" s="432"/>
    </row>
    <row r="48" spans="1:3" s="109" customFormat="1" ht="12" customHeight="1" thickBot="1" x14ac:dyDescent="0.25">
      <c r="A48" s="466" t="s">
        <v>439</v>
      </c>
      <c r="B48" s="447" t="s">
        <v>288</v>
      </c>
      <c r="C48" s="432"/>
    </row>
    <row r="49" spans="1:3" s="109" customFormat="1" ht="12" customHeight="1" thickBot="1" x14ac:dyDescent="0.25">
      <c r="A49" s="32" t="s">
        <v>22</v>
      </c>
      <c r="B49" s="21" t="s">
        <v>289</v>
      </c>
      <c r="C49" s="324">
        <f>SUM(C50:C54)</f>
        <v>0</v>
      </c>
    </row>
    <row r="50" spans="1:3" s="109" customFormat="1" ht="12" customHeight="1" x14ac:dyDescent="0.2">
      <c r="A50" s="464" t="s">
        <v>94</v>
      </c>
      <c r="B50" s="445" t="s">
        <v>293</v>
      </c>
      <c r="C50" s="492"/>
    </row>
    <row r="51" spans="1:3" s="109" customFormat="1" ht="12" customHeight="1" x14ac:dyDescent="0.2">
      <c r="A51" s="465" t="s">
        <v>95</v>
      </c>
      <c r="B51" s="446" t="s">
        <v>294</v>
      </c>
      <c r="C51" s="329"/>
    </row>
    <row r="52" spans="1:3" s="109" customFormat="1" ht="12" customHeight="1" x14ac:dyDescent="0.2">
      <c r="A52" s="465" t="s">
        <v>290</v>
      </c>
      <c r="B52" s="446" t="s">
        <v>295</v>
      </c>
      <c r="C52" s="329"/>
    </row>
    <row r="53" spans="1:3" s="109" customFormat="1" ht="12" customHeight="1" x14ac:dyDescent="0.2">
      <c r="A53" s="465" t="s">
        <v>291</v>
      </c>
      <c r="B53" s="446" t="s">
        <v>296</v>
      </c>
      <c r="C53" s="329"/>
    </row>
    <row r="54" spans="1:3" s="109" customFormat="1" ht="12" customHeight="1" thickBot="1" x14ac:dyDescent="0.25">
      <c r="A54" s="466" t="s">
        <v>292</v>
      </c>
      <c r="B54" s="447" t="s">
        <v>297</v>
      </c>
      <c r="C54" s="432"/>
    </row>
    <row r="55" spans="1:3" s="109" customFormat="1" ht="12" customHeight="1" thickBot="1" x14ac:dyDescent="0.25">
      <c r="A55" s="32" t="s">
        <v>176</v>
      </c>
      <c r="B55" s="21" t="s">
        <v>298</v>
      </c>
      <c r="C55" s="324">
        <f>SUM(C56:C58)</f>
        <v>0</v>
      </c>
    </row>
    <row r="56" spans="1:3" s="109" customFormat="1" ht="12" customHeight="1" x14ac:dyDescent="0.2">
      <c r="A56" s="464" t="s">
        <v>96</v>
      </c>
      <c r="B56" s="445" t="s">
        <v>299</v>
      </c>
      <c r="C56" s="327"/>
    </row>
    <row r="57" spans="1:3" s="109" customFormat="1" ht="12" customHeight="1" x14ac:dyDescent="0.2">
      <c r="A57" s="465" t="s">
        <v>97</v>
      </c>
      <c r="B57" s="446" t="s">
        <v>430</v>
      </c>
      <c r="C57" s="326"/>
    </row>
    <row r="58" spans="1:3" s="109" customFormat="1" ht="12" customHeight="1" x14ac:dyDescent="0.2">
      <c r="A58" s="465" t="s">
        <v>302</v>
      </c>
      <c r="B58" s="446" t="s">
        <v>300</v>
      </c>
      <c r="C58" s="326"/>
    </row>
    <row r="59" spans="1:3" s="109" customFormat="1" ht="12" customHeight="1" thickBot="1" x14ac:dyDescent="0.25">
      <c r="A59" s="466" t="s">
        <v>303</v>
      </c>
      <c r="B59" s="447" t="s">
        <v>301</v>
      </c>
      <c r="C59" s="328"/>
    </row>
    <row r="60" spans="1:3" s="109" customFormat="1" ht="12" customHeight="1" thickBot="1" x14ac:dyDescent="0.25">
      <c r="A60" s="32" t="s">
        <v>24</v>
      </c>
      <c r="B60" s="319" t="s">
        <v>304</v>
      </c>
      <c r="C60" s="324">
        <f>SUM(C61:C63)</f>
        <v>0</v>
      </c>
    </row>
    <row r="61" spans="1:3" s="109" customFormat="1" ht="12" customHeight="1" x14ac:dyDescent="0.2">
      <c r="A61" s="464" t="s">
        <v>177</v>
      </c>
      <c r="B61" s="445" t="s">
        <v>306</v>
      </c>
      <c r="C61" s="329"/>
    </row>
    <row r="62" spans="1:3" s="109" customFormat="1" ht="12" customHeight="1" x14ac:dyDescent="0.2">
      <c r="A62" s="465" t="s">
        <v>178</v>
      </c>
      <c r="B62" s="446" t="s">
        <v>431</v>
      </c>
      <c r="C62" s="329"/>
    </row>
    <row r="63" spans="1:3" s="109" customFormat="1" ht="12" customHeight="1" x14ac:dyDescent="0.2">
      <c r="A63" s="465" t="s">
        <v>226</v>
      </c>
      <c r="B63" s="446" t="s">
        <v>307</v>
      </c>
      <c r="C63" s="329"/>
    </row>
    <row r="64" spans="1:3" s="109" customFormat="1" ht="12" customHeight="1" thickBot="1" x14ac:dyDescent="0.25">
      <c r="A64" s="466" t="s">
        <v>305</v>
      </c>
      <c r="B64" s="447" t="s">
        <v>308</v>
      </c>
      <c r="C64" s="329"/>
    </row>
    <row r="65" spans="1:3" s="109" customFormat="1" ht="12" customHeight="1" thickBot="1" x14ac:dyDescent="0.25">
      <c r="A65" s="32" t="s">
        <v>25</v>
      </c>
      <c r="B65" s="21" t="s">
        <v>309</v>
      </c>
      <c r="C65" s="330">
        <f>+C8+C15+C22+C29+C37+C49+C55+C60</f>
        <v>0</v>
      </c>
    </row>
    <row r="66" spans="1:3" s="109" customFormat="1" ht="12" customHeight="1" thickBot="1" x14ac:dyDescent="0.2">
      <c r="A66" s="467" t="s">
        <v>400</v>
      </c>
      <c r="B66" s="319" t="s">
        <v>311</v>
      </c>
      <c r="C66" s="324">
        <f>SUM(C67:C69)</f>
        <v>0</v>
      </c>
    </row>
    <row r="67" spans="1:3" s="109" customFormat="1" ht="12" customHeight="1" x14ac:dyDescent="0.2">
      <c r="A67" s="464" t="s">
        <v>342</v>
      </c>
      <c r="B67" s="445" t="s">
        <v>312</v>
      </c>
      <c r="C67" s="329"/>
    </row>
    <row r="68" spans="1:3" s="109" customFormat="1" ht="12" customHeight="1" x14ac:dyDescent="0.2">
      <c r="A68" s="465" t="s">
        <v>351</v>
      </c>
      <c r="B68" s="446" t="s">
        <v>313</v>
      </c>
      <c r="C68" s="329"/>
    </row>
    <row r="69" spans="1:3" s="109" customFormat="1" ht="12" customHeight="1" thickBot="1" x14ac:dyDescent="0.25">
      <c r="A69" s="466" t="s">
        <v>352</v>
      </c>
      <c r="B69" s="448" t="s">
        <v>314</v>
      </c>
      <c r="C69" s="329"/>
    </row>
    <row r="70" spans="1:3" s="109" customFormat="1" ht="12" customHeight="1" thickBot="1" x14ac:dyDescent="0.2">
      <c r="A70" s="467" t="s">
        <v>315</v>
      </c>
      <c r="B70" s="319" t="s">
        <v>316</v>
      </c>
      <c r="C70" s="324">
        <f>SUM(C71:C74)</f>
        <v>0</v>
      </c>
    </row>
    <row r="71" spans="1:3" s="109" customFormat="1" ht="12" customHeight="1" x14ac:dyDescent="0.2">
      <c r="A71" s="464" t="s">
        <v>145</v>
      </c>
      <c r="B71" s="445" t="s">
        <v>317</v>
      </c>
      <c r="C71" s="329"/>
    </row>
    <row r="72" spans="1:3" s="109" customFormat="1" ht="12" customHeight="1" x14ac:dyDescent="0.2">
      <c r="A72" s="465" t="s">
        <v>146</v>
      </c>
      <c r="B72" s="446" t="s">
        <v>318</v>
      </c>
      <c r="C72" s="329"/>
    </row>
    <row r="73" spans="1:3" s="109" customFormat="1" ht="12" customHeight="1" x14ac:dyDescent="0.2">
      <c r="A73" s="465" t="s">
        <v>343</v>
      </c>
      <c r="B73" s="446" t="s">
        <v>319</v>
      </c>
      <c r="C73" s="329"/>
    </row>
    <row r="74" spans="1:3" s="109" customFormat="1" ht="12" customHeight="1" thickBot="1" x14ac:dyDescent="0.25">
      <c r="A74" s="466" t="s">
        <v>344</v>
      </c>
      <c r="B74" s="447" t="s">
        <v>320</v>
      </c>
      <c r="C74" s="329"/>
    </row>
    <row r="75" spans="1:3" s="109" customFormat="1" ht="12" customHeight="1" thickBot="1" x14ac:dyDescent="0.2">
      <c r="A75" s="467" t="s">
        <v>321</v>
      </c>
      <c r="B75" s="319" t="s">
        <v>322</v>
      </c>
      <c r="C75" s="324">
        <f>SUM(C76:C77)</f>
        <v>0</v>
      </c>
    </row>
    <row r="76" spans="1:3" s="109" customFormat="1" ht="12" customHeight="1" x14ac:dyDescent="0.2">
      <c r="A76" s="464" t="s">
        <v>345</v>
      </c>
      <c r="B76" s="445" t="s">
        <v>323</v>
      </c>
      <c r="C76" s="329"/>
    </row>
    <row r="77" spans="1:3" s="109" customFormat="1" ht="12" customHeight="1" thickBot="1" x14ac:dyDescent="0.25">
      <c r="A77" s="466" t="s">
        <v>346</v>
      </c>
      <c r="B77" s="447" t="s">
        <v>324</v>
      </c>
      <c r="C77" s="329"/>
    </row>
    <row r="78" spans="1:3" s="108" customFormat="1" ht="12" customHeight="1" thickBot="1" x14ac:dyDescent="0.2">
      <c r="A78" s="467" t="s">
        <v>325</v>
      </c>
      <c r="B78" s="319" t="s">
        <v>326</v>
      </c>
      <c r="C78" s="324">
        <f>SUM(C79:C81)</f>
        <v>0</v>
      </c>
    </row>
    <row r="79" spans="1:3" s="109" customFormat="1" ht="12" customHeight="1" x14ac:dyDescent="0.2">
      <c r="A79" s="464" t="s">
        <v>347</v>
      </c>
      <c r="B79" s="445" t="s">
        <v>327</v>
      </c>
      <c r="C79" s="329"/>
    </row>
    <row r="80" spans="1:3" s="109" customFormat="1" ht="12" customHeight="1" x14ac:dyDescent="0.2">
      <c r="A80" s="465" t="s">
        <v>348</v>
      </c>
      <c r="B80" s="446" t="s">
        <v>328</v>
      </c>
      <c r="C80" s="329"/>
    </row>
    <row r="81" spans="1:3" s="109" customFormat="1" ht="12" customHeight="1" thickBot="1" x14ac:dyDescent="0.25">
      <c r="A81" s="466" t="s">
        <v>349</v>
      </c>
      <c r="B81" s="447" t="s">
        <v>329</v>
      </c>
      <c r="C81" s="329"/>
    </row>
    <row r="82" spans="1:3" s="109" customFormat="1" ht="12" customHeight="1" thickBot="1" x14ac:dyDescent="0.2">
      <c r="A82" s="467" t="s">
        <v>330</v>
      </c>
      <c r="B82" s="319" t="s">
        <v>350</v>
      </c>
      <c r="C82" s="324">
        <f>SUM(C83:C86)</f>
        <v>0</v>
      </c>
    </row>
    <row r="83" spans="1:3" s="109" customFormat="1" ht="12" customHeight="1" x14ac:dyDescent="0.2">
      <c r="A83" s="468" t="s">
        <v>331</v>
      </c>
      <c r="B83" s="445" t="s">
        <v>332</v>
      </c>
      <c r="C83" s="329"/>
    </row>
    <row r="84" spans="1:3" s="109" customFormat="1" ht="12" customHeight="1" x14ac:dyDescent="0.2">
      <c r="A84" s="469" t="s">
        <v>333</v>
      </c>
      <c r="B84" s="446" t="s">
        <v>334</v>
      </c>
      <c r="C84" s="329"/>
    </row>
    <row r="85" spans="1:3" s="109" customFormat="1" ht="12" customHeight="1" x14ac:dyDescent="0.2">
      <c r="A85" s="469" t="s">
        <v>335</v>
      </c>
      <c r="B85" s="446" t="s">
        <v>336</v>
      </c>
      <c r="C85" s="329"/>
    </row>
    <row r="86" spans="1:3" s="108" customFormat="1" ht="12" customHeight="1" thickBot="1" x14ac:dyDescent="0.25">
      <c r="A86" s="470" t="s">
        <v>337</v>
      </c>
      <c r="B86" s="447" t="s">
        <v>338</v>
      </c>
      <c r="C86" s="329"/>
    </row>
    <row r="87" spans="1:3" s="108" customFormat="1" ht="12" customHeight="1" thickBot="1" x14ac:dyDescent="0.2">
      <c r="A87" s="467" t="s">
        <v>339</v>
      </c>
      <c r="B87" s="319" t="s">
        <v>482</v>
      </c>
      <c r="C87" s="493"/>
    </row>
    <row r="88" spans="1:3" s="108" customFormat="1" ht="12" customHeight="1" thickBot="1" x14ac:dyDescent="0.2">
      <c r="A88" s="467" t="s">
        <v>516</v>
      </c>
      <c r="B88" s="319" t="s">
        <v>340</v>
      </c>
      <c r="C88" s="493"/>
    </row>
    <row r="89" spans="1:3" s="108" customFormat="1" ht="12" customHeight="1" thickBot="1" x14ac:dyDescent="0.2">
      <c r="A89" s="467" t="s">
        <v>517</v>
      </c>
      <c r="B89" s="452" t="s">
        <v>485</v>
      </c>
      <c r="C89" s="330">
        <f>+C66+C70+C75+C78+C82+C88+C87</f>
        <v>0</v>
      </c>
    </row>
    <row r="90" spans="1:3" s="108" customFormat="1" ht="12" customHeight="1" thickBot="1" x14ac:dyDescent="0.2">
      <c r="A90" s="471" t="s">
        <v>518</v>
      </c>
      <c r="B90" s="453" t="s">
        <v>519</v>
      </c>
      <c r="C90" s="330">
        <f>+C65+C89</f>
        <v>0</v>
      </c>
    </row>
    <row r="91" spans="1:3" s="109" customFormat="1" ht="15" customHeight="1" thickBot="1" x14ac:dyDescent="0.25">
      <c r="A91" s="262"/>
      <c r="B91" s="263"/>
      <c r="C91" s="394"/>
    </row>
    <row r="92" spans="1:3" s="70" customFormat="1" ht="16.5" customHeight="1" thickBot="1" x14ac:dyDescent="0.25">
      <c r="A92" s="266"/>
      <c r="B92" s="267" t="s">
        <v>57</v>
      </c>
      <c r="C92" s="396"/>
    </row>
    <row r="93" spans="1:3" s="110" customFormat="1" ht="12" customHeight="1" thickBot="1" x14ac:dyDescent="0.25">
      <c r="A93" s="437" t="s">
        <v>17</v>
      </c>
      <c r="B93" s="31" t="s">
        <v>523</v>
      </c>
      <c r="C93" s="323">
        <f>+C94+C95+C96+C97+C98+C111</f>
        <v>0</v>
      </c>
    </row>
    <row r="94" spans="1:3" ht="12" customHeight="1" x14ac:dyDescent="0.2">
      <c r="A94" s="472" t="s">
        <v>98</v>
      </c>
      <c r="B94" s="10" t="s">
        <v>47</v>
      </c>
      <c r="C94" s="325"/>
    </row>
    <row r="95" spans="1:3" ht="12" customHeight="1" x14ac:dyDescent="0.2">
      <c r="A95" s="465" t="s">
        <v>99</v>
      </c>
      <c r="B95" s="8" t="s">
        <v>179</v>
      </c>
      <c r="C95" s="326"/>
    </row>
    <row r="96" spans="1:3" ht="12" customHeight="1" x14ac:dyDescent="0.2">
      <c r="A96" s="465" t="s">
        <v>100</v>
      </c>
      <c r="B96" s="8" t="s">
        <v>136</v>
      </c>
      <c r="C96" s="328"/>
    </row>
    <row r="97" spans="1:3" ht="12" customHeight="1" x14ac:dyDescent="0.2">
      <c r="A97" s="465" t="s">
        <v>101</v>
      </c>
      <c r="B97" s="11" t="s">
        <v>180</v>
      </c>
      <c r="C97" s="328"/>
    </row>
    <row r="98" spans="1:3" ht="12" customHeight="1" x14ac:dyDescent="0.2">
      <c r="A98" s="465" t="s">
        <v>112</v>
      </c>
      <c r="B98" s="19" t="s">
        <v>181</v>
      </c>
      <c r="C98" s="328"/>
    </row>
    <row r="99" spans="1:3" ht="12" customHeight="1" x14ac:dyDescent="0.2">
      <c r="A99" s="465" t="s">
        <v>102</v>
      </c>
      <c r="B99" s="8" t="s">
        <v>520</v>
      </c>
      <c r="C99" s="328"/>
    </row>
    <row r="100" spans="1:3" ht="12" customHeight="1" x14ac:dyDescent="0.2">
      <c r="A100" s="465" t="s">
        <v>103</v>
      </c>
      <c r="B100" s="158" t="s">
        <v>448</v>
      </c>
      <c r="C100" s="328"/>
    </row>
    <row r="101" spans="1:3" ht="12" customHeight="1" x14ac:dyDescent="0.2">
      <c r="A101" s="465" t="s">
        <v>113</v>
      </c>
      <c r="B101" s="158" t="s">
        <v>447</v>
      </c>
      <c r="C101" s="328"/>
    </row>
    <row r="102" spans="1:3" ht="12" customHeight="1" x14ac:dyDescent="0.2">
      <c r="A102" s="465" t="s">
        <v>114</v>
      </c>
      <c r="B102" s="158" t="s">
        <v>356</v>
      </c>
      <c r="C102" s="328"/>
    </row>
    <row r="103" spans="1:3" ht="12" customHeight="1" x14ac:dyDescent="0.2">
      <c r="A103" s="465" t="s">
        <v>115</v>
      </c>
      <c r="B103" s="159" t="s">
        <v>357</v>
      </c>
      <c r="C103" s="328"/>
    </row>
    <row r="104" spans="1:3" ht="12" customHeight="1" x14ac:dyDescent="0.2">
      <c r="A104" s="465" t="s">
        <v>116</v>
      </c>
      <c r="B104" s="159" t="s">
        <v>358</v>
      </c>
      <c r="C104" s="328"/>
    </row>
    <row r="105" spans="1:3" ht="12" customHeight="1" x14ac:dyDescent="0.2">
      <c r="A105" s="465" t="s">
        <v>118</v>
      </c>
      <c r="B105" s="158" t="s">
        <v>359</v>
      </c>
      <c r="C105" s="328"/>
    </row>
    <row r="106" spans="1:3" ht="12" customHeight="1" x14ac:dyDescent="0.2">
      <c r="A106" s="465" t="s">
        <v>182</v>
      </c>
      <c r="B106" s="158" t="s">
        <v>360</v>
      </c>
      <c r="C106" s="328"/>
    </row>
    <row r="107" spans="1:3" ht="12" customHeight="1" x14ac:dyDescent="0.2">
      <c r="A107" s="465" t="s">
        <v>354</v>
      </c>
      <c r="B107" s="159" t="s">
        <v>361</v>
      </c>
      <c r="C107" s="328"/>
    </row>
    <row r="108" spans="1:3" ht="12" customHeight="1" x14ac:dyDescent="0.2">
      <c r="A108" s="473" t="s">
        <v>355</v>
      </c>
      <c r="B108" s="160" t="s">
        <v>362</v>
      </c>
      <c r="C108" s="328"/>
    </row>
    <row r="109" spans="1:3" ht="12" customHeight="1" x14ac:dyDescent="0.2">
      <c r="A109" s="465" t="s">
        <v>445</v>
      </c>
      <c r="B109" s="160" t="s">
        <v>363</v>
      </c>
      <c r="C109" s="328"/>
    </row>
    <row r="110" spans="1:3" ht="12" customHeight="1" x14ac:dyDescent="0.2">
      <c r="A110" s="465" t="s">
        <v>446</v>
      </c>
      <c r="B110" s="159" t="s">
        <v>364</v>
      </c>
      <c r="C110" s="326"/>
    </row>
    <row r="111" spans="1:3" ht="12" customHeight="1" x14ac:dyDescent="0.2">
      <c r="A111" s="465" t="s">
        <v>450</v>
      </c>
      <c r="B111" s="11" t="s">
        <v>48</v>
      </c>
      <c r="C111" s="326"/>
    </row>
    <row r="112" spans="1:3" ht="12" customHeight="1" x14ac:dyDescent="0.2">
      <c r="A112" s="466" t="s">
        <v>451</v>
      </c>
      <c r="B112" s="8" t="s">
        <v>521</v>
      </c>
      <c r="C112" s="328"/>
    </row>
    <row r="113" spans="1:3" ht="12" customHeight="1" thickBot="1" x14ac:dyDescent="0.25">
      <c r="A113" s="474" t="s">
        <v>452</v>
      </c>
      <c r="B113" s="161" t="s">
        <v>522</v>
      </c>
      <c r="C113" s="332"/>
    </row>
    <row r="114" spans="1:3" ht="12" customHeight="1" thickBot="1" x14ac:dyDescent="0.25">
      <c r="A114" s="32" t="s">
        <v>18</v>
      </c>
      <c r="B114" s="30" t="s">
        <v>365</v>
      </c>
      <c r="C114" s="324">
        <f>+C115+C117+C119</f>
        <v>0</v>
      </c>
    </row>
    <row r="115" spans="1:3" ht="12" customHeight="1" x14ac:dyDescent="0.2">
      <c r="A115" s="464" t="s">
        <v>104</v>
      </c>
      <c r="B115" s="8" t="s">
        <v>224</v>
      </c>
      <c r="C115" s="327"/>
    </row>
    <row r="116" spans="1:3" ht="12" customHeight="1" x14ac:dyDescent="0.2">
      <c r="A116" s="464" t="s">
        <v>105</v>
      </c>
      <c r="B116" s="12" t="s">
        <v>369</v>
      </c>
      <c r="C116" s="327"/>
    </row>
    <row r="117" spans="1:3" ht="12" customHeight="1" x14ac:dyDescent="0.2">
      <c r="A117" s="464" t="s">
        <v>106</v>
      </c>
      <c r="B117" s="12" t="s">
        <v>183</v>
      </c>
      <c r="C117" s="326"/>
    </row>
    <row r="118" spans="1:3" ht="12" customHeight="1" x14ac:dyDescent="0.2">
      <c r="A118" s="464" t="s">
        <v>107</v>
      </c>
      <c r="B118" s="12" t="s">
        <v>370</v>
      </c>
      <c r="C118" s="292"/>
    </row>
    <row r="119" spans="1:3" ht="12" customHeight="1" x14ac:dyDescent="0.2">
      <c r="A119" s="464" t="s">
        <v>108</v>
      </c>
      <c r="B119" s="321" t="s">
        <v>227</v>
      </c>
      <c r="C119" s="292"/>
    </row>
    <row r="120" spans="1:3" ht="12" customHeight="1" x14ac:dyDescent="0.2">
      <c r="A120" s="464" t="s">
        <v>117</v>
      </c>
      <c r="B120" s="320" t="s">
        <v>432</v>
      </c>
      <c r="C120" s="292"/>
    </row>
    <row r="121" spans="1:3" ht="12" customHeight="1" x14ac:dyDescent="0.2">
      <c r="A121" s="464" t="s">
        <v>119</v>
      </c>
      <c r="B121" s="441" t="s">
        <v>375</v>
      </c>
      <c r="C121" s="292"/>
    </row>
    <row r="122" spans="1:3" ht="12" customHeight="1" x14ac:dyDescent="0.2">
      <c r="A122" s="464" t="s">
        <v>184</v>
      </c>
      <c r="B122" s="159" t="s">
        <v>358</v>
      </c>
      <c r="C122" s="292"/>
    </row>
    <row r="123" spans="1:3" ht="12" customHeight="1" x14ac:dyDescent="0.2">
      <c r="A123" s="464" t="s">
        <v>185</v>
      </c>
      <c r="B123" s="159" t="s">
        <v>374</v>
      </c>
      <c r="C123" s="292"/>
    </row>
    <row r="124" spans="1:3" ht="12" customHeight="1" x14ac:dyDescent="0.2">
      <c r="A124" s="464" t="s">
        <v>186</v>
      </c>
      <c r="B124" s="159" t="s">
        <v>373</v>
      </c>
      <c r="C124" s="292"/>
    </row>
    <row r="125" spans="1:3" ht="12" customHeight="1" x14ac:dyDescent="0.2">
      <c r="A125" s="464" t="s">
        <v>366</v>
      </c>
      <c r="B125" s="159" t="s">
        <v>361</v>
      </c>
      <c r="C125" s="292"/>
    </row>
    <row r="126" spans="1:3" ht="12" customHeight="1" x14ac:dyDescent="0.2">
      <c r="A126" s="464" t="s">
        <v>367</v>
      </c>
      <c r="B126" s="159" t="s">
        <v>372</v>
      </c>
      <c r="C126" s="292"/>
    </row>
    <row r="127" spans="1:3" ht="12" customHeight="1" thickBot="1" x14ac:dyDescent="0.25">
      <c r="A127" s="473" t="s">
        <v>368</v>
      </c>
      <c r="B127" s="159" t="s">
        <v>371</v>
      </c>
      <c r="C127" s="294"/>
    </row>
    <row r="128" spans="1:3" ht="12" customHeight="1" thickBot="1" x14ac:dyDescent="0.25">
      <c r="A128" s="32" t="s">
        <v>19</v>
      </c>
      <c r="B128" s="139" t="s">
        <v>455</v>
      </c>
      <c r="C128" s="324">
        <f>+C93+C114</f>
        <v>0</v>
      </c>
    </row>
    <row r="129" spans="1:11" ht="12" customHeight="1" thickBot="1" x14ac:dyDescent="0.25">
      <c r="A129" s="32" t="s">
        <v>20</v>
      </c>
      <c r="B129" s="139" t="s">
        <v>456</v>
      </c>
      <c r="C129" s="324">
        <f>+C130+C131+C132</f>
        <v>0</v>
      </c>
    </row>
    <row r="130" spans="1:11" s="110" customFormat="1" ht="12" customHeight="1" x14ac:dyDescent="0.2">
      <c r="A130" s="464" t="s">
        <v>266</v>
      </c>
      <c r="B130" s="9" t="s">
        <v>526</v>
      </c>
      <c r="C130" s="292"/>
    </row>
    <row r="131" spans="1:11" ht="12" customHeight="1" x14ac:dyDescent="0.2">
      <c r="A131" s="464" t="s">
        <v>269</v>
      </c>
      <c r="B131" s="9" t="s">
        <v>464</v>
      </c>
      <c r="C131" s="292"/>
    </row>
    <row r="132" spans="1:11" ht="12" customHeight="1" thickBot="1" x14ac:dyDescent="0.25">
      <c r="A132" s="473" t="s">
        <v>270</v>
      </c>
      <c r="B132" s="7" t="s">
        <v>525</v>
      </c>
      <c r="C132" s="292"/>
    </row>
    <row r="133" spans="1:11" ht="12" customHeight="1" thickBot="1" x14ac:dyDescent="0.25">
      <c r="A133" s="32" t="s">
        <v>21</v>
      </c>
      <c r="B133" s="139" t="s">
        <v>457</v>
      </c>
      <c r="C133" s="324">
        <f>+C134+C135+C136+C137+C138+C139</f>
        <v>0</v>
      </c>
    </row>
    <row r="134" spans="1:11" ht="12" customHeight="1" x14ac:dyDescent="0.2">
      <c r="A134" s="464" t="s">
        <v>91</v>
      </c>
      <c r="B134" s="9" t="s">
        <v>466</v>
      </c>
      <c r="C134" s="292"/>
    </row>
    <row r="135" spans="1:11" ht="12" customHeight="1" x14ac:dyDescent="0.2">
      <c r="A135" s="464" t="s">
        <v>92</v>
      </c>
      <c r="B135" s="9" t="s">
        <v>458</v>
      </c>
      <c r="C135" s="292"/>
    </row>
    <row r="136" spans="1:11" ht="12" customHeight="1" x14ac:dyDescent="0.2">
      <c r="A136" s="464" t="s">
        <v>93</v>
      </c>
      <c r="B136" s="9" t="s">
        <v>459</v>
      </c>
      <c r="C136" s="292"/>
    </row>
    <row r="137" spans="1:11" ht="12" customHeight="1" x14ac:dyDescent="0.2">
      <c r="A137" s="464" t="s">
        <v>171</v>
      </c>
      <c r="B137" s="9" t="s">
        <v>524</v>
      </c>
      <c r="C137" s="292"/>
    </row>
    <row r="138" spans="1:11" ht="12" customHeight="1" x14ac:dyDescent="0.2">
      <c r="A138" s="464" t="s">
        <v>172</v>
      </c>
      <c r="B138" s="9" t="s">
        <v>461</v>
      </c>
      <c r="C138" s="292"/>
    </row>
    <row r="139" spans="1:11" s="110" customFormat="1" ht="12" customHeight="1" thickBot="1" x14ac:dyDescent="0.25">
      <c r="A139" s="473" t="s">
        <v>173</v>
      </c>
      <c r="B139" s="7" t="s">
        <v>462</v>
      </c>
      <c r="C139" s="292"/>
    </row>
    <row r="140" spans="1:11" ht="12" customHeight="1" thickBot="1" x14ac:dyDescent="0.25">
      <c r="A140" s="32" t="s">
        <v>22</v>
      </c>
      <c r="B140" s="139" t="s">
        <v>547</v>
      </c>
      <c r="C140" s="330">
        <f>+C141+C142+C144+C145+C143</f>
        <v>0</v>
      </c>
      <c r="K140" s="274"/>
    </row>
    <row r="141" spans="1:11" x14ac:dyDescent="0.2">
      <c r="A141" s="464" t="s">
        <v>94</v>
      </c>
      <c r="B141" s="9" t="s">
        <v>376</v>
      </c>
      <c r="C141" s="292"/>
    </row>
    <row r="142" spans="1:11" ht="12" customHeight="1" x14ac:dyDescent="0.2">
      <c r="A142" s="464" t="s">
        <v>95</v>
      </c>
      <c r="B142" s="9" t="s">
        <v>377</v>
      </c>
      <c r="C142" s="292"/>
    </row>
    <row r="143" spans="1:11" s="110" customFormat="1" ht="12" customHeight="1" x14ac:dyDescent="0.2">
      <c r="A143" s="464" t="s">
        <v>290</v>
      </c>
      <c r="B143" s="9" t="s">
        <v>546</v>
      </c>
      <c r="C143" s="292"/>
    </row>
    <row r="144" spans="1:11" s="110" customFormat="1" ht="12" customHeight="1" x14ac:dyDescent="0.2">
      <c r="A144" s="464" t="s">
        <v>291</v>
      </c>
      <c r="B144" s="9" t="s">
        <v>471</v>
      </c>
      <c r="C144" s="292"/>
    </row>
    <row r="145" spans="1:3" s="110" customFormat="1" ht="12" customHeight="1" thickBot="1" x14ac:dyDescent="0.25">
      <c r="A145" s="473" t="s">
        <v>292</v>
      </c>
      <c r="B145" s="7" t="s">
        <v>396</v>
      </c>
      <c r="C145" s="292"/>
    </row>
    <row r="146" spans="1:3" s="110" customFormat="1" ht="12" customHeight="1" thickBot="1" x14ac:dyDescent="0.25">
      <c r="A146" s="32" t="s">
        <v>23</v>
      </c>
      <c r="B146" s="139" t="s">
        <v>472</v>
      </c>
      <c r="C146" s="333">
        <f>+C147+C148+C149+C150+C151</f>
        <v>0</v>
      </c>
    </row>
    <row r="147" spans="1:3" s="110" customFormat="1" ht="12" customHeight="1" x14ac:dyDescent="0.2">
      <c r="A147" s="464" t="s">
        <v>96</v>
      </c>
      <c r="B147" s="9" t="s">
        <v>467</v>
      </c>
      <c r="C147" s="292"/>
    </row>
    <row r="148" spans="1:3" s="110" customFormat="1" ht="12" customHeight="1" x14ac:dyDescent="0.2">
      <c r="A148" s="464" t="s">
        <v>97</v>
      </c>
      <c r="B148" s="9" t="s">
        <v>474</v>
      </c>
      <c r="C148" s="292"/>
    </row>
    <row r="149" spans="1:3" s="110" customFormat="1" ht="12" customHeight="1" x14ac:dyDescent="0.2">
      <c r="A149" s="464" t="s">
        <v>302</v>
      </c>
      <c r="B149" s="9" t="s">
        <v>469</v>
      </c>
      <c r="C149" s="292"/>
    </row>
    <row r="150" spans="1:3" ht="12.75" customHeight="1" x14ac:dyDescent="0.2">
      <c r="A150" s="464" t="s">
        <v>303</v>
      </c>
      <c r="B150" s="9" t="s">
        <v>527</v>
      </c>
      <c r="C150" s="292"/>
    </row>
    <row r="151" spans="1:3" ht="12.75" customHeight="1" thickBot="1" x14ac:dyDescent="0.25">
      <c r="A151" s="473" t="s">
        <v>473</v>
      </c>
      <c r="B151" s="7" t="s">
        <v>476</v>
      </c>
      <c r="C151" s="294"/>
    </row>
    <row r="152" spans="1:3" ht="12.75" customHeight="1" thickBot="1" x14ac:dyDescent="0.25">
      <c r="A152" s="530" t="s">
        <v>24</v>
      </c>
      <c r="B152" s="139" t="s">
        <v>477</v>
      </c>
      <c r="C152" s="333"/>
    </row>
    <row r="153" spans="1:3" ht="12" customHeight="1" thickBot="1" x14ac:dyDescent="0.25">
      <c r="A153" s="530" t="s">
        <v>25</v>
      </c>
      <c r="B153" s="139" t="s">
        <v>478</v>
      </c>
      <c r="C153" s="333"/>
    </row>
    <row r="154" spans="1:3" ht="15" customHeight="1" thickBot="1" x14ac:dyDescent="0.25">
      <c r="A154" s="32" t="s">
        <v>26</v>
      </c>
      <c r="B154" s="139" t="s">
        <v>480</v>
      </c>
      <c r="C154" s="455">
        <f>+C129+C133+C140+C146+C152+C153</f>
        <v>0</v>
      </c>
    </row>
    <row r="155" spans="1:3" ht="13.5" thickBot="1" x14ac:dyDescent="0.25">
      <c r="A155" s="475" t="s">
        <v>27</v>
      </c>
      <c r="B155" s="408" t="s">
        <v>479</v>
      </c>
      <c r="C155" s="455">
        <f>+C128+C154</f>
        <v>0</v>
      </c>
    </row>
    <row r="156" spans="1:3" ht="15" customHeight="1" thickBot="1" x14ac:dyDescent="0.25">
      <c r="A156" s="416"/>
      <c r="B156" s="417"/>
      <c r="C156" s="418"/>
    </row>
    <row r="157" spans="1:3" ht="14.25" customHeight="1" thickBot="1" x14ac:dyDescent="0.25">
      <c r="A157" s="271" t="s">
        <v>528</v>
      </c>
      <c r="B157" s="272"/>
      <c r="C157" s="136"/>
    </row>
    <row r="158" spans="1:3" ht="13.5" thickBot="1" x14ac:dyDescent="0.25">
      <c r="A158" s="271" t="s">
        <v>201</v>
      </c>
      <c r="B158" s="272"/>
      <c r="C158" s="13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 x14ac:dyDescent="0.2"/>
  <cols>
    <col min="1" max="1" width="19.5" style="419" customWidth="1"/>
    <col min="2" max="2" width="72" style="420" customWidth="1"/>
    <col min="3" max="3" width="25" style="421" customWidth="1"/>
    <col min="4" max="16384" width="9.33203125" style="3"/>
  </cols>
  <sheetData>
    <row r="1" spans="1:3" s="2" customFormat="1" ht="16.5" customHeight="1" thickBot="1" x14ac:dyDescent="0.25">
      <c r="A1" s="248"/>
      <c r="B1" s="250"/>
      <c r="C1" s="273" t="str">
        <f>+CONCATENATE("9.1.3. melléklet a 1/",LEFT(ÖSSZEFÜGGÉSEK!A5,4),". (II.22) önkormányzati rendelethez")</f>
        <v>9.1.3. melléklet a 1/2016. (II.22) önkormányzati rendelethez</v>
      </c>
    </row>
    <row r="2" spans="1:3" s="106" customFormat="1" ht="21" customHeight="1" x14ac:dyDescent="0.2">
      <c r="A2" s="435" t="s">
        <v>61</v>
      </c>
      <c r="B2" s="385" t="s">
        <v>220</v>
      </c>
      <c r="C2" s="387" t="s">
        <v>52</v>
      </c>
    </row>
    <row r="3" spans="1:3" s="106" customFormat="1" ht="16.5" thickBot="1" x14ac:dyDescent="0.25">
      <c r="A3" s="251" t="s">
        <v>198</v>
      </c>
      <c r="B3" s="386" t="s">
        <v>535</v>
      </c>
      <c r="C3" s="529" t="s">
        <v>435</v>
      </c>
    </row>
    <row r="4" spans="1:3" s="107" customFormat="1" ht="15.95" customHeight="1" thickBot="1" x14ac:dyDescent="0.3">
      <c r="A4" s="252"/>
      <c r="B4" s="252"/>
      <c r="C4" s="253" t="s">
        <v>672</v>
      </c>
    </row>
    <row r="5" spans="1:3" ht="13.5" thickBot="1" x14ac:dyDescent="0.25">
      <c r="A5" s="436" t="s">
        <v>200</v>
      </c>
      <c r="B5" s="254" t="s">
        <v>54</v>
      </c>
      <c r="C5" s="388" t="s">
        <v>55</v>
      </c>
    </row>
    <row r="6" spans="1:3" s="70" customFormat="1" ht="12.95" customHeight="1" thickBot="1" x14ac:dyDescent="0.25">
      <c r="A6" s="220" t="s">
        <v>500</v>
      </c>
      <c r="B6" s="221" t="s">
        <v>501</v>
      </c>
      <c r="C6" s="222" t="s">
        <v>502</v>
      </c>
    </row>
    <row r="7" spans="1:3" s="70" customFormat="1" ht="15.95" customHeight="1" thickBot="1" x14ac:dyDescent="0.25">
      <c r="A7" s="256"/>
      <c r="B7" s="257" t="s">
        <v>56</v>
      </c>
      <c r="C7" s="389"/>
    </row>
    <row r="8" spans="1:3" s="70" customFormat="1" ht="12" customHeight="1" thickBot="1" x14ac:dyDescent="0.25">
      <c r="A8" s="32" t="s">
        <v>17</v>
      </c>
      <c r="B8" s="21" t="s">
        <v>250</v>
      </c>
      <c r="C8" s="324">
        <f>+C9+C10+C11+C12+C13+C14</f>
        <v>0</v>
      </c>
    </row>
    <row r="9" spans="1:3" s="108" customFormat="1" ht="12" customHeight="1" x14ac:dyDescent="0.2">
      <c r="A9" s="464" t="s">
        <v>98</v>
      </c>
      <c r="B9" s="445" t="s">
        <v>251</v>
      </c>
      <c r="C9" s="327"/>
    </row>
    <row r="10" spans="1:3" s="109" customFormat="1" ht="12" customHeight="1" x14ac:dyDescent="0.2">
      <c r="A10" s="465" t="s">
        <v>99</v>
      </c>
      <c r="B10" s="446" t="s">
        <v>252</v>
      </c>
      <c r="C10" s="326"/>
    </row>
    <row r="11" spans="1:3" s="109" customFormat="1" ht="12" customHeight="1" x14ac:dyDescent="0.2">
      <c r="A11" s="465" t="s">
        <v>100</v>
      </c>
      <c r="B11" s="446" t="s">
        <v>253</v>
      </c>
      <c r="C11" s="326"/>
    </row>
    <row r="12" spans="1:3" s="109" customFormat="1" ht="12" customHeight="1" x14ac:dyDescent="0.2">
      <c r="A12" s="465" t="s">
        <v>101</v>
      </c>
      <c r="B12" s="446" t="s">
        <v>254</v>
      </c>
      <c r="C12" s="326"/>
    </row>
    <row r="13" spans="1:3" s="109" customFormat="1" ht="12" customHeight="1" x14ac:dyDescent="0.2">
      <c r="A13" s="465" t="s">
        <v>144</v>
      </c>
      <c r="B13" s="446" t="s">
        <v>514</v>
      </c>
      <c r="C13" s="326"/>
    </row>
    <row r="14" spans="1:3" s="108" customFormat="1" ht="12" customHeight="1" thickBot="1" x14ac:dyDescent="0.25">
      <c r="A14" s="466" t="s">
        <v>102</v>
      </c>
      <c r="B14" s="447" t="s">
        <v>437</v>
      </c>
      <c r="C14" s="326"/>
    </row>
    <row r="15" spans="1:3" s="108" customFormat="1" ht="12" customHeight="1" thickBot="1" x14ac:dyDescent="0.25">
      <c r="A15" s="32" t="s">
        <v>18</v>
      </c>
      <c r="B15" s="319" t="s">
        <v>255</v>
      </c>
      <c r="C15" s="324">
        <f>+C16+C17+C18+C19+C20</f>
        <v>0</v>
      </c>
    </row>
    <row r="16" spans="1:3" s="108" customFormat="1" ht="12" customHeight="1" x14ac:dyDescent="0.2">
      <c r="A16" s="464" t="s">
        <v>104</v>
      </c>
      <c r="B16" s="445" t="s">
        <v>256</v>
      </c>
      <c r="C16" s="327"/>
    </row>
    <row r="17" spans="1:3" s="108" customFormat="1" ht="12" customHeight="1" x14ac:dyDescent="0.2">
      <c r="A17" s="465" t="s">
        <v>105</v>
      </c>
      <c r="B17" s="446" t="s">
        <v>257</v>
      </c>
      <c r="C17" s="326"/>
    </row>
    <row r="18" spans="1:3" s="108" customFormat="1" ht="12" customHeight="1" x14ac:dyDescent="0.2">
      <c r="A18" s="465" t="s">
        <v>106</v>
      </c>
      <c r="B18" s="446" t="s">
        <v>426</v>
      </c>
      <c r="C18" s="326"/>
    </row>
    <row r="19" spans="1:3" s="108" customFormat="1" ht="12" customHeight="1" x14ac:dyDescent="0.2">
      <c r="A19" s="465" t="s">
        <v>107</v>
      </c>
      <c r="B19" s="446" t="s">
        <v>427</v>
      </c>
      <c r="C19" s="326"/>
    </row>
    <row r="20" spans="1:3" s="108" customFormat="1" ht="12" customHeight="1" x14ac:dyDescent="0.2">
      <c r="A20" s="465" t="s">
        <v>108</v>
      </c>
      <c r="B20" s="446" t="s">
        <v>258</v>
      </c>
      <c r="C20" s="326"/>
    </row>
    <row r="21" spans="1:3" s="109" customFormat="1" ht="12" customHeight="1" thickBot="1" x14ac:dyDescent="0.25">
      <c r="A21" s="466" t="s">
        <v>117</v>
      </c>
      <c r="B21" s="447" t="s">
        <v>259</v>
      </c>
      <c r="C21" s="328"/>
    </row>
    <row r="22" spans="1:3" s="109" customFormat="1" ht="12" customHeight="1" thickBot="1" x14ac:dyDescent="0.25">
      <c r="A22" s="32" t="s">
        <v>19</v>
      </c>
      <c r="B22" s="21" t="s">
        <v>260</v>
      </c>
      <c r="C22" s="324">
        <f>+C23+C24+C25+C26+C27</f>
        <v>0</v>
      </c>
    </row>
    <row r="23" spans="1:3" s="109" customFormat="1" ht="12" customHeight="1" x14ac:dyDescent="0.2">
      <c r="A23" s="464" t="s">
        <v>87</v>
      </c>
      <c r="B23" s="445" t="s">
        <v>261</v>
      </c>
      <c r="C23" s="327"/>
    </row>
    <row r="24" spans="1:3" s="108" customFormat="1" ht="12" customHeight="1" x14ac:dyDescent="0.2">
      <c r="A24" s="465" t="s">
        <v>88</v>
      </c>
      <c r="B24" s="446" t="s">
        <v>262</v>
      </c>
      <c r="C24" s="326"/>
    </row>
    <row r="25" spans="1:3" s="109" customFormat="1" ht="12" customHeight="1" x14ac:dyDescent="0.2">
      <c r="A25" s="465" t="s">
        <v>89</v>
      </c>
      <c r="B25" s="446" t="s">
        <v>428</v>
      </c>
      <c r="C25" s="326"/>
    </row>
    <row r="26" spans="1:3" s="109" customFormat="1" ht="12" customHeight="1" x14ac:dyDescent="0.2">
      <c r="A26" s="465" t="s">
        <v>90</v>
      </c>
      <c r="B26" s="446" t="s">
        <v>429</v>
      </c>
      <c r="C26" s="326"/>
    </row>
    <row r="27" spans="1:3" s="109" customFormat="1" ht="12" customHeight="1" x14ac:dyDescent="0.2">
      <c r="A27" s="465" t="s">
        <v>167</v>
      </c>
      <c r="B27" s="446" t="s">
        <v>263</v>
      </c>
      <c r="C27" s="326"/>
    </row>
    <row r="28" spans="1:3" s="109" customFormat="1" ht="12" customHeight="1" thickBot="1" x14ac:dyDescent="0.25">
      <c r="A28" s="466" t="s">
        <v>168</v>
      </c>
      <c r="B28" s="447" t="s">
        <v>264</v>
      </c>
      <c r="C28" s="328"/>
    </row>
    <row r="29" spans="1:3" s="109" customFormat="1" ht="12" customHeight="1" thickBot="1" x14ac:dyDescent="0.25">
      <c r="A29" s="32" t="s">
        <v>169</v>
      </c>
      <c r="B29" s="21" t="s">
        <v>265</v>
      </c>
      <c r="C29" s="330">
        <f>+C30+C34+C35+C36</f>
        <v>0</v>
      </c>
    </row>
    <row r="30" spans="1:3" s="109" customFormat="1" ht="12" customHeight="1" x14ac:dyDescent="0.2">
      <c r="A30" s="464" t="s">
        <v>266</v>
      </c>
      <c r="B30" s="445" t="s">
        <v>515</v>
      </c>
      <c r="C30" s="440">
        <f>+C31+C32+C33</f>
        <v>0</v>
      </c>
    </row>
    <row r="31" spans="1:3" s="109" customFormat="1" ht="12" customHeight="1" x14ac:dyDescent="0.2">
      <c r="A31" s="465" t="s">
        <v>267</v>
      </c>
      <c r="B31" s="446" t="s">
        <v>272</v>
      </c>
      <c r="C31" s="326"/>
    </row>
    <row r="32" spans="1:3" s="109" customFormat="1" ht="12" customHeight="1" x14ac:dyDescent="0.2">
      <c r="A32" s="465" t="s">
        <v>268</v>
      </c>
      <c r="B32" s="446" t="s">
        <v>273</v>
      </c>
      <c r="C32" s="326"/>
    </row>
    <row r="33" spans="1:3" s="109" customFormat="1" ht="12" customHeight="1" x14ac:dyDescent="0.2">
      <c r="A33" s="465" t="s">
        <v>441</v>
      </c>
      <c r="B33" s="520" t="s">
        <v>442</v>
      </c>
      <c r="C33" s="326"/>
    </row>
    <row r="34" spans="1:3" s="109" customFormat="1" ht="12" customHeight="1" x14ac:dyDescent="0.2">
      <c r="A34" s="465" t="s">
        <v>269</v>
      </c>
      <c r="B34" s="446" t="s">
        <v>274</v>
      </c>
      <c r="C34" s="326"/>
    </row>
    <row r="35" spans="1:3" s="109" customFormat="1" ht="12" customHeight="1" x14ac:dyDescent="0.2">
      <c r="A35" s="465" t="s">
        <v>270</v>
      </c>
      <c r="B35" s="446" t="s">
        <v>275</v>
      </c>
      <c r="C35" s="326"/>
    </row>
    <row r="36" spans="1:3" s="109" customFormat="1" ht="12" customHeight="1" thickBot="1" x14ac:dyDescent="0.25">
      <c r="A36" s="466" t="s">
        <v>271</v>
      </c>
      <c r="B36" s="447" t="s">
        <v>276</v>
      </c>
      <c r="C36" s="328"/>
    </row>
    <row r="37" spans="1:3" s="109" customFormat="1" ht="12" customHeight="1" thickBot="1" x14ac:dyDescent="0.25">
      <c r="A37" s="32" t="s">
        <v>21</v>
      </c>
      <c r="B37" s="21" t="s">
        <v>438</v>
      </c>
      <c r="C37" s="324">
        <f>SUM(C38:C48)</f>
        <v>0</v>
      </c>
    </row>
    <row r="38" spans="1:3" s="109" customFormat="1" ht="12" customHeight="1" x14ac:dyDescent="0.2">
      <c r="A38" s="464" t="s">
        <v>91</v>
      </c>
      <c r="B38" s="445" t="s">
        <v>279</v>
      </c>
      <c r="C38" s="327"/>
    </row>
    <row r="39" spans="1:3" s="109" customFormat="1" ht="12" customHeight="1" x14ac:dyDescent="0.2">
      <c r="A39" s="465" t="s">
        <v>92</v>
      </c>
      <c r="B39" s="446" t="s">
        <v>280</v>
      </c>
      <c r="C39" s="326"/>
    </row>
    <row r="40" spans="1:3" s="109" customFormat="1" ht="12" customHeight="1" x14ac:dyDescent="0.2">
      <c r="A40" s="465" t="s">
        <v>93</v>
      </c>
      <c r="B40" s="446" t="s">
        <v>281</v>
      </c>
      <c r="C40" s="326"/>
    </row>
    <row r="41" spans="1:3" s="109" customFormat="1" ht="12" customHeight="1" x14ac:dyDescent="0.2">
      <c r="A41" s="465" t="s">
        <v>171</v>
      </c>
      <c r="B41" s="446" t="s">
        <v>282</v>
      </c>
      <c r="C41" s="326"/>
    </row>
    <row r="42" spans="1:3" s="109" customFormat="1" ht="12" customHeight="1" x14ac:dyDescent="0.2">
      <c r="A42" s="465" t="s">
        <v>172</v>
      </c>
      <c r="B42" s="446" t="s">
        <v>283</v>
      </c>
      <c r="C42" s="326"/>
    </row>
    <row r="43" spans="1:3" s="109" customFormat="1" ht="12" customHeight="1" x14ac:dyDescent="0.2">
      <c r="A43" s="465" t="s">
        <v>173</v>
      </c>
      <c r="B43" s="446" t="s">
        <v>284</v>
      </c>
      <c r="C43" s="326"/>
    </row>
    <row r="44" spans="1:3" s="109" customFormat="1" ht="12" customHeight="1" x14ac:dyDescent="0.2">
      <c r="A44" s="465" t="s">
        <v>174</v>
      </c>
      <c r="B44" s="446" t="s">
        <v>285</v>
      </c>
      <c r="C44" s="326"/>
    </row>
    <row r="45" spans="1:3" s="109" customFormat="1" ht="12" customHeight="1" x14ac:dyDescent="0.2">
      <c r="A45" s="465" t="s">
        <v>175</v>
      </c>
      <c r="B45" s="446" t="s">
        <v>286</v>
      </c>
      <c r="C45" s="326"/>
    </row>
    <row r="46" spans="1:3" s="109" customFormat="1" ht="12" customHeight="1" x14ac:dyDescent="0.2">
      <c r="A46" s="465" t="s">
        <v>277</v>
      </c>
      <c r="B46" s="446" t="s">
        <v>287</v>
      </c>
      <c r="C46" s="329"/>
    </row>
    <row r="47" spans="1:3" s="109" customFormat="1" ht="12" customHeight="1" x14ac:dyDescent="0.2">
      <c r="A47" s="466" t="s">
        <v>278</v>
      </c>
      <c r="B47" s="447" t="s">
        <v>440</v>
      </c>
      <c r="C47" s="432"/>
    </row>
    <row r="48" spans="1:3" s="109" customFormat="1" ht="12" customHeight="1" thickBot="1" x14ac:dyDescent="0.25">
      <c r="A48" s="466" t="s">
        <v>439</v>
      </c>
      <c r="B48" s="447" t="s">
        <v>288</v>
      </c>
      <c r="C48" s="432"/>
    </row>
    <row r="49" spans="1:3" s="109" customFormat="1" ht="12" customHeight="1" thickBot="1" x14ac:dyDescent="0.25">
      <c r="A49" s="32" t="s">
        <v>22</v>
      </c>
      <c r="B49" s="21" t="s">
        <v>289</v>
      </c>
      <c r="C49" s="324">
        <f>SUM(C50:C54)</f>
        <v>0</v>
      </c>
    </row>
    <row r="50" spans="1:3" s="109" customFormat="1" ht="12" customHeight="1" x14ac:dyDescent="0.2">
      <c r="A50" s="464" t="s">
        <v>94</v>
      </c>
      <c r="B50" s="445" t="s">
        <v>293</v>
      </c>
      <c r="C50" s="492"/>
    </row>
    <row r="51" spans="1:3" s="109" customFormat="1" ht="12" customHeight="1" x14ac:dyDescent="0.2">
      <c r="A51" s="465" t="s">
        <v>95</v>
      </c>
      <c r="B51" s="446" t="s">
        <v>294</v>
      </c>
      <c r="C51" s="329"/>
    </row>
    <row r="52" spans="1:3" s="109" customFormat="1" ht="12" customHeight="1" x14ac:dyDescent="0.2">
      <c r="A52" s="465" t="s">
        <v>290</v>
      </c>
      <c r="B52" s="446" t="s">
        <v>295</v>
      </c>
      <c r="C52" s="329"/>
    </row>
    <row r="53" spans="1:3" s="109" customFormat="1" ht="12" customHeight="1" x14ac:dyDescent="0.2">
      <c r="A53" s="465" t="s">
        <v>291</v>
      </c>
      <c r="B53" s="446" t="s">
        <v>296</v>
      </c>
      <c r="C53" s="329"/>
    </row>
    <row r="54" spans="1:3" s="109" customFormat="1" ht="12" customHeight="1" thickBot="1" x14ac:dyDescent="0.25">
      <c r="A54" s="466" t="s">
        <v>292</v>
      </c>
      <c r="B54" s="447" t="s">
        <v>297</v>
      </c>
      <c r="C54" s="432"/>
    </row>
    <row r="55" spans="1:3" s="109" customFormat="1" ht="12" customHeight="1" thickBot="1" x14ac:dyDescent="0.25">
      <c r="A55" s="32" t="s">
        <v>176</v>
      </c>
      <c r="B55" s="21" t="s">
        <v>298</v>
      </c>
      <c r="C55" s="324">
        <f>SUM(C56:C58)</f>
        <v>0</v>
      </c>
    </row>
    <row r="56" spans="1:3" s="109" customFormat="1" ht="12" customHeight="1" x14ac:dyDescent="0.2">
      <c r="A56" s="464" t="s">
        <v>96</v>
      </c>
      <c r="B56" s="445" t="s">
        <v>299</v>
      </c>
      <c r="C56" s="327"/>
    </row>
    <row r="57" spans="1:3" s="109" customFormat="1" ht="12" customHeight="1" x14ac:dyDescent="0.2">
      <c r="A57" s="465" t="s">
        <v>97</v>
      </c>
      <c r="B57" s="446" t="s">
        <v>430</v>
      </c>
      <c r="C57" s="326"/>
    </row>
    <row r="58" spans="1:3" s="109" customFormat="1" ht="12" customHeight="1" x14ac:dyDescent="0.2">
      <c r="A58" s="465" t="s">
        <v>302</v>
      </c>
      <c r="B58" s="446" t="s">
        <v>300</v>
      </c>
      <c r="C58" s="326"/>
    </row>
    <row r="59" spans="1:3" s="109" customFormat="1" ht="12" customHeight="1" thickBot="1" x14ac:dyDescent="0.25">
      <c r="A59" s="466" t="s">
        <v>303</v>
      </c>
      <c r="B59" s="447" t="s">
        <v>301</v>
      </c>
      <c r="C59" s="328"/>
    </row>
    <row r="60" spans="1:3" s="109" customFormat="1" ht="12" customHeight="1" thickBot="1" x14ac:dyDescent="0.25">
      <c r="A60" s="32" t="s">
        <v>24</v>
      </c>
      <c r="B60" s="319" t="s">
        <v>304</v>
      </c>
      <c r="C60" s="324">
        <f>SUM(C61:C63)</f>
        <v>0</v>
      </c>
    </row>
    <row r="61" spans="1:3" s="109" customFormat="1" ht="12" customHeight="1" x14ac:dyDescent="0.2">
      <c r="A61" s="464" t="s">
        <v>177</v>
      </c>
      <c r="B61" s="445" t="s">
        <v>306</v>
      </c>
      <c r="C61" s="329"/>
    </row>
    <row r="62" spans="1:3" s="109" customFormat="1" ht="12" customHeight="1" x14ac:dyDescent="0.2">
      <c r="A62" s="465" t="s">
        <v>178</v>
      </c>
      <c r="B62" s="446" t="s">
        <v>431</v>
      </c>
      <c r="C62" s="329"/>
    </row>
    <row r="63" spans="1:3" s="109" customFormat="1" ht="12" customHeight="1" x14ac:dyDescent="0.2">
      <c r="A63" s="465" t="s">
        <v>226</v>
      </c>
      <c r="B63" s="446" t="s">
        <v>307</v>
      </c>
      <c r="C63" s="329"/>
    </row>
    <row r="64" spans="1:3" s="109" customFormat="1" ht="12" customHeight="1" thickBot="1" x14ac:dyDescent="0.25">
      <c r="A64" s="466" t="s">
        <v>305</v>
      </c>
      <c r="B64" s="447" t="s">
        <v>308</v>
      </c>
      <c r="C64" s="329"/>
    </row>
    <row r="65" spans="1:3" s="109" customFormat="1" ht="12" customHeight="1" thickBot="1" x14ac:dyDescent="0.25">
      <c r="A65" s="32" t="s">
        <v>25</v>
      </c>
      <c r="B65" s="21" t="s">
        <v>309</v>
      </c>
      <c r="C65" s="330">
        <f>+C8+C15+C22+C29+C37+C49+C55+C60</f>
        <v>0</v>
      </c>
    </row>
    <row r="66" spans="1:3" s="109" customFormat="1" ht="12" customHeight="1" thickBot="1" x14ac:dyDescent="0.2">
      <c r="A66" s="467" t="s">
        <v>400</v>
      </c>
      <c r="B66" s="319" t="s">
        <v>311</v>
      </c>
      <c r="C66" s="324">
        <f>SUM(C67:C69)</f>
        <v>0</v>
      </c>
    </row>
    <row r="67" spans="1:3" s="109" customFormat="1" ht="12" customHeight="1" x14ac:dyDescent="0.2">
      <c r="A67" s="464" t="s">
        <v>342</v>
      </c>
      <c r="B67" s="445" t="s">
        <v>312</v>
      </c>
      <c r="C67" s="329"/>
    </row>
    <row r="68" spans="1:3" s="109" customFormat="1" ht="12" customHeight="1" x14ac:dyDescent="0.2">
      <c r="A68" s="465" t="s">
        <v>351</v>
      </c>
      <c r="B68" s="446" t="s">
        <v>313</v>
      </c>
      <c r="C68" s="329"/>
    </row>
    <row r="69" spans="1:3" s="109" customFormat="1" ht="12" customHeight="1" thickBot="1" x14ac:dyDescent="0.25">
      <c r="A69" s="466" t="s">
        <v>352</v>
      </c>
      <c r="B69" s="448" t="s">
        <v>314</v>
      </c>
      <c r="C69" s="329"/>
    </row>
    <row r="70" spans="1:3" s="109" customFormat="1" ht="12" customHeight="1" thickBot="1" x14ac:dyDescent="0.2">
      <c r="A70" s="467" t="s">
        <v>315</v>
      </c>
      <c r="B70" s="319" t="s">
        <v>316</v>
      </c>
      <c r="C70" s="324">
        <f>SUM(C71:C74)</f>
        <v>0</v>
      </c>
    </row>
    <row r="71" spans="1:3" s="109" customFormat="1" ht="12" customHeight="1" x14ac:dyDescent="0.2">
      <c r="A71" s="464" t="s">
        <v>145</v>
      </c>
      <c r="B71" s="445" t="s">
        <v>317</v>
      </c>
      <c r="C71" s="329"/>
    </row>
    <row r="72" spans="1:3" s="109" customFormat="1" ht="12" customHeight="1" x14ac:dyDescent="0.2">
      <c r="A72" s="465" t="s">
        <v>146</v>
      </c>
      <c r="B72" s="446" t="s">
        <v>318</v>
      </c>
      <c r="C72" s="329"/>
    </row>
    <row r="73" spans="1:3" s="109" customFormat="1" ht="12" customHeight="1" x14ac:dyDescent="0.2">
      <c r="A73" s="465" t="s">
        <v>343</v>
      </c>
      <c r="B73" s="446" t="s">
        <v>319</v>
      </c>
      <c r="C73" s="329"/>
    </row>
    <row r="74" spans="1:3" s="109" customFormat="1" ht="12" customHeight="1" thickBot="1" x14ac:dyDescent="0.25">
      <c r="A74" s="466" t="s">
        <v>344</v>
      </c>
      <c r="B74" s="447" t="s">
        <v>320</v>
      </c>
      <c r="C74" s="329"/>
    </row>
    <row r="75" spans="1:3" s="109" customFormat="1" ht="12" customHeight="1" thickBot="1" x14ac:dyDescent="0.2">
      <c r="A75" s="467" t="s">
        <v>321</v>
      </c>
      <c r="B75" s="319" t="s">
        <v>322</v>
      </c>
      <c r="C75" s="324">
        <f>SUM(C76:C77)</f>
        <v>0</v>
      </c>
    </row>
    <row r="76" spans="1:3" s="109" customFormat="1" ht="12" customHeight="1" x14ac:dyDescent="0.2">
      <c r="A76" s="464" t="s">
        <v>345</v>
      </c>
      <c r="B76" s="445" t="s">
        <v>323</v>
      </c>
      <c r="C76" s="329"/>
    </row>
    <row r="77" spans="1:3" s="109" customFormat="1" ht="12" customHeight="1" thickBot="1" x14ac:dyDescent="0.25">
      <c r="A77" s="466" t="s">
        <v>346</v>
      </c>
      <c r="B77" s="447" t="s">
        <v>324</v>
      </c>
      <c r="C77" s="329"/>
    </row>
    <row r="78" spans="1:3" s="108" customFormat="1" ht="12" customHeight="1" thickBot="1" x14ac:dyDescent="0.2">
      <c r="A78" s="467" t="s">
        <v>325</v>
      </c>
      <c r="B78" s="319" t="s">
        <v>326</v>
      </c>
      <c r="C78" s="324">
        <f>SUM(C79:C81)</f>
        <v>0</v>
      </c>
    </row>
    <row r="79" spans="1:3" s="109" customFormat="1" ht="12" customHeight="1" x14ac:dyDescent="0.2">
      <c r="A79" s="464" t="s">
        <v>347</v>
      </c>
      <c r="B79" s="445" t="s">
        <v>327</v>
      </c>
      <c r="C79" s="329"/>
    </row>
    <row r="80" spans="1:3" s="109" customFormat="1" ht="12" customHeight="1" x14ac:dyDescent="0.2">
      <c r="A80" s="465" t="s">
        <v>348</v>
      </c>
      <c r="B80" s="446" t="s">
        <v>328</v>
      </c>
      <c r="C80" s="329"/>
    </row>
    <row r="81" spans="1:3" s="109" customFormat="1" ht="12" customHeight="1" thickBot="1" x14ac:dyDescent="0.25">
      <c r="A81" s="466" t="s">
        <v>349</v>
      </c>
      <c r="B81" s="447" t="s">
        <v>329</v>
      </c>
      <c r="C81" s="329"/>
    </row>
    <row r="82" spans="1:3" s="109" customFormat="1" ht="12" customHeight="1" thickBot="1" x14ac:dyDescent="0.2">
      <c r="A82" s="467" t="s">
        <v>330</v>
      </c>
      <c r="B82" s="319" t="s">
        <v>350</v>
      </c>
      <c r="C82" s="324">
        <f>SUM(C83:C86)</f>
        <v>0</v>
      </c>
    </row>
    <row r="83" spans="1:3" s="109" customFormat="1" ht="12" customHeight="1" x14ac:dyDescent="0.2">
      <c r="A83" s="468" t="s">
        <v>331</v>
      </c>
      <c r="B83" s="445" t="s">
        <v>332</v>
      </c>
      <c r="C83" s="329"/>
    </row>
    <row r="84" spans="1:3" s="109" customFormat="1" ht="12" customHeight="1" x14ac:dyDescent="0.2">
      <c r="A84" s="469" t="s">
        <v>333</v>
      </c>
      <c r="B84" s="446" t="s">
        <v>334</v>
      </c>
      <c r="C84" s="329"/>
    </row>
    <row r="85" spans="1:3" s="109" customFormat="1" ht="12" customHeight="1" x14ac:dyDescent="0.2">
      <c r="A85" s="469" t="s">
        <v>335</v>
      </c>
      <c r="B85" s="446" t="s">
        <v>336</v>
      </c>
      <c r="C85" s="329"/>
    </row>
    <row r="86" spans="1:3" s="108" customFormat="1" ht="12" customHeight="1" thickBot="1" x14ac:dyDescent="0.25">
      <c r="A86" s="470" t="s">
        <v>337</v>
      </c>
      <c r="B86" s="447" t="s">
        <v>338</v>
      </c>
      <c r="C86" s="329"/>
    </row>
    <row r="87" spans="1:3" s="108" customFormat="1" ht="12" customHeight="1" thickBot="1" x14ac:dyDescent="0.2">
      <c r="A87" s="467" t="s">
        <v>339</v>
      </c>
      <c r="B87" s="319" t="s">
        <v>482</v>
      </c>
      <c r="C87" s="493"/>
    </row>
    <row r="88" spans="1:3" s="108" customFormat="1" ht="12" customHeight="1" thickBot="1" x14ac:dyDescent="0.2">
      <c r="A88" s="467" t="s">
        <v>516</v>
      </c>
      <c r="B88" s="319" t="s">
        <v>340</v>
      </c>
      <c r="C88" s="493"/>
    </row>
    <row r="89" spans="1:3" s="108" customFormat="1" ht="12" customHeight="1" thickBot="1" x14ac:dyDescent="0.2">
      <c r="A89" s="467" t="s">
        <v>517</v>
      </c>
      <c r="B89" s="452" t="s">
        <v>485</v>
      </c>
      <c r="C89" s="330">
        <f>+C66+C70+C75+C78+C82+C88+C87</f>
        <v>0</v>
      </c>
    </row>
    <row r="90" spans="1:3" s="108" customFormat="1" ht="12" customHeight="1" thickBot="1" x14ac:dyDescent="0.2">
      <c r="A90" s="471" t="s">
        <v>518</v>
      </c>
      <c r="B90" s="453" t="s">
        <v>519</v>
      </c>
      <c r="C90" s="330">
        <f>+C65+C89</f>
        <v>0</v>
      </c>
    </row>
    <row r="91" spans="1:3" s="109" customFormat="1" ht="15" customHeight="1" thickBot="1" x14ac:dyDescent="0.25">
      <c r="A91" s="262"/>
      <c r="B91" s="263"/>
      <c r="C91" s="394"/>
    </row>
    <row r="92" spans="1:3" s="70" customFormat="1" ht="16.5" customHeight="1" thickBot="1" x14ac:dyDescent="0.25">
      <c r="A92" s="266"/>
      <c r="B92" s="267" t="s">
        <v>57</v>
      </c>
      <c r="C92" s="396"/>
    </row>
    <row r="93" spans="1:3" s="110" customFormat="1" ht="12" customHeight="1" thickBot="1" x14ac:dyDescent="0.25">
      <c r="A93" s="437" t="s">
        <v>17</v>
      </c>
      <c r="B93" s="31" t="s">
        <v>523</v>
      </c>
      <c r="C93" s="323">
        <f>+C94+C95+C96+C97+C98+C111</f>
        <v>0</v>
      </c>
    </row>
    <row r="94" spans="1:3" ht="12" customHeight="1" x14ac:dyDescent="0.2">
      <c r="A94" s="472" t="s">
        <v>98</v>
      </c>
      <c r="B94" s="10" t="s">
        <v>47</v>
      </c>
      <c r="C94" s="325"/>
    </row>
    <row r="95" spans="1:3" ht="12" customHeight="1" x14ac:dyDescent="0.2">
      <c r="A95" s="465" t="s">
        <v>99</v>
      </c>
      <c r="B95" s="8" t="s">
        <v>179</v>
      </c>
      <c r="C95" s="326"/>
    </row>
    <row r="96" spans="1:3" ht="12" customHeight="1" x14ac:dyDescent="0.2">
      <c r="A96" s="465" t="s">
        <v>100</v>
      </c>
      <c r="B96" s="8" t="s">
        <v>136</v>
      </c>
      <c r="C96" s="328"/>
    </row>
    <row r="97" spans="1:3" ht="12" customHeight="1" x14ac:dyDescent="0.2">
      <c r="A97" s="465" t="s">
        <v>101</v>
      </c>
      <c r="B97" s="11" t="s">
        <v>180</v>
      </c>
      <c r="C97" s="328"/>
    </row>
    <row r="98" spans="1:3" ht="12" customHeight="1" x14ac:dyDescent="0.2">
      <c r="A98" s="465" t="s">
        <v>112</v>
      </c>
      <c r="B98" s="19" t="s">
        <v>181</v>
      </c>
      <c r="C98" s="328"/>
    </row>
    <row r="99" spans="1:3" ht="12" customHeight="1" x14ac:dyDescent="0.2">
      <c r="A99" s="465" t="s">
        <v>102</v>
      </c>
      <c r="B99" s="8" t="s">
        <v>520</v>
      </c>
      <c r="C99" s="328"/>
    </row>
    <row r="100" spans="1:3" ht="12" customHeight="1" x14ac:dyDescent="0.2">
      <c r="A100" s="465" t="s">
        <v>103</v>
      </c>
      <c r="B100" s="158" t="s">
        <v>448</v>
      </c>
      <c r="C100" s="328"/>
    </row>
    <row r="101" spans="1:3" ht="12" customHeight="1" x14ac:dyDescent="0.2">
      <c r="A101" s="465" t="s">
        <v>113</v>
      </c>
      <c r="B101" s="158" t="s">
        <v>447</v>
      </c>
      <c r="C101" s="328"/>
    </row>
    <row r="102" spans="1:3" ht="12" customHeight="1" x14ac:dyDescent="0.2">
      <c r="A102" s="465" t="s">
        <v>114</v>
      </c>
      <c r="B102" s="158" t="s">
        <v>356</v>
      </c>
      <c r="C102" s="328"/>
    </row>
    <row r="103" spans="1:3" ht="12" customHeight="1" x14ac:dyDescent="0.2">
      <c r="A103" s="465" t="s">
        <v>115</v>
      </c>
      <c r="B103" s="159" t="s">
        <v>357</v>
      </c>
      <c r="C103" s="328"/>
    </row>
    <row r="104" spans="1:3" ht="12" customHeight="1" x14ac:dyDescent="0.2">
      <c r="A104" s="465" t="s">
        <v>116</v>
      </c>
      <c r="B104" s="159" t="s">
        <v>358</v>
      </c>
      <c r="C104" s="328"/>
    </row>
    <row r="105" spans="1:3" ht="12" customHeight="1" x14ac:dyDescent="0.2">
      <c r="A105" s="465" t="s">
        <v>118</v>
      </c>
      <c r="B105" s="158" t="s">
        <v>359</v>
      </c>
      <c r="C105" s="328"/>
    </row>
    <row r="106" spans="1:3" ht="12" customHeight="1" x14ac:dyDescent="0.2">
      <c r="A106" s="465" t="s">
        <v>182</v>
      </c>
      <c r="B106" s="158" t="s">
        <v>360</v>
      </c>
      <c r="C106" s="328"/>
    </row>
    <row r="107" spans="1:3" ht="12" customHeight="1" x14ac:dyDescent="0.2">
      <c r="A107" s="465" t="s">
        <v>354</v>
      </c>
      <c r="B107" s="159" t="s">
        <v>361</v>
      </c>
      <c r="C107" s="328"/>
    </row>
    <row r="108" spans="1:3" ht="12" customHeight="1" x14ac:dyDescent="0.2">
      <c r="A108" s="473" t="s">
        <v>355</v>
      </c>
      <c r="B108" s="160" t="s">
        <v>362</v>
      </c>
      <c r="C108" s="328"/>
    </row>
    <row r="109" spans="1:3" ht="12" customHeight="1" x14ac:dyDescent="0.2">
      <c r="A109" s="465" t="s">
        <v>445</v>
      </c>
      <c r="B109" s="160" t="s">
        <v>363</v>
      </c>
      <c r="C109" s="328"/>
    </row>
    <row r="110" spans="1:3" ht="12" customHeight="1" x14ac:dyDescent="0.2">
      <c r="A110" s="465" t="s">
        <v>446</v>
      </c>
      <c r="B110" s="159" t="s">
        <v>364</v>
      </c>
      <c r="C110" s="326"/>
    </row>
    <row r="111" spans="1:3" ht="12" customHeight="1" x14ac:dyDescent="0.2">
      <c r="A111" s="465" t="s">
        <v>450</v>
      </c>
      <c r="B111" s="11" t="s">
        <v>48</v>
      </c>
      <c r="C111" s="326"/>
    </row>
    <row r="112" spans="1:3" ht="12" customHeight="1" x14ac:dyDescent="0.2">
      <c r="A112" s="466" t="s">
        <v>451</v>
      </c>
      <c r="B112" s="8" t="s">
        <v>521</v>
      </c>
      <c r="C112" s="328"/>
    </row>
    <row r="113" spans="1:3" ht="12" customHeight="1" thickBot="1" x14ac:dyDescent="0.25">
      <c r="A113" s="474" t="s">
        <v>452</v>
      </c>
      <c r="B113" s="161" t="s">
        <v>522</v>
      </c>
      <c r="C113" s="332"/>
    </row>
    <row r="114" spans="1:3" ht="12" customHeight="1" thickBot="1" x14ac:dyDescent="0.25">
      <c r="A114" s="32" t="s">
        <v>18</v>
      </c>
      <c r="B114" s="30" t="s">
        <v>365</v>
      </c>
      <c r="C114" s="324">
        <f>+C115+C117+C119</f>
        <v>0</v>
      </c>
    </row>
    <row r="115" spans="1:3" ht="12" customHeight="1" x14ac:dyDescent="0.2">
      <c r="A115" s="464" t="s">
        <v>104</v>
      </c>
      <c r="B115" s="8" t="s">
        <v>224</v>
      </c>
      <c r="C115" s="327"/>
    </row>
    <row r="116" spans="1:3" ht="12" customHeight="1" x14ac:dyDescent="0.2">
      <c r="A116" s="464" t="s">
        <v>105</v>
      </c>
      <c r="B116" s="12" t="s">
        <v>369</v>
      </c>
      <c r="C116" s="327"/>
    </row>
    <row r="117" spans="1:3" ht="12" customHeight="1" x14ac:dyDescent="0.2">
      <c r="A117" s="464" t="s">
        <v>106</v>
      </c>
      <c r="B117" s="12" t="s">
        <v>183</v>
      </c>
      <c r="C117" s="326"/>
    </row>
    <row r="118" spans="1:3" ht="12" customHeight="1" x14ac:dyDescent="0.2">
      <c r="A118" s="464" t="s">
        <v>107</v>
      </c>
      <c r="B118" s="12" t="s">
        <v>370</v>
      </c>
      <c r="C118" s="292"/>
    </row>
    <row r="119" spans="1:3" ht="12" customHeight="1" x14ac:dyDescent="0.2">
      <c r="A119" s="464" t="s">
        <v>108</v>
      </c>
      <c r="B119" s="321" t="s">
        <v>227</v>
      </c>
      <c r="C119" s="292"/>
    </row>
    <row r="120" spans="1:3" ht="12" customHeight="1" x14ac:dyDescent="0.2">
      <c r="A120" s="464" t="s">
        <v>117</v>
      </c>
      <c r="B120" s="320" t="s">
        <v>432</v>
      </c>
      <c r="C120" s="292"/>
    </row>
    <row r="121" spans="1:3" ht="12" customHeight="1" x14ac:dyDescent="0.2">
      <c r="A121" s="464" t="s">
        <v>119</v>
      </c>
      <c r="B121" s="441" t="s">
        <v>375</v>
      </c>
      <c r="C121" s="292"/>
    </row>
    <row r="122" spans="1:3" ht="12" customHeight="1" x14ac:dyDescent="0.2">
      <c r="A122" s="464" t="s">
        <v>184</v>
      </c>
      <c r="B122" s="159" t="s">
        <v>358</v>
      </c>
      <c r="C122" s="292"/>
    </row>
    <row r="123" spans="1:3" ht="12" customHeight="1" x14ac:dyDescent="0.2">
      <c r="A123" s="464" t="s">
        <v>185</v>
      </c>
      <c r="B123" s="159" t="s">
        <v>374</v>
      </c>
      <c r="C123" s="292"/>
    </row>
    <row r="124" spans="1:3" ht="12" customHeight="1" x14ac:dyDescent="0.2">
      <c r="A124" s="464" t="s">
        <v>186</v>
      </c>
      <c r="B124" s="159" t="s">
        <v>373</v>
      </c>
      <c r="C124" s="292"/>
    </row>
    <row r="125" spans="1:3" ht="12" customHeight="1" x14ac:dyDescent="0.2">
      <c r="A125" s="464" t="s">
        <v>366</v>
      </c>
      <c r="B125" s="159" t="s">
        <v>361</v>
      </c>
      <c r="C125" s="292"/>
    </row>
    <row r="126" spans="1:3" ht="12" customHeight="1" x14ac:dyDescent="0.2">
      <c r="A126" s="464" t="s">
        <v>367</v>
      </c>
      <c r="B126" s="159" t="s">
        <v>372</v>
      </c>
      <c r="C126" s="292"/>
    </row>
    <row r="127" spans="1:3" ht="12" customHeight="1" thickBot="1" x14ac:dyDescent="0.25">
      <c r="A127" s="473" t="s">
        <v>368</v>
      </c>
      <c r="B127" s="159" t="s">
        <v>371</v>
      </c>
      <c r="C127" s="294"/>
    </row>
    <row r="128" spans="1:3" ht="12" customHeight="1" thickBot="1" x14ac:dyDescent="0.25">
      <c r="A128" s="32" t="s">
        <v>19</v>
      </c>
      <c r="B128" s="139" t="s">
        <v>455</v>
      </c>
      <c r="C128" s="324">
        <f>+C93+C114</f>
        <v>0</v>
      </c>
    </row>
    <row r="129" spans="1:11" ht="12" customHeight="1" thickBot="1" x14ac:dyDescent="0.25">
      <c r="A129" s="32" t="s">
        <v>20</v>
      </c>
      <c r="B129" s="139" t="s">
        <v>456</v>
      </c>
      <c r="C129" s="324">
        <f>+C130+C131+C132</f>
        <v>0</v>
      </c>
    </row>
    <row r="130" spans="1:11" s="110" customFormat="1" ht="12" customHeight="1" x14ac:dyDescent="0.2">
      <c r="A130" s="464" t="s">
        <v>266</v>
      </c>
      <c r="B130" s="9" t="s">
        <v>526</v>
      </c>
      <c r="C130" s="292"/>
    </row>
    <row r="131" spans="1:11" ht="12" customHeight="1" x14ac:dyDescent="0.2">
      <c r="A131" s="464" t="s">
        <v>269</v>
      </c>
      <c r="B131" s="9" t="s">
        <v>464</v>
      </c>
      <c r="C131" s="292"/>
    </row>
    <row r="132" spans="1:11" ht="12" customHeight="1" thickBot="1" x14ac:dyDescent="0.25">
      <c r="A132" s="473" t="s">
        <v>270</v>
      </c>
      <c r="B132" s="7" t="s">
        <v>525</v>
      </c>
      <c r="C132" s="292"/>
    </row>
    <row r="133" spans="1:11" ht="12" customHeight="1" thickBot="1" x14ac:dyDescent="0.25">
      <c r="A133" s="32" t="s">
        <v>21</v>
      </c>
      <c r="B133" s="139" t="s">
        <v>457</v>
      </c>
      <c r="C133" s="324">
        <f>+C134+C135+C136+C137+C138+C139</f>
        <v>0</v>
      </c>
    </row>
    <row r="134" spans="1:11" ht="12" customHeight="1" x14ac:dyDescent="0.2">
      <c r="A134" s="464" t="s">
        <v>91</v>
      </c>
      <c r="B134" s="9" t="s">
        <v>466</v>
      </c>
      <c r="C134" s="292"/>
    </row>
    <row r="135" spans="1:11" ht="12" customHeight="1" x14ac:dyDescent="0.2">
      <c r="A135" s="464" t="s">
        <v>92</v>
      </c>
      <c r="B135" s="9" t="s">
        <v>458</v>
      </c>
      <c r="C135" s="292"/>
    </row>
    <row r="136" spans="1:11" ht="12" customHeight="1" x14ac:dyDescent="0.2">
      <c r="A136" s="464" t="s">
        <v>93</v>
      </c>
      <c r="B136" s="9" t="s">
        <v>459</v>
      </c>
      <c r="C136" s="292"/>
    </row>
    <row r="137" spans="1:11" ht="12" customHeight="1" x14ac:dyDescent="0.2">
      <c r="A137" s="464" t="s">
        <v>171</v>
      </c>
      <c r="B137" s="9" t="s">
        <v>524</v>
      </c>
      <c r="C137" s="292"/>
    </row>
    <row r="138" spans="1:11" ht="12" customHeight="1" x14ac:dyDescent="0.2">
      <c r="A138" s="464" t="s">
        <v>172</v>
      </c>
      <c r="B138" s="9" t="s">
        <v>461</v>
      </c>
      <c r="C138" s="292"/>
    </row>
    <row r="139" spans="1:11" s="110" customFormat="1" ht="12" customHeight="1" thickBot="1" x14ac:dyDescent="0.25">
      <c r="A139" s="473" t="s">
        <v>173</v>
      </c>
      <c r="B139" s="7" t="s">
        <v>462</v>
      </c>
      <c r="C139" s="292"/>
    </row>
    <row r="140" spans="1:11" ht="12" customHeight="1" thickBot="1" x14ac:dyDescent="0.25">
      <c r="A140" s="32" t="s">
        <v>22</v>
      </c>
      <c r="B140" s="139" t="s">
        <v>547</v>
      </c>
      <c r="C140" s="330">
        <f>+C141+C142+C144+C145+C143</f>
        <v>0</v>
      </c>
      <c r="K140" s="274"/>
    </row>
    <row r="141" spans="1:11" x14ac:dyDescent="0.2">
      <c r="A141" s="464" t="s">
        <v>94</v>
      </c>
      <c r="B141" s="9" t="s">
        <v>376</v>
      </c>
      <c r="C141" s="292"/>
    </row>
    <row r="142" spans="1:11" ht="12" customHeight="1" x14ac:dyDescent="0.2">
      <c r="A142" s="464" t="s">
        <v>95</v>
      </c>
      <c r="B142" s="9" t="s">
        <v>377</v>
      </c>
      <c r="C142" s="292"/>
    </row>
    <row r="143" spans="1:11" s="110" customFormat="1" ht="12" customHeight="1" x14ac:dyDescent="0.2">
      <c r="A143" s="464" t="s">
        <v>290</v>
      </c>
      <c r="B143" s="9" t="s">
        <v>546</v>
      </c>
      <c r="C143" s="292"/>
    </row>
    <row r="144" spans="1:11" s="110" customFormat="1" ht="12" customHeight="1" x14ac:dyDescent="0.2">
      <c r="A144" s="464" t="s">
        <v>291</v>
      </c>
      <c r="B144" s="9" t="s">
        <v>471</v>
      </c>
      <c r="C144" s="292"/>
    </row>
    <row r="145" spans="1:3" s="110" customFormat="1" ht="12" customHeight="1" thickBot="1" x14ac:dyDescent="0.25">
      <c r="A145" s="473" t="s">
        <v>292</v>
      </c>
      <c r="B145" s="7" t="s">
        <v>396</v>
      </c>
      <c r="C145" s="292"/>
    </row>
    <row r="146" spans="1:3" s="110" customFormat="1" ht="12" customHeight="1" thickBot="1" x14ac:dyDescent="0.25">
      <c r="A146" s="32" t="s">
        <v>23</v>
      </c>
      <c r="B146" s="139" t="s">
        <v>472</v>
      </c>
      <c r="C146" s="333">
        <f>+C147+C148+C149+C150+C151</f>
        <v>0</v>
      </c>
    </row>
    <row r="147" spans="1:3" s="110" customFormat="1" ht="12" customHeight="1" x14ac:dyDescent="0.2">
      <c r="A147" s="464" t="s">
        <v>96</v>
      </c>
      <c r="B147" s="9" t="s">
        <v>467</v>
      </c>
      <c r="C147" s="292"/>
    </row>
    <row r="148" spans="1:3" s="110" customFormat="1" ht="12" customHeight="1" x14ac:dyDescent="0.2">
      <c r="A148" s="464" t="s">
        <v>97</v>
      </c>
      <c r="B148" s="9" t="s">
        <v>474</v>
      </c>
      <c r="C148" s="292"/>
    </row>
    <row r="149" spans="1:3" s="110" customFormat="1" ht="12" customHeight="1" x14ac:dyDescent="0.2">
      <c r="A149" s="464" t="s">
        <v>302</v>
      </c>
      <c r="B149" s="9" t="s">
        <v>469</v>
      </c>
      <c r="C149" s="292"/>
    </row>
    <row r="150" spans="1:3" ht="12.75" customHeight="1" x14ac:dyDescent="0.2">
      <c r="A150" s="464" t="s">
        <v>303</v>
      </c>
      <c r="B150" s="9" t="s">
        <v>527</v>
      </c>
      <c r="C150" s="292"/>
    </row>
    <row r="151" spans="1:3" ht="12.75" customHeight="1" thickBot="1" x14ac:dyDescent="0.25">
      <c r="A151" s="473" t="s">
        <v>473</v>
      </c>
      <c r="B151" s="7" t="s">
        <v>476</v>
      </c>
      <c r="C151" s="294"/>
    </row>
    <row r="152" spans="1:3" ht="12.75" customHeight="1" thickBot="1" x14ac:dyDescent="0.25">
      <c r="A152" s="530" t="s">
        <v>24</v>
      </c>
      <c r="B152" s="139" t="s">
        <v>477</v>
      </c>
      <c r="C152" s="333"/>
    </row>
    <row r="153" spans="1:3" ht="12" customHeight="1" thickBot="1" x14ac:dyDescent="0.25">
      <c r="A153" s="530" t="s">
        <v>25</v>
      </c>
      <c r="B153" s="139" t="s">
        <v>478</v>
      </c>
      <c r="C153" s="333"/>
    </row>
    <row r="154" spans="1:3" ht="15" customHeight="1" thickBot="1" x14ac:dyDescent="0.25">
      <c r="A154" s="32" t="s">
        <v>26</v>
      </c>
      <c r="B154" s="139" t="s">
        <v>480</v>
      </c>
      <c r="C154" s="455">
        <f>+C129+C133+C140+C146+C152+C153</f>
        <v>0</v>
      </c>
    </row>
    <row r="155" spans="1:3" ht="13.5" thickBot="1" x14ac:dyDescent="0.25">
      <c r="A155" s="475" t="s">
        <v>27</v>
      </c>
      <c r="B155" s="408" t="s">
        <v>479</v>
      </c>
      <c r="C155" s="455">
        <f>+C128+C154</f>
        <v>0</v>
      </c>
    </row>
    <row r="156" spans="1:3" ht="15" customHeight="1" thickBot="1" x14ac:dyDescent="0.25">
      <c r="A156" s="416"/>
      <c r="B156" s="417"/>
      <c r="C156" s="418"/>
    </row>
    <row r="157" spans="1:3" ht="14.25" customHeight="1" thickBot="1" x14ac:dyDescent="0.25">
      <c r="A157" s="271" t="s">
        <v>528</v>
      </c>
      <c r="B157" s="272"/>
      <c r="C157" s="136"/>
    </row>
    <row r="158" spans="1:3" ht="13.5" thickBot="1" x14ac:dyDescent="0.25">
      <c r="A158" s="271" t="s">
        <v>201</v>
      </c>
      <c r="B158" s="272"/>
      <c r="C158" s="13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topLeftCell="A31" zoomScale="130" zoomScaleNormal="130" workbookViewId="0">
      <selection activeCell="C61" sqref="C61"/>
    </sheetView>
  </sheetViews>
  <sheetFormatPr defaultRowHeight="12.75" x14ac:dyDescent="0.2"/>
  <cols>
    <col min="1" max="1" width="13.83203125" style="269" customWidth="1"/>
    <col min="2" max="2" width="79.1640625" style="270" customWidth="1"/>
    <col min="3" max="3" width="25" style="270" customWidth="1"/>
    <col min="4" max="16384" width="9.33203125" style="270"/>
  </cols>
  <sheetData>
    <row r="1" spans="1:3" s="249" customFormat="1" ht="21" customHeight="1" thickBot="1" x14ac:dyDescent="0.25">
      <c r="A1" s="248"/>
      <c r="B1" s="250"/>
      <c r="C1" s="486" t="str">
        <f>+CONCATENATE("9.2.1. melléklet a ……/",LEFT(ÖSSZEFÜGGÉSEK!A5,4),". (….) önkormányzati rendelethez")</f>
        <v>9.2.1. melléklet a ……/2016. (….) önkormányzati rendelethez</v>
      </c>
    </row>
    <row r="2" spans="1:3" s="487" customFormat="1" ht="25.5" customHeight="1" x14ac:dyDescent="0.2">
      <c r="A2" s="435" t="s">
        <v>199</v>
      </c>
      <c r="B2" s="385" t="s">
        <v>564</v>
      </c>
      <c r="C2" s="399" t="s">
        <v>59</v>
      </c>
    </row>
    <row r="3" spans="1:3" s="487" customFormat="1" ht="24.75" thickBot="1" x14ac:dyDescent="0.25">
      <c r="A3" s="480" t="s">
        <v>198</v>
      </c>
      <c r="B3" s="386" t="s">
        <v>422</v>
      </c>
      <c r="C3" s="400" t="s">
        <v>59</v>
      </c>
    </row>
    <row r="4" spans="1:3" s="488" customFormat="1" ht="15.95" customHeight="1" thickBot="1" x14ac:dyDescent="0.3">
      <c r="A4" s="252"/>
      <c r="B4" s="252"/>
      <c r="C4" s="253" t="s">
        <v>53</v>
      </c>
    </row>
    <row r="5" spans="1:3" ht="13.5" thickBot="1" x14ac:dyDescent="0.25">
      <c r="A5" s="436" t="s">
        <v>200</v>
      </c>
      <c r="B5" s="254" t="s">
        <v>54</v>
      </c>
      <c r="C5" s="255" t="s">
        <v>55</v>
      </c>
    </row>
    <row r="6" spans="1:3" s="489" customFormat="1" ht="12.95" customHeight="1" thickBot="1" x14ac:dyDescent="0.25">
      <c r="A6" s="220" t="s">
        <v>500</v>
      </c>
      <c r="B6" s="221" t="s">
        <v>501</v>
      </c>
      <c r="C6" s="222" t="s">
        <v>502</v>
      </c>
    </row>
    <row r="7" spans="1:3" s="489" customFormat="1" ht="15.95" customHeight="1" thickBot="1" x14ac:dyDescent="0.25">
      <c r="A7" s="256"/>
      <c r="B7" s="257" t="s">
        <v>56</v>
      </c>
      <c r="C7" s="258"/>
    </row>
    <row r="8" spans="1:3" s="401" customFormat="1" ht="12" customHeight="1" thickBot="1" x14ac:dyDescent="0.25">
      <c r="A8" s="220" t="s">
        <v>17</v>
      </c>
      <c r="B8" s="259" t="s">
        <v>529</v>
      </c>
      <c r="C8" s="344">
        <f>SUM(C9:C19)</f>
        <v>0</v>
      </c>
    </row>
    <row r="9" spans="1:3" s="401" customFormat="1" ht="12" customHeight="1" x14ac:dyDescent="0.2">
      <c r="A9" s="481" t="s">
        <v>98</v>
      </c>
      <c r="B9" s="10" t="s">
        <v>279</v>
      </c>
      <c r="C9" s="390"/>
    </row>
    <row r="10" spans="1:3" s="401" customFormat="1" ht="12" customHeight="1" x14ac:dyDescent="0.2">
      <c r="A10" s="482" t="s">
        <v>99</v>
      </c>
      <c r="B10" s="8" t="s">
        <v>280</v>
      </c>
      <c r="C10" s="342"/>
    </row>
    <row r="11" spans="1:3" s="401" customFormat="1" ht="12" customHeight="1" x14ac:dyDescent="0.2">
      <c r="A11" s="482" t="s">
        <v>100</v>
      </c>
      <c r="B11" s="8" t="s">
        <v>281</v>
      </c>
      <c r="C11" s="342"/>
    </row>
    <row r="12" spans="1:3" s="401" customFormat="1" ht="12" customHeight="1" x14ac:dyDescent="0.2">
      <c r="A12" s="482" t="s">
        <v>101</v>
      </c>
      <c r="B12" s="8" t="s">
        <v>282</v>
      </c>
      <c r="C12" s="342"/>
    </row>
    <row r="13" spans="1:3" s="401" customFormat="1" ht="12" customHeight="1" x14ac:dyDescent="0.2">
      <c r="A13" s="482" t="s">
        <v>144</v>
      </c>
      <c r="B13" s="8" t="s">
        <v>283</v>
      </c>
      <c r="C13" s="342"/>
    </row>
    <row r="14" spans="1:3" s="401" customFormat="1" ht="12" customHeight="1" x14ac:dyDescent="0.2">
      <c r="A14" s="482" t="s">
        <v>102</v>
      </c>
      <c r="B14" s="8" t="s">
        <v>405</v>
      </c>
      <c r="C14" s="342"/>
    </row>
    <row r="15" spans="1:3" s="401" customFormat="1" ht="12" customHeight="1" x14ac:dyDescent="0.2">
      <c r="A15" s="482" t="s">
        <v>103</v>
      </c>
      <c r="B15" s="7" t="s">
        <v>406</v>
      </c>
      <c r="C15" s="342"/>
    </row>
    <row r="16" spans="1:3" s="401" customFormat="1" ht="12" customHeight="1" x14ac:dyDescent="0.2">
      <c r="A16" s="482" t="s">
        <v>113</v>
      </c>
      <c r="B16" s="8" t="s">
        <v>286</v>
      </c>
      <c r="C16" s="391"/>
    </row>
    <row r="17" spans="1:3" s="490" customFormat="1" ht="12" customHeight="1" x14ac:dyDescent="0.2">
      <c r="A17" s="482" t="s">
        <v>114</v>
      </c>
      <c r="B17" s="8" t="s">
        <v>287</v>
      </c>
      <c r="C17" s="342"/>
    </row>
    <row r="18" spans="1:3" s="490" customFormat="1" ht="12" customHeight="1" x14ac:dyDescent="0.2">
      <c r="A18" s="482" t="s">
        <v>115</v>
      </c>
      <c r="B18" s="8" t="s">
        <v>440</v>
      </c>
      <c r="C18" s="343"/>
    </row>
    <row r="19" spans="1:3" s="490" customFormat="1" ht="12" customHeight="1" thickBot="1" x14ac:dyDescent="0.25">
      <c r="A19" s="482" t="s">
        <v>116</v>
      </c>
      <c r="B19" s="7" t="s">
        <v>288</v>
      </c>
      <c r="C19" s="343"/>
    </row>
    <row r="20" spans="1:3" s="401" customFormat="1" ht="12" customHeight="1" thickBot="1" x14ac:dyDescent="0.25">
      <c r="A20" s="220" t="s">
        <v>18</v>
      </c>
      <c r="B20" s="259" t="s">
        <v>407</v>
      </c>
      <c r="C20" s="344" t="e">
        <f>SUM(C21:C23)</f>
        <v>#REF!</v>
      </c>
    </row>
    <row r="21" spans="1:3" s="490" customFormat="1" ht="12" customHeight="1" x14ac:dyDescent="0.2">
      <c r="A21" s="482" t="s">
        <v>104</v>
      </c>
      <c r="B21" s="9" t="s">
        <v>256</v>
      </c>
      <c r="C21" s="342"/>
    </row>
    <row r="22" spans="1:3" s="490" customFormat="1" ht="12" customHeight="1" x14ac:dyDescent="0.2">
      <c r="A22" s="482" t="s">
        <v>105</v>
      </c>
      <c r="B22" s="8" t="s">
        <v>408</v>
      </c>
      <c r="C22" s="342"/>
    </row>
    <row r="23" spans="1:3" s="490" customFormat="1" ht="12" customHeight="1" x14ac:dyDescent="0.2">
      <c r="A23" s="482" t="s">
        <v>106</v>
      </c>
      <c r="B23" s="8" t="s">
        <v>409</v>
      </c>
      <c r="C23" s="342" t="e">
        <f>#REF!</f>
        <v>#REF!</v>
      </c>
    </row>
    <row r="24" spans="1:3" s="490" customFormat="1" ht="12" customHeight="1" thickBot="1" x14ac:dyDescent="0.25">
      <c r="A24" s="482" t="s">
        <v>107</v>
      </c>
      <c r="B24" s="8" t="s">
        <v>530</v>
      </c>
      <c r="C24" s="342"/>
    </row>
    <row r="25" spans="1:3" s="490" customFormat="1" ht="12" customHeight="1" thickBot="1" x14ac:dyDescent="0.25">
      <c r="A25" s="228" t="s">
        <v>19</v>
      </c>
      <c r="B25" s="139" t="s">
        <v>170</v>
      </c>
      <c r="C25" s="371"/>
    </row>
    <row r="26" spans="1:3" s="490" customFormat="1" ht="12" customHeight="1" thickBot="1" x14ac:dyDescent="0.25">
      <c r="A26" s="228" t="s">
        <v>20</v>
      </c>
      <c r="B26" s="139" t="s">
        <v>531</v>
      </c>
      <c r="C26" s="344">
        <f>+C27+C28+C29</f>
        <v>0</v>
      </c>
    </row>
    <row r="27" spans="1:3" s="490" customFormat="1" ht="12" customHeight="1" x14ac:dyDescent="0.2">
      <c r="A27" s="483" t="s">
        <v>266</v>
      </c>
      <c r="B27" s="484" t="s">
        <v>261</v>
      </c>
      <c r="C27" s="89"/>
    </row>
    <row r="28" spans="1:3" s="490" customFormat="1" ht="12" customHeight="1" x14ac:dyDescent="0.2">
      <c r="A28" s="483" t="s">
        <v>269</v>
      </c>
      <c r="B28" s="484" t="s">
        <v>408</v>
      </c>
      <c r="C28" s="342"/>
    </row>
    <row r="29" spans="1:3" s="490" customFormat="1" ht="12" customHeight="1" x14ac:dyDescent="0.2">
      <c r="A29" s="483" t="s">
        <v>270</v>
      </c>
      <c r="B29" s="485" t="s">
        <v>410</v>
      </c>
      <c r="C29" s="342"/>
    </row>
    <row r="30" spans="1:3" s="490" customFormat="1" ht="12" customHeight="1" thickBot="1" x14ac:dyDescent="0.25">
      <c r="A30" s="482" t="s">
        <v>271</v>
      </c>
      <c r="B30" s="157" t="s">
        <v>532</v>
      </c>
      <c r="C30" s="96"/>
    </row>
    <row r="31" spans="1:3" s="490" customFormat="1" ht="12" customHeight="1" thickBot="1" x14ac:dyDescent="0.25">
      <c r="A31" s="228" t="s">
        <v>21</v>
      </c>
      <c r="B31" s="139" t="s">
        <v>411</v>
      </c>
      <c r="C31" s="344">
        <f>+C32+C33+C34</f>
        <v>0</v>
      </c>
    </row>
    <row r="32" spans="1:3" s="490" customFormat="1" ht="12" customHeight="1" x14ac:dyDescent="0.2">
      <c r="A32" s="483" t="s">
        <v>91</v>
      </c>
      <c r="B32" s="484" t="s">
        <v>293</v>
      </c>
      <c r="C32" s="89"/>
    </row>
    <row r="33" spans="1:3" s="490" customFormat="1" ht="12" customHeight="1" x14ac:dyDescent="0.2">
      <c r="A33" s="483" t="s">
        <v>92</v>
      </c>
      <c r="B33" s="485" t="s">
        <v>294</v>
      </c>
      <c r="C33" s="345"/>
    </row>
    <row r="34" spans="1:3" s="490" customFormat="1" ht="12" customHeight="1" thickBot="1" x14ac:dyDescent="0.25">
      <c r="A34" s="482" t="s">
        <v>93</v>
      </c>
      <c r="B34" s="157" t="s">
        <v>295</v>
      </c>
      <c r="C34" s="96"/>
    </row>
    <row r="35" spans="1:3" s="401" customFormat="1" ht="12" customHeight="1" thickBot="1" x14ac:dyDescent="0.25">
      <c r="A35" s="228" t="s">
        <v>22</v>
      </c>
      <c r="B35" s="139" t="s">
        <v>381</v>
      </c>
      <c r="C35" s="371"/>
    </row>
    <row r="36" spans="1:3" s="401" customFormat="1" ht="12" customHeight="1" thickBot="1" x14ac:dyDescent="0.25">
      <c r="A36" s="228" t="s">
        <v>23</v>
      </c>
      <c r="B36" s="139" t="s">
        <v>412</v>
      </c>
      <c r="C36" s="392"/>
    </row>
    <row r="37" spans="1:3" s="401" customFormat="1" ht="12" customHeight="1" thickBot="1" x14ac:dyDescent="0.25">
      <c r="A37" s="220" t="s">
        <v>24</v>
      </c>
      <c r="B37" s="139" t="s">
        <v>413</v>
      </c>
      <c r="C37" s="393" t="e">
        <f>+C8+C20+C25+C26+C31+C35+C36</f>
        <v>#REF!</v>
      </c>
    </row>
    <row r="38" spans="1:3" s="401" customFormat="1" ht="12" customHeight="1" thickBot="1" x14ac:dyDescent="0.25">
      <c r="A38" s="260" t="s">
        <v>25</v>
      </c>
      <c r="B38" s="139" t="s">
        <v>414</v>
      </c>
      <c r="C38" s="393" t="e">
        <f>+C39+C40+C41</f>
        <v>#REF!</v>
      </c>
    </row>
    <row r="39" spans="1:3" s="401" customFormat="1" ht="12" customHeight="1" x14ac:dyDescent="0.2">
      <c r="A39" s="483" t="s">
        <v>415</v>
      </c>
      <c r="B39" s="484" t="s">
        <v>234</v>
      </c>
      <c r="C39" s="89"/>
    </row>
    <row r="40" spans="1:3" s="401" customFormat="1" ht="12" customHeight="1" x14ac:dyDescent="0.2">
      <c r="A40" s="483" t="s">
        <v>416</v>
      </c>
      <c r="B40" s="485" t="s">
        <v>2</v>
      </c>
      <c r="C40" s="345"/>
    </row>
    <row r="41" spans="1:3" s="490" customFormat="1" ht="12" customHeight="1" thickBot="1" x14ac:dyDescent="0.25">
      <c r="A41" s="482" t="s">
        <v>417</v>
      </c>
      <c r="B41" s="157" t="s">
        <v>418</v>
      </c>
      <c r="C41" s="96" t="e">
        <f>#REF!</f>
        <v>#REF!</v>
      </c>
    </row>
    <row r="42" spans="1:3" s="490" customFormat="1" ht="15" customHeight="1" thickBot="1" x14ac:dyDescent="0.25">
      <c r="A42" s="260" t="s">
        <v>26</v>
      </c>
      <c r="B42" s="261" t="s">
        <v>419</v>
      </c>
      <c r="C42" s="396" t="e">
        <f>+C37+C38</f>
        <v>#REF!</v>
      </c>
    </row>
    <row r="43" spans="1:3" s="490" customFormat="1" ht="15" customHeight="1" x14ac:dyDescent="0.2">
      <c r="A43" s="262"/>
      <c r="B43" s="263"/>
      <c r="C43" s="394"/>
    </row>
    <row r="44" spans="1:3" ht="13.5" thickBot="1" x14ac:dyDescent="0.25">
      <c r="A44" s="264"/>
      <c r="B44" s="265"/>
      <c r="C44" s="395"/>
    </row>
    <row r="45" spans="1:3" s="489" customFormat="1" ht="16.5" customHeight="1" thickBot="1" x14ac:dyDescent="0.25">
      <c r="A45" s="266"/>
      <c r="B45" s="267" t="s">
        <v>57</v>
      </c>
      <c r="C45" s="396"/>
    </row>
    <row r="46" spans="1:3" s="491" customFormat="1" ht="12" customHeight="1" thickBot="1" x14ac:dyDescent="0.25">
      <c r="A46" s="228" t="s">
        <v>17</v>
      </c>
      <c r="B46" s="139" t="s">
        <v>420</v>
      </c>
      <c r="C46" s="344" t="e">
        <f>SUM(C47:C51)</f>
        <v>#REF!</v>
      </c>
    </row>
    <row r="47" spans="1:3" ht="12" customHeight="1" x14ac:dyDescent="0.2">
      <c r="A47" s="482" t="s">
        <v>98</v>
      </c>
      <c r="B47" s="9" t="s">
        <v>47</v>
      </c>
      <c r="C47" s="89" t="e">
        <f>#REF!</f>
        <v>#REF!</v>
      </c>
    </row>
    <row r="48" spans="1:3" ht="12" customHeight="1" x14ac:dyDescent="0.2">
      <c r="A48" s="482" t="s">
        <v>99</v>
      </c>
      <c r="B48" s="8" t="s">
        <v>179</v>
      </c>
      <c r="C48" s="89" t="e">
        <f>#REF!</f>
        <v>#REF!</v>
      </c>
    </row>
    <row r="49" spans="1:3" ht="12" customHeight="1" x14ac:dyDescent="0.2">
      <c r="A49" s="482" t="s">
        <v>100</v>
      </c>
      <c r="B49" s="8" t="s">
        <v>136</v>
      </c>
      <c r="C49" s="89" t="e">
        <f>#REF!</f>
        <v>#REF!</v>
      </c>
    </row>
    <row r="50" spans="1:3" ht="12" customHeight="1" x14ac:dyDescent="0.2">
      <c r="A50" s="482" t="s">
        <v>101</v>
      </c>
      <c r="B50" s="8" t="s">
        <v>180</v>
      </c>
      <c r="C50" s="92" t="e">
        <f>#REF!</f>
        <v>#REF!</v>
      </c>
    </row>
    <row r="51" spans="1:3" ht="12" customHeight="1" thickBot="1" x14ac:dyDescent="0.25">
      <c r="A51" s="482" t="s">
        <v>144</v>
      </c>
      <c r="B51" s="8" t="s">
        <v>181</v>
      </c>
      <c r="C51" s="92"/>
    </row>
    <row r="52" spans="1:3" ht="12" customHeight="1" thickBot="1" x14ac:dyDescent="0.25">
      <c r="A52" s="228" t="s">
        <v>18</v>
      </c>
      <c r="B52" s="139" t="s">
        <v>421</v>
      </c>
      <c r="C52" s="344">
        <f>SUM(C53:C55)</f>
        <v>0</v>
      </c>
    </row>
    <row r="53" spans="1:3" s="491" customFormat="1" ht="12" customHeight="1" x14ac:dyDescent="0.2">
      <c r="A53" s="482" t="s">
        <v>104</v>
      </c>
      <c r="B53" s="9" t="s">
        <v>224</v>
      </c>
      <c r="C53" s="89"/>
    </row>
    <row r="54" spans="1:3" ht="12" customHeight="1" x14ac:dyDescent="0.2">
      <c r="A54" s="482" t="s">
        <v>105</v>
      </c>
      <c r="B54" s="8" t="s">
        <v>183</v>
      </c>
      <c r="C54" s="92"/>
    </row>
    <row r="55" spans="1:3" ht="12" customHeight="1" x14ac:dyDescent="0.2">
      <c r="A55" s="482" t="s">
        <v>106</v>
      </c>
      <c r="B55" s="8" t="s">
        <v>58</v>
      </c>
      <c r="C55" s="92"/>
    </row>
    <row r="56" spans="1:3" ht="12" customHeight="1" thickBot="1" x14ac:dyDescent="0.25">
      <c r="A56" s="482" t="s">
        <v>107</v>
      </c>
      <c r="B56" s="8" t="s">
        <v>533</v>
      </c>
      <c r="C56" s="92"/>
    </row>
    <row r="57" spans="1:3" ht="15" customHeight="1" thickBot="1" x14ac:dyDescent="0.25">
      <c r="A57" s="228" t="s">
        <v>19</v>
      </c>
      <c r="B57" s="139" t="s">
        <v>13</v>
      </c>
      <c r="C57" s="371"/>
    </row>
    <row r="58" spans="1:3" ht="13.5" thickBot="1" x14ac:dyDescent="0.25">
      <c r="A58" s="228" t="s">
        <v>20</v>
      </c>
      <c r="B58" s="268" t="s">
        <v>536</v>
      </c>
      <c r="C58" s="397" t="e">
        <f>+C46+C52+C57</f>
        <v>#REF!</v>
      </c>
    </row>
    <row r="59" spans="1:3" ht="15" customHeight="1" thickBot="1" x14ac:dyDescent="0.25">
      <c r="C59" s="398"/>
    </row>
    <row r="60" spans="1:3" ht="14.25" customHeight="1" thickBot="1" x14ac:dyDescent="0.25">
      <c r="A60" s="271" t="s">
        <v>528</v>
      </c>
      <c r="B60" s="272"/>
      <c r="C60" s="136">
        <v>11</v>
      </c>
    </row>
    <row r="61" spans="1:3" ht="13.5" thickBot="1" x14ac:dyDescent="0.25">
      <c r="A61" s="271" t="s">
        <v>201</v>
      </c>
      <c r="B61" s="272"/>
      <c r="C61" s="13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showWhiteSpace="0" view="pageLayout" zoomScale="90" zoomScaleNormal="130" zoomScaleSheetLayoutView="100" zoomScalePageLayoutView="90" workbookViewId="0">
      <selection sqref="A1:C1"/>
    </sheetView>
  </sheetViews>
  <sheetFormatPr defaultRowHeight="15.75" x14ac:dyDescent="0.25"/>
  <cols>
    <col min="1" max="1" width="9.5" style="409" customWidth="1"/>
    <col min="2" max="2" width="91.6640625" style="409" customWidth="1"/>
    <col min="3" max="3" width="21.6640625" style="410" customWidth="1"/>
    <col min="4" max="4" width="9" style="442" customWidth="1"/>
    <col min="5" max="16384" width="9.33203125" style="442"/>
  </cols>
  <sheetData>
    <row r="1" spans="1:3" ht="15.95" customHeight="1" x14ac:dyDescent="0.25">
      <c r="A1" s="653" t="s">
        <v>14</v>
      </c>
      <c r="B1" s="653"/>
      <c r="C1" s="653"/>
    </row>
    <row r="2" spans="1:3" ht="15.95" customHeight="1" thickBot="1" x14ac:dyDescent="0.3">
      <c r="A2" s="654" t="s">
        <v>148</v>
      </c>
      <c r="B2" s="654"/>
      <c r="C2" s="334" t="s">
        <v>670</v>
      </c>
    </row>
    <row r="3" spans="1:3" ht="38.1" customHeight="1" thickBot="1" x14ac:dyDescent="0.3">
      <c r="A3" s="23" t="s">
        <v>69</v>
      </c>
      <c r="B3" s="24" t="s">
        <v>16</v>
      </c>
      <c r="C3" s="39" t="str">
        <f>+CONCATENATE(LEFT(ÖSSZEFÜGGÉSEK!A5,4),". évi előirányzat")</f>
        <v>2016. évi előirányzat</v>
      </c>
    </row>
    <row r="4" spans="1:3" s="443" customFormat="1" ht="12" customHeight="1" thickBot="1" x14ac:dyDescent="0.25">
      <c r="A4" s="437" t="s">
        <v>500</v>
      </c>
      <c r="B4" s="438" t="s">
        <v>501</v>
      </c>
      <c r="C4" s="439" t="s">
        <v>502</v>
      </c>
    </row>
    <row r="5" spans="1:3" s="444" customFormat="1" ht="12" customHeight="1" thickBot="1" x14ac:dyDescent="0.25">
      <c r="A5" s="20" t="s">
        <v>17</v>
      </c>
      <c r="B5" s="21" t="s">
        <v>250</v>
      </c>
      <c r="C5" s="324">
        <f>+C6+C7+C8+C9+C10+C11</f>
        <v>31199364</v>
      </c>
    </row>
    <row r="6" spans="1:3" s="444" customFormat="1" ht="12" customHeight="1" x14ac:dyDescent="0.2">
      <c r="A6" s="15" t="s">
        <v>98</v>
      </c>
      <c r="B6" s="445" t="s">
        <v>251</v>
      </c>
      <c r="C6" s="327">
        <v>14326775</v>
      </c>
    </row>
    <row r="7" spans="1:3" s="444" customFormat="1" ht="12" customHeight="1" x14ac:dyDescent="0.2">
      <c r="A7" s="14" t="s">
        <v>99</v>
      </c>
      <c r="B7" s="446" t="s">
        <v>252</v>
      </c>
      <c r="C7" s="327"/>
    </row>
    <row r="8" spans="1:3" s="444" customFormat="1" ht="12" customHeight="1" x14ac:dyDescent="0.2">
      <c r="A8" s="14" t="s">
        <v>100</v>
      </c>
      <c r="B8" s="446" t="s">
        <v>253</v>
      </c>
      <c r="C8" s="327">
        <v>15672589</v>
      </c>
    </row>
    <row r="9" spans="1:3" s="444" customFormat="1" ht="12" customHeight="1" x14ac:dyDescent="0.2">
      <c r="A9" s="14" t="s">
        <v>101</v>
      </c>
      <c r="B9" s="446" t="s">
        <v>254</v>
      </c>
      <c r="C9" s="327">
        <v>1200000</v>
      </c>
    </row>
    <row r="10" spans="1:3" s="444" customFormat="1" ht="12" customHeight="1" x14ac:dyDescent="0.2">
      <c r="A10" s="14" t="s">
        <v>144</v>
      </c>
      <c r="B10" s="320" t="s">
        <v>436</v>
      </c>
      <c r="C10" s="327"/>
    </row>
    <row r="11" spans="1:3" s="444" customFormat="1" ht="12" customHeight="1" thickBot="1" x14ac:dyDescent="0.25">
      <c r="A11" s="16" t="s">
        <v>102</v>
      </c>
      <c r="B11" s="321" t="s">
        <v>437</v>
      </c>
      <c r="C11" s="326"/>
    </row>
    <row r="12" spans="1:3" s="444" customFormat="1" ht="12" customHeight="1" thickBot="1" x14ac:dyDescent="0.25">
      <c r="A12" s="20" t="s">
        <v>18</v>
      </c>
      <c r="B12" s="319" t="s">
        <v>255</v>
      </c>
      <c r="C12" s="324">
        <f>+C13+C14+C15+C16+C17</f>
        <v>70678407</v>
      </c>
    </row>
    <row r="13" spans="1:3" s="444" customFormat="1" ht="12" customHeight="1" x14ac:dyDescent="0.2">
      <c r="A13" s="15" t="s">
        <v>104</v>
      </c>
      <c r="B13" s="445" t="s">
        <v>256</v>
      </c>
      <c r="C13" s="327"/>
    </row>
    <row r="14" spans="1:3" s="444" customFormat="1" ht="12" customHeight="1" x14ac:dyDescent="0.2">
      <c r="A14" s="14" t="s">
        <v>105</v>
      </c>
      <c r="B14" s="446" t="s">
        <v>257</v>
      </c>
      <c r="C14" s="326"/>
    </row>
    <row r="15" spans="1:3" s="444" customFormat="1" ht="12" customHeight="1" x14ac:dyDescent="0.2">
      <c r="A15" s="14" t="s">
        <v>106</v>
      </c>
      <c r="B15" s="446" t="s">
        <v>426</v>
      </c>
      <c r="C15" s="326"/>
    </row>
    <row r="16" spans="1:3" s="444" customFormat="1" ht="12" customHeight="1" x14ac:dyDescent="0.2">
      <c r="A16" s="14" t="s">
        <v>107</v>
      </c>
      <c r="B16" s="446" t="s">
        <v>427</v>
      </c>
      <c r="C16" s="326"/>
    </row>
    <row r="17" spans="1:3" s="444" customFormat="1" ht="12" customHeight="1" x14ac:dyDescent="0.2">
      <c r="A17" s="14" t="s">
        <v>108</v>
      </c>
      <c r="B17" s="446" t="s">
        <v>258</v>
      </c>
      <c r="C17" s="326">
        <v>70678407</v>
      </c>
    </row>
    <row r="18" spans="1:3" s="444" customFormat="1" ht="12" customHeight="1" thickBot="1" x14ac:dyDescent="0.25">
      <c r="A18" s="16" t="s">
        <v>117</v>
      </c>
      <c r="B18" s="321" t="s">
        <v>259</v>
      </c>
      <c r="C18" s="328"/>
    </row>
    <row r="19" spans="1:3" s="444" customFormat="1" ht="12" customHeight="1" thickBot="1" x14ac:dyDescent="0.25">
      <c r="A19" s="20" t="s">
        <v>19</v>
      </c>
      <c r="B19" s="21" t="s">
        <v>260</v>
      </c>
      <c r="C19" s="324">
        <f>+C20+C21+C22+C23+C24</f>
        <v>2866977</v>
      </c>
    </row>
    <row r="20" spans="1:3" s="444" customFormat="1" ht="12" customHeight="1" x14ac:dyDescent="0.2">
      <c r="A20" s="15" t="s">
        <v>87</v>
      </c>
      <c r="B20" s="445" t="s">
        <v>261</v>
      </c>
      <c r="C20" s="327"/>
    </row>
    <row r="21" spans="1:3" s="444" customFormat="1" ht="12" customHeight="1" x14ac:dyDescent="0.2">
      <c r="A21" s="14" t="s">
        <v>88</v>
      </c>
      <c r="B21" s="446" t="s">
        <v>262</v>
      </c>
      <c r="C21" s="326"/>
    </row>
    <row r="22" spans="1:3" s="444" customFormat="1" ht="12" customHeight="1" x14ac:dyDescent="0.2">
      <c r="A22" s="14" t="s">
        <v>89</v>
      </c>
      <c r="B22" s="446" t="s">
        <v>428</v>
      </c>
      <c r="C22" s="326"/>
    </row>
    <row r="23" spans="1:3" s="444" customFormat="1" ht="12" customHeight="1" x14ac:dyDescent="0.2">
      <c r="A23" s="14" t="s">
        <v>90</v>
      </c>
      <c r="B23" s="446" t="s">
        <v>429</v>
      </c>
      <c r="C23" s="326"/>
    </row>
    <row r="24" spans="1:3" s="444" customFormat="1" ht="12" customHeight="1" x14ac:dyDescent="0.2">
      <c r="A24" s="14" t="s">
        <v>167</v>
      </c>
      <c r="B24" s="446" t="s">
        <v>263</v>
      </c>
      <c r="C24" s="326">
        <v>2866977</v>
      </c>
    </row>
    <row r="25" spans="1:3" s="444" customFormat="1" ht="12" customHeight="1" thickBot="1" x14ac:dyDescent="0.25">
      <c r="A25" s="16" t="s">
        <v>168</v>
      </c>
      <c r="B25" s="447" t="s">
        <v>264</v>
      </c>
      <c r="C25" s="328"/>
    </row>
    <row r="26" spans="1:3" s="444" customFormat="1" ht="12" customHeight="1" thickBot="1" x14ac:dyDescent="0.25">
      <c r="A26" s="20" t="s">
        <v>169</v>
      </c>
      <c r="B26" s="21" t="s">
        <v>265</v>
      </c>
      <c r="C26" s="330">
        <f>+C27+C31+C32+C33</f>
        <v>1895000</v>
      </c>
    </row>
    <row r="27" spans="1:3" s="444" customFormat="1" ht="12" customHeight="1" x14ac:dyDescent="0.2">
      <c r="A27" s="15" t="s">
        <v>266</v>
      </c>
      <c r="B27" s="445" t="s">
        <v>443</v>
      </c>
      <c r="C27" s="440">
        <f>+C28+C29+C30</f>
        <v>1295000</v>
      </c>
    </row>
    <row r="28" spans="1:3" s="444" customFormat="1" ht="12" customHeight="1" x14ac:dyDescent="0.2">
      <c r="A28" s="14" t="s">
        <v>267</v>
      </c>
      <c r="B28" s="446" t="s">
        <v>272</v>
      </c>
      <c r="C28" s="326">
        <v>360000</v>
      </c>
    </row>
    <row r="29" spans="1:3" s="444" customFormat="1" ht="12" customHeight="1" x14ac:dyDescent="0.2">
      <c r="A29" s="14" t="s">
        <v>268</v>
      </c>
      <c r="B29" s="446" t="s">
        <v>273</v>
      </c>
      <c r="C29" s="326">
        <f>'9.1. sz. mell'!C32</f>
        <v>0</v>
      </c>
    </row>
    <row r="30" spans="1:3" s="444" customFormat="1" ht="12" customHeight="1" x14ac:dyDescent="0.2">
      <c r="A30" s="14" t="s">
        <v>441</v>
      </c>
      <c r="B30" s="520" t="s">
        <v>442</v>
      </c>
      <c r="C30" s="326">
        <v>935000</v>
      </c>
    </row>
    <row r="31" spans="1:3" s="444" customFormat="1" ht="12" customHeight="1" x14ac:dyDescent="0.2">
      <c r="A31" s="14" t="s">
        <v>269</v>
      </c>
      <c r="B31" s="446" t="s">
        <v>274</v>
      </c>
      <c r="C31" s="326">
        <v>600000</v>
      </c>
    </row>
    <row r="32" spans="1:3" s="444" customFormat="1" ht="12" customHeight="1" x14ac:dyDescent="0.2">
      <c r="A32" s="14" t="s">
        <v>270</v>
      </c>
      <c r="B32" s="446" t="s">
        <v>275</v>
      </c>
      <c r="C32" s="326">
        <f>'9.1. sz. mell'!C35</f>
        <v>0</v>
      </c>
    </row>
    <row r="33" spans="1:3" s="444" customFormat="1" ht="12" customHeight="1" thickBot="1" x14ac:dyDescent="0.25">
      <c r="A33" s="16" t="s">
        <v>271</v>
      </c>
      <c r="B33" s="447" t="s">
        <v>276</v>
      </c>
      <c r="C33" s="326"/>
    </row>
    <row r="34" spans="1:3" s="444" customFormat="1" ht="12" customHeight="1" thickBot="1" x14ac:dyDescent="0.25">
      <c r="A34" s="20" t="s">
        <v>21</v>
      </c>
      <c r="B34" s="21" t="s">
        <v>438</v>
      </c>
      <c r="C34" s="324">
        <v>15475200</v>
      </c>
    </row>
    <row r="35" spans="1:3" s="444" customFormat="1" ht="12" customHeight="1" x14ac:dyDescent="0.2">
      <c r="A35" s="15" t="s">
        <v>91</v>
      </c>
      <c r="B35" s="445" t="s">
        <v>279</v>
      </c>
      <c r="C35" s="327">
        <v>2800000</v>
      </c>
    </row>
    <row r="36" spans="1:3" s="444" customFormat="1" ht="12" customHeight="1" x14ac:dyDescent="0.2">
      <c r="A36" s="14" t="s">
        <v>92</v>
      </c>
      <c r="B36" s="446" t="s">
        <v>280</v>
      </c>
      <c r="C36" s="327">
        <v>8960000</v>
      </c>
    </row>
    <row r="37" spans="1:3" s="444" customFormat="1" ht="12" customHeight="1" x14ac:dyDescent="0.2">
      <c r="A37" s="14" t="s">
        <v>93</v>
      </c>
      <c r="B37" s="446" t="s">
        <v>281</v>
      </c>
      <c r="C37" s="327"/>
    </row>
    <row r="38" spans="1:3" s="444" customFormat="1" ht="12" customHeight="1" x14ac:dyDescent="0.2">
      <c r="A38" s="14" t="s">
        <v>171</v>
      </c>
      <c r="B38" s="446" t="s">
        <v>282</v>
      </c>
      <c r="C38" s="327"/>
    </row>
    <row r="39" spans="1:3" s="444" customFormat="1" ht="12" customHeight="1" x14ac:dyDescent="0.2">
      <c r="A39" s="14" t="s">
        <v>172</v>
      </c>
      <c r="B39" s="446" t="s">
        <v>283</v>
      </c>
      <c r="C39" s="327"/>
    </row>
    <row r="40" spans="1:3" s="444" customFormat="1" ht="12" customHeight="1" x14ac:dyDescent="0.2">
      <c r="A40" s="14" t="s">
        <v>173</v>
      </c>
      <c r="B40" s="446" t="s">
        <v>284</v>
      </c>
      <c r="C40" s="327">
        <v>3715200</v>
      </c>
    </row>
    <row r="41" spans="1:3" s="444" customFormat="1" ht="12" customHeight="1" x14ac:dyDescent="0.2">
      <c r="A41" s="14" t="s">
        <v>174</v>
      </c>
      <c r="B41" s="446" t="s">
        <v>285</v>
      </c>
      <c r="C41" s="327"/>
    </row>
    <row r="42" spans="1:3" s="444" customFormat="1" ht="12" customHeight="1" x14ac:dyDescent="0.2">
      <c r="A42" s="14" t="s">
        <v>175</v>
      </c>
      <c r="B42" s="446" t="s">
        <v>286</v>
      </c>
      <c r="C42" s="327"/>
    </row>
    <row r="43" spans="1:3" s="444" customFormat="1" ht="12" customHeight="1" x14ac:dyDescent="0.2">
      <c r="A43" s="14" t="s">
        <v>277</v>
      </c>
      <c r="B43" s="446" t="s">
        <v>287</v>
      </c>
      <c r="C43" s="327"/>
    </row>
    <row r="44" spans="1:3" s="444" customFormat="1" ht="12" customHeight="1" x14ac:dyDescent="0.2">
      <c r="A44" s="16" t="s">
        <v>278</v>
      </c>
      <c r="B44" s="447" t="s">
        <v>440</v>
      </c>
      <c r="C44" s="327"/>
    </row>
    <row r="45" spans="1:3" s="444" customFormat="1" ht="12" customHeight="1" thickBot="1" x14ac:dyDescent="0.25">
      <c r="A45" s="16" t="s">
        <v>439</v>
      </c>
      <c r="B45" s="321" t="s">
        <v>288</v>
      </c>
      <c r="C45" s="327"/>
    </row>
    <row r="46" spans="1:3" s="444" customFormat="1" ht="12" customHeight="1" thickBot="1" x14ac:dyDescent="0.25">
      <c r="A46" s="20" t="s">
        <v>22</v>
      </c>
      <c r="B46" s="21" t="s">
        <v>289</v>
      </c>
      <c r="C46" s="324">
        <f>SUM(C47:C51)</f>
        <v>4836160</v>
      </c>
    </row>
    <row r="47" spans="1:3" s="444" customFormat="1" ht="12" customHeight="1" x14ac:dyDescent="0.2">
      <c r="A47" s="15" t="s">
        <v>94</v>
      </c>
      <c r="B47" s="445" t="s">
        <v>293</v>
      </c>
      <c r="C47" s="492"/>
    </row>
    <row r="48" spans="1:3" s="444" customFormat="1" ht="12" customHeight="1" x14ac:dyDescent="0.2">
      <c r="A48" s="14" t="s">
        <v>95</v>
      </c>
      <c r="B48" s="446" t="s">
        <v>294</v>
      </c>
      <c r="C48" s="329"/>
    </row>
    <row r="49" spans="1:3" s="444" customFormat="1" ht="12" customHeight="1" x14ac:dyDescent="0.2">
      <c r="A49" s="14" t="s">
        <v>290</v>
      </c>
      <c r="B49" s="446" t="s">
        <v>295</v>
      </c>
      <c r="C49" s="329">
        <v>4836160</v>
      </c>
    </row>
    <row r="50" spans="1:3" s="444" customFormat="1" ht="12" customHeight="1" x14ac:dyDescent="0.2">
      <c r="A50" s="14" t="s">
        <v>291</v>
      </c>
      <c r="B50" s="446" t="s">
        <v>296</v>
      </c>
      <c r="C50" s="329"/>
    </row>
    <row r="51" spans="1:3" s="444" customFormat="1" ht="12" customHeight="1" thickBot="1" x14ac:dyDescent="0.25">
      <c r="A51" s="16" t="s">
        <v>292</v>
      </c>
      <c r="B51" s="321" t="s">
        <v>297</v>
      </c>
      <c r="C51" s="432"/>
    </row>
    <row r="52" spans="1:3" s="444" customFormat="1" ht="12" customHeight="1" thickBot="1" x14ac:dyDescent="0.25">
      <c r="A52" s="20" t="s">
        <v>176</v>
      </c>
      <c r="B52" s="21" t="s">
        <v>298</v>
      </c>
      <c r="C52" s="324">
        <f>SUM(C53:C55)</f>
        <v>0</v>
      </c>
    </row>
    <row r="53" spans="1:3" s="444" customFormat="1" ht="12" customHeight="1" x14ac:dyDescent="0.2">
      <c r="A53" s="15" t="s">
        <v>96</v>
      </c>
      <c r="B53" s="445" t="s">
        <v>299</v>
      </c>
      <c r="C53" s="327"/>
    </row>
    <row r="54" spans="1:3" s="444" customFormat="1" ht="12" customHeight="1" x14ac:dyDescent="0.2">
      <c r="A54" s="14" t="s">
        <v>97</v>
      </c>
      <c r="B54" s="446" t="s">
        <v>430</v>
      </c>
      <c r="C54" s="326"/>
    </row>
    <row r="55" spans="1:3" s="444" customFormat="1" ht="12" customHeight="1" x14ac:dyDescent="0.2">
      <c r="A55" s="14" t="s">
        <v>302</v>
      </c>
      <c r="B55" s="446" t="s">
        <v>300</v>
      </c>
      <c r="C55" s="326"/>
    </row>
    <row r="56" spans="1:3" s="444" customFormat="1" ht="12" customHeight="1" thickBot="1" x14ac:dyDescent="0.25">
      <c r="A56" s="16" t="s">
        <v>303</v>
      </c>
      <c r="B56" s="321" t="s">
        <v>301</v>
      </c>
      <c r="C56" s="328"/>
    </row>
    <row r="57" spans="1:3" s="444" customFormat="1" ht="12" customHeight="1" thickBot="1" x14ac:dyDescent="0.25">
      <c r="A57" s="20" t="s">
        <v>24</v>
      </c>
      <c r="B57" s="319" t="s">
        <v>304</v>
      </c>
      <c r="C57" s="324">
        <f>SUM(C58:C60)</f>
        <v>0</v>
      </c>
    </row>
    <row r="58" spans="1:3" s="444" customFormat="1" ht="12" customHeight="1" x14ac:dyDescent="0.2">
      <c r="A58" s="15" t="s">
        <v>177</v>
      </c>
      <c r="B58" s="445" t="s">
        <v>306</v>
      </c>
      <c r="C58" s="329"/>
    </row>
    <row r="59" spans="1:3" s="444" customFormat="1" ht="12" customHeight="1" x14ac:dyDescent="0.2">
      <c r="A59" s="14" t="s">
        <v>178</v>
      </c>
      <c r="B59" s="446" t="s">
        <v>431</v>
      </c>
      <c r="C59" s="329"/>
    </row>
    <row r="60" spans="1:3" s="444" customFormat="1" ht="12" customHeight="1" x14ac:dyDescent="0.2">
      <c r="A60" s="14" t="s">
        <v>226</v>
      </c>
      <c r="B60" s="446" t="s">
        <v>307</v>
      </c>
      <c r="C60" s="329"/>
    </row>
    <row r="61" spans="1:3" s="444" customFormat="1" ht="12" customHeight="1" thickBot="1" x14ac:dyDescent="0.25">
      <c r="A61" s="16" t="s">
        <v>305</v>
      </c>
      <c r="B61" s="321" t="s">
        <v>308</v>
      </c>
      <c r="C61" s="329"/>
    </row>
    <row r="62" spans="1:3" s="444" customFormat="1" ht="12" customHeight="1" thickBot="1" x14ac:dyDescent="0.25">
      <c r="A62" s="527" t="s">
        <v>483</v>
      </c>
      <c r="B62" s="21" t="s">
        <v>309</v>
      </c>
      <c r="C62" s="330">
        <f>+C5+C12+C19+C26+C34+C46+C52+C57</f>
        <v>126951108</v>
      </c>
    </row>
    <row r="63" spans="1:3" s="444" customFormat="1" ht="12" customHeight="1" thickBot="1" x14ac:dyDescent="0.25">
      <c r="A63" s="495" t="s">
        <v>310</v>
      </c>
      <c r="B63" s="319" t="s">
        <v>311</v>
      </c>
      <c r="C63" s="324">
        <f>SUM(C64:C66)</f>
        <v>0</v>
      </c>
    </row>
    <row r="64" spans="1:3" s="444" customFormat="1" ht="12" customHeight="1" x14ac:dyDescent="0.2">
      <c r="A64" s="15" t="s">
        <v>342</v>
      </c>
      <c r="B64" s="445" t="s">
        <v>312</v>
      </c>
      <c r="C64" s="329"/>
    </row>
    <row r="65" spans="1:3" s="444" customFormat="1" ht="12" customHeight="1" x14ac:dyDescent="0.2">
      <c r="A65" s="14" t="s">
        <v>351</v>
      </c>
      <c r="B65" s="446" t="s">
        <v>313</v>
      </c>
      <c r="C65" s="329"/>
    </row>
    <row r="66" spans="1:3" s="444" customFormat="1" ht="12" customHeight="1" thickBot="1" x14ac:dyDescent="0.25">
      <c r="A66" s="16" t="s">
        <v>352</v>
      </c>
      <c r="B66" s="521" t="s">
        <v>468</v>
      </c>
      <c r="C66" s="329"/>
    </row>
    <row r="67" spans="1:3" s="444" customFormat="1" ht="12" customHeight="1" thickBot="1" x14ac:dyDescent="0.25">
      <c r="A67" s="495" t="s">
        <v>315</v>
      </c>
      <c r="B67" s="319" t="s">
        <v>316</v>
      </c>
      <c r="C67" s="324">
        <f>SUM(C68:C71)</f>
        <v>0</v>
      </c>
    </row>
    <row r="68" spans="1:3" s="444" customFormat="1" ht="12" customHeight="1" x14ac:dyDescent="0.2">
      <c r="A68" s="15" t="s">
        <v>145</v>
      </c>
      <c r="B68" s="445" t="s">
        <v>317</v>
      </c>
      <c r="C68" s="329"/>
    </row>
    <row r="69" spans="1:3" s="444" customFormat="1" ht="12" customHeight="1" x14ac:dyDescent="0.2">
      <c r="A69" s="14" t="s">
        <v>146</v>
      </c>
      <c r="B69" s="446" t="s">
        <v>318</v>
      </c>
      <c r="C69" s="329"/>
    </row>
    <row r="70" spans="1:3" s="444" customFormat="1" ht="12" customHeight="1" x14ac:dyDescent="0.2">
      <c r="A70" s="14" t="s">
        <v>343</v>
      </c>
      <c r="B70" s="446" t="s">
        <v>319</v>
      </c>
      <c r="C70" s="329"/>
    </row>
    <row r="71" spans="1:3" s="444" customFormat="1" ht="12" customHeight="1" thickBot="1" x14ac:dyDescent="0.25">
      <c r="A71" s="16" t="s">
        <v>344</v>
      </c>
      <c r="B71" s="321" t="s">
        <v>320</v>
      </c>
      <c r="C71" s="329"/>
    </row>
    <row r="72" spans="1:3" s="444" customFormat="1" ht="12" customHeight="1" thickBot="1" x14ac:dyDescent="0.25">
      <c r="A72" s="495" t="s">
        <v>321</v>
      </c>
      <c r="B72" s="319" t="s">
        <v>322</v>
      </c>
      <c r="C72" s="324">
        <f>SUM(C73:C74)</f>
        <v>30594000</v>
      </c>
    </row>
    <row r="73" spans="1:3" s="444" customFormat="1" ht="12" customHeight="1" x14ac:dyDescent="0.2">
      <c r="A73" s="15" t="s">
        <v>345</v>
      </c>
      <c r="B73" s="445" t="s">
        <v>323</v>
      </c>
      <c r="C73" s="329">
        <v>30594000</v>
      </c>
    </row>
    <row r="74" spans="1:3" s="444" customFormat="1" ht="12" customHeight="1" thickBot="1" x14ac:dyDescent="0.25">
      <c r="A74" s="16" t="s">
        <v>346</v>
      </c>
      <c r="B74" s="321" t="s">
        <v>324</v>
      </c>
      <c r="C74" s="329"/>
    </row>
    <row r="75" spans="1:3" s="444" customFormat="1" ht="12" customHeight="1" thickBot="1" x14ac:dyDescent="0.25">
      <c r="A75" s="495" t="s">
        <v>325</v>
      </c>
      <c r="B75" s="319" t="s">
        <v>326</v>
      </c>
      <c r="C75" s="324">
        <f>SUM(C76:C78)</f>
        <v>0</v>
      </c>
    </row>
    <row r="76" spans="1:3" s="444" customFormat="1" ht="12" customHeight="1" x14ac:dyDescent="0.2">
      <c r="A76" s="15" t="s">
        <v>347</v>
      </c>
      <c r="B76" s="445" t="s">
        <v>327</v>
      </c>
      <c r="C76" s="329"/>
    </row>
    <row r="77" spans="1:3" s="444" customFormat="1" ht="12" customHeight="1" x14ac:dyDescent="0.2">
      <c r="A77" s="14" t="s">
        <v>348</v>
      </c>
      <c r="B77" s="446" t="s">
        <v>328</v>
      </c>
      <c r="C77" s="329"/>
    </row>
    <row r="78" spans="1:3" s="444" customFormat="1" ht="12" customHeight="1" thickBot="1" x14ac:dyDescent="0.25">
      <c r="A78" s="16" t="s">
        <v>349</v>
      </c>
      <c r="B78" s="321" t="s">
        <v>329</v>
      </c>
      <c r="C78" s="329"/>
    </row>
    <row r="79" spans="1:3" s="444" customFormat="1" ht="12" customHeight="1" thickBot="1" x14ac:dyDescent="0.25">
      <c r="A79" s="495" t="s">
        <v>330</v>
      </c>
      <c r="B79" s="319" t="s">
        <v>350</v>
      </c>
      <c r="C79" s="324">
        <f>SUM(C80:C83)</f>
        <v>0</v>
      </c>
    </row>
    <row r="80" spans="1:3" s="444" customFormat="1" ht="12" customHeight="1" x14ac:dyDescent="0.2">
      <c r="A80" s="449" t="s">
        <v>331</v>
      </c>
      <c r="B80" s="445" t="s">
        <v>332</v>
      </c>
      <c r="C80" s="329"/>
    </row>
    <row r="81" spans="1:3" s="444" customFormat="1" ht="12" customHeight="1" x14ac:dyDescent="0.2">
      <c r="A81" s="450" t="s">
        <v>333</v>
      </c>
      <c r="B81" s="446" t="s">
        <v>334</v>
      </c>
      <c r="C81" s="329"/>
    </row>
    <row r="82" spans="1:3" s="444" customFormat="1" ht="12" customHeight="1" x14ac:dyDescent="0.2">
      <c r="A82" s="450" t="s">
        <v>335</v>
      </c>
      <c r="B82" s="446" t="s">
        <v>336</v>
      </c>
      <c r="C82" s="329"/>
    </row>
    <row r="83" spans="1:3" s="444" customFormat="1" ht="12" customHeight="1" thickBot="1" x14ac:dyDescent="0.25">
      <c r="A83" s="451" t="s">
        <v>337</v>
      </c>
      <c r="B83" s="321" t="s">
        <v>338</v>
      </c>
      <c r="C83" s="329"/>
    </row>
    <row r="84" spans="1:3" s="444" customFormat="1" ht="12" customHeight="1" thickBot="1" x14ac:dyDescent="0.25">
      <c r="A84" s="495" t="s">
        <v>339</v>
      </c>
      <c r="B84" s="319" t="s">
        <v>482</v>
      </c>
      <c r="C84" s="493"/>
    </row>
    <row r="85" spans="1:3" s="444" customFormat="1" ht="13.5" customHeight="1" thickBot="1" x14ac:dyDescent="0.25">
      <c r="A85" s="495" t="s">
        <v>341</v>
      </c>
      <c r="B85" s="319" t="s">
        <v>340</v>
      </c>
      <c r="C85" s="493"/>
    </row>
    <row r="86" spans="1:3" s="444" customFormat="1" ht="15.75" customHeight="1" thickBot="1" x14ac:dyDescent="0.25">
      <c r="A86" s="495" t="s">
        <v>353</v>
      </c>
      <c r="B86" s="452" t="s">
        <v>485</v>
      </c>
      <c r="C86" s="330">
        <f>+C63+C67+C72+C75+C79+C85+C84</f>
        <v>30594000</v>
      </c>
    </row>
    <row r="87" spans="1:3" s="444" customFormat="1" ht="16.5" customHeight="1" thickBot="1" x14ac:dyDescent="0.25">
      <c r="A87" s="496" t="s">
        <v>484</v>
      </c>
      <c r="B87" s="453" t="s">
        <v>486</v>
      </c>
      <c r="C87" s="330">
        <f>+C62+C86</f>
        <v>157545108</v>
      </c>
    </row>
    <row r="88" spans="1:3" s="444" customFormat="1" ht="83.25" customHeight="1" x14ac:dyDescent="0.2">
      <c r="A88" s="5"/>
      <c r="B88" s="6"/>
      <c r="C88" s="331"/>
    </row>
    <row r="89" spans="1:3" ht="16.5" customHeight="1" x14ac:dyDescent="0.25">
      <c r="A89" s="653" t="s">
        <v>45</v>
      </c>
      <c r="B89" s="653"/>
      <c r="C89" s="653"/>
    </row>
    <row r="90" spans="1:3" s="454" customFormat="1" ht="16.5" customHeight="1" thickBot="1" x14ac:dyDescent="0.3">
      <c r="A90" s="655" t="s">
        <v>149</v>
      </c>
      <c r="B90" s="655"/>
      <c r="C90" s="155" t="s">
        <v>671</v>
      </c>
    </row>
    <row r="91" spans="1:3" ht="38.1" customHeight="1" thickBot="1" x14ac:dyDescent="0.3">
      <c r="A91" s="23" t="s">
        <v>69</v>
      </c>
      <c r="B91" s="24" t="s">
        <v>46</v>
      </c>
      <c r="C91" s="39" t="str">
        <f>+C3</f>
        <v>2016. évi előirányzat</v>
      </c>
    </row>
    <row r="92" spans="1:3" s="443" customFormat="1" ht="12" customHeight="1" thickBot="1" x14ac:dyDescent="0.25">
      <c r="A92" s="32" t="s">
        <v>500</v>
      </c>
      <c r="B92" s="33" t="s">
        <v>501</v>
      </c>
      <c r="C92" s="34" t="s">
        <v>502</v>
      </c>
    </row>
    <row r="93" spans="1:3" ht="12" customHeight="1" thickBot="1" x14ac:dyDescent="0.3">
      <c r="A93" s="22" t="s">
        <v>17</v>
      </c>
      <c r="B93" s="31" t="s">
        <v>444</v>
      </c>
      <c r="C93" s="323">
        <f>C94+C95+C96+C97+C98+C111</f>
        <v>149841971</v>
      </c>
    </row>
    <row r="94" spans="1:3" ht="12" customHeight="1" x14ac:dyDescent="0.25">
      <c r="A94" s="17" t="s">
        <v>98</v>
      </c>
      <c r="B94" s="10" t="s">
        <v>47</v>
      </c>
      <c r="C94" s="325">
        <v>59521843</v>
      </c>
    </row>
    <row r="95" spans="1:3" ht="12" customHeight="1" x14ac:dyDescent="0.25">
      <c r="A95" s="14" t="s">
        <v>99</v>
      </c>
      <c r="B95" s="8" t="s">
        <v>179</v>
      </c>
      <c r="C95" s="327">
        <v>9442098</v>
      </c>
    </row>
    <row r="96" spans="1:3" ht="12" customHeight="1" x14ac:dyDescent="0.25">
      <c r="A96" s="14" t="s">
        <v>100</v>
      </c>
      <c r="B96" s="8" t="s">
        <v>136</v>
      </c>
      <c r="C96" s="327">
        <v>54742263</v>
      </c>
    </row>
    <row r="97" spans="1:3" ht="12" customHeight="1" x14ac:dyDescent="0.25">
      <c r="A97" s="14" t="s">
        <v>101</v>
      </c>
      <c r="B97" s="11" t="s">
        <v>180</v>
      </c>
      <c r="C97" s="327">
        <v>11670800</v>
      </c>
    </row>
    <row r="98" spans="1:3" ht="12" customHeight="1" x14ac:dyDescent="0.25">
      <c r="A98" s="14" t="s">
        <v>112</v>
      </c>
      <c r="B98" s="19" t="s">
        <v>181</v>
      </c>
      <c r="C98" s="327">
        <v>14464967</v>
      </c>
    </row>
    <row r="99" spans="1:3" ht="12" customHeight="1" x14ac:dyDescent="0.25">
      <c r="A99" s="14" t="s">
        <v>102</v>
      </c>
      <c r="B99" s="8" t="s">
        <v>449</v>
      </c>
      <c r="C99" s="328"/>
    </row>
    <row r="100" spans="1:3" ht="12" customHeight="1" x14ac:dyDescent="0.25">
      <c r="A100" s="14" t="s">
        <v>103</v>
      </c>
      <c r="B100" s="160" t="s">
        <v>448</v>
      </c>
      <c r="C100" s="328"/>
    </row>
    <row r="101" spans="1:3" ht="12" customHeight="1" x14ac:dyDescent="0.25">
      <c r="A101" s="14" t="s">
        <v>113</v>
      </c>
      <c r="B101" s="160" t="s">
        <v>447</v>
      </c>
      <c r="C101" s="328"/>
    </row>
    <row r="102" spans="1:3" ht="12" customHeight="1" x14ac:dyDescent="0.25">
      <c r="A102" s="14" t="s">
        <v>114</v>
      </c>
      <c r="B102" s="158" t="s">
        <v>356</v>
      </c>
      <c r="C102" s="328"/>
    </row>
    <row r="103" spans="1:3" ht="12" customHeight="1" x14ac:dyDescent="0.25">
      <c r="A103" s="14" t="s">
        <v>115</v>
      </c>
      <c r="B103" s="159" t="s">
        <v>357</v>
      </c>
      <c r="C103" s="328"/>
    </row>
    <row r="104" spans="1:3" ht="12" customHeight="1" x14ac:dyDescent="0.25">
      <c r="A104" s="14" t="s">
        <v>116</v>
      </c>
      <c r="B104" s="159" t="s">
        <v>358</v>
      </c>
      <c r="C104" s="328"/>
    </row>
    <row r="105" spans="1:3" ht="12" customHeight="1" x14ac:dyDescent="0.25">
      <c r="A105" s="14" t="s">
        <v>118</v>
      </c>
      <c r="B105" s="158" t="s">
        <v>359</v>
      </c>
      <c r="C105" s="328">
        <v>8664967</v>
      </c>
    </row>
    <row r="106" spans="1:3" ht="12" customHeight="1" x14ac:dyDescent="0.25">
      <c r="A106" s="14" t="s">
        <v>182</v>
      </c>
      <c r="B106" s="158" t="s">
        <v>360</v>
      </c>
      <c r="C106" s="328"/>
    </row>
    <row r="107" spans="1:3" ht="12" customHeight="1" x14ac:dyDescent="0.25">
      <c r="A107" s="14" t="s">
        <v>354</v>
      </c>
      <c r="B107" s="159" t="s">
        <v>361</v>
      </c>
      <c r="C107" s="328"/>
    </row>
    <row r="108" spans="1:3" ht="12" customHeight="1" x14ac:dyDescent="0.25">
      <c r="A108" s="13" t="s">
        <v>355</v>
      </c>
      <c r="B108" s="160" t="s">
        <v>362</v>
      </c>
      <c r="C108" s="328"/>
    </row>
    <row r="109" spans="1:3" ht="12" customHeight="1" x14ac:dyDescent="0.25">
      <c r="A109" s="14" t="s">
        <v>445</v>
      </c>
      <c r="B109" s="160" t="s">
        <v>363</v>
      </c>
      <c r="C109" s="328"/>
    </row>
    <row r="110" spans="1:3" ht="12" customHeight="1" x14ac:dyDescent="0.25">
      <c r="A110" s="16" t="s">
        <v>446</v>
      </c>
      <c r="B110" s="160" t="s">
        <v>364</v>
      </c>
      <c r="C110" s="328">
        <v>800000</v>
      </c>
    </row>
    <row r="111" spans="1:3" ht="12" customHeight="1" x14ac:dyDescent="0.25">
      <c r="A111" s="14" t="s">
        <v>450</v>
      </c>
      <c r="B111" s="11" t="s">
        <v>48</v>
      </c>
      <c r="C111" s="326"/>
    </row>
    <row r="112" spans="1:3" ht="12" customHeight="1" x14ac:dyDescent="0.25">
      <c r="A112" s="14" t="s">
        <v>451</v>
      </c>
      <c r="B112" s="8" t="s">
        <v>453</v>
      </c>
      <c r="C112" s="326">
        <v>5000000</v>
      </c>
    </row>
    <row r="113" spans="1:3" ht="12" customHeight="1" thickBot="1" x14ac:dyDescent="0.3">
      <c r="A113" s="18" t="s">
        <v>452</v>
      </c>
      <c r="B113" s="525" t="s">
        <v>454</v>
      </c>
      <c r="C113" s="332"/>
    </row>
    <row r="114" spans="1:3" ht="12" customHeight="1" thickBot="1" x14ac:dyDescent="0.3">
      <c r="A114" s="522" t="s">
        <v>18</v>
      </c>
      <c r="B114" s="523" t="s">
        <v>365</v>
      </c>
      <c r="C114" s="524">
        <f>+C115+C117+C119</f>
        <v>7703137</v>
      </c>
    </row>
    <row r="115" spans="1:3" ht="12" customHeight="1" x14ac:dyDescent="0.25">
      <c r="A115" s="15" t="s">
        <v>104</v>
      </c>
      <c r="B115" s="8" t="s">
        <v>224</v>
      </c>
      <c r="C115" s="327">
        <v>2118977</v>
      </c>
    </row>
    <row r="116" spans="1:3" ht="12" customHeight="1" x14ac:dyDescent="0.25">
      <c r="A116" s="15" t="s">
        <v>105</v>
      </c>
      <c r="B116" s="12" t="s">
        <v>369</v>
      </c>
      <c r="C116" s="327">
        <f>'9.1. sz. mell'!C116</f>
        <v>0</v>
      </c>
    </row>
    <row r="117" spans="1:3" ht="12" customHeight="1" x14ac:dyDescent="0.25">
      <c r="A117" s="15" t="s">
        <v>106</v>
      </c>
      <c r="B117" s="12" t="s">
        <v>183</v>
      </c>
      <c r="C117" s="327">
        <v>5584160</v>
      </c>
    </row>
    <row r="118" spans="1:3" ht="12" customHeight="1" x14ac:dyDescent="0.25">
      <c r="A118" s="15" t="s">
        <v>107</v>
      </c>
      <c r="B118" s="12" t="s">
        <v>370</v>
      </c>
      <c r="C118" s="327">
        <f>'9.1. sz. mell'!C118</f>
        <v>0</v>
      </c>
    </row>
    <row r="119" spans="1:3" ht="12" customHeight="1" x14ac:dyDescent="0.25">
      <c r="A119" s="15" t="s">
        <v>108</v>
      </c>
      <c r="B119" s="321" t="s">
        <v>227</v>
      </c>
      <c r="C119" s="327"/>
    </row>
    <row r="120" spans="1:3" ht="12" customHeight="1" x14ac:dyDescent="0.25">
      <c r="A120" s="15" t="s">
        <v>117</v>
      </c>
      <c r="B120" s="320" t="s">
        <v>432</v>
      </c>
      <c r="C120" s="327">
        <f>'9.1. sz. mell'!C120</f>
        <v>0</v>
      </c>
    </row>
    <row r="121" spans="1:3" ht="12" customHeight="1" x14ac:dyDescent="0.25">
      <c r="A121" s="15" t="s">
        <v>119</v>
      </c>
      <c r="B121" s="441" t="s">
        <v>375</v>
      </c>
      <c r="C121" s="292"/>
    </row>
    <row r="122" spans="1:3" x14ac:dyDescent="0.25">
      <c r="A122" s="15" t="s">
        <v>184</v>
      </c>
      <c r="B122" s="159" t="s">
        <v>358</v>
      </c>
      <c r="C122" s="292"/>
    </row>
    <row r="123" spans="1:3" ht="12" customHeight="1" x14ac:dyDescent="0.25">
      <c r="A123" s="15" t="s">
        <v>185</v>
      </c>
      <c r="B123" s="159" t="s">
        <v>374</v>
      </c>
      <c r="C123" s="292"/>
    </row>
    <row r="124" spans="1:3" ht="12" customHeight="1" x14ac:dyDescent="0.25">
      <c r="A124" s="15" t="s">
        <v>186</v>
      </c>
      <c r="B124" s="159" t="s">
        <v>373</v>
      </c>
      <c r="C124" s="292"/>
    </row>
    <row r="125" spans="1:3" ht="12" customHeight="1" x14ac:dyDescent="0.25">
      <c r="A125" s="15" t="s">
        <v>366</v>
      </c>
      <c r="B125" s="159" t="s">
        <v>361</v>
      </c>
      <c r="C125" s="292"/>
    </row>
    <row r="126" spans="1:3" ht="12" customHeight="1" x14ac:dyDescent="0.25">
      <c r="A126" s="15" t="s">
        <v>367</v>
      </c>
      <c r="B126" s="159" t="s">
        <v>372</v>
      </c>
      <c r="C126" s="292"/>
    </row>
    <row r="127" spans="1:3" ht="16.5" thickBot="1" x14ac:dyDescent="0.3">
      <c r="A127" s="13" t="s">
        <v>368</v>
      </c>
      <c r="B127" s="159" t="s">
        <v>371</v>
      </c>
      <c r="C127" s="294"/>
    </row>
    <row r="128" spans="1:3" ht="12" customHeight="1" thickBot="1" x14ac:dyDescent="0.3">
      <c r="A128" s="20" t="s">
        <v>19</v>
      </c>
      <c r="B128" s="139" t="s">
        <v>455</v>
      </c>
      <c r="C128" s="324">
        <f>+C93+C114</f>
        <v>157545108</v>
      </c>
    </row>
    <row r="129" spans="1:3" ht="12" customHeight="1" thickBot="1" x14ac:dyDescent="0.3">
      <c r="A129" s="20" t="s">
        <v>20</v>
      </c>
      <c r="B129" s="139" t="s">
        <v>456</v>
      </c>
      <c r="C129" s="324">
        <f>+C130+C131+C132</f>
        <v>0</v>
      </c>
    </row>
    <row r="130" spans="1:3" ht="12" customHeight="1" x14ac:dyDescent="0.25">
      <c r="A130" s="15" t="s">
        <v>266</v>
      </c>
      <c r="B130" s="12" t="s">
        <v>463</v>
      </c>
      <c r="C130" s="292"/>
    </row>
    <row r="131" spans="1:3" ht="12" customHeight="1" x14ac:dyDescent="0.25">
      <c r="A131" s="15" t="s">
        <v>269</v>
      </c>
      <c r="B131" s="12" t="s">
        <v>464</v>
      </c>
      <c r="C131" s="292"/>
    </row>
    <row r="132" spans="1:3" ht="12" customHeight="1" thickBot="1" x14ac:dyDescent="0.3">
      <c r="A132" s="13" t="s">
        <v>270</v>
      </c>
      <c r="B132" s="12" t="s">
        <v>465</v>
      </c>
      <c r="C132" s="292"/>
    </row>
    <row r="133" spans="1:3" ht="12" customHeight="1" thickBot="1" x14ac:dyDescent="0.3">
      <c r="A133" s="20" t="s">
        <v>21</v>
      </c>
      <c r="B133" s="139" t="s">
        <v>457</v>
      </c>
      <c r="C133" s="324">
        <f>SUM(C134:C139)</f>
        <v>0</v>
      </c>
    </row>
    <row r="134" spans="1:3" ht="12" customHeight="1" x14ac:dyDescent="0.25">
      <c r="A134" s="15" t="s">
        <v>91</v>
      </c>
      <c r="B134" s="9" t="s">
        <v>466</v>
      </c>
      <c r="C134" s="292"/>
    </row>
    <row r="135" spans="1:3" ht="12" customHeight="1" x14ac:dyDescent="0.25">
      <c r="A135" s="15" t="s">
        <v>92</v>
      </c>
      <c r="B135" s="9" t="s">
        <v>458</v>
      </c>
      <c r="C135" s="292"/>
    </row>
    <row r="136" spans="1:3" ht="12" customHeight="1" x14ac:dyDescent="0.25">
      <c r="A136" s="15" t="s">
        <v>93</v>
      </c>
      <c r="B136" s="9" t="s">
        <v>459</v>
      </c>
      <c r="C136" s="292"/>
    </row>
    <row r="137" spans="1:3" ht="12" customHeight="1" x14ac:dyDescent="0.25">
      <c r="A137" s="15" t="s">
        <v>171</v>
      </c>
      <c r="B137" s="9" t="s">
        <v>460</v>
      </c>
      <c r="C137" s="292"/>
    </row>
    <row r="138" spans="1:3" ht="12" customHeight="1" x14ac:dyDescent="0.25">
      <c r="A138" s="15" t="s">
        <v>172</v>
      </c>
      <c r="B138" s="9" t="s">
        <v>461</v>
      </c>
      <c r="C138" s="292"/>
    </row>
    <row r="139" spans="1:3" ht="12" customHeight="1" thickBot="1" x14ac:dyDescent="0.3">
      <c r="A139" s="13" t="s">
        <v>173</v>
      </c>
      <c r="B139" s="9" t="s">
        <v>462</v>
      </c>
      <c r="C139" s="292"/>
    </row>
    <row r="140" spans="1:3" ht="12" customHeight="1" thickBot="1" x14ac:dyDescent="0.3">
      <c r="A140" s="20" t="s">
        <v>22</v>
      </c>
      <c r="B140" s="139" t="s">
        <v>470</v>
      </c>
      <c r="C140" s="330">
        <f>+C141+C142+C143+C144</f>
        <v>0</v>
      </c>
    </row>
    <row r="141" spans="1:3" ht="12" customHeight="1" x14ac:dyDescent="0.25">
      <c r="A141" s="15" t="s">
        <v>94</v>
      </c>
      <c r="B141" s="9" t="s">
        <v>376</v>
      </c>
      <c r="C141" s="292"/>
    </row>
    <row r="142" spans="1:3" ht="12" customHeight="1" x14ac:dyDescent="0.25">
      <c r="A142" s="15" t="s">
        <v>95</v>
      </c>
      <c r="B142" s="9" t="s">
        <v>377</v>
      </c>
      <c r="C142" s="292"/>
    </row>
    <row r="143" spans="1:3" ht="12" customHeight="1" x14ac:dyDescent="0.25">
      <c r="A143" s="15" t="s">
        <v>290</v>
      </c>
      <c r="B143" s="9" t="s">
        <v>471</v>
      </c>
      <c r="C143" s="292"/>
    </row>
    <row r="144" spans="1:3" ht="12" customHeight="1" thickBot="1" x14ac:dyDescent="0.3">
      <c r="A144" s="13" t="s">
        <v>291</v>
      </c>
      <c r="B144" s="7" t="s">
        <v>396</v>
      </c>
      <c r="C144" s="292"/>
    </row>
    <row r="145" spans="1:9" ht="12" customHeight="1" thickBot="1" x14ac:dyDescent="0.3">
      <c r="A145" s="20" t="s">
        <v>23</v>
      </c>
      <c r="B145" s="139" t="s">
        <v>472</v>
      </c>
      <c r="C145" s="333">
        <f>SUM(C146:C150)</f>
        <v>0</v>
      </c>
    </row>
    <row r="146" spans="1:9" ht="12" customHeight="1" x14ac:dyDescent="0.25">
      <c r="A146" s="15" t="s">
        <v>96</v>
      </c>
      <c r="B146" s="9" t="s">
        <v>467</v>
      </c>
      <c r="C146" s="292"/>
    </row>
    <row r="147" spans="1:9" ht="12" customHeight="1" x14ac:dyDescent="0.25">
      <c r="A147" s="15" t="s">
        <v>97</v>
      </c>
      <c r="B147" s="9" t="s">
        <v>474</v>
      </c>
      <c r="C147" s="292"/>
    </row>
    <row r="148" spans="1:9" ht="12" customHeight="1" x14ac:dyDescent="0.25">
      <c r="A148" s="15" t="s">
        <v>302</v>
      </c>
      <c r="B148" s="9" t="s">
        <v>469</v>
      </c>
      <c r="C148" s="292"/>
    </row>
    <row r="149" spans="1:9" ht="12" customHeight="1" x14ac:dyDescent="0.25">
      <c r="A149" s="15" t="s">
        <v>303</v>
      </c>
      <c r="B149" s="9" t="s">
        <v>475</v>
      </c>
      <c r="C149" s="292"/>
    </row>
    <row r="150" spans="1:9" ht="12" customHeight="1" thickBot="1" x14ac:dyDescent="0.3">
      <c r="A150" s="15" t="s">
        <v>473</v>
      </c>
      <c r="B150" s="9" t="s">
        <v>476</v>
      </c>
      <c r="C150" s="292"/>
    </row>
    <row r="151" spans="1:9" ht="12" customHeight="1" thickBot="1" x14ac:dyDescent="0.3">
      <c r="A151" s="20" t="s">
        <v>24</v>
      </c>
      <c r="B151" s="139" t="s">
        <v>477</v>
      </c>
      <c r="C151" s="526"/>
    </row>
    <row r="152" spans="1:9" ht="12" customHeight="1" thickBot="1" x14ac:dyDescent="0.3">
      <c r="A152" s="20" t="s">
        <v>25</v>
      </c>
      <c r="B152" s="139" t="s">
        <v>478</v>
      </c>
      <c r="C152" s="526"/>
    </row>
    <row r="153" spans="1:9" ht="15" customHeight="1" thickBot="1" x14ac:dyDescent="0.3">
      <c r="A153" s="20" t="s">
        <v>26</v>
      </c>
      <c r="B153" s="139" t="s">
        <v>480</v>
      </c>
      <c r="C153" s="455">
        <f>+C129+C133+C140+C145+C151+C152</f>
        <v>0</v>
      </c>
      <c r="F153" s="456"/>
      <c r="G153" s="457"/>
      <c r="H153" s="457"/>
      <c r="I153" s="457"/>
    </row>
    <row r="154" spans="1:9" s="444" customFormat="1" ht="12.95" customHeight="1" thickBot="1" x14ac:dyDescent="0.25">
      <c r="A154" s="322" t="s">
        <v>27</v>
      </c>
      <c r="B154" s="408" t="s">
        <v>479</v>
      </c>
      <c r="C154" s="455">
        <f>+C128+C153</f>
        <v>157545108</v>
      </c>
    </row>
    <row r="155" spans="1:9" ht="7.5" customHeight="1" x14ac:dyDescent="0.25"/>
    <row r="156" spans="1:9" x14ac:dyDescent="0.25">
      <c r="A156" s="656" t="s">
        <v>378</v>
      </c>
      <c r="B156" s="656"/>
      <c r="C156" s="656"/>
    </row>
    <row r="157" spans="1:9" ht="15" customHeight="1" thickBot="1" x14ac:dyDescent="0.3">
      <c r="A157" s="654" t="s">
        <v>150</v>
      </c>
      <c r="B157" s="654"/>
      <c r="C157" s="334" t="s">
        <v>670</v>
      </c>
    </row>
    <row r="158" spans="1:9" ht="13.5" customHeight="1" thickBot="1" x14ac:dyDescent="0.3">
      <c r="A158" s="20">
        <v>1</v>
      </c>
      <c r="B158" s="30" t="s">
        <v>481</v>
      </c>
      <c r="C158" s="324">
        <f>+C62-C128</f>
        <v>-30594000</v>
      </c>
      <c r="D158" s="458"/>
    </row>
    <row r="159" spans="1:9" ht="27.75" customHeight="1" thickBot="1" x14ac:dyDescent="0.3">
      <c r="A159" s="20" t="s">
        <v>18</v>
      </c>
      <c r="B159" s="30" t="s">
        <v>487</v>
      </c>
      <c r="C159" s="324">
        <f>+C86-C153</f>
        <v>30594000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47244094488188981" footer="0.59055118110236227"/>
  <pageSetup paperSize="9" scale="75" fitToHeight="2" orientation="portrait" r:id="rId1"/>
  <headerFooter alignWithMargins="0">
    <oddHeader>&amp;C&amp;12
Ura Község Önkormányzat
2016. ÉVI KÖLTSÉGVETÉSÉNEK ÖSSZEVONT MÉRLEGE&amp;R&amp;11 1.1. melléklet a 1/2016. (II.22.)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workbookViewId="0">
      <selection activeCell="B26" sqref="B26"/>
    </sheetView>
  </sheetViews>
  <sheetFormatPr defaultRowHeight="12.75" x14ac:dyDescent="0.2"/>
  <cols>
    <col min="1" max="1" width="5.5" style="47" customWidth="1"/>
    <col min="2" max="2" width="33.1640625" style="47" customWidth="1"/>
    <col min="3" max="3" width="12.33203125" style="47" customWidth="1"/>
    <col min="4" max="4" width="11.5" style="47" customWidth="1"/>
    <col min="5" max="5" width="11.33203125" style="47" customWidth="1"/>
    <col min="6" max="6" width="11" style="47" customWidth="1"/>
    <col min="7" max="7" width="14.33203125" style="47" customWidth="1"/>
    <col min="8" max="16384" width="9.33203125" style="47"/>
  </cols>
  <sheetData>
    <row r="1" spans="1:7" ht="43.5" customHeight="1" x14ac:dyDescent="0.25">
      <c r="A1" s="699" t="s">
        <v>3</v>
      </c>
      <c r="B1" s="699"/>
      <c r="C1" s="699"/>
      <c r="D1" s="699"/>
      <c r="E1" s="699"/>
      <c r="F1" s="699"/>
      <c r="G1" s="699"/>
    </row>
    <row r="3" spans="1:7" s="181" customFormat="1" ht="27" customHeight="1" x14ac:dyDescent="0.25">
      <c r="A3" s="179" t="s">
        <v>205</v>
      </c>
      <c r="B3" s="180"/>
      <c r="C3" s="700" t="s">
        <v>647</v>
      </c>
      <c r="D3" s="700"/>
      <c r="E3" s="700"/>
      <c r="F3" s="700"/>
      <c r="G3" s="700"/>
    </row>
    <row r="4" spans="1:7" s="181" customFormat="1" ht="15.75" x14ac:dyDescent="0.25">
      <c r="A4" s="180"/>
      <c r="B4" s="180"/>
      <c r="C4" s="180"/>
      <c r="D4" s="180"/>
      <c r="E4" s="180"/>
      <c r="F4" s="180"/>
      <c r="G4" s="180"/>
    </row>
    <row r="5" spans="1:7" s="181" customFormat="1" ht="24.75" customHeight="1" x14ac:dyDescent="0.25">
      <c r="A5" s="179" t="s">
        <v>206</v>
      </c>
      <c r="B5" s="180"/>
      <c r="C5" s="700" t="s">
        <v>648</v>
      </c>
      <c r="D5" s="700"/>
      <c r="E5" s="700"/>
      <c r="F5" s="700"/>
      <c r="G5" s="180"/>
    </row>
    <row r="6" spans="1:7" s="182" customFormat="1" x14ac:dyDescent="0.2">
      <c r="A6" s="233"/>
      <c r="B6" s="233"/>
      <c r="C6" s="233"/>
      <c r="D6" s="233"/>
      <c r="E6" s="233"/>
      <c r="F6" s="233"/>
      <c r="G6" s="233"/>
    </row>
    <row r="7" spans="1:7" s="183" customFormat="1" ht="15" customHeight="1" x14ac:dyDescent="0.25">
      <c r="A7" s="290" t="s">
        <v>667</v>
      </c>
      <c r="B7" s="289"/>
      <c r="C7" s="289"/>
      <c r="D7" s="275"/>
      <c r="E7" s="275"/>
      <c r="F7" s="275"/>
      <c r="G7" s="275"/>
    </row>
    <row r="8" spans="1:7" s="183" customFormat="1" ht="15" customHeight="1" thickBot="1" x14ac:dyDescent="0.3">
      <c r="A8" s="290" t="s">
        <v>645</v>
      </c>
      <c r="B8" s="275"/>
      <c r="C8" s="275"/>
      <c r="D8" s="275"/>
      <c r="E8" s="275"/>
      <c r="F8" s="275"/>
      <c r="G8" s="275"/>
    </row>
    <row r="9" spans="1:7" s="88" customFormat="1" ht="42" customHeight="1" thickBot="1" x14ac:dyDescent="0.25">
      <c r="A9" s="217" t="s">
        <v>15</v>
      </c>
      <c r="B9" s="218" t="s">
        <v>207</v>
      </c>
      <c r="C9" s="218" t="s">
        <v>208</v>
      </c>
      <c r="D9" s="218" t="s">
        <v>209</v>
      </c>
      <c r="E9" s="218" t="s">
        <v>210</v>
      </c>
      <c r="F9" s="218" t="s">
        <v>211</v>
      </c>
      <c r="G9" s="219" t="s">
        <v>51</v>
      </c>
    </row>
    <row r="10" spans="1:7" ht="24" customHeight="1" x14ac:dyDescent="0.2">
      <c r="A10" s="276" t="s">
        <v>17</v>
      </c>
      <c r="B10" s="226" t="s">
        <v>212</v>
      </c>
      <c r="C10" s="184"/>
      <c r="D10" s="184"/>
      <c r="E10" s="184"/>
      <c r="F10" s="184"/>
      <c r="G10" s="277">
        <f>SUM(C10:F10)</f>
        <v>0</v>
      </c>
    </row>
    <row r="11" spans="1:7" ht="24" customHeight="1" x14ac:dyDescent="0.2">
      <c r="A11" s="278" t="s">
        <v>18</v>
      </c>
      <c r="B11" s="227" t="s">
        <v>213</v>
      </c>
      <c r="C11" s="185"/>
      <c r="D11" s="185"/>
      <c r="E11" s="185"/>
      <c r="F11" s="185"/>
      <c r="G11" s="279">
        <f t="shared" ref="G11:G16" si="0">SUM(C11:F11)</f>
        <v>0</v>
      </c>
    </row>
    <row r="12" spans="1:7" ht="24" customHeight="1" x14ac:dyDescent="0.2">
      <c r="A12" s="278" t="s">
        <v>19</v>
      </c>
      <c r="B12" s="227" t="s">
        <v>214</v>
      </c>
      <c r="C12" s="185"/>
      <c r="D12" s="185"/>
      <c r="E12" s="185"/>
      <c r="F12" s="185"/>
      <c r="G12" s="279">
        <f t="shared" si="0"/>
        <v>0</v>
      </c>
    </row>
    <row r="13" spans="1:7" ht="24" customHeight="1" x14ac:dyDescent="0.2">
      <c r="A13" s="278" t="s">
        <v>20</v>
      </c>
      <c r="B13" s="227" t="s">
        <v>215</v>
      </c>
      <c r="C13" s="185"/>
      <c r="D13" s="185"/>
      <c r="E13" s="185"/>
      <c r="F13" s="185"/>
      <c r="G13" s="279">
        <f t="shared" si="0"/>
        <v>0</v>
      </c>
    </row>
    <row r="14" spans="1:7" ht="24" customHeight="1" x14ac:dyDescent="0.2">
      <c r="A14" s="278" t="s">
        <v>21</v>
      </c>
      <c r="B14" s="227" t="s">
        <v>216</v>
      </c>
      <c r="C14" s="185"/>
      <c r="D14" s="185"/>
      <c r="E14" s="185"/>
      <c r="F14" s="185"/>
      <c r="G14" s="279">
        <f t="shared" si="0"/>
        <v>0</v>
      </c>
    </row>
    <row r="15" spans="1:7" ht="24" customHeight="1" thickBot="1" x14ac:dyDescent="0.25">
      <c r="A15" s="280" t="s">
        <v>22</v>
      </c>
      <c r="B15" s="281" t="s">
        <v>217</v>
      </c>
      <c r="C15" s="186"/>
      <c r="D15" s="186"/>
      <c r="E15" s="186"/>
      <c r="F15" s="186"/>
      <c r="G15" s="282">
        <f t="shared" si="0"/>
        <v>0</v>
      </c>
    </row>
    <row r="16" spans="1:7" s="187" customFormat="1" ht="24" customHeight="1" thickBot="1" x14ac:dyDescent="0.25">
      <c r="A16" s="283" t="s">
        <v>23</v>
      </c>
      <c r="B16" s="284" t="s">
        <v>51</v>
      </c>
      <c r="C16" s="285">
        <f>SUM(C10:C15)</f>
        <v>0</v>
      </c>
      <c r="D16" s="285">
        <f>SUM(D10:D15)</f>
        <v>0</v>
      </c>
      <c r="E16" s="285">
        <f>SUM(E10:E15)</f>
        <v>0</v>
      </c>
      <c r="F16" s="285">
        <f>SUM(F10:F15)</f>
        <v>0</v>
      </c>
      <c r="G16" s="286">
        <f t="shared" si="0"/>
        <v>0</v>
      </c>
    </row>
    <row r="17" spans="1:7" s="182" customFormat="1" x14ac:dyDescent="0.2">
      <c r="A17" s="233"/>
      <c r="B17" s="233"/>
      <c r="C17" s="233"/>
      <c r="D17" s="233"/>
      <c r="E17" s="233"/>
      <c r="F17" s="233"/>
      <c r="G17" s="233"/>
    </row>
    <row r="18" spans="1:7" s="182" customFormat="1" x14ac:dyDescent="0.2">
      <c r="A18" s="233"/>
      <c r="B18" s="233"/>
      <c r="C18" s="233"/>
      <c r="D18" s="233"/>
      <c r="E18" s="233"/>
      <c r="F18" s="233"/>
      <c r="G18" s="233"/>
    </row>
    <row r="19" spans="1:7" s="182" customFormat="1" x14ac:dyDescent="0.2">
      <c r="A19" s="233"/>
      <c r="B19" s="233"/>
      <c r="C19" s="233"/>
      <c r="D19" s="233"/>
      <c r="E19" s="233"/>
      <c r="F19" s="233"/>
      <c r="G19" s="233"/>
    </row>
    <row r="20" spans="1:7" s="182" customFormat="1" ht="15.75" x14ac:dyDescent="0.25">
      <c r="A20" s="181" t="s">
        <v>676</v>
      </c>
      <c r="B20" s="233"/>
      <c r="C20" s="233"/>
      <c r="D20" s="233"/>
      <c r="E20" s="233"/>
      <c r="F20" s="233"/>
      <c r="G20" s="233"/>
    </row>
    <row r="21" spans="1:7" s="182" customFormat="1" x14ac:dyDescent="0.2">
      <c r="A21" s="233"/>
      <c r="B21" s="233"/>
      <c r="C21" s="233"/>
      <c r="D21" s="233"/>
      <c r="E21" s="233"/>
      <c r="F21" s="233"/>
      <c r="G21" s="233"/>
    </row>
    <row r="22" spans="1:7" x14ac:dyDescent="0.2">
      <c r="A22" s="233"/>
      <c r="B22" s="233"/>
      <c r="C22" s="233"/>
      <c r="D22" s="233"/>
      <c r="E22" s="233"/>
      <c r="F22" s="233"/>
      <c r="G22" s="233"/>
    </row>
    <row r="23" spans="1:7" x14ac:dyDescent="0.2">
      <c r="A23" s="233"/>
      <c r="B23" s="233"/>
      <c r="C23" s="182"/>
      <c r="D23" s="182"/>
      <c r="E23" s="182"/>
      <c r="F23" s="182"/>
      <c r="G23" s="233"/>
    </row>
    <row r="24" spans="1:7" ht="13.5" x14ac:dyDescent="0.25">
      <c r="A24" s="233"/>
      <c r="B24" s="233"/>
      <c r="C24" s="287"/>
      <c r="D24" s="288" t="s">
        <v>218</v>
      </c>
      <c r="E24" s="288"/>
      <c r="F24" s="287"/>
      <c r="G24" s="233"/>
    </row>
    <row r="25" spans="1:7" ht="13.5" x14ac:dyDescent="0.25">
      <c r="C25" s="188"/>
      <c r="D25" s="189"/>
      <c r="E25" s="189"/>
      <c r="F25" s="188"/>
    </row>
    <row r="26" spans="1:7" ht="13.5" x14ac:dyDescent="0.25">
      <c r="C26" s="188"/>
      <c r="D26" s="189"/>
      <c r="E26" s="189"/>
      <c r="F26" s="188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10.1. melléklet a 1/2016. (II.22)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zoomScale="120" zoomScaleNormal="120" zoomScaleSheetLayoutView="100" workbookViewId="0">
      <selection activeCell="D142" sqref="D142"/>
    </sheetView>
  </sheetViews>
  <sheetFormatPr defaultRowHeight="15.75" x14ac:dyDescent="0.25"/>
  <cols>
    <col min="1" max="1" width="9" style="411" customWidth="1"/>
    <col min="2" max="2" width="75.83203125" style="411" customWidth="1"/>
    <col min="3" max="3" width="15.5" style="412" customWidth="1"/>
    <col min="4" max="5" width="15.5" style="411" customWidth="1"/>
    <col min="6" max="6" width="9" style="38" customWidth="1"/>
    <col min="7" max="16384" width="9.33203125" style="38"/>
  </cols>
  <sheetData>
    <row r="1" spans="1:5" ht="15.95" customHeight="1" x14ac:dyDescent="0.25">
      <c r="A1" s="653" t="s">
        <v>14</v>
      </c>
      <c r="B1" s="653"/>
      <c r="C1" s="653"/>
      <c r="D1" s="653"/>
      <c r="E1" s="653"/>
    </row>
    <row r="2" spans="1:5" ht="15.95" customHeight="1" thickBot="1" x14ac:dyDescent="0.3">
      <c r="A2" s="654" t="s">
        <v>148</v>
      </c>
      <c r="B2" s="654"/>
      <c r="D2" s="156"/>
      <c r="E2" s="334" t="s">
        <v>670</v>
      </c>
    </row>
    <row r="3" spans="1:5" ht="38.1" customHeight="1" thickBot="1" x14ac:dyDescent="0.3">
      <c r="A3" s="23" t="s">
        <v>69</v>
      </c>
      <c r="B3" s="24" t="s">
        <v>16</v>
      </c>
      <c r="C3" s="24" t="str">
        <f>+CONCATENATE(LEFT(ÖSSZEFÜGGÉSEK!A5,4)-2,". évi tény")</f>
        <v>2014. évi tény</v>
      </c>
      <c r="D3" s="434" t="str">
        <f>+CONCATENATE(LEFT(ÖSSZEFÜGGÉSEK!A5,4)-1,". évi várható")</f>
        <v>2015. évi várható</v>
      </c>
      <c r="E3" s="178" t="str">
        <f>+'1.1.sz.mell.'!C3</f>
        <v>2016. évi előirányzat</v>
      </c>
    </row>
    <row r="4" spans="1:5" s="40" customFormat="1" ht="12" customHeight="1" thickBot="1" x14ac:dyDescent="0.25">
      <c r="A4" s="32" t="s">
        <v>500</v>
      </c>
      <c r="B4" s="33" t="s">
        <v>501</v>
      </c>
      <c r="C4" s="33" t="s">
        <v>502</v>
      </c>
      <c r="D4" s="33" t="s">
        <v>504</v>
      </c>
      <c r="E4" s="479" t="s">
        <v>503</v>
      </c>
    </row>
    <row r="5" spans="1:5" s="1" customFormat="1" ht="12" customHeight="1" thickBot="1" x14ac:dyDescent="0.25">
      <c r="A5" s="20" t="s">
        <v>17</v>
      </c>
      <c r="B5" s="21" t="s">
        <v>250</v>
      </c>
      <c r="C5" s="426">
        <f>+C6+C7+C8+C9+C10+C11</f>
        <v>46947000</v>
      </c>
      <c r="D5" s="426">
        <f>+D6+D7+D8+D9+D10+D11</f>
        <v>36960000</v>
      </c>
      <c r="E5" s="291">
        <f>+E6+E7+E8+E9+E10+E11</f>
        <v>31199364</v>
      </c>
    </row>
    <row r="6" spans="1:5" s="1" customFormat="1" ht="12" customHeight="1" x14ac:dyDescent="0.2">
      <c r="A6" s="15" t="s">
        <v>98</v>
      </c>
      <c r="B6" s="445" t="s">
        <v>251</v>
      </c>
      <c r="C6" s="428">
        <v>18006000</v>
      </c>
      <c r="D6" s="428">
        <v>13224000</v>
      </c>
      <c r="E6" s="293">
        <f>'1.1.sz.mell.'!C6</f>
        <v>14326775</v>
      </c>
    </row>
    <row r="7" spans="1:5" s="1" customFormat="1" ht="12" customHeight="1" x14ac:dyDescent="0.2">
      <c r="A7" s="14" t="s">
        <v>99</v>
      </c>
      <c r="B7" s="446" t="s">
        <v>252</v>
      </c>
      <c r="C7" s="427"/>
      <c r="D7" s="427"/>
      <c r="E7" s="293">
        <f>'1.1.sz.mell.'!C7</f>
        <v>0</v>
      </c>
    </row>
    <row r="8" spans="1:5" s="1" customFormat="1" ht="12" customHeight="1" x14ac:dyDescent="0.2">
      <c r="A8" s="14" t="s">
        <v>100</v>
      </c>
      <c r="B8" s="446" t="s">
        <v>253</v>
      </c>
      <c r="C8" s="427">
        <v>19777000</v>
      </c>
      <c r="D8" s="427">
        <v>16864000</v>
      </c>
      <c r="E8" s="293">
        <f>'1.1.sz.mell.'!C8</f>
        <v>15672589</v>
      </c>
    </row>
    <row r="9" spans="1:5" s="1" customFormat="1" ht="12" customHeight="1" x14ac:dyDescent="0.2">
      <c r="A9" s="14" t="s">
        <v>101</v>
      </c>
      <c r="B9" s="446" t="s">
        <v>254</v>
      </c>
      <c r="C9" s="427">
        <v>748000</v>
      </c>
      <c r="D9" s="427">
        <v>1200000</v>
      </c>
      <c r="E9" s="293">
        <f>'1.1.sz.mell.'!C9</f>
        <v>1200000</v>
      </c>
    </row>
    <row r="10" spans="1:5" s="1" customFormat="1" ht="12" customHeight="1" x14ac:dyDescent="0.2">
      <c r="A10" s="14" t="s">
        <v>144</v>
      </c>
      <c r="B10" s="320" t="s">
        <v>436</v>
      </c>
      <c r="C10" s="427">
        <v>8416000</v>
      </c>
      <c r="D10" s="427">
        <v>5556000</v>
      </c>
      <c r="E10" s="293">
        <f>'1.1.sz.mell.'!C10</f>
        <v>0</v>
      </c>
    </row>
    <row r="11" spans="1:5" s="1" customFormat="1" ht="12" customHeight="1" thickBot="1" x14ac:dyDescent="0.25">
      <c r="A11" s="16" t="s">
        <v>102</v>
      </c>
      <c r="B11" s="321" t="s">
        <v>437</v>
      </c>
      <c r="C11" s="427"/>
      <c r="D11" s="427">
        <v>116000</v>
      </c>
      <c r="E11" s="293">
        <f>'1.1.sz.mell.'!C11</f>
        <v>0</v>
      </c>
    </row>
    <row r="12" spans="1:5" s="1" customFormat="1" ht="12" customHeight="1" thickBot="1" x14ac:dyDescent="0.25">
      <c r="A12" s="20" t="s">
        <v>18</v>
      </c>
      <c r="B12" s="319" t="s">
        <v>255</v>
      </c>
      <c r="C12" s="426">
        <f>+C13+C14+C15+C16+C17</f>
        <v>66579000</v>
      </c>
      <c r="D12" s="426">
        <f>+D13+D14+D15+D16+D17</f>
        <v>96302000</v>
      </c>
      <c r="E12" s="291">
        <f>+E13+E14+E15+E16+E17</f>
        <v>70678407</v>
      </c>
    </row>
    <row r="13" spans="1:5" s="1" customFormat="1" ht="12" customHeight="1" x14ac:dyDescent="0.2">
      <c r="A13" s="15" t="s">
        <v>104</v>
      </c>
      <c r="B13" s="445" t="s">
        <v>256</v>
      </c>
      <c r="C13" s="428"/>
      <c r="D13" s="428"/>
      <c r="E13" s="293"/>
    </row>
    <row r="14" spans="1:5" s="1" customFormat="1" ht="12" customHeight="1" x14ac:dyDescent="0.2">
      <c r="A14" s="14" t="s">
        <v>105</v>
      </c>
      <c r="B14" s="446" t="s">
        <v>257</v>
      </c>
      <c r="C14" s="427"/>
      <c r="D14" s="427"/>
      <c r="E14" s="292"/>
    </row>
    <row r="15" spans="1:5" s="1" customFormat="1" ht="12" customHeight="1" x14ac:dyDescent="0.2">
      <c r="A15" s="14" t="s">
        <v>106</v>
      </c>
      <c r="B15" s="446" t="s">
        <v>426</v>
      </c>
      <c r="C15" s="427"/>
      <c r="D15" s="427"/>
      <c r="E15" s="292"/>
    </row>
    <row r="16" spans="1:5" s="1" customFormat="1" ht="12" customHeight="1" x14ac:dyDescent="0.2">
      <c r="A16" s="14" t="s">
        <v>107</v>
      </c>
      <c r="B16" s="446" t="s">
        <v>427</v>
      </c>
      <c r="C16" s="427"/>
      <c r="D16" s="427"/>
      <c r="E16" s="292"/>
    </row>
    <row r="17" spans="1:5" s="1" customFormat="1" ht="12" customHeight="1" x14ac:dyDescent="0.2">
      <c r="A17" s="14" t="s">
        <v>108</v>
      </c>
      <c r="B17" s="446" t="s">
        <v>258</v>
      </c>
      <c r="C17" s="427">
        <v>66579000</v>
      </c>
      <c r="D17" s="427">
        <v>96302000</v>
      </c>
      <c r="E17" s="292">
        <f>'1.1.sz.mell.'!C17</f>
        <v>70678407</v>
      </c>
    </row>
    <row r="18" spans="1:5" s="1" customFormat="1" ht="12" customHeight="1" thickBot="1" x14ac:dyDescent="0.25">
      <c r="A18" s="16" t="s">
        <v>117</v>
      </c>
      <c r="B18" s="321" t="s">
        <v>259</v>
      </c>
      <c r="C18" s="429"/>
      <c r="D18" s="429"/>
      <c r="E18" s="294"/>
    </row>
    <row r="19" spans="1:5" s="1" customFormat="1" ht="12" customHeight="1" thickBot="1" x14ac:dyDescent="0.25">
      <c r="A19" s="20" t="s">
        <v>19</v>
      </c>
      <c r="B19" s="21" t="s">
        <v>260</v>
      </c>
      <c r="C19" s="426">
        <f>+C20+C21+C22+C23+C24</f>
        <v>57867000</v>
      </c>
      <c r="D19" s="426">
        <f>+D20+D21+D22+D23+D24</f>
        <v>945000</v>
      </c>
      <c r="E19" s="291">
        <f>+E20+E21+E22+E23+E24</f>
        <v>2866977</v>
      </c>
    </row>
    <row r="20" spans="1:5" s="1" customFormat="1" ht="12" customHeight="1" x14ac:dyDescent="0.2">
      <c r="A20" s="15" t="s">
        <v>87</v>
      </c>
      <c r="B20" s="445" t="s">
        <v>261</v>
      </c>
      <c r="C20" s="428"/>
      <c r="D20" s="428"/>
      <c r="E20" s="293"/>
    </row>
    <row r="21" spans="1:5" s="1" customFormat="1" ht="12" customHeight="1" x14ac:dyDescent="0.2">
      <c r="A21" s="14" t="s">
        <v>88</v>
      </c>
      <c r="B21" s="446" t="s">
        <v>262</v>
      </c>
      <c r="C21" s="427"/>
      <c r="D21" s="427"/>
      <c r="E21" s="292"/>
    </row>
    <row r="22" spans="1:5" s="1" customFormat="1" ht="12" customHeight="1" x14ac:dyDescent="0.2">
      <c r="A22" s="14" t="s">
        <v>89</v>
      </c>
      <c r="B22" s="446" t="s">
        <v>428</v>
      </c>
      <c r="C22" s="427"/>
      <c r="D22" s="427"/>
      <c r="E22" s="292"/>
    </row>
    <row r="23" spans="1:5" s="1" customFormat="1" ht="12" customHeight="1" x14ac:dyDescent="0.2">
      <c r="A23" s="14" t="s">
        <v>90</v>
      </c>
      <c r="B23" s="446" t="s">
        <v>429</v>
      </c>
      <c r="C23" s="427"/>
      <c r="D23" s="427"/>
      <c r="E23" s="292"/>
    </row>
    <row r="24" spans="1:5" s="1" customFormat="1" ht="12" customHeight="1" x14ac:dyDescent="0.2">
      <c r="A24" s="14" t="s">
        <v>167</v>
      </c>
      <c r="B24" s="446" t="s">
        <v>263</v>
      </c>
      <c r="C24" s="427">
        <v>57867000</v>
      </c>
      <c r="D24" s="427">
        <v>945000</v>
      </c>
      <c r="E24" s="292">
        <f>'1.1.sz.mell.'!C24</f>
        <v>2866977</v>
      </c>
    </row>
    <row r="25" spans="1:5" s="1" customFormat="1" ht="12" customHeight="1" thickBot="1" x14ac:dyDescent="0.25">
      <c r="A25" s="16" t="s">
        <v>168</v>
      </c>
      <c r="B25" s="447" t="s">
        <v>264</v>
      </c>
      <c r="C25" s="429"/>
      <c r="D25" s="429"/>
      <c r="E25" s="294"/>
    </row>
    <row r="26" spans="1:5" s="1" customFormat="1" ht="12" customHeight="1" thickBot="1" x14ac:dyDescent="0.25">
      <c r="A26" s="20" t="s">
        <v>169</v>
      </c>
      <c r="B26" s="21" t="s">
        <v>265</v>
      </c>
      <c r="C26" s="433">
        <f>+C27+C31+C32+C33</f>
        <v>1936000</v>
      </c>
      <c r="D26" s="433">
        <f>+D27+D31+D32+D33</f>
        <v>1888000</v>
      </c>
      <c r="E26" s="476">
        <f>+E27+E31+E32+E33</f>
        <v>1895000</v>
      </c>
    </row>
    <row r="27" spans="1:5" s="1" customFormat="1" ht="12" customHeight="1" x14ac:dyDescent="0.2">
      <c r="A27" s="15" t="s">
        <v>266</v>
      </c>
      <c r="B27" s="445" t="s">
        <v>443</v>
      </c>
      <c r="C27" s="478">
        <f>+C28+C29+C30</f>
        <v>1346000</v>
      </c>
      <c r="D27" s="478">
        <f>+D28+D29+D30</f>
        <v>1287000</v>
      </c>
      <c r="E27" s="477">
        <f>+E28+E29+E30</f>
        <v>1295000</v>
      </c>
    </row>
    <row r="28" spans="1:5" s="1" customFormat="1" ht="12" customHeight="1" x14ac:dyDescent="0.2">
      <c r="A28" s="14" t="s">
        <v>267</v>
      </c>
      <c r="B28" s="446" t="s">
        <v>272</v>
      </c>
      <c r="C28" s="427">
        <v>345000</v>
      </c>
      <c r="D28" s="427">
        <v>354000</v>
      </c>
      <c r="E28" s="292">
        <f>'1.1.sz.mell.'!C28</f>
        <v>360000</v>
      </c>
    </row>
    <row r="29" spans="1:5" s="1" customFormat="1" ht="12" customHeight="1" x14ac:dyDescent="0.2">
      <c r="A29" s="14" t="s">
        <v>268</v>
      </c>
      <c r="B29" s="446" t="s">
        <v>273</v>
      </c>
      <c r="C29" s="427"/>
      <c r="D29" s="427"/>
      <c r="E29" s="292">
        <f>'1.1.sz.mell.'!C29</f>
        <v>0</v>
      </c>
    </row>
    <row r="30" spans="1:5" s="1" customFormat="1" ht="12" customHeight="1" x14ac:dyDescent="0.2">
      <c r="A30" s="14" t="s">
        <v>441</v>
      </c>
      <c r="B30" s="520" t="s">
        <v>442</v>
      </c>
      <c r="C30" s="427">
        <v>1001000</v>
      </c>
      <c r="D30" s="427">
        <v>933000</v>
      </c>
      <c r="E30" s="292">
        <f>'1.1.sz.mell.'!C30</f>
        <v>935000</v>
      </c>
    </row>
    <row r="31" spans="1:5" s="1" customFormat="1" ht="12" customHeight="1" x14ac:dyDescent="0.2">
      <c r="A31" s="14" t="s">
        <v>269</v>
      </c>
      <c r="B31" s="446" t="s">
        <v>274</v>
      </c>
      <c r="C31" s="427">
        <v>590000</v>
      </c>
      <c r="D31" s="427">
        <v>596000</v>
      </c>
      <c r="E31" s="292">
        <f>'1.1.sz.mell.'!C31</f>
        <v>600000</v>
      </c>
    </row>
    <row r="32" spans="1:5" s="1" customFormat="1" ht="12" customHeight="1" x14ac:dyDescent="0.2">
      <c r="A32" s="14" t="s">
        <v>270</v>
      </c>
      <c r="B32" s="446" t="s">
        <v>275</v>
      </c>
      <c r="C32" s="427"/>
      <c r="D32" s="427"/>
      <c r="E32" s="292">
        <f>'1.1.sz.mell.'!C32</f>
        <v>0</v>
      </c>
    </row>
    <row r="33" spans="1:5" s="1" customFormat="1" ht="12" customHeight="1" thickBot="1" x14ac:dyDescent="0.25">
      <c r="A33" s="16" t="s">
        <v>271</v>
      </c>
      <c r="B33" s="447" t="s">
        <v>276</v>
      </c>
      <c r="C33" s="429"/>
      <c r="D33" s="429">
        <v>5000</v>
      </c>
      <c r="E33" s="292">
        <f>'1.1.sz.mell.'!C33</f>
        <v>0</v>
      </c>
    </row>
    <row r="34" spans="1:5" s="1" customFormat="1" ht="12" customHeight="1" thickBot="1" x14ac:dyDescent="0.25">
      <c r="A34" s="20" t="s">
        <v>21</v>
      </c>
      <c r="B34" s="21" t="s">
        <v>438</v>
      </c>
      <c r="C34" s="426">
        <f>SUM(C35:C45)</f>
        <v>23518000</v>
      </c>
      <c r="D34" s="426">
        <f>SUM(D35:D45)</f>
        <v>29896000</v>
      </c>
      <c r="E34" s="291">
        <f>SUM(E35:E45)</f>
        <v>11765276</v>
      </c>
    </row>
    <row r="35" spans="1:5" s="1" customFormat="1" ht="12" customHeight="1" x14ac:dyDescent="0.2">
      <c r="A35" s="15" t="s">
        <v>91</v>
      </c>
      <c r="B35" s="445" t="s">
        <v>279</v>
      </c>
      <c r="C35" s="428">
        <v>3601000</v>
      </c>
      <c r="D35" s="428">
        <v>6677000</v>
      </c>
      <c r="E35" s="293">
        <f>'1.1.sz.mell.'!C35</f>
        <v>2800000</v>
      </c>
    </row>
    <row r="36" spans="1:5" s="1" customFormat="1" ht="12" customHeight="1" x14ac:dyDescent="0.2">
      <c r="A36" s="14" t="s">
        <v>92</v>
      </c>
      <c r="B36" s="446" t="s">
        <v>280</v>
      </c>
      <c r="C36" s="427">
        <v>14867000</v>
      </c>
      <c r="D36" s="427">
        <v>16569000</v>
      </c>
      <c r="E36" s="293">
        <f>'1.1.sz.mell.'!C36</f>
        <v>8960000</v>
      </c>
    </row>
    <row r="37" spans="1:5" s="1" customFormat="1" ht="12" customHeight="1" x14ac:dyDescent="0.2">
      <c r="A37" s="14" t="s">
        <v>93</v>
      </c>
      <c r="B37" s="446" t="s">
        <v>281</v>
      </c>
      <c r="C37" s="427"/>
      <c r="D37" s="427">
        <v>663000</v>
      </c>
      <c r="E37" s="293">
        <f>'1.1.sz.mell.'!C37</f>
        <v>0</v>
      </c>
    </row>
    <row r="38" spans="1:5" s="1" customFormat="1" ht="12" customHeight="1" x14ac:dyDescent="0.2">
      <c r="A38" s="14" t="s">
        <v>171</v>
      </c>
      <c r="B38" s="446" t="s">
        <v>282</v>
      </c>
      <c r="C38" s="427"/>
      <c r="D38" s="427"/>
      <c r="E38" s="293"/>
    </row>
    <row r="39" spans="1:5" s="1" customFormat="1" ht="12" customHeight="1" x14ac:dyDescent="0.2">
      <c r="A39" s="14" t="s">
        <v>172</v>
      </c>
      <c r="B39" s="446" t="s">
        <v>283</v>
      </c>
      <c r="C39" s="427">
        <v>61000</v>
      </c>
      <c r="D39" s="427">
        <v>32000</v>
      </c>
      <c r="E39" s="293">
        <v>60</v>
      </c>
    </row>
    <row r="40" spans="1:5" s="1" customFormat="1" ht="12" customHeight="1" x14ac:dyDescent="0.2">
      <c r="A40" s="14" t="s">
        <v>173</v>
      </c>
      <c r="B40" s="446" t="s">
        <v>284</v>
      </c>
      <c r="C40" s="427">
        <v>4928000</v>
      </c>
      <c r="D40" s="427">
        <v>5883000</v>
      </c>
      <c r="E40" s="293">
        <v>5216</v>
      </c>
    </row>
    <row r="41" spans="1:5" s="1" customFormat="1" ht="12" customHeight="1" x14ac:dyDescent="0.2">
      <c r="A41" s="14" t="s">
        <v>174</v>
      </c>
      <c r="B41" s="446" t="s">
        <v>285</v>
      </c>
      <c r="C41" s="427">
        <v>61000</v>
      </c>
      <c r="D41" s="427"/>
      <c r="E41" s="293">
        <f>'1.1.sz.mell.'!C41</f>
        <v>0</v>
      </c>
    </row>
    <row r="42" spans="1:5" s="1" customFormat="1" ht="12" customHeight="1" x14ac:dyDescent="0.2">
      <c r="A42" s="14" t="s">
        <v>175</v>
      </c>
      <c r="B42" s="446" t="s">
        <v>286</v>
      </c>
      <c r="C42" s="427"/>
      <c r="D42" s="427">
        <v>30000</v>
      </c>
      <c r="E42" s="293">
        <f>'1.1.sz.mell.'!C42</f>
        <v>0</v>
      </c>
    </row>
    <row r="43" spans="1:5" s="1" customFormat="1" ht="12" customHeight="1" x14ac:dyDescent="0.2">
      <c r="A43" s="14" t="s">
        <v>277</v>
      </c>
      <c r="B43" s="446" t="s">
        <v>287</v>
      </c>
      <c r="C43" s="430"/>
      <c r="D43" s="430"/>
      <c r="E43" s="293">
        <f>'1.1.sz.mell.'!C43</f>
        <v>0</v>
      </c>
    </row>
    <row r="44" spans="1:5" s="1" customFormat="1" ht="12" customHeight="1" x14ac:dyDescent="0.2">
      <c r="A44" s="16" t="s">
        <v>278</v>
      </c>
      <c r="B44" s="447" t="s">
        <v>440</v>
      </c>
      <c r="C44" s="431"/>
      <c r="D44" s="431"/>
      <c r="E44" s="293">
        <f>'1.1.sz.mell.'!C44</f>
        <v>0</v>
      </c>
    </row>
    <row r="45" spans="1:5" s="1" customFormat="1" ht="12" customHeight="1" thickBot="1" x14ac:dyDescent="0.25">
      <c r="A45" s="16" t="s">
        <v>439</v>
      </c>
      <c r="B45" s="321" t="s">
        <v>288</v>
      </c>
      <c r="C45" s="431"/>
      <c r="D45" s="431">
        <v>42000</v>
      </c>
      <c r="E45" s="293">
        <f>'1.1.sz.mell.'!C45</f>
        <v>0</v>
      </c>
    </row>
    <row r="46" spans="1:5" s="1" customFormat="1" ht="12" customHeight="1" thickBot="1" x14ac:dyDescent="0.25">
      <c r="A46" s="20" t="s">
        <v>22</v>
      </c>
      <c r="B46" s="21" t="s">
        <v>289</v>
      </c>
      <c r="C46" s="426">
        <f>SUM(C47:C51)</f>
        <v>0</v>
      </c>
      <c r="D46" s="426">
        <f>SUM(D47:D51)</f>
        <v>0</v>
      </c>
      <c r="E46" s="291">
        <f>SUM(E47:E51)</f>
        <v>0</v>
      </c>
    </row>
    <row r="47" spans="1:5" s="1" customFormat="1" ht="12" customHeight="1" x14ac:dyDescent="0.2">
      <c r="A47" s="15" t="s">
        <v>94</v>
      </c>
      <c r="B47" s="445" t="s">
        <v>293</v>
      </c>
      <c r="C47" s="494"/>
      <c r="D47" s="494"/>
      <c r="E47" s="318"/>
    </row>
    <row r="48" spans="1:5" s="1" customFormat="1" ht="12" customHeight="1" x14ac:dyDescent="0.2">
      <c r="A48" s="14" t="s">
        <v>95</v>
      </c>
      <c r="B48" s="446" t="s">
        <v>294</v>
      </c>
      <c r="C48" s="430"/>
      <c r="D48" s="430"/>
      <c r="E48" s="295">
        <f>'1.1.sz.mell.'!C48</f>
        <v>0</v>
      </c>
    </row>
    <row r="49" spans="1:5" s="1" customFormat="1" ht="12" customHeight="1" x14ac:dyDescent="0.2">
      <c r="A49" s="14" t="s">
        <v>290</v>
      </c>
      <c r="B49" s="446" t="s">
        <v>295</v>
      </c>
      <c r="C49" s="430"/>
      <c r="D49" s="430"/>
      <c r="E49" s="295"/>
    </row>
    <row r="50" spans="1:5" s="1" customFormat="1" ht="12" customHeight="1" x14ac:dyDescent="0.2">
      <c r="A50" s="14" t="s">
        <v>291</v>
      </c>
      <c r="B50" s="446" t="s">
        <v>296</v>
      </c>
      <c r="C50" s="430"/>
      <c r="D50" s="430"/>
      <c r="E50" s="295"/>
    </row>
    <row r="51" spans="1:5" s="1" customFormat="1" ht="12" customHeight="1" thickBot="1" x14ac:dyDescent="0.25">
      <c r="A51" s="16" t="s">
        <v>292</v>
      </c>
      <c r="B51" s="321" t="s">
        <v>297</v>
      </c>
      <c r="C51" s="431"/>
      <c r="D51" s="431"/>
      <c r="E51" s="296"/>
    </row>
    <row r="52" spans="1:5" s="1" customFormat="1" ht="12" customHeight="1" thickBot="1" x14ac:dyDescent="0.25">
      <c r="A52" s="20" t="s">
        <v>176</v>
      </c>
      <c r="B52" s="21" t="s">
        <v>298</v>
      </c>
      <c r="C52" s="426">
        <f>SUM(C53:C55)</f>
        <v>1662000</v>
      </c>
      <c r="D52" s="426">
        <f>SUM(D53:D55)</f>
        <v>51000</v>
      </c>
      <c r="E52" s="291">
        <f>SUM(E53:E55)</f>
        <v>0</v>
      </c>
    </row>
    <row r="53" spans="1:5" s="1" customFormat="1" ht="12" customHeight="1" x14ac:dyDescent="0.2">
      <c r="A53" s="15" t="s">
        <v>96</v>
      </c>
      <c r="B53" s="445" t="s">
        <v>299</v>
      </c>
      <c r="C53" s="428"/>
      <c r="D53" s="428"/>
      <c r="E53" s="293"/>
    </row>
    <row r="54" spans="1:5" s="1" customFormat="1" ht="12" customHeight="1" x14ac:dyDescent="0.2">
      <c r="A54" s="14" t="s">
        <v>97</v>
      </c>
      <c r="B54" s="446" t="s">
        <v>430</v>
      </c>
      <c r="C54" s="427"/>
      <c r="D54" s="427"/>
      <c r="E54" s="292"/>
    </row>
    <row r="55" spans="1:5" s="1" customFormat="1" ht="12" customHeight="1" x14ac:dyDescent="0.2">
      <c r="A55" s="14" t="s">
        <v>302</v>
      </c>
      <c r="B55" s="446" t="s">
        <v>300</v>
      </c>
      <c r="C55" s="427">
        <v>1662000</v>
      </c>
      <c r="D55" s="427">
        <v>51000</v>
      </c>
      <c r="E55" s="292"/>
    </row>
    <row r="56" spans="1:5" s="1" customFormat="1" ht="12" customHeight="1" thickBot="1" x14ac:dyDescent="0.25">
      <c r="A56" s="16" t="s">
        <v>303</v>
      </c>
      <c r="B56" s="321" t="s">
        <v>301</v>
      </c>
      <c r="C56" s="429"/>
      <c r="D56" s="429"/>
      <c r="E56" s="294"/>
    </row>
    <row r="57" spans="1:5" s="1" customFormat="1" ht="12" customHeight="1" thickBot="1" x14ac:dyDescent="0.25">
      <c r="A57" s="20" t="s">
        <v>24</v>
      </c>
      <c r="B57" s="319" t="s">
        <v>304</v>
      </c>
      <c r="C57" s="426">
        <f>SUM(C58:C60)</f>
        <v>0</v>
      </c>
      <c r="D57" s="426">
        <f>SUM(D58:D60)</f>
        <v>0</v>
      </c>
      <c r="E57" s="291">
        <f>SUM(E58:E60)</f>
        <v>0</v>
      </c>
    </row>
    <row r="58" spans="1:5" s="1" customFormat="1" ht="12" customHeight="1" x14ac:dyDescent="0.2">
      <c r="A58" s="15" t="s">
        <v>177</v>
      </c>
      <c r="B58" s="445" t="s">
        <v>306</v>
      </c>
      <c r="C58" s="430"/>
      <c r="D58" s="430"/>
      <c r="E58" s="295"/>
    </row>
    <row r="59" spans="1:5" s="1" customFormat="1" ht="12" customHeight="1" x14ac:dyDescent="0.2">
      <c r="A59" s="14" t="s">
        <v>178</v>
      </c>
      <c r="B59" s="446" t="s">
        <v>431</v>
      </c>
      <c r="C59" s="430"/>
      <c r="D59" s="430"/>
      <c r="E59" s="295"/>
    </row>
    <row r="60" spans="1:5" s="1" customFormat="1" ht="12" customHeight="1" x14ac:dyDescent="0.2">
      <c r="A60" s="14" t="s">
        <v>226</v>
      </c>
      <c r="B60" s="446" t="s">
        <v>307</v>
      </c>
      <c r="C60" s="430"/>
      <c r="D60" s="430"/>
      <c r="E60" s="295"/>
    </row>
    <row r="61" spans="1:5" s="1" customFormat="1" ht="12" customHeight="1" thickBot="1" x14ac:dyDescent="0.25">
      <c r="A61" s="16" t="s">
        <v>305</v>
      </c>
      <c r="B61" s="321" t="s">
        <v>308</v>
      </c>
      <c r="C61" s="430"/>
      <c r="D61" s="430"/>
      <c r="E61" s="295"/>
    </row>
    <row r="62" spans="1:5" s="1" customFormat="1" ht="12" customHeight="1" thickBot="1" x14ac:dyDescent="0.25">
      <c r="A62" s="527" t="s">
        <v>483</v>
      </c>
      <c r="B62" s="21" t="s">
        <v>309</v>
      </c>
      <c r="C62" s="433">
        <f>SUM(C5+C12+C19++C26+C34+C46+C52)</f>
        <v>198509000</v>
      </c>
      <c r="D62" s="433">
        <f>+D5+D12+D19+D26+D34+D46+D52+D57</f>
        <v>166042000</v>
      </c>
      <c r="E62" s="476">
        <f>+E5+E12+E19+E26+E34+E46+E52+E57</f>
        <v>118405024</v>
      </c>
    </row>
    <row r="63" spans="1:5" s="1" customFormat="1" ht="12" customHeight="1" thickBot="1" x14ac:dyDescent="0.25">
      <c r="A63" s="495" t="s">
        <v>310</v>
      </c>
      <c r="B63" s="319" t="s">
        <v>549</v>
      </c>
      <c r="C63" s="426"/>
      <c r="D63" s="426">
        <f>SUM(D64:D66)</f>
        <v>0</v>
      </c>
      <c r="E63" s="291">
        <f>SUM(E64:E66)</f>
        <v>0</v>
      </c>
    </row>
    <row r="64" spans="1:5" s="1" customFormat="1" ht="12" customHeight="1" x14ac:dyDescent="0.2">
      <c r="A64" s="15" t="s">
        <v>342</v>
      </c>
      <c r="B64" s="445" t="s">
        <v>312</v>
      </c>
      <c r="C64" s="430"/>
      <c r="D64" s="430"/>
      <c r="E64" s="295"/>
    </row>
    <row r="65" spans="1:7" s="1" customFormat="1" ht="12" customHeight="1" x14ac:dyDescent="0.2">
      <c r="A65" s="14" t="s">
        <v>351</v>
      </c>
      <c r="B65" s="446" t="s">
        <v>313</v>
      </c>
      <c r="C65" s="430"/>
      <c r="D65" s="430"/>
      <c r="E65" s="295"/>
    </row>
    <row r="66" spans="1:7" s="1" customFormat="1" ht="12" customHeight="1" thickBot="1" x14ac:dyDescent="0.25">
      <c r="A66" s="16" t="s">
        <v>352</v>
      </c>
      <c r="B66" s="521" t="s">
        <v>468</v>
      </c>
      <c r="C66" s="430"/>
      <c r="D66" s="430"/>
      <c r="E66" s="295"/>
    </row>
    <row r="67" spans="1:7" s="1" customFormat="1" ht="12" customHeight="1" thickBot="1" x14ac:dyDescent="0.25">
      <c r="A67" s="495" t="s">
        <v>315</v>
      </c>
      <c r="B67" s="319" t="s">
        <v>316</v>
      </c>
      <c r="C67" s="426">
        <f>SUM(C68:C71)</f>
        <v>0</v>
      </c>
      <c r="D67" s="426">
        <f>SUM(D68:D71)</f>
        <v>0</v>
      </c>
      <c r="E67" s="291">
        <f>SUM(E68:E71)</f>
        <v>0</v>
      </c>
    </row>
    <row r="68" spans="1:7" s="1" customFormat="1" ht="12" customHeight="1" x14ac:dyDescent="0.2">
      <c r="A68" s="15" t="s">
        <v>145</v>
      </c>
      <c r="B68" s="445" t="s">
        <v>317</v>
      </c>
      <c r="C68" s="430"/>
      <c r="D68" s="430"/>
      <c r="E68" s="295"/>
    </row>
    <row r="69" spans="1:7" s="1" customFormat="1" ht="17.25" customHeight="1" x14ac:dyDescent="0.25">
      <c r="A69" s="14" t="s">
        <v>146</v>
      </c>
      <c r="B69" s="446" t="s">
        <v>318</v>
      </c>
      <c r="C69" s="430"/>
      <c r="D69" s="430"/>
      <c r="E69" s="295"/>
      <c r="G69" s="41"/>
    </row>
    <row r="70" spans="1:7" s="1" customFormat="1" ht="12" customHeight="1" x14ac:dyDescent="0.2">
      <c r="A70" s="14" t="s">
        <v>343</v>
      </c>
      <c r="B70" s="446" t="s">
        <v>319</v>
      </c>
      <c r="C70" s="430"/>
      <c r="D70" s="430"/>
      <c r="E70" s="295"/>
    </row>
    <row r="71" spans="1:7" s="1" customFormat="1" ht="12" customHeight="1" thickBot="1" x14ac:dyDescent="0.25">
      <c r="A71" s="16" t="s">
        <v>344</v>
      </c>
      <c r="B71" s="321" t="s">
        <v>320</v>
      </c>
      <c r="C71" s="430"/>
      <c r="D71" s="430"/>
      <c r="E71" s="295"/>
    </row>
    <row r="72" spans="1:7" s="1" customFormat="1" ht="12" customHeight="1" thickBot="1" x14ac:dyDescent="0.25">
      <c r="A72" s="495" t="s">
        <v>321</v>
      </c>
      <c r="B72" s="319" t="s">
        <v>322</v>
      </c>
      <c r="C72" s="426">
        <f>SUM(C73:C74)</f>
        <v>925000</v>
      </c>
      <c r="D72" s="426">
        <f>SUM(D73:D74)</f>
        <v>25278000</v>
      </c>
      <c r="E72" s="291">
        <f>SUM(E73:E74)</f>
        <v>30594000</v>
      </c>
    </row>
    <row r="73" spans="1:7" s="1" customFormat="1" ht="12" customHeight="1" x14ac:dyDescent="0.2">
      <c r="A73" s="15" t="s">
        <v>345</v>
      </c>
      <c r="B73" s="445" t="s">
        <v>323</v>
      </c>
      <c r="C73" s="430">
        <v>925000</v>
      </c>
      <c r="D73" s="430">
        <v>25278000</v>
      </c>
      <c r="E73" s="295">
        <v>30594000</v>
      </c>
    </row>
    <row r="74" spans="1:7" s="1" customFormat="1" ht="12" customHeight="1" thickBot="1" x14ac:dyDescent="0.25">
      <c r="A74" s="16" t="s">
        <v>346</v>
      </c>
      <c r="B74" s="321" t="s">
        <v>324</v>
      </c>
      <c r="C74" s="430"/>
      <c r="D74" s="430"/>
      <c r="E74" s="295"/>
    </row>
    <row r="75" spans="1:7" s="1" customFormat="1" ht="12" customHeight="1" thickBot="1" x14ac:dyDescent="0.25">
      <c r="A75" s="495" t="s">
        <v>325</v>
      </c>
      <c r="B75" s="319" t="s">
        <v>326</v>
      </c>
      <c r="C75" s="426">
        <f>SUM(C76:C78)</f>
        <v>0</v>
      </c>
      <c r="D75" s="426">
        <f>SUM(D76:D78)</f>
        <v>1178000</v>
      </c>
      <c r="E75" s="291">
        <f>SUM(E76:E78)</f>
        <v>0</v>
      </c>
    </row>
    <row r="76" spans="1:7" s="1" customFormat="1" ht="12" customHeight="1" x14ac:dyDescent="0.2">
      <c r="A76" s="15" t="s">
        <v>347</v>
      </c>
      <c r="B76" s="445" t="s">
        <v>327</v>
      </c>
      <c r="C76" s="430"/>
      <c r="D76" s="430">
        <v>1178000</v>
      </c>
      <c r="E76" s="295"/>
    </row>
    <row r="77" spans="1:7" s="1" customFormat="1" ht="12" customHeight="1" x14ac:dyDescent="0.2">
      <c r="A77" s="14" t="s">
        <v>348</v>
      </c>
      <c r="B77" s="446" t="s">
        <v>328</v>
      </c>
      <c r="C77" s="430"/>
      <c r="D77" s="430"/>
      <c r="E77" s="295"/>
    </row>
    <row r="78" spans="1:7" s="1" customFormat="1" ht="12" customHeight="1" thickBot="1" x14ac:dyDescent="0.25">
      <c r="A78" s="16" t="s">
        <v>349</v>
      </c>
      <c r="B78" s="321" t="s">
        <v>329</v>
      </c>
      <c r="C78" s="430"/>
      <c r="D78" s="430"/>
      <c r="E78" s="295"/>
    </row>
    <row r="79" spans="1:7" s="1" customFormat="1" ht="12" customHeight="1" thickBot="1" x14ac:dyDescent="0.25">
      <c r="A79" s="495" t="s">
        <v>330</v>
      </c>
      <c r="B79" s="319" t="s">
        <v>350</v>
      </c>
      <c r="C79" s="426">
        <f>SUM(C80:C83)</f>
        <v>0</v>
      </c>
      <c r="D79" s="426">
        <f>SUM(D80:D83)</f>
        <v>0</v>
      </c>
      <c r="E79" s="291">
        <f>SUM(E80:E83)</f>
        <v>0</v>
      </c>
    </row>
    <row r="80" spans="1:7" s="1" customFormat="1" ht="12" customHeight="1" x14ac:dyDescent="0.2">
      <c r="A80" s="449" t="s">
        <v>331</v>
      </c>
      <c r="B80" s="445" t="s">
        <v>332</v>
      </c>
      <c r="C80" s="430"/>
      <c r="D80" s="430"/>
      <c r="E80" s="295"/>
    </row>
    <row r="81" spans="1:6" s="1" customFormat="1" ht="12" customHeight="1" x14ac:dyDescent="0.2">
      <c r="A81" s="450" t="s">
        <v>333</v>
      </c>
      <c r="B81" s="446" t="s">
        <v>334</v>
      </c>
      <c r="C81" s="430"/>
      <c r="D81" s="430"/>
      <c r="E81" s="295"/>
    </row>
    <row r="82" spans="1:6" s="1" customFormat="1" ht="12" customHeight="1" x14ac:dyDescent="0.2">
      <c r="A82" s="450" t="s">
        <v>335</v>
      </c>
      <c r="B82" s="446" t="s">
        <v>336</v>
      </c>
      <c r="C82" s="430"/>
      <c r="D82" s="430"/>
      <c r="E82" s="295"/>
    </row>
    <row r="83" spans="1:6" s="1" customFormat="1" ht="12" customHeight="1" thickBot="1" x14ac:dyDescent="0.25">
      <c r="A83" s="451" t="s">
        <v>337</v>
      </c>
      <c r="B83" s="321" t="s">
        <v>338</v>
      </c>
      <c r="C83" s="430"/>
      <c r="D83" s="430"/>
      <c r="E83" s="295"/>
    </row>
    <row r="84" spans="1:6" s="1" customFormat="1" ht="12" customHeight="1" thickBot="1" x14ac:dyDescent="0.25">
      <c r="A84" s="495" t="s">
        <v>339</v>
      </c>
      <c r="B84" s="319" t="s">
        <v>482</v>
      </c>
      <c r="C84" s="497"/>
      <c r="D84" s="497"/>
      <c r="E84" s="498"/>
    </row>
    <row r="85" spans="1:6" s="1" customFormat="1" ht="12" customHeight="1" thickBot="1" x14ac:dyDescent="0.25">
      <c r="A85" s="495" t="s">
        <v>341</v>
      </c>
      <c r="B85" s="319" t="s">
        <v>340</v>
      </c>
      <c r="C85" s="497"/>
      <c r="D85" s="497"/>
      <c r="E85" s="498"/>
    </row>
    <row r="86" spans="1:6" s="1" customFormat="1" ht="12" customHeight="1" thickBot="1" x14ac:dyDescent="0.25">
      <c r="A86" s="495" t="s">
        <v>353</v>
      </c>
      <c r="B86" s="452" t="s">
        <v>485</v>
      </c>
      <c r="C86" s="433">
        <f>+C63+C67+C72+C75+C79+C85+C84</f>
        <v>925000</v>
      </c>
      <c r="D86" s="433">
        <f>+D63+D67+D72+D75+D79+D85+D84</f>
        <v>26456000</v>
      </c>
      <c r="E86" s="476">
        <f>+E63+E67+E72+E75+E79+E85+E84</f>
        <v>30594000</v>
      </c>
    </row>
    <row r="87" spans="1:6" s="1" customFormat="1" ht="12" customHeight="1" thickBot="1" x14ac:dyDescent="0.25">
      <c r="A87" s="496" t="s">
        <v>484</v>
      </c>
      <c r="B87" s="453" t="s">
        <v>486</v>
      </c>
      <c r="C87" s="433">
        <f>+C62+C86</f>
        <v>199434000</v>
      </c>
      <c r="D87" s="433">
        <f>+D62+D86</f>
        <v>192498000</v>
      </c>
      <c r="E87" s="476">
        <f>+E62+E86</f>
        <v>148999024</v>
      </c>
    </row>
    <row r="88" spans="1:6" s="1" customFormat="1" ht="12" customHeight="1" x14ac:dyDescent="0.2">
      <c r="A88" s="402"/>
      <c r="B88" s="403"/>
      <c r="C88" s="404"/>
      <c r="D88" s="405"/>
      <c r="E88" s="406"/>
    </row>
    <row r="89" spans="1:6" s="1" customFormat="1" ht="12" customHeight="1" x14ac:dyDescent="0.2">
      <c r="A89" s="653" t="s">
        <v>45</v>
      </c>
      <c r="B89" s="653"/>
      <c r="C89" s="653"/>
      <c r="D89" s="653"/>
      <c r="E89" s="653"/>
    </row>
    <row r="90" spans="1:6" s="1" customFormat="1" ht="12" customHeight="1" thickBot="1" x14ac:dyDescent="0.25">
      <c r="A90" s="655" t="s">
        <v>149</v>
      </c>
      <c r="B90" s="655"/>
      <c r="C90" s="412"/>
      <c r="D90" s="156"/>
      <c r="E90" s="334" t="s">
        <v>670</v>
      </c>
    </row>
    <row r="91" spans="1:6" s="1" customFormat="1" ht="24" customHeight="1" thickBot="1" x14ac:dyDescent="0.25">
      <c r="A91" s="23" t="s">
        <v>15</v>
      </c>
      <c r="B91" s="24" t="s">
        <v>46</v>
      </c>
      <c r="C91" s="24" t="str">
        <f>+C3</f>
        <v>2014. évi tény</v>
      </c>
      <c r="D91" s="24" t="str">
        <f>+D3</f>
        <v>2015. évi várható</v>
      </c>
      <c r="E91" s="178" t="str">
        <f>+E3</f>
        <v>2016. évi előirányzat</v>
      </c>
      <c r="F91" s="164"/>
    </row>
    <row r="92" spans="1:6" s="1" customFormat="1" ht="12" customHeight="1" thickBot="1" x14ac:dyDescent="0.25">
      <c r="A92" s="32" t="s">
        <v>500</v>
      </c>
      <c r="B92" s="33" t="s">
        <v>501</v>
      </c>
      <c r="C92" s="33" t="s">
        <v>502</v>
      </c>
      <c r="D92" s="33" t="s">
        <v>504</v>
      </c>
      <c r="E92" s="479" t="s">
        <v>503</v>
      </c>
      <c r="F92" s="164"/>
    </row>
    <row r="93" spans="1:6" s="1" customFormat="1" ht="15" customHeight="1" thickBot="1" x14ac:dyDescent="0.25">
      <c r="A93" s="22" t="s">
        <v>17</v>
      </c>
      <c r="B93" s="31" t="s">
        <v>444</v>
      </c>
      <c r="C93" s="425">
        <f>C94+C95+C96+C97+C98+C111</f>
        <v>132943000</v>
      </c>
      <c r="D93" s="425">
        <f>D94+D95+D96+D97+D98+D111</f>
        <v>146616000</v>
      </c>
      <c r="E93" s="531">
        <f>E94+E95+E96+E97+E98+E111</f>
        <v>149841971</v>
      </c>
      <c r="F93" s="164"/>
    </row>
    <row r="94" spans="1:6" s="1" customFormat="1" ht="12.95" customHeight="1" x14ac:dyDescent="0.2">
      <c r="A94" s="17" t="s">
        <v>98</v>
      </c>
      <c r="B94" s="10" t="s">
        <v>47</v>
      </c>
      <c r="C94" s="538">
        <v>58858000</v>
      </c>
      <c r="D94" s="538">
        <v>77535000</v>
      </c>
      <c r="E94" s="532">
        <v>59521843</v>
      </c>
    </row>
    <row r="95" spans="1:6" ht="16.5" customHeight="1" x14ac:dyDescent="0.25">
      <c r="A95" s="14" t="s">
        <v>99</v>
      </c>
      <c r="B95" s="8" t="s">
        <v>179</v>
      </c>
      <c r="C95" s="427">
        <v>8846000</v>
      </c>
      <c r="D95" s="427">
        <v>12037000</v>
      </c>
      <c r="E95" s="292">
        <f>'1.1.sz.mell.'!C95</f>
        <v>9442098</v>
      </c>
    </row>
    <row r="96" spans="1:6" x14ac:dyDescent="0.25">
      <c r="A96" s="14" t="s">
        <v>100</v>
      </c>
      <c r="B96" s="8" t="s">
        <v>136</v>
      </c>
      <c r="C96" s="429">
        <v>36889000</v>
      </c>
      <c r="D96" s="429">
        <v>39283000</v>
      </c>
      <c r="E96" s="292">
        <f>'1.1.sz.mell.'!C96</f>
        <v>54742263</v>
      </c>
    </row>
    <row r="97" spans="1:5" s="40" customFormat="1" ht="12" customHeight="1" x14ac:dyDescent="0.2">
      <c r="A97" s="14" t="s">
        <v>101</v>
      </c>
      <c r="B97" s="11" t="s">
        <v>180</v>
      </c>
      <c r="C97" s="429">
        <v>6725000</v>
      </c>
      <c r="D97" s="429">
        <v>10264000</v>
      </c>
      <c r="E97" s="292">
        <f>'1.1.sz.mell.'!C97</f>
        <v>11670800</v>
      </c>
    </row>
    <row r="98" spans="1:5" ht="12" customHeight="1" x14ac:dyDescent="0.25">
      <c r="A98" s="14" t="s">
        <v>112</v>
      </c>
      <c r="B98" s="19" t="s">
        <v>181</v>
      </c>
      <c r="C98" s="429">
        <v>21625000</v>
      </c>
      <c r="D98" s="429">
        <v>7497000</v>
      </c>
      <c r="E98" s="292">
        <f>'1.1.sz.mell.'!C98</f>
        <v>14464967</v>
      </c>
    </row>
    <row r="99" spans="1:5" ht="12" customHeight="1" x14ac:dyDescent="0.25">
      <c r="A99" s="14" t="s">
        <v>102</v>
      </c>
      <c r="B99" s="8" t="s">
        <v>449</v>
      </c>
      <c r="C99" s="429"/>
      <c r="D99" s="429"/>
      <c r="E99" s="292">
        <f>'1.1.sz.mell.'!C99</f>
        <v>0</v>
      </c>
    </row>
    <row r="100" spans="1:5" ht="12" customHeight="1" x14ac:dyDescent="0.25">
      <c r="A100" s="14" t="s">
        <v>103</v>
      </c>
      <c r="B100" s="160" t="s">
        <v>448</v>
      </c>
      <c r="C100" s="429"/>
      <c r="D100" s="429"/>
      <c r="E100" s="292">
        <f>'1.1.sz.mell.'!C100</f>
        <v>0</v>
      </c>
    </row>
    <row r="101" spans="1:5" ht="12" customHeight="1" x14ac:dyDescent="0.25">
      <c r="A101" s="14" t="s">
        <v>113</v>
      </c>
      <c r="B101" s="160" t="s">
        <v>447</v>
      </c>
      <c r="C101" s="429"/>
      <c r="D101" s="429"/>
      <c r="E101" s="292">
        <f>'1.1.sz.mell.'!C101</f>
        <v>0</v>
      </c>
    </row>
    <row r="102" spans="1:5" ht="12" customHeight="1" x14ac:dyDescent="0.25">
      <c r="A102" s="14" t="s">
        <v>114</v>
      </c>
      <c r="B102" s="158" t="s">
        <v>356</v>
      </c>
      <c r="C102" s="429"/>
      <c r="D102" s="429"/>
      <c r="E102" s="292">
        <f>'1.1.sz.mell.'!C102</f>
        <v>0</v>
      </c>
    </row>
    <row r="103" spans="1:5" ht="12" customHeight="1" x14ac:dyDescent="0.25">
      <c r="A103" s="14" t="s">
        <v>115</v>
      </c>
      <c r="B103" s="159" t="s">
        <v>357</v>
      </c>
      <c r="C103" s="429"/>
      <c r="D103" s="429"/>
      <c r="E103" s="292">
        <f>'1.1.sz.mell.'!C103</f>
        <v>0</v>
      </c>
    </row>
    <row r="104" spans="1:5" ht="12" customHeight="1" x14ac:dyDescent="0.25">
      <c r="A104" s="14" t="s">
        <v>116</v>
      </c>
      <c r="B104" s="159" t="s">
        <v>358</v>
      </c>
      <c r="C104" s="429"/>
      <c r="D104" s="429"/>
      <c r="E104" s="292">
        <f>'1.1.sz.mell.'!C104</f>
        <v>0</v>
      </c>
    </row>
    <row r="105" spans="1:5" ht="12" customHeight="1" x14ac:dyDescent="0.25">
      <c r="A105" s="14" t="s">
        <v>118</v>
      </c>
      <c r="B105" s="158" t="s">
        <v>359</v>
      </c>
      <c r="C105" s="429">
        <v>18755000</v>
      </c>
      <c r="D105" s="429">
        <v>6777000</v>
      </c>
      <c r="E105" s="292">
        <f>'1.1.sz.mell.'!C105</f>
        <v>8664967</v>
      </c>
    </row>
    <row r="106" spans="1:5" ht="12" customHeight="1" x14ac:dyDescent="0.25">
      <c r="A106" s="14" t="s">
        <v>182</v>
      </c>
      <c r="B106" s="158" t="s">
        <v>360</v>
      </c>
      <c r="C106" s="429"/>
      <c r="D106" s="429"/>
      <c r="E106" s="292">
        <f>'1.1.sz.mell.'!C106</f>
        <v>0</v>
      </c>
    </row>
    <row r="107" spans="1:5" ht="12" customHeight="1" x14ac:dyDescent="0.25">
      <c r="A107" s="14" t="s">
        <v>354</v>
      </c>
      <c r="B107" s="159" t="s">
        <v>361</v>
      </c>
      <c r="C107" s="429"/>
      <c r="D107" s="429"/>
      <c r="E107" s="292">
        <f>'1.1.sz.mell.'!C107</f>
        <v>0</v>
      </c>
    </row>
    <row r="108" spans="1:5" ht="12" customHeight="1" x14ac:dyDescent="0.25">
      <c r="A108" s="13" t="s">
        <v>355</v>
      </c>
      <c r="B108" s="160" t="s">
        <v>362</v>
      </c>
      <c r="C108" s="429"/>
      <c r="D108" s="429"/>
      <c r="E108" s="292">
        <f>'1.1.sz.mell.'!C108</f>
        <v>0</v>
      </c>
    </row>
    <row r="109" spans="1:5" ht="12" customHeight="1" x14ac:dyDescent="0.25">
      <c r="A109" s="14" t="s">
        <v>445</v>
      </c>
      <c r="B109" s="160" t="s">
        <v>363</v>
      </c>
      <c r="C109" s="429"/>
      <c r="D109" s="429"/>
      <c r="E109" s="292">
        <f>'1.1.sz.mell.'!C109</f>
        <v>0</v>
      </c>
    </row>
    <row r="110" spans="1:5" ht="12" customHeight="1" x14ac:dyDescent="0.25">
      <c r="A110" s="16" t="s">
        <v>446</v>
      </c>
      <c r="B110" s="160" t="s">
        <v>364</v>
      </c>
      <c r="C110" s="429">
        <v>2870000</v>
      </c>
      <c r="D110" s="429">
        <v>720000</v>
      </c>
      <c r="E110" s="292">
        <f>'1.1.sz.mell.'!C110</f>
        <v>800000</v>
      </c>
    </row>
    <row r="111" spans="1:5" ht="12" customHeight="1" x14ac:dyDescent="0.25">
      <c r="A111" s="14" t="s">
        <v>450</v>
      </c>
      <c r="B111" s="11" t="s">
        <v>48</v>
      </c>
      <c r="C111" s="427"/>
      <c r="D111" s="427"/>
      <c r="E111" s="292">
        <f>'1.1.sz.mell.'!C111</f>
        <v>0</v>
      </c>
    </row>
    <row r="112" spans="1:5" ht="12" customHeight="1" x14ac:dyDescent="0.25">
      <c r="A112" s="14" t="s">
        <v>451</v>
      </c>
      <c r="B112" s="8" t="s">
        <v>453</v>
      </c>
      <c r="C112" s="427"/>
      <c r="D112" s="427"/>
      <c r="E112" s="292">
        <f>'1.1.sz.mell.'!C112</f>
        <v>5000000</v>
      </c>
    </row>
    <row r="113" spans="1:5" ht="12" customHeight="1" thickBot="1" x14ac:dyDescent="0.3">
      <c r="A113" s="18" t="s">
        <v>452</v>
      </c>
      <c r="B113" s="525" t="s">
        <v>454</v>
      </c>
      <c r="C113" s="539"/>
      <c r="D113" s="539"/>
      <c r="E113" s="533"/>
    </row>
    <row r="114" spans="1:5" ht="12" customHeight="1" thickBot="1" x14ac:dyDescent="0.3">
      <c r="A114" s="522" t="s">
        <v>18</v>
      </c>
      <c r="B114" s="523" t="s">
        <v>365</v>
      </c>
      <c r="C114" s="540">
        <f>+C115+C117+C119</f>
        <v>38213000</v>
      </c>
      <c r="D114" s="540">
        <f>+D115+D117+D119</f>
        <v>14363000</v>
      </c>
      <c r="E114" s="534">
        <f>+E115+E117+E119</f>
        <v>7703137</v>
      </c>
    </row>
    <row r="115" spans="1:5" ht="12" customHeight="1" x14ac:dyDescent="0.25">
      <c r="A115" s="15" t="s">
        <v>104</v>
      </c>
      <c r="B115" s="8" t="s">
        <v>224</v>
      </c>
      <c r="C115" s="428">
        <v>16471000</v>
      </c>
      <c r="D115" s="428">
        <v>8031000</v>
      </c>
      <c r="E115" s="293">
        <f>'1.1.sz.mell.'!C115</f>
        <v>2118977</v>
      </c>
    </row>
    <row r="116" spans="1:5" x14ac:dyDescent="0.25">
      <c r="A116" s="15" t="s">
        <v>105</v>
      </c>
      <c r="B116" s="12" t="s">
        <v>369</v>
      </c>
      <c r="C116" s="428"/>
      <c r="D116" s="428"/>
      <c r="E116" s="293"/>
    </row>
    <row r="117" spans="1:5" ht="12" customHeight="1" x14ac:dyDescent="0.25">
      <c r="A117" s="15" t="s">
        <v>106</v>
      </c>
      <c r="B117" s="12" t="s">
        <v>183</v>
      </c>
      <c r="C117" s="427">
        <v>21742000</v>
      </c>
      <c r="D117" s="427">
        <v>6332000</v>
      </c>
      <c r="E117" s="292">
        <f>'1.1.sz.mell.'!C117</f>
        <v>5584160</v>
      </c>
    </row>
    <row r="118" spans="1:5" ht="12" customHeight="1" x14ac:dyDescent="0.25">
      <c r="A118" s="15" t="s">
        <v>107</v>
      </c>
      <c r="B118" s="12" t="s">
        <v>370</v>
      </c>
      <c r="C118" s="427"/>
      <c r="D118" s="427"/>
      <c r="E118" s="292">
        <f>'1.1.sz.mell.'!C118</f>
        <v>0</v>
      </c>
    </row>
    <row r="119" spans="1:5" ht="12" customHeight="1" x14ac:dyDescent="0.25">
      <c r="A119" s="15" t="s">
        <v>108</v>
      </c>
      <c r="B119" s="321" t="s">
        <v>227</v>
      </c>
      <c r="C119" s="427"/>
      <c r="D119" s="427"/>
      <c r="E119" s="292">
        <f>'1.1.sz.mell.'!C119</f>
        <v>0</v>
      </c>
    </row>
    <row r="120" spans="1:5" ht="12" customHeight="1" x14ac:dyDescent="0.25">
      <c r="A120" s="15" t="s">
        <v>117</v>
      </c>
      <c r="B120" s="320" t="s">
        <v>432</v>
      </c>
      <c r="C120" s="427"/>
      <c r="D120" s="427"/>
      <c r="E120" s="292">
        <f>'1.1.sz.mell.'!C120</f>
        <v>0</v>
      </c>
    </row>
    <row r="121" spans="1:5" ht="12" customHeight="1" x14ac:dyDescent="0.25">
      <c r="A121" s="15" t="s">
        <v>119</v>
      </c>
      <c r="B121" s="441" t="s">
        <v>375</v>
      </c>
      <c r="C121" s="427"/>
      <c r="D121" s="427"/>
      <c r="E121" s="292">
        <f>'1.1.sz.mell.'!C121</f>
        <v>0</v>
      </c>
    </row>
    <row r="122" spans="1:5" ht="12" customHeight="1" x14ac:dyDescent="0.25">
      <c r="A122" s="15" t="s">
        <v>184</v>
      </c>
      <c r="B122" s="159" t="s">
        <v>358</v>
      </c>
      <c r="C122" s="427"/>
      <c r="D122" s="427"/>
      <c r="E122" s="292">
        <f>'1.1.sz.mell.'!C122</f>
        <v>0</v>
      </c>
    </row>
    <row r="123" spans="1:5" ht="12" customHeight="1" x14ac:dyDescent="0.25">
      <c r="A123" s="15" t="s">
        <v>185</v>
      </c>
      <c r="B123" s="159" t="s">
        <v>374</v>
      </c>
      <c r="C123" s="427"/>
      <c r="D123" s="427"/>
      <c r="E123" s="292">
        <f>'1.1.sz.mell.'!C123</f>
        <v>0</v>
      </c>
    </row>
    <row r="124" spans="1:5" ht="12" customHeight="1" x14ac:dyDescent="0.25">
      <c r="A124" s="15" t="s">
        <v>186</v>
      </c>
      <c r="B124" s="159" t="s">
        <v>373</v>
      </c>
      <c r="C124" s="427"/>
      <c r="D124" s="427"/>
      <c r="E124" s="292">
        <f>'1.1.sz.mell.'!C124</f>
        <v>0</v>
      </c>
    </row>
    <row r="125" spans="1:5" ht="12" customHeight="1" x14ac:dyDescent="0.25">
      <c r="A125" s="15" t="s">
        <v>366</v>
      </c>
      <c r="B125" s="159" t="s">
        <v>361</v>
      </c>
      <c r="C125" s="427"/>
      <c r="D125" s="427"/>
      <c r="E125" s="292">
        <f>'1.1.sz.mell.'!C125</f>
        <v>0</v>
      </c>
    </row>
    <row r="126" spans="1:5" ht="12" customHeight="1" x14ac:dyDescent="0.25">
      <c r="A126" s="15" t="s">
        <v>367</v>
      </c>
      <c r="B126" s="159" t="s">
        <v>372</v>
      </c>
      <c r="C126" s="427"/>
      <c r="D126" s="427"/>
      <c r="E126" s="292">
        <f>'1.1.sz.mell.'!C126</f>
        <v>0</v>
      </c>
    </row>
    <row r="127" spans="1:5" ht="12" customHeight="1" thickBot="1" x14ac:dyDescent="0.3">
      <c r="A127" s="13" t="s">
        <v>368</v>
      </c>
      <c r="B127" s="159" t="s">
        <v>371</v>
      </c>
      <c r="C127" s="429"/>
      <c r="D127" s="429"/>
      <c r="E127" s="294"/>
    </row>
    <row r="128" spans="1:5" ht="12" customHeight="1" thickBot="1" x14ac:dyDescent="0.3">
      <c r="A128" s="20" t="s">
        <v>19</v>
      </c>
      <c r="B128" s="139" t="s">
        <v>455</v>
      </c>
      <c r="C128" s="426">
        <f>+C93+C114</f>
        <v>171156000</v>
      </c>
      <c r="D128" s="426">
        <f>+D93+D114</f>
        <v>160979000</v>
      </c>
      <c r="E128" s="291">
        <f>+E93+E114</f>
        <v>157545108</v>
      </c>
    </row>
    <row r="129" spans="1:5" ht="12" customHeight="1" thickBot="1" x14ac:dyDescent="0.3">
      <c r="A129" s="20" t="s">
        <v>20</v>
      </c>
      <c r="B129" s="139" t="s">
        <v>456</v>
      </c>
      <c r="C129" s="426">
        <f>+C130+C131+C132</f>
        <v>0</v>
      </c>
      <c r="D129" s="426"/>
      <c r="E129" s="291">
        <f>+E130+E131+E132</f>
        <v>0</v>
      </c>
    </row>
    <row r="130" spans="1:5" ht="12" customHeight="1" x14ac:dyDescent="0.25">
      <c r="A130" s="15" t="s">
        <v>266</v>
      </c>
      <c r="B130" s="12" t="s">
        <v>463</v>
      </c>
      <c r="C130" s="427"/>
      <c r="D130" s="427"/>
      <c r="E130" s="292"/>
    </row>
    <row r="131" spans="1:5" ht="12" customHeight="1" x14ac:dyDescent="0.25">
      <c r="A131" s="15" t="s">
        <v>269</v>
      </c>
      <c r="B131" s="12" t="s">
        <v>464</v>
      </c>
      <c r="C131" s="427"/>
      <c r="D131" s="427"/>
      <c r="E131" s="292"/>
    </row>
    <row r="132" spans="1:5" ht="12" customHeight="1" thickBot="1" x14ac:dyDescent="0.3">
      <c r="A132" s="13" t="s">
        <v>270</v>
      </c>
      <c r="B132" s="12" t="s">
        <v>465</v>
      </c>
      <c r="C132" s="427"/>
      <c r="D132" s="427"/>
      <c r="E132" s="292"/>
    </row>
    <row r="133" spans="1:5" ht="12" customHeight="1" thickBot="1" x14ac:dyDescent="0.3">
      <c r="A133" s="20" t="s">
        <v>21</v>
      </c>
      <c r="B133" s="139" t="s">
        <v>457</v>
      </c>
      <c r="C133" s="426">
        <f>SUM(C134:C139)</f>
        <v>0</v>
      </c>
      <c r="D133" s="426">
        <f>SUM(D134:D139)</f>
        <v>0</v>
      </c>
      <c r="E133" s="291">
        <f>SUM(E134:E139)</f>
        <v>0</v>
      </c>
    </row>
    <row r="134" spans="1:5" ht="12" customHeight="1" x14ac:dyDescent="0.25">
      <c r="A134" s="15" t="s">
        <v>91</v>
      </c>
      <c r="B134" s="9" t="s">
        <v>466</v>
      </c>
      <c r="C134" s="427"/>
      <c r="D134" s="427"/>
      <c r="E134" s="292"/>
    </row>
    <row r="135" spans="1:5" ht="12" customHeight="1" x14ac:dyDescent="0.25">
      <c r="A135" s="15" t="s">
        <v>92</v>
      </c>
      <c r="B135" s="9" t="s">
        <v>458</v>
      </c>
      <c r="C135" s="427"/>
      <c r="D135" s="427"/>
      <c r="E135" s="292"/>
    </row>
    <row r="136" spans="1:5" ht="12" customHeight="1" x14ac:dyDescent="0.25">
      <c r="A136" s="15" t="s">
        <v>93</v>
      </c>
      <c r="B136" s="9" t="s">
        <v>459</v>
      </c>
      <c r="C136" s="427"/>
      <c r="D136" s="427"/>
      <c r="E136" s="292"/>
    </row>
    <row r="137" spans="1:5" ht="12" customHeight="1" x14ac:dyDescent="0.25">
      <c r="A137" s="15" t="s">
        <v>171</v>
      </c>
      <c r="B137" s="9" t="s">
        <v>460</v>
      </c>
      <c r="C137" s="427"/>
      <c r="D137" s="427"/>
      <c r="E137" s="292"/>
    </row>
    <row r="138" spans="1:5" ht="12" customHeight="1" x14ac:dyDescent="0.25">
      <c r="A138" s="15" t="s">
        <v>172</v>
      </c>
      <c r="B138" s="9" t="s">
        <v>461</v>
      </c>
      <c r="C138" s="427"/>
      <c r="D138" s="427"/>
      <c r="E138" s="292"/>
    </row>
    <row r="139" spans="1:5" ht="12" customHeight="1" thickBot="1" x14ac:dyDescent="0.3">
      <c r="A139" s="13" t="s">
        <v>173</v>
      </c>
      <c r="B139" s="9" t="s">
        <v>462</v>
      </c>
      <c r="C139" s="427"/>
      <c r="D139" s="427"/>
      <c r="E139" s="292"/>
    </row>
    <row r="140" spans="1:5" ht="12" customHeight="1" thickBot="1" x14ac:dyDescent="0.3">
      <c r="A140" s="20" t="s">
        <v>22</v>
      </c>
      <c r="B140" s="139" t="s">
        <v>470</v>
      </c>
      <c r="C140" s="433">
        <f>+C141+C142+C143+C144</f>
        <v>3000000</v>
      </c>
      <c r="D140" s="433">
        <f>+D141+D142+D143+D144</f>
        <v>925000</v>
      </c>
      <c r="E140" s="476">
        <f>+E141+E142+E143+E144</f>
        <v>0</v>
      </c>
    </row>
    <row r="141" spans="1:5" ht="12" customHeight="1" x14ac:dyDescent="0.25">
      <c r="A141" s="15" t="s">
        <v>94</v>
      </c>
      <c r="B141" s="9" t="s">
        <v>376</v>
      </c>
      <c r="C141" s="427"/>
      <c r="D141" s="427">
        <v>925000</v>
      </c>
      <c r="E141" s="292"/>
    </row>
    <row r="142" spans="1:5" ht="12" customHeight="1" x14ac:dyDescent="0.25">
      <c r="A142" s="15" t="s">
        <v>95</v>
      </c>
      <c r="B142" s="9" t="s">
        <v>377</v>
      </c>
      <c r="C142" s="427"/>
      <c r="D142" s="427"/>
      <c r="E142" s="292"/>
    </row>
    <row r="143" spans="1:5" ht="12" customHeight="1" x14ac:dyDescent="0.25">
      <c r="A143" s="15" t="s">
        <v>290</v>
      </c>
      <c r="B143" s="9" t="s">
        <v>471</v>
      </c>
      <c r="C143" s="427">
        <v>3000000</v>
      </c>
      <c r="D143" s="427"/>
      <c r="E143" s="292"/>
    </row>
    <row r="144" spans="1:5" ht="12" customHeight="1" thickBot="1" x14ac:dyDescent="0.3">
      <c r="A144" s="13" t="s">
        <v>291</v>
      </c>
      <c r="B144" s="7" t="s">
        <v>396</v>
      </c>
      <c r="C144" s="427"/>
      <c r="D144" s="427"/>
      <c r="E144" s="292"/>
    </row>
    <row r="145" spans="1:6" ht="12" customHeight="1" thickBot="1" x14ac:dyDescent="0.3">
      <c r="A145" s="20" t="s">
        <v>23</v>
      </c>
      <c r="B145" s="139" t="s">
        <v>472</v>
      </c>
      <c r="C145" s="541">
        <f>SUM(C146:C150)</f>
        <v>0</v>
      </c>
      <c r="D145" s="541">
        <f>SUM(D146:D150)</f>
        <v>0</v>
      </c>
      <c r="E145" s="535">
        <f>SUM(E146:E150)</f>
        <v>0</v>
      </c>
    </row>
    <row r="146" spans="1:6" ht="12" customHeight="1" x14ac:dyDescent="0.25">
      <c r="A146" s="15" t="s">
        <v>96</v>
      </c>
      <c r="B146" s="9" t="s">
        <v>467</v>
      </c>
      <c r="C146" s="427"/>
      <c r="D146" s="427"/>
      <c r="E146" s="292"/>
    </row>
    <row r="147" spans="1:6" ht="12" customHeight="1" x14ac:dyDescent="0.25">
      <c r="A147" s="15" t="s">
        <v>97</v>
      </c>
      <c r="B147" s="9" t="s">
        <v>474</v>
      </c>
      <c r="C147" s="427"/>
      <c r="D147" s="427"/>
      <c r="E147" s="292"/>
    </row>
    <row r="148" spans="1:6" ht="12" customHeight="1" x14ac:dyDescent="0.25">
      <c r="A148" s="15" t="s">
        <v>302</v>
      </c>
      <c r="B148" s="9" t="s">
        <v>469</v>
      </c>
      <c r="C148" s="427"/>
      <c r="D148" s="427"/>
      <c r="E148" s="292"/>
    </row>
    <row r="149" spans="1:6" ht="12" customHeight="1" x14ac:dyDescent="0.25">
      <c r="A149" s="15" t="s">
        <v>303</v>
      </c>
      <c r="B149" s="9" t="s">
        <v>475</v>
      </c>
      <c r="C149" s="427"/>
      <c r="D149" s="427"/>
      <c r="E149" s="292"/>
    </row>
    <row r="150" spans="1:6" ht="12" customHeight="1" thickBot="1" x14ac:dyDescent="0.3">
      <c r="A150" s="15" t="s">
        <v>473</v>
      </c>
      <c r="B150" s="9" t="s">
        <v>476</v>
      </c>
      <c r="C150" s="427"/>
      <c r="D150" s="427"/>
      <c r="E150" s="292"/>
    </row>
    <row r="151" spans="1:6" ht="12" customHeight="1" thickBot="1" x14ac:dyDescent="0.3">
      <c r="A151" s="20" t="s">
        <v>24</v>
      </c>
      <c r="B151" s="139" t="s">
        <v>477</v>
      </c>
      <c r="C151" s="542"/>
      <c r="D151" s="542"/>
      <c r="E151" s="536"/>
    </row>
    <row r="152" spans="1:6" ht="12" customHeight="1" thickBot="1" x14ac:dyDescent="0.3">
      <c r="A152" s="20" t="s">
        <v>25</v>
      </c>
      <c r="B152" s="139" t="s">
        <v>478</v>
      </c>
      <c r="C152" s="542"/>
      <c r="D152" s="542"/>
      <c r="E152" s="536"/>
    </row>
    <row r="153" spans="1:6" ht="15" customHeight="1" thickBot="1" x14ac:dyDescent="0.3">
      <c r="A153" s="20" t="s">
        <v>26</v>
      </c>
      <c r="B153" s="139" t="s">
        <v>480</v>
      </c>
      <c r="C153" s="543">
        <v>3000000</v>
      </c>
      <c r="D153" s="543">
        <f>+D129+D133+D140+D145+D151+D152</f>
        <v>925000</v>
      </c>
      <c r="E153" s="537">
        <f>+E129+E133+E140+E145+E151+E152</f>
        <v>0</v>
      </c>
      <c r="F153" s="140"/>
    </row>
    <row r="154" spans="1:6" s="1" customFormat="1" ht="12.95" customHeight="1" thickBot="1" x14ac:dyDescent="0.25">
      <c r="A154" s="322" t="s">
        <v>27</v>
      </c>
      <c r="B154" s="408" t="s">
        <v>479</v>
      </c>
      <c r="C154" s="543">
        <f>+C128+C153</f>
        <v>174156000</v>
      </c>
      <c r="D154" s="543">
        <f>+D128+D153</f>
        <v>161904000</v>
      </c>
      <c r="E154" s="537">
        <f>+E128+E153</f>
        <v>157545108</v>
      </c>
    </row>
    <row r="155" spans="1:6" x14ac:dyDescent="0.25">
      <c r="C155" s="411"/>
    </row>
    <row r="156" spans="1:6" x14ac:dyDescent="0.25">
      <c r="C156" s="411"/>
    </row>
    <row r="157" spans="1:6" x14ac:dyDescent="0.25">
      <c r="C157" s="411"/>
    </row>
    <row r="158" spans="1:6" ht="16.5" customHeight="1" x14ac:dyDescent="0.25">
      <c r="C158" s="411"/>
    </row>
    <row r="159" spans="1:6" x14ac:dyDescent="0.25">
      <c r="C159" s="411"/>
    </row>
    <row r="160" spans="1:6" x14ac:dyDescent="0.25">
      <c r="C160" s="411"/>
    </row>
    <row r="161" spans="3:3" x14ac:dyDescent="0.25">
      <c r="C161" s="411"/>
    </row>
    <row r="162" spans="3:3" x14ac:dyDescent="0.25">
      <c r="C162" s="411"/>
    </row>
    <row r="163" spans="3:3" x14ac:dyDescent="0.25">
      <c r="C163" s="411"/>
    </row>
    <row r="164" spans="3:3" x14ac:dyDescent="0.25">
      <c r="C164" s="411"/>
    </row>
    <row r="165" spans="3:3" x14ac:dyDescent="0.25">
      <c r="C165" s="411"/>
    </row>
    <row r="166" spans="3:3" x14ac:dyDescent="0.25">
      <c r="C166" s="411"/>
    </row>
    <row r="167" spans="3:3" x14ac:dyDescent="0.25">
      <c r="C167" s="411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
Tájékoztató kimutatások, mérlegek  &amp;UUra Község Önkormányzat2016.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topLeftCell="B1" workbookViewId="0">
      <selection activeCell="I5" sqref="I5"/>
    </sheetView>
  </sheetViews>
  <sheetFormatPr defaultRowHeight="12.75" x14ac:dyDescent="0.2"/>
  <cols>
    <col min="1" max="1" width="6.83203125" style="212" customWidth="1"/>
    <col min="2" max="2" width="49.6640625" style="56" customWidth="1"/>
    <col min="3" max="8" width="12.83203125" style="56" customWidth="1"/>
    <col min="9" max="9" width="14.33203125" style="56" customWidth="1"/>
    <col min="10" max="10" width="3.33203125" style="56" customWidth="1"/>
    <col min="11" max="16384" width="9.33203125" style="56"/>
  </cols>
  <sheetData>
    <row r="1" spans="1:10" ht="27.75" customHeight="1" x14ac:dyDescent="0.2">
      <c r="A1" s="702" t="s">
        <v>4</v>
      </c>
      <c r="B1" s="702"/>
      <c r="C1" s="702"/>
      <c r="D1" s="702"/>
      <c r="E1" s="702"/>
      <c r="F1" s="702"/>
      <c r="G1" s="702"/>
      <c r="H1" s="702"/>
      <c r="I1" s="702"/>
    </row>
    <row r="2" spans="1:10" ht="20.25" customHeight="1" thickBot="1" x14ac:dyDescent="0.3">
      <c r="I2" s="514" t="s">
        <v>672</v>
      </c>
    </row>
    <row r="3" spans="1:10" s="515" customFormat="1" ht="26.25" customHeight="1" x14ac:dyDescent="0.2">
      <c r="A3" s="710" t="s">
        <v>69</v>
      </c>
      <c r="B3" s="705" t="s">
        <v>85</v>
      </c>
      <c r="C3" s="710" t="s">
        <v>86</v>
      </c>
      <c r="D3" s="710" t="str">
        <f>+CONCATENATE(LEFT(ÖSSZEFÜGGÉSEK!A5,4)," előtti kifizetés")</f>
        <v>2016 előtti kifizetés</v>
      </c>
      <c r="E3" s="707" t="s">
        <v>68</v>
      </c>
      <c r="F3" s="708"/>
      <c r="G3" s="708"/>
      <c r="H3" s="709"/>
      <c r="I3" s="705" t="s">
        <v>49</v>
      </c>
    </row>
    <row r="4" spans="1:10" s="516" customFormat="1" ht="32.25" customHeight="1" thickBot="1" x14ac:dyDescent="0.25">
      <c r="A4" s="711"/>
      <c r="B4" s="706"/>
      <c r="C4" s="706"/>
      <c r="D4" s="711"/>
      <c r="E4" s="297" t="str">
        <f>+CONCATENATE(LEFT(ÖSSZEFÜGGÉSEK!A5,4),".")</f>
        <v>2016.</v>
      </c>
      <c r="F4" s="297" t="str">
        <f>+CONCATENATE(LEFT(ÖSSZEFÜGGÉSEK!A5,4)+1,".")</f>
        <v>2017.</v>
      </c>
      <c r="G4" s="297" t="str">
        <f>+CONCATENATE(LEFT(ÖSSZEFÜGGÉSEK!A5,4)+2,".")</f>
        <v>2018.</v>
      </c>
      <c r="H4" s="298" t="str">
        <f>+CONCATENATE(LEFT(ÖSSZEFÜGGÉSEK!A5,4)+2,".",CHAR(10)," után")</f>
        <v>2018.
 után</v>
      </c>
      <c r="I4" s="706"/>
    </row>
    <row r="5" spans="1:10" s="517" customFormat="1" ht="12.95" customHeight="1" thickBot="1" x14ac:dyDescent="0.25">
      <c r="A5" s="299" t="s">
        <v>500</v>
      </c>
      <c r="B5" s="300" t="s">
        <v>501</v>
      </c>
      <c r="C5" s="301" t="s">
        <v>502</v>
      </c>
      <c r="D5" s="300" t="s">
        <v>504</v>
      </c>
      <c r="E5" s="299" t="s">
        <v>503</v>
      </c>
      <c r="F5" s="301" t="s">
        <v>505</v>
      </c>
      <c r="G5" s="301" t="s">
        <v>507</v>
      </c>
      <c r="H5" s="302" t="s">
        <v>508</v>
      </c>
      <c r="I5" s="303" t="s">
        <v>509</v>
      </c>
    </row>
    <row r="6" spans="1:10" ht="24.75" customHeight="1" thickBot="1" x14ac:dyDescent="0.25">
      <c r="A6" s="304" t="s">
        <v>17</v>
      </c>
      <c r="B6" s="305" t="s">
        <v>5</v>
      </c>
      <c r="C6" s="509"/>
      <c r="D6" s="71">
        <f>+D7+D8</f>
        <v>0</v>
      </c>
      <c r="E6" s="72">
        <f>+E7+E8</f>
        <v>0</v>
      </c>
      <c r="F6" s="73">
        <f>+F7+F8</f>
        <v>0</v>
      </c>
      <c r="G6" s="73">
        <f>+G7+G8</f>
        <v>0</v>
      </c>
      <c r="H6" s="74">
        <f>+H7+H8</f>
        <v>0</v>
      </c>
      <c r="I6" s="71">
        <f t="shared" ref="I6:I17" si="0">SUM(D6:H6)</f>
        <v>0</v>
      </c>
    </row>
    <row r="7" spans="1:10" ht="20.100000000000001" customHeight="1" x14ac:dyDescent="0.2">
      <c r="A7" s="306" t="s">
        <v>18</v>
      </c>
      <c r="B7" s="75" t="s">
        <v>70</v>
      </c>
      <c r="C7" s="510"/>
      <c r="D7" s="76"/>
      <c r="E7" s="77"/>
      <c r="F7" s="28"/>
      <c r="G7" s="28"/>
      <c r="H7" s="25"/>
      <c r="I7" s="307">
        <f t="shared" si="0"/>
        <v>0</v>
      </c>
      <c r="J7" s="701" t="s">
        <v>534</v>
      </c>
    </row>
    <row r="8" spans="1:10" ht="20.100000000000001" customHeight="1" thickBot="1" x14ac:dyDescent="0.25">
      <c r="A8" s="306" t="s">
        <v>19</v>
      </c>
      <c r="B8" s="75" t="s">
        <v>70</v>
      </c>
      <c r="C8" s="510"/>
      <c r="D8" s="76"/>
      <c r="E8" s="77"/>
      <c r="F8" s="28"/>
      <c r="G8" s="28"/>
      <c r="H8" s="25"/>
      <c r="I8" s="307">
        <f t="shared" si="0"/>
        <v>0</v>
      </c>
      <c r="J8" s="701"/>
    </row>
    <row r="9" spans="1:10" ht="26.1" customHeight="1" thickBot="1" x14ac:dyDescent="0.25">
      <c r="A9" s="304" t="s">
        <v>20</v>
      </c>
      <c r="B9" s="305" t="s">
        <v>6</v>
      </c>
      <c r="C9" s="511"/>
      <c r="D9" s="71">
        <f>+D10+D11</f>
        <v>0</v>
      </c>
      <c r="E9" s="72">
        <f>+E10+E11</f>
        <v>0</v>
      </c>
      <c r="F9" s="73">
        <f>+F10+F11</f>
        <v>0</v>
      </c>
      <c r="G9" s="73">
        <f>+G10+G11</f>
        <v>0</v>
      </c>
      <c r="H9" s="74">
        <f>+H10+H11</f>
        <v>0</v>
      </c>
      <c r="I9" s="71">
        <f t="shared" si="0"/>
        <v>0</v>
      </c>
      <c r="J9" s="701"/>
    </row>
    <row r="10" spans="1:10" ht="20.100000000000001" customHeight="1" x14ac:dyDescent="0.2">
      <c r="A10" s="306" t="s">
        <v>21</v>
      </c>
      <c r="B10" s="75" t="s">
        <v>70</v>
      </c>
      <c r="C10" s="510"/>
      <c r="D10" s="76"/>
      <c r="E10" s="77"/>
      <c r="F10" s="28"/>
      <c r="G10" s="28"/>
      <c r="H10" s="25"/>
      <c r="I10" s="307">
        <f t="shared" si="0"/>
        <v>0</v>
      </c>
      <c r="J10" s="701"/>
    </row>
    <row r="11" spans="1:10" ht="20.100000000000001" customHeight="1" thickBot="1" x14ac:dyDescent="0.25">
      <c r="A11" s="306" t="s">
        <v>22</v>
      </c>
      <c r="B11" s="75" t="s">
        <v>70</v>
      </c>
      <c r="C11" s="510"/>
      <c r="D11" s="76"/>
      <c r="E11" s="77"/>
      <c r="F11" s="28"/>
      <c r="G11" s="28"/>
      <c r="H11" s="25"/>
      <c r="I11" s="307">
        <f t="shared" si="0"/>
        <v>0</v>
      </c>
      <c r="J11" s="701"/>
    </row>
    <row r="12" spans="1:10" ht="20.100000000000001" customHeight="1" thickBot="1" x14ac:dyDescent="0.25">
      <c r="A12" s="304" t="s">
        <v>23</v>
      </c>
      <c r="B12" s="305" t="s">
        <v>202</v>
      </c>
      <c r="C12" s="511"/>
      <c r="D12" s="71">
        <f>+D13</f>
        <v>0</v>
      </c>
      <c r="E12" s="72">
        <f>+E13</f>
        <v>0</v>
      </c>
      <c r="F12" s="73">
        <f>+F13</f>
        <v>0</v>
      </c>
      <c r="G12" s="73">
        <f>+G13</f>
        <v>0</v>
      </c>
      <c r="H12" s="74">
        <f>+H13</f>
        <v>0</v>
      </c>
      <c r="I12" s="71">
        <f t="shared" si="0"/>
        <v>0</v>
      </c>
      <c r="J12" s="701"/>
    </row>
    <row r="13" spans="1:10" ht="20.100000000000001" customHeight="1" thickBot="1" x14ac:dyDescent="0.25">
      <c r="A13" s="306" t="s">
        <v>24</v>
      </c>
      <c r="B13" s="75" t="s">
        <v>70</v>
      </c>
      <c r="C13" s="510"/>
      <c r="D13" s="76"/>
      <c r="E13" s="77"/>
      <c r="F13" s="28"/>
      <c r="G13" s="28"/>
      <c r="H13" s="25"/>
      <c r="I13" s="307">
        <f t="shared" si="0"/>
        <v>0</v>
      </c>
      <c r="J13" s="701"/>
    </row>
    <row r="14" spans="1:10" ht="20.100000000000001" customHeight="1" thickBot="1" x14ac:dyDescent="0.25">
      <c r="A14" s="304" t="s">
        <v>25</v>
      </c>
      <c r="B14" s="305" t="s">
        <v>203</v>
      </c>
      <c r="C14" s="511"/>
      <c r="D14" s="71">
        <f>+D15</f>
        <v>0</v>
      </c>
      <c r="E14" s="72">
        <f>+E15</f>
        <v>0</v>
      </c>
      <c r="F14" s="73">
        <f>+F15</f>
        <v>0</v>
      </c>
      <c r="G14" s="73">
        <f>+G15</f>
        <v>0</v>
      </c>
      <c r="H14" s="74">
        <f>+H15</f>
        <v>0</v>
      </c>
      <c r="I14" s="71">
        <f t="shared" si="0"/>
        <v>0</v>
      </c>
      <c r="J14" s="701"/>
    </row>
    <row r="15" spans="1:10" ht="20.100000000000001" customHeight="1" thickBot="1" x14ac:dyDescent="0.25">
      <c r="A15" s="308" t="s">
        <v>26</v>
      </c>
      <c r="B15" s="78" t="s">
        <v>70</v>
      </c>
      <c r="C15" s="512"/>
      <c r="D15" s="79"/>
      <c r="E15" s="80"/>
      <c r="F15" s="29"/>
      <c r="G15" s="29"/>
      <c r="H15" s="27"/>
      <c r="I15" s="309">
        <f t="shared" si="0"/>
        <v>0</v>
      </c>
      <c r="J15" s="701"/>
    </row>
    <row r="16" spans="1:10" ht="20.100000000000001" customHeight="1" thickBot="1" x14ac:dyDescent="0.25">
      <c r="A16" s="304" t="s">
        <v>27</v>
      </c>
      <c r="B16" s="310" t="s">
        <v>204</v>
      </c>
      <c r="C16" s="511"/>
      <c r="D16" s="71">
        <f>+D17</f>
        <v>0</v>
      </c>
      <c r="E16" s="72">
        <f>+E17</f>
        <v>0</v>
      </c>
      <c r="F16" s="73">
        <f>+F17</f>
        <v>0</v>
      </c>
      <c r="G16" s="73">
        <f>+G17</f>
        <v>0</v>
      </c>
      <c r="H16" s="74">
        <f>+H17</f>
        <v>0</v>
      </c>
      <c r="I16" s="71">
        <f t="shared" si="0"/>
        <v>0</v>
      </c>
      <c r="J16" s="701"/>
    </row>
    <row r="17" spans="1:10" ht="20.100000000000001" customHeight="1" thickBot="1" x14ac:dyDescent="0.25">
      <c r="A17" s="311" t="s">
        <v>28</v>
      </c>
      <c r="B17" s="81" t="s">
        <v>70</v>
      </c>
      <c r="C17" s="513"/>
      <c r="D17" s="82"/>
      <c r="E17" s="83"/>
      <c r="F17" s="84"/>
      <c r="G17" s="84"/>
      <c r="H17" s="26"/>
      <c r="I17" s="312">
        <f t="shared" si="0"/>
        <v>0</v>
      </c>
      <c r="J17" s="701"/>
    </row>
    <row r="18" spans="1:10" ht="20.100000000000001" customHeight="1" thickBot="1" x14ac:dyDescent="0.25">
      <c r="A18" s="703" t="s">
        <v>142</v>
      </c>
      <c r="B18" s="704"/>
      <c r="C18" s="135"/>
      <c r="D18" s="71">
        <f t="shared" ref="D18:I18" si="1">+D6+D9+D12+D14+D16</f>
        <v>0</v>
      </c>
      <c r="E18" s="72">
        <f t="shared" si="1"/>
        <v>0</v>
      </c>
      <c r="F18" s="73">
        <f t="shared" si="1"/>
        <v>0</v>
      </c>
      <c r="G18" s="73">
        <f t="shared" si="1"/>
        <v>0</v>
      </c>
      <c r="H18" s="74">
        <f t="shared" si="1"/>
        <v>0</v>
      </c>
      <c r="I18" s="71">
        <f t="shared" si="1"/>
        <v>0</v>
      </c>
      <c r="J18" s="701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dőlt"&amp;11 2.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topLeftCell="B1" workbookViewId="0">
      <selection activeCell="D7" sqref="D7"/>
    </sheetView>
  </sheetViews>
  <sheetFormatPr defaultRowHeight="12.75" x14ac:dyDescent="0.2"/>
  <cols>
    <col min="1" max="1" width="5.83203125" style="98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713" t="s">
        <v>7</v>
      </c>
      <c r="C1" s="713"/>
      <c r="D1" s="713"/>
    </row>
    <row r="2" spans="1:4" s="86" customFormat="1" ht="16.5" thickBot="1" x14ac:dyDescent="0.3">
      <c r="A2" s="85"/>
      <c r="B2" s="407"/>
      <c r="D2" s="44" t="s">
        <v>673</v>
      </c>
    </row>
    <row r="3" spans="1:4" s="88" customFormat="1" ht="48" customHeight="1" thickBot="1" x14ac:dyDescent="0.25">
      <c r="A3" s="87" t="s">
        <v>15</v>
      </c>
      <c r="B3" s="218" t="s">
        <v>16</v>
      </c>
      <c r="C3" s="218" t="s">
        <v>71</v>
      </c>
      <c r="D3" s="219" t="s">
        <v>72</v>
      </c>
    </row>
    <row r="4" spans="1:4" s="88" customFormat="1" ht="14.1" customHeight="1" thickBot="1" x14ac:dyDescent="0.25">
      <c r="A4" s="35" t="s">
        <v>500</v>
      </c>
      <c r="B4" s="221" t="s">
        <v>501</v>
      </c>
      <c r="C4" s="221" t="s">
        <v>502</v>
      </c>
      <c r="D4" s="222" t="s">
        <v>504</v>
      </c>
    </row>
    <row r="5" spans="1:4" ht="18" customHeight="1" x14ac:dyDescent="0.2">
      <c r="A5" s="149" t="s">
        <v>17</v>
      </c>
      <c r="B5" s="223" t="s">
        <v>163</v>
      </c>
      <c r="C5" s="147"/>
      <c r="D5" s="89"/>
    </row>
    <row r="6" spans="1:4" ht="18" customHeight="1" x14ac:dyDescent="0.2">
      <c r="A6" s="90" t="s">
        <v>18</v>
      </c>
      <c r="B6" s="224" t="s">
        <v>164</v>
      </c>
      <c r="C6" s="148"/>
      <c r="D6" s="92"/>
    </row>
    <row r="7" spans="1:4" ht="18" customHeight="1" x14ac:dyDescent="0.2">
      <c r="A7" s="90" t="s">
        <v>19</v>
      </c>
      <c r="B7" s="224" t="s">
        <v>120</v>
      </c>
      <c r="C7" s="148"/>
      <c r="D7" s="92"/>
    </row>
    <row r="8" spans="1:4" ht="18" customHeight="1" x14ac:dyDescent="0.2">
      <c r="A8" s="90" t="s">
        <v>20</v>
      </c>
      <c r="B8" s="224" t="s">
        <v>121</v>
      </c>
      <c r="C8" s="148"/>
      <c r="D8" s="92"/>
    </row>
    <row r="9" spans="1:4" ht="18" customHeight="1" x14ac:dyDescent="0.2">
      <c r="A9" s="90" t="s">
        <v>21</v>
      </c>
      <c r="B9" s="224" t="s">
        <v>156</v>
      </c>
      <c r="C9" s="148"/>
      <c r="D9" s="92"/>
    </row>
    <row r="10" spans="1:4" ht="18" customHeight="1" x14ac:dyDescent="0.2">
      <c r="A10" s="90" t="s">
        <v>22</v>
      </c>
      <c r="B10" s="224" t="s">
        <v>157</v>
      </c>
      <c r="C10" s="148"/>
      <c r="D10" s="92"/>
    </row>
    <row r="11" spans="1:4" ht="18" customHeight="1" x14ac:dyDescent="0.2">
      <c r="A11" s="90" t="s">
        <v>23</v>
      </c>
      <c r="B11" s="225" t="s">
        <v>158</v>
      </c>
      <c r="C11" s="148"/>
      <c r="D11" s="92"/>
    </row>
    <row r="12" spans="1:4" ht="18" customHeight="1" x14ac:dyDescent="0.2">
      <c r="A12" s="90" t="s">
        <v>25</v>
      </c>
      <c r="B12" s="225" t="s">
        <v>159</v>
      </c>
      <c r="C12" s="148"/>
      <c r="D12" s="92"/>
    </row>
    <row r="13" spans="1:4" ht="18" customHeight="1" x14ac:dyDescent="0.2">
      <c r="A13" s="90" t="s">
        <v>26</v>
      </c>
      <c r="B13" s="225" t="s">
        <v>160</v>
      </c>
      <c r="C13" s="148"/>
      <c r="D13" s="92"/>
    </row>
    <row r="14" spans="1:4" ht="18" customHeight="1" x14ac:dyDescent="0.2">
      <c r="A14" s="90" t="s">
        <v>27</v>
      </c>
      <c r="B14" s="225" t="s">
        <v>161</v>
      </c>
      <c r="C14" s="148"/>
      <c r="D14" s="92"/>
    </row>
    <row r="15" spans="1:4" ht="22.5" customHeight="1" x14ac:dyDescent="0.2">
      <c r="A15" s="90" t="s">
        <v>28</v>
      </c>
      <c r="B15" s="225" t="s">
        <v>162</v>
      </c>
      <c r="C15" s="148"/>
      <c r="D15" s="92"/>
    </row>
    <row r="16" spans="1:4" ht="18" customHeight="1" x14ac:dyDescent="0.2">
      <c r="A16" s="90" t="s">
        <v>29</v>
      </c>
      <c r="B16" s="224" t="s">
        <v>122</v>
      </c>
      <c r="C16" s="148"/>
      <c r="D16" s="92"/>
    </row>
    <row r="17" spans="1:4" ht="18" customHeight="1" x14ac:dyDescent="0.2">
      <c r="A17" s="90" t="s">
        <v>30</v>
      </c>
      <c r="B17" s="224" t="s">
        <v>9</v>
      </c>
      <c r="C17" s="148"/>
      <c r="D17" s="92"/>
    </row>
    <row r="18" spans="1:4" ht="18" customHeight="1" x14ac:dyDescent="0.2">
      <c r="A18" s="90" t="s">
        <v>31</v>
      </c>
      <c r="B18" s="224" t="s">
        <v>8</v>
      </c>
      <c r="C18" s="148"/>
      <c r="D18" s="92"/>
    </row>
    <row r="19" spans="1:4" ht="18" customHeight="1" x14ac:dyDescent="0.2">
      <c r="A19" s="90" t="s">
        <v>32</v>
      </c>
      <c r="B19" s="224" t="s">
        <v>123</v>
      </c>
      <c r="C19" s="148"/>
      <c r="D19" s="92"/>
    </row>
    <row r="20" spans="1:4" ht="18" customHeight="1" x14ac:dyDescent="0.2">
      <c r="A20" s="90" t="s">
        <v>33</v>
      </c>
      <c r="B20" s="224" t="s">
        <v>124</v>
      </c>
      <c r="C20" s="148"/>
      <c r="D20" s="92"/>
    </row>
    <row r="21" spans="1:4" ht="18" customHeight="1" x14ac:dyDescent="0.2">
      <c r="A21" s="90" t="s">
        <v>34</v>
      </c>
      <c r="B21" s="138"/>
      <c r="C21" s="91"/>
      <c r="D21" s="92"/>
    </row>
    <row r="22" spans="1:4" ht="18" customHeight="1" x14ac:dyDescent="0.2">
      <c r="A22" s="90" t="s">
        <v>35</v>
      </c>
      <c r="B22" s="93"/>
      <c r="C22" s="91"/>
      <c r="D22" s="92"/>
    </row>
    <row r="23" spans="1:4" ht="18" customHeight="1" x14ac:dyDescent="0.2">
      <c r="A23" s="90" t="s">
        <v>36</v>
      </c>
      <c r="B23" s="93"/>
      <c r="C23" s="91"/>
      <c r="D23" s="92"/>
    </row>
    <row r="24" spans="1:4" ht="18" customHeight="1" x14ac:dyDescent="0.2">
      <c r="A24" s="90" t="s">
        <v>37</v>
      </c>
      <c r="B24" s="93"/>
      <c r="C24" s="91"/>
      <c r="D24" s="92"/>
    </row>
    <row r="25" spans="1:4" ht="18" customHeight="1" x14ac:dyDescent="0.2">
      <c r="A25" s="90" t="s">
        <v>38</v>
      </c>
      <c r="B25" s="93"/>
      <c r="C25" s="91"/>
      <c r="D25" s="92"/>
    </row>
    <row r="26" spans="1:4" ht="18" customHeight="1" x14ac:dyDescent="0.2">
      <c r="A26" s="90" t="s">
        <v>39</v>
      </c>
      <c r="B26" s="93"/>
      <c r="C26" s="91"/>
      <c r="D26" s="92"/>
    </row>
    <row r="27" spans="1:4" ht="18" customHeight="1" x14ac:dyDescent="0.2">
      <c r="A27" s="90" t="s">
        <v>40</v>
      </c>
      <c r="B27" s="93"/>
      <c r="C27" s="91"/>
      <c r="D27" s="92"/>
    </row>
    <row r="28" spans="1:4" ht="18" customHeight="1" x14ac:dyDescent="0.2">
      <c r="A28" s="90" t="s">
        <v>41</v>
      </c>
      <c r="B28" s="93"/>
      <c r="C28" s="91"/>
      <c r="D28" s="92"/>
    </row>
    <row r="29" spans="1:4" ht="18" customHeight="1" thickBot="1" x14ac:dyDescent="0.25">
      <c r="A29" s="150" t="s">
        <v>42</v>
      </c>
      <c r="B29" s="94"/>
      <c r="C29" s="95"/>
      <c r="D29" s="96"/>
    </row>
    <row r="30" spans="1:4" ht="18" customHeight="1" thickBot="1" x14ac:dyDescent="0.25">
      <c r="A30" s="36" t="s">
        <v>43</v>
      </c>
      <c r="B30" s="229" t="s">
        <v>51</v>
      </c>
      <c r="C30" s="230">
        <f>+C5+C6+C7+C8+C9+C16+C17+C18+C19+C20+C21+C22+C23+C24+C25+C26+C27+C28+C29</f>
        <v>0</v>
      </c>
      <c r="D30" s="231">
        <f>+D5+D6+D7+D8+D9+D16+D17+D18+D19+D20+D21+D22+D23+D24+D25+D26+D27+D28+D29</f>
        <v>0</v>
      </c>
    </row>
    <row r="31" spans="1:4" ht="8.25" customHeight="1" x14ac:dyDescent="0.2">
      <c r="A31" s="97"/>
      <c r="B31" s="712"/>
      <c r="C31" s="712"/>
      <c r="D31" s="712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E37"/>
  <sheetViews>
    <sheetView view="pageLayout" topLeftCell="B1" workbookViewId="0">
      <selection activeCell="C19" sqref="C19"/>
    </sheetView>
  </sheetViews>
  <sheetFormatPr defaultRowHeight="12.75" x14ac:dyDescent="0.2"/>
  <cols>
    <col min="1" max="1" width="30.83203125" style="47" customWidth="1"/>
    <col min="2" max="2" width="106.83203125" style="47" customWidth="1"/>
    <col min="3" max="5" width="17.83203125" style="47" customWidth="1"/>
    <col min="6" max="16384" width="9.33203125" style="47"/>
  </cols>
  <sheetData>
    <row r="1" spans="1:5" ht="19.5" customHeight="1" thickBot="1" x14ac:dyDescent="0.25">
      <c r="A1" s="720" t="s">
        <v>677</v>
      </c>
      <c r="B1" s="720"/>
      <c r="C1" s="720"/>
      <c r="D1" s="720"/>
      <c r="E1" s="720"/>
    </row>
    <row r="2" spans="1:5" ht="22.5" customHeight="1" x14ac:dyDescent="0.2">
      <c r="A2" s="721" t="s">
        <v>50</v>
      </c>
      <c r="B2" s="722"/>
      <c r="C2" s="725" t="s">
        <v>637</v>
      </c>
      <c r="D2" s="727" t="s">
        <v>638</v>
      </c>
      <c r="E2" s="714" t="s">
        <v>639</v>
      </c>
    </row>
    <row r="3" spans="1:5" s="48" customFormat="1" ht="24" customHeight="1" x14ac:dyDescent="0.2">
      <c r="A3" s="723"/>
      <c r="B3" s="724"/>
      <c r="C3" s="726"/>
      <c r="D3" s="728"/>
      <c r="E3" s="715"/>
    </row>
    <row r="4" spans="1:5" s="49" customFormat="1" x14ac:dyDescent="0.2">
      <c r="A4" s="723"/>
      <c r="B4" s="724"/>
      <c r="C4" s="726"/>
      <c r="D4" s="728"/>
      <c r="E4" s="715"/>
    </row>
    <row r="5" spans="1:5" x14ac:dyDescent="0.2">
      <c r="A5" s="723"/>
      <c r="B5" s="724"/>
      <c r="C5" s="597"/>
      <c r="D5" s="598"/>
      <c r="E5" s="599" t="s">
        <v>577</v>
      </c>
    </row>
    <row r="6" spans="1:5" ht="12.75" customHeight="1" x14ac:dyDescent="0.2">
      <c r="A6" s="716">
        <v>1</v>
      </c>
      <c r="B6" s="717"/>
      <c r="C6" s="583"/>
      <c r="D6" s="584"/>
      <c r="E6" s="585"/>
    </row>
    <row r="7" spans="1:5" ht="13.5" x14ac:dyDescent="0.25">
      <c r="A7" s="586" t="s">
        <v>578</v>
      </c>
      <c r="B7" s="587" t="s">
        <v>579</v>
      </c>
      <c r="C7" s="588"/>
      <c r="D7" s="589"/>
      <c r="E7" s="600">
        <f>E8</f>
        <v>0</v>
      </c>
    </row>
    <row r="8" spans="1:5" x14ac:dyDescent="0.2">
      <c r="A8" s="591" t="s">
        <v>580</v>
      </c>
      <c r="B8" s="590" t="s">
        <v>581</v>
      </c>
      <c r="C8" s="591"/>
      <c r="D8" s="592"/>
      <c r="E8" s="601">
        <f>C8*D8</f>
        <v>0</v>
      </c>
    </row>
    <row r="9" spans="1:5" ht="13.5" x14ac:dyDescent="0.25">
      <c r="A9" s="588" t="s">
        <v>582</v>
      </c>
      <c r="B9" s="587" t="s">
        <v>583</v>
      </c>
      <c r="C9" s="588"/>
      <c r="D9" s="589"/>
      <c r="E9" s="600">
        <f>E10+E11+E12+E13</f>
        <v>6415520</v>
      </c>
    </row>
    <row r="10" spans="1:5" x14ac:dyDescent="0.2">
      <c r="A10" s="591" t="s">
        <v>584</v>
      </c>
      <c r="B10" s="590" t="s">
        <v>585</v>
      </c>
      <c r="C10" s="649" t="s">
        <v>683</v>
      </c>
      <c r="D10" s="592">
        <v>22300</v>
      </c>
      <c r="E10" s="601">
        <v>2439620</v>
      </c>
    </row>
    <row r="11" spans="1:5" x14ac:dyDescent="0.2">
      <c r="A11" s="602" t="s">
        <v>586</v>
      </c>
      <c r="B11" s="590" t="s">
        <v>587</v>
      </c>
      <c r="C11" s="649" t="s">
        <v>684</v>
      </c>
      <c r="D11" s="592"/>
      <c r="E11" s="601">
        <v>3136000</v>
      </c>
    </row>
    <row r="12" spans="1:5" x14ac:dyDescent="0.2">
      <c r="A12" s="602" t="s">
        <v>588</v>
      </c>
      <c r="B12" s="590" t="s">
        <v>589</v>
      </c>
      <c r="C12" s="591"/>
      <c r="D12" s="592"/>
      <c r="E12" s="601"/>
    </row>
    <row r="13" spans="1:5" ht="12.75" customHeight="1" x14ac:dyDescent="0.2">
      <c r="A13" s="602" t="s">
        <v>590</v>
      </c>
      <c r="B13" s="590" t="s">
        <v>591</v>
      </c>
      <c r="C13" s="649" t="s">
        <v>684</v>
      </c>
      <c r="D13" s="592"/>
      <c r="E13" s="601">
        <v>839900</v>
      </c>
    </row>
    <row r="14" spans="1:5" ht="13.5" x14ac:dyDescent="0.25">
      <c r="A14" s="586" t="s">
        <v>592</v>
      </c>
      <c r="B14" s="593" t="s">
        <v>593</v>
      </c>
      <c r="C14" s="650" t="s">
        <v>685</v>
      </c>
      <c r="D14" s="651">
        <v>2700</v>
      </c>
      <c r="E14" s="601">
        <v>5000000</v>
      </c>
    </row>
    <row r="15" spans="1:5" x14ac:dyDescent="0.2">
      <c r="A15" s="603" t="s">
        <v>594</v>
      </c>
      <c r="B15" s="594" t="s">
        <v>595</v>
      </c>
      <c r="C15" s="649" t="s">
        <v>686</v>
      </c>
      <c r="D15" s="592">
        <v>2550</v>
      </c>
      <c r="E15" s="601">
        <v>45900</v>
      </c>
    </row>
    <row r="16" spans="1:5" x14ac:dyDescent="0.2">
      <c r="A16" s="603" t="s">
        <v>596</v>
      </c>
      <c r="B16" s="593" t="s">
        <v>597</v>
      </c>
      <c r="C16" s="591"/>
      <c r="D16" s="592"/>
      <c r="E16" s="601">
        <v>0</v>
      </c>
    </row>
    <row r="17" spans="1:5" x14ac:dyDescent="0.2">
      <c r="A17" s="603" t="s">
        <v>598</v>
      </c>
      <c r="B17" s="593" t="s">
        <v>599</v>
      </c>
      <c r="C17" s="591"/>
      <c r="D17" s="592"/>
      <c r="E17" s="601">
        <v>2865355</v>
      </c>
    </row>
    <row r="18" spans="1:5" x14ac:dyDescent="0.2">
      <c r="A18" s="604" t="s">
        <v>600</v>
      </c>
      <c r="B18" s="605" t="s">
        <v>601</v>
      </c>
      <c r="C18" s="604"/>
      <c r="D18" s="606"/>
      <c r="E18" s="607">
        <f>E7+E9+E14+E15+E17</f>
        <v>14326775</v>
      </c>
    </row>
    <row r="19" spans="1:5" x14ac:dyDescent="0.2">
      <c r="A19" s="603" t="s">
        <v>602</v>
      </c>
      <c r="B19" s="593" t="s">
        <v>603</v>
      </c>
      <c r="C19" s="591"/>
      <c r="D19" s="592"/>
      <c r="E19" s="601">
        <f>D19*C19/12*8</f>
        <v>0</v>
      </c>
    </row>
    <row r="20" spans="1:5" x14ac:dyDescent="0.2">
      <c r="A20" s="603" t="s">
        <v>604</v>
      </c>
      <c r="B20" s="593" t="s">
        <v>605</v>
      </c>
      <c r="C20" s="591"/>
      <c r="D20" s="592"/>
      <c r="E20" s="601"/>
    </row>
    <row r="21" spans="1:5" x14ac:dyDescent="0.2">
      <c r="A21" s="603" t="s">
        <v>606</v>
      </c>
      <c r="B21" s="593" t="s">
        <v>607</v>
      </c>
      <c r="C21" s="591"/>
      <c r="D21" s="592"/>
      <c r="E21" s="601">
        <f>D21*C21/12*4</f>
        <v>0</v>
      </c>
    </row>
    <row r="22" spans="1:5" x14ac:dyDescent="0.2">
      <c r="A22" s="603" t="s">
        <v>608</v>
      </c>
      <c r="B22" s="593" t="s">
        <v>609</v>
      </c>
      <c r="C22" s="591"/>
      <c r="D22" s="592"/>
      <c r="E22" s="601">
        <f>D22*C22/12*4</f>
        <v>0</v>
      </c>
    </row>
    <row r="23" spans="1:5" x14ac:dyDescent="0.2">
      <c r="A23" s="603" t="s">
        <v>610</v>
      </c>
      <c r="B23" s="593" t="s">
        <v>611</v>
      </c>
      <c r="C23" s="591"/>
      <c r="D23" s="592"/>
      <c r="E23" s="601">
        <f>D23*C23</f>
        <v>0</v>
      </c>
    </row>
    <row r="24" spans="1:5" x14ac:dyDescent="0.2">
      <c r="A24" s="595" t="s">
        <v>612</v>
      </c>
      <c r="B24" s="593" t="s">
        <v>613</v>
      </c>
      <c r="C24" s="591"/>
      <c r="D24" s="592"/>
      <c r="E24" s="601">
        <f>D24*C24/12*8</f>
        <v>0</v>
      </c>
    </row>
    <row r="25" spans="1:5" s="50" customFormat="1" ht="19.5" customHeight="1" x14ac:dyDescent="0.2">
      <c r="A25" s="595" t="s">
        <v>614</v>
      </c>
      <c r="B25" s="593" t="s">
        <v>615</v>
      </c>
      <c r="C25" s="591"/>
      <c r="D25" s="592"/>
      <c r="E25" s="601">
        <f>D25*C25/12*4</f>
        <v>0</v>
      </c>
    </row>
    <row r="26" spans="1:5" x14ac:dyDescent="0.2">
      <c r="A26" s="595" t="s">
        <v>616</v>
      </c>
      <c r="B26" s="593" t="s">
        <v>617</v>
      </c>
      <c r="C26" s="591"/>
      <c r="D26" s="592"/>
      <c r="E26" s="601">
        <f>D26*C26</f>
        <v>0</v>
      </c>
    </row>
    <row r="27" spans="1:5" x14ac:dyDescent="0.2">
      <c r="A27" s="608" t="s">
        <v>618</v>
      </c>
      <c r="B27" s="596" t="s">
        <v>619</v>
      </c>
      <c r="C27" s="604"/>
      <c r="D27" s="606"/>
      <c r="E27" s="607">
        <f>SUM(E19:E26)</f>
        <v>0</v>
      </c>
    </row>
    <row r="28" spans="1:5" x14ac:dyDescent="0.2">
      <c r="A28" s="595" t="s">
        <v>620</v>
      </c>
      <c r="B28" s="593" t="s">
        <v>621</v>
      </c>
      <c r="C28" s="591"/>
      <c r="D28" s="592"/>
      <c r="E28" s="601"/>
    </row>
    <row r="29" spans="1:5" x14ac:dyDescent="0.2">
      <c r="A29" s="595" t="s">
        <v>622</v>
      </c>
      <c r="B29" s="593" t="s">
        <v>623</v>
      </c>
      <c r="C29" s="649" t="s">
        <v>687</v>
      </c>
      <c r="D29" s="592"/>
      <c r="E29" s="601">
        <v>7975246</v>
      </c>
    </row>
    <row r="30" spans="1:5" x14ac:dyDescent="0.2">
      <c r="A30" s="595" t="s">
        <v>624</v>
      </c>
      <c r="B30" s="596" t="s">
        <v>625</v>
      </c>
      <c r="C30" s="591"/>
      <c r="D30" s="592"/>
      <c r="E30" s="607">
        <f>E31+E32+E33</f>
        <v>7697343</v>
      </c>
    </row>
    <row r="31" spans="1:5" x14ac:dyDescent="0.2">
      <c r="A31" s="595" t="s">
        <v>626</v>
      </c>
      <c r="B31" s="593" t="s">
        <v>627</v>
      </c>
      <c r="C31" s="649" t="s">
        <v>685</v>
      </c>
      <c r="D31" s="652" t="s">
        <v>688</v>
      </c>
      <c r="E31" s="601">
        <v>3166080</v>
      </c>
    </row>
    <row r="32" spans="1:5" x14ac:dyDescent="0.2">
      <c r="A32" s="595" t="s">
        <v>628</v>
      </c>
      <c r="B32" s="593" t="s">
        <v>629</v>
      </c>
      <c r="C32" s="649" t="s">
        <v>687</v>
      </c>
      <c r="D32" s="592"/>
      <c r="E32" s="601">
        <v>2769963</v>
      </c>
    </row>
    <row r="33" spans="1:5" x14ac:dyDescent="0.2">
      <c r="A33" s="595"/>
      <c r="B33" s="593" t="s">
        <v>689</v>
      </c>
      <c r="C33" s="649" t="s">
        <v>687</v>
      </c>
      <c r="D33" s="592">
        <v>3090</v>
      </c>
      <c r="E33" s="601">
        <v>1761300</v>
      </c>
    </row>
    <row r="34" spans="1:5" x14ac:dyDescent="0.2">
      <c r="A34" s="608" t="s">
        <v>630</v>
      </c>
      <c r="B34" s="596" t="s">
        <v>631</v>
      </c>
      <c r="C34" s="604"/>
      <c r="D34" s="606"/>
      <c r="E34" s="607">
        <f>E28+E29+E30</f>
        <v>15672589</v>
      </c>
    </row>
    <row r="35" spans="1:5" x14ac:dyDescent="0.2">
      <c r="A35" s="591" t="s">
        <v>632</v>
      </c>
      <c r="B35" s="593" t="s">
        <v>633</v>
      </c>
      <c r="C35" s="649" t="s">
        <v>687</v>
      </c>
      <c r="D35" s="592">
        <v>1140</v>
      </c>
      <c r="E35" s="601">
        <v>1200000</v>
      </c>
    </row>
    <row r="36" spans="1:5" ht="13.5" thickBot="1" x14ac:dyDescent="0.25">
      <c r="A36" s="609" t="s">
        <v>634</v>
      </c>
      <c r="B36" s="610" t="s">
        <v>635</v>
      </c>
      <c r="C36" s="611"/>
      <c r="D36" s="612"/>
      <c r="E36" s="613">
        <f>SUM(E35)</f>
        <v>1200000</v>
      </c>
    </row>
    <row r="37" spans="1:5" ht="13.5" thickBot="1" x14ac:dyDescent="0.25">
      <c r="A37" s="718" t="s">
        <v>636</v>
      </c>
      <c r="B37" s="719"/>
      <c r="C37" s="614"/>
      <c r="D37" s="615"/>
      <c r="E37" s="616">
        <f>E18+E27+E34+E36</f>
        <v>31199364</v>
      </c>
    </row>
  </sheetData>
  <mergeCells count="7">
    <mergeCell ref="E2:E4"/>
    <mergeCell ref="A6:B6"/>
    <mergeCell ref="A37:B37"/>
    <mergeCell ref="A1:E1"/>
    <mergeCell ref="A2:B5"/>
    <mergeCell ref="C2:C4"/>
    <mergeCell ref="D2:D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verticalDpi="300" r:id="rId1"/>
  <headerFooter alignWithMargins="0">
    <oddHeader>&amp;R&amp;"Times New Roman CE,Félkövér dőlt"4.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Layout" workbookViewId="0">
      <selection activeCell="B2" sqref="B2"/>
    </sheetView>
  </sheetViews>
  <sheetFormatPr defaultRowHeight="12.75" x14ac:dyDescent="0.2"/>
  <cols>
    <col min="1" max="1" width="87.33203125" style="630" customWidth="1"/>
    <col min="2" max="2" width="37.5" style="631" customWidth="1"/>
    <col min="3" max="4" width="12.83203125" style="626" customWidth="1"/>
    <col min="5" max="5" width="13.83203125" style="626" customWidth="1"/>
    <col min="6" max="16384" width="9.33203125" style="626"/>
  </cols>
  <sheetData>
    <row r="1" spans="1:2" ht="23.25" customHeight="1" thickBot="1" x14ac:dyDescent="0.3">
      <c r="A1" s="617"/>
      <c r="B1" s="4" t="s">
        <v>672</v>
      </c>
    </row>
    <row r="2" spans="1:2" s="627" customFormat="1" ht="48.75" customHeight="1" thickBot="1" x14ac:dyDescent="0.25">
      <c r="A2" s="618" t="s">
        <v>640</v>
      </c>
      <c r="B2" s="178" t="s">
        <v>678</v>
      </c>
    </row>
    <row r="3" spans="1:2" ht="20.100000000000001" customHeight="1" thickBot="1" x14ac:dyDescent="0.25">
      <c r="A3" s="619" t="s">
        <v>641</v>
      </c>
      <c r="B3" s="620">
        <v>70678407</v>
      </c>
    </row>
    <row r="4" spans="1:2" ht="20.100000000000001" customHeight="1" thickBot="1" x14ac:dyDescent="0.25">
      <c r="A4" s="621" t="s">
        <v>642</v>
      </c>
      <c r="B4" s="622">
        <f>SUM(B3:B3)</f>
        <v>70678407</v>
      </c>
    </row>
    <row r="5" spans="1:2" ht="20.100000000000001" customHeight="1" x14ac:dyDescent="0.2">
      <c r="A5" s="624" t="s">
        <v>643</v>
      </c>
      <c r="B5" s="623">
        <v>748000</v>
      </c>
    </row>
    <row r="6" spans="1:2" ht="18" customHeight="1" thickBot="1" x14ac:dyDescent="0.25">
      <c r="A6" s="625" t="s">
        <v>641</v>
      </c>
      <c r="B6" s="623">
        <v>2118977</v>
      </c>
    </row>
    <row r="7" spans="1:2" ht="18" customHeight="1" thickBot="1" x14ac:dyDescent="0.25">
      <c r="A7" s="621" t="s">
        <v>644</v>
      </c>
      <c r="B7" s="622">
        <f>SUM(B5:B6)</f>
        <v>2866977</v>
      </c>
    </row>
    <row r="8" spans="1:2" ht="15.95" customHeight="1" x14ac:dyDescent="0.2">
      <c r="A8" s="628"/>
      <c r="B8" s="629"/>
    </row>
    <row r="9" spans="1:2" ht="15.95" customHeight="1" x14ac:dyDescent="0.2">
      <c r="A9" s="628"/>
      <c r="B9" s="629"/>
    </row>
    <row r="10" spans="1:2" ht="15.95" customHeight="1" x14ac:dyDescent="0.2">
      <c r="A10" s="628"/>
      <c r="B10" s="629"/>
    </row>
    <row r="11" spans="1:2" ht="15.95" customHeight="1" x14ac:dyDescent="0.2"/>
    <row r="12" spans="1:2" ht="15.95" customHeight="1" x14ac:dyDescent="0.2">
      <c r="A12" s="628"/>
      <c r="B12" s="629"/>
    </row>
    <row r="13" spans="1:2" ht="15.95" customHeight="1" x14ac:dyDescent="0.2">
      <c r="A13" s="628"/>
      <c r="B13" s="629"/>
    </row>
    <row r="14" spans="1:2" ht="15.95" customHeight="1" x14ac:dyDescent="0.2">
      <c r="A14" s="628"/>
      <c r="B14" s="629"/>
    </row>
    <row r="15" spans="1:2" ht="15.95" customHeight="1" x14ac:dyDescent="0.2">
      <c r="A15" s="628"/>
    </row>
    <row r="16" spans="1:2" ht="15.95" customHeight="1" x14ac:dyDescent="0.2">
      <c r="A16" s="628"/>
      <c r="B16" s="629"/>
    </row>
    <row r="17" spans="1:2" ht="15.95" customHeight="1" x14ac:dyDescent="0.2">
      <c r="A17" s="628"/>
      <c r="B17" s="629"/>
    </row>
    <row r="18" spans="1:2" ht="15.95" customHeight="1" x14ac:dyDescent="0.2">
      <c r="A18" s="628"/>
      <c r="B18" s="629"/>
    </row>
    <row r="19" spans="1:2" ht="15.95" customHeight="1" x14ac:dyDescent="0.2">
      <c r="A19" s="628"/>
      <c r="B19" s="629"/>
    </row>
    <row r="20" spans="1:2" ht="15.95" customHeight="1" x14ac:dyDescent="0.2">
      <c r="A20" s="628"/>
      <c r="B20" s="629"/>
    </row>
    <row r="21" spans="1:2" s="634" customFormat="1" ht="18" customHeight="1" x14ac:dyDescent="0.2">
      <c r="A21" s="632"/>
      <c r="B21" s="633"/>
    </row>
    <row r="22" spans="1:2" x14ac:dyDescent="0.2">
      <c r="A22" s="635"/>
      <c r="B22" s="636"/>
    </row>
    <row r="23" spans="1:2" x14ac:dyDescent="0.2">
      <c r="A23" s="635"/>
      <c r="B23" s="636"/>
    </row>
    <row r="24" spans="1:2" x14ac:dyDescent="0.2">
      <c r="A24" s="635"/>
      <c r="B24" s="636"/>
    </row>
    <row r="25" spans="1:2" x14ac:dyDescent="0.2">
      <c r="A25" s="635"/>
      <c r="B25" s="636"/>
    </row>
    <row r="26" spans="1:2" x14ac:dyDescent="0.2">
      <c r="A26" s="635"/>
      <c r="B26" s="636"/>
    </row>
    <row r="27" spans="1:2" x14ac:dyDescent="0.2">
      <c r="A27" s="635"/>
      <c r="B27" s="636"/>
    </row>
  </sheetData>
  <printOptions horizontalCentered="1"/>
  <pageMargins left="0.78740157480314965" right="0.78740157480314965" top="1.1811023622047245" bottom="0.98425196850393704" header="0.78740157480314965" footer="0.78740157480314965"/>
  <pageSetup paperSize="9" scale="90" orientation="landscape" horizontalDpi="300" verticalDpi="300" r:id="rId1"/>
  <headerFooter alignWithMargins="0">
    <oddHeader>&amp;C&amp;"Times New Roman CE,Félkövér"&amp;12Működési és felhalmozási célú támogatások államháztartáson belülről 2016. évbenÖnkormányzat&amp;R&amp;"Times New Roman CE,Félkövér dőlt"&amp;12 5.1.számú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workbookViewId="0">
      <selection activeCell="D23" sqref="D23"/>
    </sheetView>
  </sheetViews>
  <sheetFormatPr defaultRowHeight="12.75" x14ac:dyDescent="0.2"/>
  <cols>
    <col min="1" max="1" width="6.6640625" customWidth="1"/>
    <col min="2" max="2" width="68.6640625" customWidth="1"/>
    <col min="3" max="3" width="43.5" customWidth="1"/>
    <col min="4" max="4" width="26.1640625" customWidth="1"/>
  </cols>
  <sheetData>
    <row r="1" spans="1:4" ht="45" customHeight="1" thickBot="1" x14ac:dyDescent="0.3">
      <c r="A1" s="729" t="s">
        <v>668</v>
      </c>
      <c r="B1" s="730"/>
      <c r="C1" s="730"/>
      <c r="D1" s="730"/>
    </row>
    <row r="2" spans="1:4" ht="33.75" customHeight="1" x14ac:dyDescent="0.2">
      <c r="A2" s="561" t="s">
        <v>69</v>
      </c>
      <c r="B2" s="562" t="s">
        <v>125</v>
      </c>
      <c r="C2" s="562" t="s">
        <v>126</v>
      </c>
      <c r="D2" s="563" t="s">
        <v>681</v>
      </c>
    </row>
    <row r="3" spans="1:4" x14ac:dyDescent="0.2">
      <c r="A3" s="564" t="s">
        <v>17</v>
      </c>
      <c r="B3" s="565" t="s">
        <v>558</v>
      </c>
      <c r="C3" s="565" t="s">
        <v>559</v>
      </c>
      <c r="D3" s="566">
        <v>780000</v>
      </c>
    </row>
    <row r="4" spans="1:4" x14ac:dyDescent="0.2">
      <c r="A4" s="567" t="s">
        <v>18</v>
      </c>
      <c r="B4" s="568" t="s">
        <v>660</v>
      </c>
      <c r="C4" s="568" t="s">
        <v>649</v>
      </c>
      <c r="D4" s="569">
        <v>3714967</v>
      </c>
    </row>
    <row r="5" spans="1:4" x14ac:dyDescent="0.2">
      <c r="A5" s="567" t="s">
        <v>19</v>
      </c>
      <c r="B5" s="568" t="s">
        <v>661</v>
      </c>
      <c r="C5" s="568" t="s">
        <v>649</v>
      </c>
      <c r="D5" s="569">
        <v>4000000</v>
      </c>
    </row>
    <row r="6" spans="1:4" x14ac:dyDescent="0.2">
      <c r="A6" s="567" t="s">
        <v>20</v>
      </c>
      <c r="B6" s="568" t="s">
        <v>650</v>
      </c>
      <c r="C6" s="568" t="s">
        <v>649</v>
      </c>
      <c r="D6" s="569">
        <v>22000</v>
      </c>
    </row>
    <row r="7" spans="1:4" x14ac:dyDescent="0.2">
      <c r="A7" s="567" t="s">
        <v>21</v>
      </c>
      <c r="B7" s="568" t="s">
        <v>682</v>
      </c>
      <c r="C7" s="568" t="s">
        <v>649</v>
      </c>
      <c r="D7" s="569">
        <v>74000</v>
      </c>
    </row>
    <row r="8" spans="1:4" x14ac:dyDescent="0.2">
      <c r="A8" s="567" t="s">
        <v>22</v>
      </c>
      <c r="B8" s="568" t="s">
        <v>651</v>
      </c>
      <c r="C8" s="568" t="s">
        <v>649</v>
      </c>
      <c r="D8" s="569">
        <v>74000</v>
      </c>
    </row>
    <row r="9" spans="1:4" ht="15.95" customHeight="1" thickBot="1" x14ac:dyDescent="0.25">
      <c r="A9" s="731" t="s">
        <v>560</v>
      </c>
      <c r="B9" s="732"/>
      <c r="C9" s="732"/>
      <c r="D9" s="570">
        <f>SUM(D3:D8)</f>
        <v>8664967</v>
      </c>
    </row>
    <row r="10" spans="1:4" ht="15.95" customHeight="1" x14ac:dyDescent="0.2">
      <c r="A10" s="571" t="s">
        <v>17</v>
      </c>
      <c r="B10" s="646" t="s">
        <v>652</v>
      </c>
      <c r="C10" s="565" t="s">
        <v>561</v>
      </c>
      <c r="D10" s="566">
        <v>200000</v>
      </c>
    </row>
    <row r="11" spans="1:4" ht="15.95" customHeight="1" x14ac:dyDescent="0.2">
      <c r="A11" s="571" t="s">
        <v>21</v>
      </c>
      <c r="B11" s="646" t="s">
        <v>653</v>
      </c>
      <c r="C11" s="565" t="s">
        <v>562</v>
      </c>
      <c r="D11" s="566">
        <v>600000</v>
      </c>
    </row>
    <row r="12" spans="1:4" ht="15.95" customHeight="1" thickBot="1" x14ac:dyDescent="0.25">
      <c r="A12" s="731" t="s">
        <v>563</v>
      </c>
      <c r="B12" s="732"/>
      <c r="C12" s="732"/>
      <c r="D12" s="570">
        <f>SUM(D10:D11)</f>
        <v>800000</v>
      </c>
    </row>
    <row r="13" spans="1:4" ht="15.95" customHeight="1" thickBot="1" x14ac:dyDescent="0.25">
      <c r="A13" s="573" t="s">
        <v>51</v>
      </c>
      <c r="B13" s="574"/>
      <c r="C13" s="232"/>
      <c r="D13" s="572">
        <f>D9+D12</f>
        <v>9464967</v>
      </c>
    </row>
  </sheetData>
  <mergeCells count="3">
    <mergeCell ref="A1:D1"/>
    <mergeCell ref="A9:C9"/>
    <mergeCell ref="A12:C12"/>
  </mergeCells>
  <phoneticPr fontId="30" type="noConversion"/>
  <conditionalFormatting sqref="D13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landscape" r:id="rId1"/>
  <headerFooter alignWithMargins="0">
    <oddHeader>&amp;R&amp;"Times New Roman CE,Félkövér dőlt"&amp;11 6.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Layout" workbookViewId="0">
      <selection activeCell="B1" sqref="B1"/>
    </sheetView>
  </sheetViews>
  <sheetFormatPr defaultRowHeight="12.75" x14ac:dyDescent="0.2"/>
  <cols>
    <col min="1" max="1" width="68.1640625" style="581" customWidth="1"/>
    <col min="2" max="2" width="25.6640625" style="3" customWidth="1"/>
    <col min="3" max="16384" width="9.33203125" style="3"/>
  </cols>
  <sheetData>
    <row r="1" spans="1:10" s="42" customFormat="1" ht="24" customHeight="1" thickBot="1" x14ac:dyDescent="0.25">
      <c r="A1" s="575"/>
      <c r="B1" s="44" t="s">
        <v>672</v>
      </c>
    </row>
    <row r="2" spans="1:10" s="577" customFormat="1" ht="54.75" customHeight="1" x14ac:dyDescent="0.2">
      <c r="A2" s="576" t="s">
        <v>565</v>
      </c>
      <c r="B2" s="638" t="s">
        <v>566</v>
      </c>
    </row>
    <row r="3" spans="1:10" s="579" customFormat="1" ht="24.95" customHeight="1" x14ac:dyDescent="0.2">
      <c r="A3" s="639" t="s">
        <v>567</v>
      </c>
      <c r="B3" s="582">
        <v>2784400</v>
      </c>
      <c r="C3" s="578"/>
      <c r="D3" s="578"/>
      <c r="E3" s="578"/>
      <c r="F3" s="578"/>
      <c r="G3" s="578"/>
      <c r="H3" s="578"/>
      <c r="I3" s="578"/>
      <c r="J3" s="578"/>
    </row>
    <row r="4" spans="1:10" s="579" customFormat="1" ht="24.95" customHeight="1" x14ac:dyDescent="0.2">
      <c r="A4" s="639" t="s">
        <v>568</v>
      </c>
      <c r="B4" s="582">
        <v>5566400</v>
      </c>
      <c r="C4" s="580"/>
      <c r="D4" s="580"/>
      <c r="E4" s="580"/>
      <c r="F4" s="580"/>
      <c r="G4" s="580"/>
      <c r="H4" s="580"/>
      <c r="I4" s="580"/>
      <c r="J4" s="580"/>
    </row>
    <row r="5" spans="1:10" s="579" customFormat="1" ht="24.95" customHeight="1" x14ac:dyDescent="0.2">
      <c r="A5" s="639" t="s">
        <v>569</v>
      </c>
      <c r="B5" s="582">
        <v>1200000</v>
      </c>
      <c r="C5" s="580"/>
      <c r="D5" s="580"/>
      <c r="E5" s="580"/>
      <c r="F5" s="580"/>
      <c r="G5" s="580"/>
      <c r="H5" s="580"/>
      <c r="I5" s="580"/>
      <c r="J5" s="580"/>
    </row>
    <row r="6" spans="1:10" s="579" customFormat="1" ht="24.95" customHeight="1" x14ac:dyDescent="0.2">
      <c r="A6" s="640" t="s">
        <v>570</v>
      </c>
      <c r="B6" s="641"/>
      <c r="C6" s="580"/>
      <c r="D6" s="580"/>
      <c r="E6" s="580"/>
      <c r="F6" s="580"/>
      <c r="G6" s="580"/>
      <c r="H6" s="580"/>
      <c r="I6" s="580"/>
      <c r="J6" s="580"/>
    </row>
    <row r="7" spans="1:10" s="579" customFormat="1" ht="24.95" customHeight="1" x14ac:dyDescent="0.2">
      <c r="A7" s="640" t="s">
        <v>571</v>
      </c>
      <c r="B7" s="641">
        <v>200000</v>
      </c>
      <c r="C7" s="580"/>
      <c r="D7" s="580"/>
      <c r="E7" s="580"/>
      <c r="F7" s="580"/>
      <c r="G7" s="580"/>
      <c r="H7" s="580"/>
      <c r="I7" s="580"/>
      <c r="J7" s="580"/>
    </row>
    <row r="8" spans="1:10" s="579" customFormat="1" ht="24.95" customHeight="1" x14ac:dyDescent="0.2">
      <c r="A8" s="640" t="s">
        <v>654</v>
      </c>
      <c r="B8" s="641">
        <v>1380000</v>
      </c>
      <c r="C8" s="580"/>
      <c r="D8" s="580"/>
      <c r="E8" s="580"/>
      <c r="F8" s="580"/>
      <c r="G8" s="580"/>
      <c r="H8" s="580"/>
      <c r="I8" s="580"/>
      <c r="J8" s="580"/>
    </row>
    <row r="9" spans="1:10" s="579" customFormat="1" ht="24.95" customHeight="1" x14ac:dyDescent="0.2">
      <c r="A9" s="640" t="s">
        <v>655</v>
      </c>
      <c r="B9" s="641">
        <v>300000</v>
      </c>
      <c r="C9" s="580"/>
      <c r="D9" s="580"/>
      <c r="E9" s="580"/>
      <c r="F9" s="580"/>
      <c r="G9" s="580"/>
      <c r="H9" s="580"/>
      <c r="I9" s="580"/>
      <c r="J9" s="580"/>
    </row>
    <row r="10" spans="1:10" s="579" customFormat="1" ht="24.95" customHeight="1" x14ac:dyDescent="0.2">
      <c r="A10" s="640" t="s">
        <v>572</v>
      </c>
      <c r="B10" s="641">
        <v>40000</v>
      </c>
      <c r="C10" s="578"/>
      <c r="D10" s="578"/>
      <c r="E10" s="578"/>
      <c r="F10" s="578"/>
      <c r="G10" s="578"/>
      <c r="H10" s="578"/>
      <c r="I10" s="578"/>
      <c r="J10" s="578"/>
    </row>
    <row r="11" spans="1:10" s="579" customFormat="1" ht="24.95" customHeight="1" x14ac:dyDescent="0.2">
      <c r="A11" s="640" t="s">
        <v>573</v>
      </c>
      <c r="B11" s="641"/>
      <c r="C11" s="580"/>
      <c r="D11" s="580"/>
      <c r="E11" s="580"/>
      <c r="F11" s="580"/>
      <c r="G11" s="580"/>
      <c r="H11" s="580"/>
      <c r="I11" s="580"/>
      <c r="J11" s="580"/>
    </row>
    <row r="12" spans="1:10" s="579" customFormat="1" ht="24.95" customHeight="1" x14ac:dyDescent="0.2">
      <c r="A12" s="642" t="s">
        <v>576</v>
      </c>
      <c r="B12" s="643"/>
      <c r="C12" s="580"/>
      <c r="D12" s="580"/>
      <c r="E12" s="580"/>
      <c r="F12" s="580"/>
      <c r="G12" s="580"/>
      <c r="H12" s="580"/>
      <c r="I12" s="580"/>
      <c r="J12" s="580"/>
    </row>
    <row r="13" spans="1:10" s="579" customFormat="1" ht="24.95" customHeight="1" x14ac:dyDescent="0.2">
      <c r="A13" s="640" t="s">
        <v>574</v>
      </c>
      <c r="B13" s="641">
        <v>200000</v>
      </c>
      <c r="C13" s="580"/>
      <c r="D13" s="580"/>
      <c r="E13" s="580"/>
      <c r="F13" s="580"/>
      <c r="G13" s="580"/>
      <c r="H13" s="580"/>
      <c r="I13" s="580"/>
      <c r="J13" s="580"/>
    </row>
    <row r="14" spans="1:10" s="579" customFormat="1" ht="24.95" customHeight="1" thickBot="1" x14ac:dyDescent="0.25">
      <c r="A14" s="644" t="s">
        <v>575</v>
      </c>
      <c r="B14" s="645">
        <f>SUM(B3:B13)</f>
        <v>11670800</v>
      </c>
      <c r="C14" s="578"/>
      <c r="D14" s="578"/>
      <c r="E14" s="578"/>
      <c r="F14" s="578"/>
      <c r="G14" s="578"/>
      <c r="H14" s="578"/>
      <c r="I14" s="578"/>
      <c r="J14" s="578"/>
    </row>
  </sheetData>
  <printOptions horizontalCentered="1"/>
  <pageMargins left="0.78740157480314965" right="0.78740157480314965" top="1.4173228346456694" bottom="0.98425196850393704" header="0.78740157480314965" footer="0.78740157480314965"/>
  <pageSetup paperSize="9" scale="95" orientation="portrait" horizontalDpi="4294967295" verticalDpi="300" r:id="rId1"/>
  <headerFooter alignWithMargins="0">
    <oddHeader>&amp;L
&amp;C&amp;"Times New Roman CE,Félkövér"&amp;12Önkormányzat 2016. évi ellátottak pénzbeli
 juttatásai részletezése&amp;R&amp;"Times New Roman CE,Félkövér dőlt"&amp;12 7.1. számú tájékoztató tábla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view="pageLayout" workbookViewId="0">
      <selection activeCell="N26" sqref="N26"/>
    </sheetView>
  </sheetViews>
  <sheetFormatPr defaultRowHeight="15.75" x14ac:dyDescent="0.25"/>
  <cols>
    <col min="1" max="1" width="4.83203125" style="114" customWidth="1"/>
    <col min="2" max="2" width="27.1640625" style="129" customWidth="1"/>
    <col min="3" max="4" width="10" style="129" customWidth="1"/>
    <col min="5" max="5" width="11.33203125" style="129" customWidth="1"/>
    <col min="6" max="6" width="10.1640625" style="129" customWidth="1"/>
    <col min="7" max="7" width="10.6640625" style="129" customWidth="1"/>
    <col min="8" max="8" width="11.33203125" style="129" customWidth="1"/>
    <col min="9" max="9" width="11.1640625" style="129" customWidth="1"/>
    <col min="10" max="10" width="11.5" style="129" customWidth="1"/>
    <col min="11" max="11" width="12.5" style="129" customWidth="1"/>
    <col min="12" max="12" width="11.5" style="129" customWidth="1"/>
    <col min="13" max="13" width="10" style="129" customWidth="1"/>
    <col min="14" max="14" width="10.5" style="129" customWidth="1"/>
    <col min="15" max="15" width="12.6640625" style="114" customWidth="1"/>
    <col min="16" max="16384" width="9.33203125" style="129"/>
  </cols>
  <sheetData>
    <row r="1" spans="1:15" ht="31.5" customHeight="1" x14ac:dyDescent="0.25">
      <c r="A1" s="737" t="str">
        <f>+CONCATENATE("Előirányzat-felhasználási terv",CHAR(10),LEFT(ÖSSZEFÜGGÉSEK!A5,4),". évre")</f>
        <v>Előirányzat-felhasználási terv
2016. évre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</row>
    <row r="2" spans="1:15" ht="16.5" thickBot="1" x14ac:dyDescent="0.3">
      <c r="O2" s="4" t="s">
        <v>672</v>
      </c>
    </row>
    <row r="3" spans="1:15" s="114" customFormat="1" ht="26.1" customHeight="1" thickBot="1" x14ac:dyDescent="0.3">
      <c r="A3" s="111" t="s">
        <v>15</v>
      </c>
      <c r="B3" s="112" t="s">
        <v>61</v>
      </c>
      <c r="C3" s="112" t="s">
        <v>73</v>
      </c>
      <c r="D3" s="112" t="s">
        <v>74</v>
      </c>
      <c r="E3" s="112" t="s">
        <v>75</v>
      </c>
      <c r="F3" s="112" t="s">
        <v>76</v>
      </c>
      <c r="G3" s="112" t="s">
        <v>77</v>
      </c>
      <c r="H3" s="112" t="s">
        <v>78</v>
      </c>
      <c r="I3" s="112" t="s">
        <v>79</v>
      </c>
      <c r="J3" s="112" t="s">
        <v>80</v>
      </c>
      <c r="K3" s="112" t="s">
        <v>81</v>
      </c>
      <c r="L3" s="112" t="s">
        <v>82</v>
      </c>
      <c r="M3" s="112" t="s">
        <v>83</v>
      </c>
      <c r="N3" s="112" t="s">
        <v>84</v>
      </c>
      <c r="O3" s="113" t="s">
        <v>51</v>
      </c>
    </row>
    <row r="4" spans="1:15" s="116" customFormat="1" ht="15" customHeight="1" thickBot="1" x14ac:dyDescent="0.25">
      <c r="A4" s="115" t="s">
        <v>17</v>
      </c>
      <c r="B4" s="733" t="s">
        <v>56</v>
      </c>
      <c r="C4" s="734"/>
      <c r="D4" s="734"/>
      <c r="E4" s="734"/>
      <c r="F4" s="734"/>
      <c r="G4" s="734"/>
      <c r="H4" s="734"/>
      <c r="I4" s="734"/>
      <c r="J4" s="734"/>
      <c r="K4" s="734"/>
      <c r="L4" s="734"/>
      <c r="M4" s="734"/>
      <c r="N4" s="734"/>
      <c r="O4" s="735"/>
    </row>
    <row r="5" spans="1:15" s="116" customFormat="1" ht="22.5" x14ac:dyDescent="0.2">
      <c r="A5" s="117" t="s">
        <v>18</v>
      </c>
      <c r="B5" s="518" t="s">
        <v>379</v>
      </c>
      <c r="C5" s="118">
        <v>2599947</v>
      </c>
      <c r="D5" s="118">
        <v>2599947</v>
      </c>
      <c r="E5" s="118">
        <v>2599947</v>
      </c>
      <c r="F5" s="118">
        <v>2599947</v>
      </c>
      <c r="G5" s="118">
        <v>2599947</v>
      </c>
      <c r="H5" s="118">
        <v>2599947</v>
      </c>
      <c r="I5" s="118">
        <v>2599947</v>
      </c>
      <c r="J5" s="118">
        <v>2599947</v>
      </c>
      <c r="K5" s="118">
        <v>2599947</v>
      </c>
      <c r="L5" s="118">
        <v>2599947</v>
      </c>
      <c r="M5" s="118">
        <v>2599947</v>
      </c>
      <c r="N5" s="118">
        <v>2599947</v>
      </c>
      <c r="O5" s="648">
        <f>SUM(C5:N5)</f>
        <v>31199364</v>
      </c>
    </row>
    <row r="6" spans="1:15" s="121" customFormat="1" ht="22.5" x14ac:dyDescent="0.2">
      <c r="A6" s="119" t="s">
        <v>19</v>
      </c>
      <c r="B6" s="315" t="s">
        <v>423</v>
      </c>
      <c r="C6" s="120"/>
      <c r="D6" s="120"/>
      <c r="E6" s="120">
        <v>21203526</v>
      </c>
      <c r="F6" s="120">
        <v>5497209</v>
      </c>
      <c r="G6" s="120">
        <v>5497209</v>
      </c>
      <c r="H6" s="120">
        <v>5497209</v>
      </c>
      <c r="I6" s="120">
        <v>5497209</v>
      </c>
      <c r="J6" s="120">
        <v>5497209</v>
      </c>
      <c r="K6" s="120">
        <v>5497209</v>
      </c>
      <c r="L6" s="120">
        <v>5497209</v>
      </c>
      <c r="M6" s="120">
        <v>5497209</v>
      </c>
      <c r="N6" s="120">
        <v>5497209</v>
      </c>
      <c r="O6" s="648">
        <f>SUM(C6:N6)</f>
        <v>70678407</v>
      </c>
    </row>
    <row r="7" spans="1:15" s="121" customFormat="1" ht="22.5" x14ac:dyDescent="0.2">
      <c r="A7" s="119" t="s">
        <v>20</v>
      </c>
      <c r="B7" s="314" t="s">
        <v>424</v>
      </c>
      <c r="C7" s="122"/>
      <c r="D7" s="122"/>
      <c r="E7" s="122">
        <v>1483284</v>
      </c>
      <c r="F7" s="122"/>
      <c r="G7" s="122">
        <v>635693</v>
      </c>
      <c r="H7" s="122"/>
      <c r="I7" s="122"/>
      <c r="J7" s="122"/>
      <c r="K7" s="122"/>
      <c r="L7" s="122">
        <v>748000</v>
      </c>
      <c r="M7" s="122"/>
      <c r="N7" s="122"/>
      <c r="O7" s="648">
        <f>SUM(C7:N7)</f>
        <v>2866977</v>
      </c>
    </row>
    <row r="8" spans="1:15" s="121" customFormat="1" ht="14.1" customHeight="1" x14ac:dyDescent="0.2">
      <c r="A8" s="119" t="s">
        <v>21</v>
      </c>
      <c r="B8" s="313" t="s">
        <v>170</v>
      </c>
      <c r="C8" s="120"/>
      <c r="D8" s="120"/>
      <c r="E8" s="120">
        <v>900000</v>
      </c>
      <c r="F8" s="120">
        <v>47500</v>
      </c>
      <c r="G8" s="120"/>
      <c r="H8" s="120"/>
      <c r="I8" s="120"/>
      <c r="J8" s="120"/>
      <c r="K8" s="120">
        <v>900000</v>
      </c>
      <c r="L8" s="120">
        <v>47500</v>
      </c>
      <c r="M8" s="120"/>
      <c r="N8" s="120"/>
      <c r="O8" s="648">
        <f t="shared" ref="O8:O13" si="0">SUM(C8:N8)</f>
        <v>1895000</v>
      </c>
    </row>
    <row r="9" spans="1:15" s="121" customFormat="1" ht="14.1" customHeight="1" x14ac:dyDescent="0.2">
      <c r="A9" s="119" t="s">
        <v>22</v>
      </c>
      <c r="B9" s="313" t="s">
        <v>425</v>
      </c>
      <c r="C9" s="120">
        <v>569933</v>
      </c>
      <c r="D9" s="120">
        <v>569933</v>
      </c>
      <c r="E9" s="120">
        <v>1204933</v>
      </c>
      <c r="F9" s="120">
        <v>1204933</v>
      </c>
      <c r="G9" s="120">
        <v>1204933</v>
      </c>
      <c r="H9" s="120">
        <v>1331933</v>
      </c>
      <c r="I9" s="120">
        <v>2474933</v>
      </c>
      <c r="J9" s="120">
        <v>2474933</v>
      </c>
      <c r="K9" s="120">
        <v>1458933</v>
      </c>
      <c r="L9" s="120">
        <v>1204933</v>
      </c>
      <c r="M9" s="120">
        <v>1204933</v>
      </c>
      <c r="N9" s="120">
        <v>569937</v>
      </c>
      <c r="O9" s="648">
        <f t="shared" si="0"/>
        <v>15475200</v>
      </c>
    </row>
    <row r="10" spans="1:15" s="121" customFormat="1" ht="14.1" customHeight="1" x14ac:dyDescent="0.2">
      <c r="A10" s="119" t="s">
        <v>23</v>
      </c>
      <c r="B10" s="313" t="s">
        <v>10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>
        <v>4836160</v>
      </c>
      <c r="O10" s="648">
        <f t="shared" si="0"/>
        <v>4836160</v>
      </c>
    </row>
    <row r="11" spans="1:15" s="121" customFormat="1" ht="14.1" customHeight="1" x14ac:dyDescent="0.2">
      <c r="A11" s="119" t="s">
        <v>24</v>
      </c>
      <c r="B11" s="313" t="s">
        <v>381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648">
        <f t="shared" si="0"/>
        <v>0</v>
      </c>
    </row>
    <row r="12" spans="1:15" s="121" customFormat="1" ht="22.5" x14ac:dyDescent="0.2">
      <c r="A12" s="119" t="s">
        <v>25</v>
      </c>
      <c r="B12" s="315" t="s">
        <v>412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648">
        <f t="shared" si="0"/>
        <v>0</v>
      </c>
    </row>
    <row r="13" spans="1:15" s="121" customFormat="1" ht="14.1" customHeight="1" thickBot="1" x14ac:dyDescent="0.25">
      <c r="A13" s="119" t="s">
        <v>26</v>
      </c>
      <c r="B13" s="313" t="s">
        <v>11</v>
      </c>
      <c r="C13" s="120">
        <v>30594000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648">
        <f t="shared" si="0"/>
        <v>30594000</v>
      </c>
    </row>
    <row r="14" spans="1:15" s="116" customFormat="1" ht="15.95" customHeight="1" thickBot="1" x14ac:dyDescent="0.25">
      <c r="A14" s="115" t="s">
        <v>27</v>
      </c>
      <c r="B14" s="37" t="s">
        <v>109</v>
      </c>
      <c r="C14" s="124">
        <f>SUM(C5:C13)</f>
        <v>33763880</v>
      </c>
      <c r="D14" s="124">
        <f t="shared" ref="D14:O14" si="1">SUM(D5:D13)</f>
        <v>3169880</v>
      </c>
      <c r="E14" s="124">
        <f t="shared" si="1"/>
        <v>27391690</v>
      </c>
      <c r="F14" s="124">
        <f t="shared" si="1"/>
        <v>9349589</v>
      </c>
      <c r="G14" s="124">
        <f t="shared" si="1"/>
        <v>9937782</v>
      </c>
      <c r="H14" s="124">
        <f t="shared" si="1"/>
        <v>9429089</v>
      </c>
      <c r="I14" s="124">
        <f t="shared" si="1"/>
        <v>10572089</v>
      </c>
      <c r="J14" s="124">
        <f t="shared" si="1"/>
        <v>10572089</v>
      </c>
      <c r="K14" s="124">
        <f t="shared" si="1"/>
        <v>10456089</v>
      </c>
      <c r="L14" s="124">
        <f t="shared" si="1"/>
        <v>10097589</v>
      </c>
      <c r="M14" s="124">
        <f t="shared" si="1"/>
        <v>9302089</v>
      </c>
      <c r="N14" s="124">
        <f t="shared" si="1"/>
        <v>13503253</v>
      </c>
      <c r="O14" s="124">
        <f t="shared" si="1"/>
        <v>157545108</v>
      </c>
    </row>
    <row r="15" spans="1:15" s="116" customFormat="1" ht="15" customHeight="1" thickBot="1" x14ac:dyDescent="0.25">
      <c r="A15" s="115" t="s">
        <v>28</v>
      </c>
      <c r="B15" s="733" t="s">
        <v>57</v>
      </c>
      <c r="C15" s="734"/>
      <c r="D15" s="734"/>
      <c r="E15" s="734"/>
      <c r="F15" s="734"/>
      <c r="G15" s="734"/>
      <c r="H15" s="734"/>
      <c r="I15" s="734"/>
      <c r="J15" s="734"/>
      <c r="K15" s="734"/>
      <c r="L15" s="734"/>
      <c r="M15" s="734"/>
      <c r="N15" s="734"/>
      <c r="O15" s="736"/>
    </row>
    <row r="16" spans="1:15" s="121" customFormat="1" ht="14.1" customHeight="1" x14ac:dyDescent="0.2">
      <c r="A16" s="126" t="s">
        <v>29</v>
      </c>
      <c r="B16" s="316" t="s">
        <v>62</v>
      </c>
      <c r="C16" s="122">
        <v>5200000</v>
      </c>
      <c r="D16" s="122">
        <v>5200000</v>
      </c>
      <c r="E16" s="122">
        <v>2321843</v>
      </c>
      <c r="F16" s="122">
        <v>5200000</v>
      </c>
      <c r="G16" s="122">
        <v>5200000</v>
      </c>
      <c r="H16" s="122">
        <v>5200000</v>
      </c>
      <c r="I16" s="122">
        <v>5200000</v>
      </c>
      <c r="J16" s="122">
        <v>5200000</v>
      </c>
      <c r="K16" s="122">
        <v>5200000</v>
      </c>
      <c r="L16" s="122">
        <v>5200000</v>
      </c>
      <c r="M16" s="122">
        <v>5200000</v>
      </c>
      <c r="N16" s="122">
        <v>5200000</v>
      </c>
      <c r="O16" s="123">
        <f>SUM(C16:N16)</f>
        <v>59521843</v>
      </c>
    </row>
    <row r="17" spans="1:15" s="121" customFormat="1" ht="27" customHeight="1" x14ac:dyDescent="0.2">
      <c r="A17" s="119" t="s">
        <v>30</v>
      </c>
      <c r="B17" s="315" t="s">
        <v>179</v>
      </c>
      <c r="C17" s="120">
        <v>824880</v>
      </c>
      <c r="D17" s="120">
        <v>824880</v>
      </c>
      <c r="E17" s="120">
        <v>368418</v>
      </c>
      <c r="F17" s="120">
        <v>824880</v>
      </c>
      <c r="G17" s="120">
        <v>824880</v>
      </c>
      <c r="H17" s="120">
        <v>824880</v>
      </c>
      <c r="I17" s="120">
        <v>824880</v>
      </c>
      <c r="J17" s="120">
        <v>824880</v>
      </c>
      <c r="K17" s="120">
        <v>824880</v>
      </c>
      <c r="L17" s="120">
        <v>824880</v>
      </c>
      <c r="M17" s="120">
        <v>824880</v>
      </c>
      <c r="N17" s="120">
        <v>824880</v>
      </c>
      <c r="O17" s="123">
        <f t="shared" ref="O17:O24" si="2">SUM(C17:N17)</f>
        <v>9442098</v>
      </c>
    </row>
    <row r="18" spans="1:15" s="121" customFormat="1" ht="14.1" customHeight="1" x14ac:dyDescent="0.2">
      <c r="A18" s="119" t="s">
        <v>31</v>
      </c>
      <c r="B18" s="313" t="s">
        <v>136</v>
      </c>
      <c r="C18" s="120">
        <v>4561855</v>
      </c>
      <c r="D18" s="120">
        <v>4561855</v>
      </c>
      <c r="E18" s="120">
        <v>4561855</v>
      </c>
      <c r="F18" s="120">
        <v>4561855</v>
      </c>
      <c r="G18" s="120">
        <v>4561855</v>
      </c>
      <c r="H18" s="120">
        <v>4561855</v>
      </c>
      <c r="I18" s="120">
        <v>4561855</v>
      </c>
      <c r="J18" s="120">
        <v>4561855</v>
      </c>
      <c r="K18" s="120">
        <v>4561855</v>
      </c>
      <c r="L18" s="120">
        <v>4561855</v>
      </c>
      <c r="M18" s="120">
        <v>4561855</v>
      </c>
      <c r="N18" s="120">
        <v>4561858</v>
      </c>
      <c r="O18" s="123">
        <f t="shared" si="2"/>
        <v>54742263</v>
      </c>
    </row>
    <row r="19" spans="1:15" s="121" customFormat="1" ht="14.1" customHeight="1" x14ac:dyDescent="0.2">
      <c r="A19" s="119" t="s">
        <v>32</v>
      </c>
      <c r="B19" s="313" t="s">
        <v>180</v>
      </c>
      <c r="C19" s="120">
        <v>972567</v>
      </c>
      <c r="D19" s="120">
        <v>972567</v>
      </c>
      <c r="E19" s="120">
        <v>972567</v>
      </c>
      <c r="F19" s="120">
        <v>972567</v>
      </c>
      <c r="G19" s="120">
        <v>972567</v>
      </c>
      <c r="H19" s="120">
        <v>972567</v>
      </c>
      <c r="I19" s="120">
        <v>972567</v>
      </c>
      <c r="J19" s="120">
        <v>972567</v>
      </c>
      <c r="K19" s="120">
        <v>972567</v>
      </c>
      <c r="L19" s="120">
        <v>972567</v>
      </c>
      <c r="M19" s="120">
        <v>972567</v>
      </c>
      <c r="N19" s="120">
        <v>972563</v>
      </c>
      <c r="O19" s="123">
        <f t="shared" si="2"/>
        <v>11670800</v>
      </c>
    </row>
    <row r="20" spans="1:15" s="121" customFormat="1" ht="14.1" customHeight="1" x14ac:dyDescent="0.2">
      <c r="A20" s="119" t="s">
        <v>33</v>
      </c>
      <c r="B20" s="313" t="s">
        <v>12</v>
      </c>
      <c r="C20" s="120">
        <v>1205414</v>
      </c>
      <c r="D20" s="120">
        <v>1205414</v>
      </c>
      <c r="E20" s="120">
        <v>1205414</v>
      </c>
      <c r="F20" s="120">
        <v>1205414</v>
      </c>
      <c r="G20" s="120">
        <v>1205414</v>
      </c>
      <c r="H20" s="120">
        <v>1205414</v>
      </c>
      <c r="I20" s="120">
        <v>1205414</v>
      </c>
      <c r="J20" s="120">
        <v>1205414</v>
      </c>
      <c r="K20" s="120">
        <v>1205414</v>
      </c>
      <c r="L20" s="120">
        <v>1205414</v>
      </c>
      <c r="M20" s="120">
        <v>1205414</v>
      </c>
      <c r="N20" s="120">
        <v>1205413</v>
      </c>
      <c r="O20" s="123">
        <f t="shared" si="2"/>
        <v>14464967</v>
      </c>
    </row>
    <row r="21" spans="1:15" s="121" customFormat="1" ht="14.1" customHeight="1" x14ac:dyDescent="0.2">
      <c r="A21" s="119" t="s">
        <v>34</v>
      </c>
      <c r="B21" s="313" t="s">
        <v>224</v>
      </c>
      <c r="C21" s="120"/>
      <c r="D21" s="120"/>
      <c r="E21" s="120"/>
      <c r="F21" s="120">
        <v>2118977</v>
      </c>
      <c r="G21" s="120"/>
      <c r="H21" s="120"/>
      <c r="I21" s="120"/>
      <c r="J21" s="120"/>
      <c r="K21" s="120"/>
      <c r="L21" s="120"/>
      <c r="M21" s="120"/>
      <c r="N21" s="120"/>
      <c r="O21" s="123">
        <f t="shared" si="2"/>
        <v>2118977</v>
      </c>
    </row>
    <row r="22" spans="1:15" s="121" customFormat="1" x14ac:dyDescent="0.2">
      <c r="A22" s="119" t="s">
        <v>35</v>
      </c>
      <c r="B22" s="315" t="s">
        <v>183</v>
      </c>
      <c r="C22" s="120"/>
      <c r="D22" s="120"/>
      <c r="E22" s="120"/>
      <c r="F22" s="120"/>
      <c r="G22" s="120"/>
      <c r="H22" s="120">
        <v>1861387</v>
      </c>
      <c r="I22" s="120">
        <v>1861387</v>
      </c>
      <c r="J22" s="120">
        <v>1861386</v>
      </c>
      <c r="K22" s="120"/>
      <c r="L22" s="120"/>
      <c r="M22" s="120"/>
      <c r="N22" s="120"/>
      <c r="O22" s="123">
        <f t="shared" si="2"/>
        <v>5584160</v>
      </c>
    </row>
    <row r="23" spans="1:15" s="121" customFormat="1" ht="14.1" customHeight="1" x14ac:dyDescent="0.2">
      <c r="A23" s="119" t="s">
        <v>36</v>
      </c>
      <c r="B23" s="313" t="s">
        <v>227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3">
        <f t="shared" si="2"/>
        <v>0</v>
      </c>
    </row>
    <row r="24" spans="1:15" s="121" customFormat="1" ht="14.1" customHeight="1" thickBot="1" x14ac:dyDescent="0.25">
      <c r="A24" s="119" t="s">
        <v>37</v>
      </c>
      <c r="B24" s="313" t="s">
        <v>13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3">
        <f t="shared" si="2"/>
        <v>0</v>
      </c>
    </row>
    <row r="25" spans="1:15" s="116" customFormat="1" ht="15.95" customHeight="1" thickBot="1" x14ac:dyDescent="0.25">
      <c r="A25" s="127" t="s">
        <v>38</v>
      </c>
      <c r="B25" s="37" t="s">
        <v>110</v>
      </c>
      <c r="C25" s="124">
        <f>SUM(C16:C24)</f>
        <v>12764716</v>
      </c>
      <c r="D25" s="124">
        <f t="shared" ref="D25:N25" si="3">SUM(D16:D24)</f>
        <v>12764716</v>
      </c>
      <c r="E25" s="124">
        <f t="shared" si="3"/>
        <v>9430097</v>
      </c>
      <c r="F25" s="124">
        <f t="shared" si="3"/>
        <v>14883693</v>
      </c>
      <c r="G25" s="124">
        <f t="shared" si="3"/>
        <v>12764716</v>
      </c>
      <c r="H25" s="124">
        <f t="shared" si="3"/>
        <v>14626103</v>
      </c>
      <c r="I25" s="124">
        <f t="shared" si="3"/>
        <v>14626103</v>
      </c>
      <c r="J25" s="124">
        <f t="shared" si="3"/>
        <v>14626102</v>
      </c>
      <c r="K25" s="124">
        <f t="shared" si="3"/>
        <v>12764716</v>
      </c>
      <c r="L25" s="124">
        <f t="shared" si="3"/>
        <v>12764716</v>
      </c>
      <c r="M25" s="124">
        <f t="shared" si="3"/>
        <v>12764716</v>
      </c>
      <c r="N25" s="124">
        <f t="shared" si="3"/>
        <v>12764714</v>
      </c>
      <c r="O25" s="125">
        <f>SUM(O16:O24)</f>
        <v>157545108</v>
      </c>
    </row>
    <row r="26" spans="1:15" ht="16.5" thickBot="1" x14ac:dyDescent="0.3">
      <c r="A26" s="127" t="s">
        <v>39</v>
      </c>
      <c r="B26" s="317" t="s">
        <v>111</v>
      </c>
      <c r="C26" s="128">
        <f>SUM(C14-C25)</f>
        <v>20999164</v>
      </c>
      <c r="D26" s="128">
        <f>SUM(D14+C26-D25)</f>
        <v>11404328</v>
      </c>
      <c r="E26" s="128">
        <f t="shared" ref="E26:N26" si="4">SUM(E14+D26-E25)</f>
        <v>29365921</v>
      </c>
      <c r="F26" s="128">
        <f t="shared" si="4"/>
        <v>23831817</v>
      </c>
      <c r="G26" s="128">
        <f t="shared" si="4"/>
        <v>21004883</v>
      </c>
      <c r="H26" s="128">
        <f t="shared" si="4"/>
        <v>15807869</v>
      </c>
      <c r="I26" s="128">
        <f t="shared" si="4"/>
        <v>11753855</v>
      </c>
      <c r="J26" s="128">
        <f t="shared" si="4"/>
        <v>7699842</v>
      </c>
      <c r="K26" s="128">
        <f t="shared" si="4"/>
        <v>5391215</v>
      </c>
      <c r="L26" s="128">
        <f t="shared" si="4"/>
        <v>2724088</v>
      </c>
      <c r="M26" s="128">
        <f t="shared" si="4"/>
        <v>-738539</v>
      </c>
      <c r="N26" s="128">
        <f t="shared" si="4"/>
        <v>0</v>
      </c>
      <c r="O26" s="128">
        <f t="shared" ref="O26" si="5">SUM(O14-O25)</f>
        <v>0</v>
      </c>
    </row>
    <row r="27" spans="1:15" x14ac:dyDescent="0.25">
      <c r="A27" s="130"/>
    </row>
    <row r="28" spans="1:15" x14ac:dyDescent="0.25">
      <c r="B28" s="131"/>
      <c r="C28" s="132"/>
      <c r="D28" s="132"/>
      <c r="O28" s="129"/>
    </row>
    <row r="29" spans="1:15" x14ac:dyDescent="0.25">
      <c r="O29" s="129"/>
    </row>
    <row r="30" spans="1:15" x14ac:dyDescent="0.25">
      <c r="O30" s="129"/>
    </row>
    <row r="31" spans="1:15" x14ac:dyDescent="0.25">
      <c r="O31" s="129"/>
    </row>
    <row r="32" spans="1:15" x14ac:dyDescent="0.25">
      <c r="O32" s="129"/>
    </row>
    <row r="33" spans="15:15" x14ac:dyDescent="0.25">
      <c r="O33" s="129"/>
    </row>
    <row r="34" spans="15:15" x14ac:dyDescent="0.25">
      <c r="O34" s="129"/>
    </row>
    <row r="35" spans="15:15" x14ac:dyDescent="0.25">
      <c r="O35" s="129"/>
    </row>
    <row r="36" spans="15:15" x14ac:dyDescent="0.25">
      <c r="O36" s="129"/>
    </row>
    <row r="37" spans="15:15" x14ac:dyDescent="0.25">
      <c r="O37" s="129"/>
    </row>
    <row r="38" spans="15:15" x14ac:dyDescent="0.25">
      <c r="O38" s="129"/>
    </row>
    <row r="39" spans="15:15" x14ac:dyDescent="0.25">
      <c r="O39" s="129"/>
    </row>
    <row r="40" spans="15:15" x14ac:dyDescent="0.25">
      <c r="O40" s="129"/>
    </row>
    <row r="41" spans="15:15" x14ac:dyDescent="0.25">
      <c r="O41" s="129"/>
    </row>
    <row r="42" spans="15:15" x14ac:dyDescent="0.25">
      <c r="O42" s="129"/>
    </row>
    <row r="43" spans="15:15" x14ac:dyDescent="0.25">
      <c r="O43" s="129"/>
    </row>
    <row r="44" spans="15:15" x14ac:dyDescent="0.25">
      <c r="O44" s="129"/>
    </row>
    <row r="45" spans="15:15" x14ac:dyDescent="0.25">
      <c r="O45" s="129"/>
    </row>
    <row r="46" spans="15:15" x14ac:dyDescent="0.25">
      <c r="O46" s="129"/>
    </row>
    <row r="47" spans="15:15" x14ac:dyDescent="0.25">
      <c r="O47" s="129"/>
    </row>
    <row r="48" spans="15:15" x14ac:dyDescent="0.25">
      <c r="O48" s="129"/>
    </row>
    <row r="49" spans="15:15" x14ac:dyDescent="0.25">
      <c r="O49" s="129"/>
    </row>
    <row r="50" spans="15:15" x14ac:dyDescent="0.25">
      <c r="O50" s="129"/>
    </row>
    <row r="51" spans="15:15" x14ac:dyDescent="0.25">
      <c r="O51" s="129"/>
    </row>
    <row r="52" spans="15:15" x14ac:dyDescent="0.25">
      <c r="O52" s="129"/>
    </row>
    <row r="53" spans="15:15" x14ac:dyDescent="0.25">
      <c r="O53" s="129"/>
    </row>
    <row r="54" spans="15:15" x14ac:dyDescent="0.25">
      <c r="O54" s="129"/>
    </row>
    <row r="55" spans="15:15" x14ac:dyDescent="0.25">
      <c r="O55" s="129"/>
    </row>
    <row r="56" spans="15:15" x14ac:dyDescent="0.25">
      <c r="O56" s="129"/>
    </row>
    <row r="57" spans="15:15" x14ac:dyDescent="0.25">
      <c r="O57" s="129"/>
    </row>
    <row r="58" spans="15:15" x14ac:dyDescent="0.25">
      <c r="O58" s="129"/>
    </row>
    <row r="59" spans="15:15" x14ac:dyDescent="0.25">
      <c r="O59" s="129"/>
    </row>
    <row r="60" spans="15:15" x14ac:dyDescent="0.25">
      <c r="O60" s="129"/>
    </row>
    <row r="61" spans="15:15" x14ac:dyDescent="0.25">
      <c r="O61" s="129"/>
    </row>
    <row r="62" spans="15:15" x14ac:dyDescent="0.25">
      <c r="O62" s="129"/>
    </row>
    <row r="63" spans="15:15" x14ac:dyDescent="0.25">
      <c r="O63" s="129"/>
    </row>
    <row r="64" spans="15:15" x14ac:dyDescent="0.25">
      <c r="O64" s="129"/>
    </row>
    <row r="65" spans="15:15" x14ac:dyDescent="0.25">
      <c r="O65" s="129"/>
    </row>
    <row r="66" spans="15:15" x14ac:dyDescent="0.25">
      <c r="O66" s="129"/>
    </row>
    <row r="67" spans="15:15" x14ac:dyDescent="0.25">
      <c r="O67" s="129"/>
    </row>
    <row r="68" spans="15:15" x14ac:dyDescent="0.25">
      <c r="O68" s="129"/>
    </row>
    <row r="69" spans="15:15" x14ac:dyDescent="0.25">
      <c r="O69" s="129"/>
    </row>
    <row r="70" spans="15:15" x14ac:dyDescent="0.25">
      <c r="O70" s="129"/>
    </row>
    <row r="71" spans="15:15" x14ac:dyDescent="0.25">
      <c r="O71" s="129"/>
    </row>
    <row r="72" spans="15:15" x14ac:dyDescent="0.25">
      <c r="O72" s="129"/>
    </row>
    <row r="73" spans="15:15" x14ac:dyDescent="0.25">
      <c r="O73" s="129"/>
    </row>
    <row r="74" spans="15:15" x14ac:dyDescent="0.25">
      <c r="O74" s="129"/>
    </row>
    <row r="75" spans="15:15" x14ac:dyDescent="0.25">
      <c r="O75" s="129"/>
    </row>
    <row r="76" spans="15:15" x14ac:dyDescent="0.25">
      <c r="O76" s="129"/>
    </row>
    <row r="77" spans="15:15" x14ac:dyDescent="0.25">
      <c r="O77" s="129"/>
    </row>
    <row r="78" spans="15:15" x14ac:dyDescent="0.25">
      <c r="O78" s="129"/>
    </row>
    <row r="79" spans="15:15" x14ac:dyDescent="0.25">
      <c r="O79" s="129"/>
    </row>
    <row r="80" spans="15:15" x14ac:dyDescent="0.25">
      <c r="O80" s="129"/>
    </row>
    <row r="81" spans="15:15" x14ac:dyDescent="0.25">
      <c r="O81" s="129"/>
    </row>
  </sheetData>
  <mergeCells count="3">
    <mergeCell ref="B4:O4"/>
    <mergeCell ref="B15:O15"/>
    <mergeCell ref="A1:O1"/>
  </mergeCells>
  <phoneticPr fontId="0" type="noConversion"/>
  <printOptions horizontalCentered="1"/>
  <pageMargins left="4.6875E-2" right="0.24374999999999999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dőlt"&amp;12 9.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tabSelected="1" view="pageLayout" zoomScaleNormal="120" zoomScaleSheetLayoutView="100" workbookViewId="0">
      <selection activeCell="A2" sqref="A2:E2"/>
    </sheetView>
  </sheetViews>
  <sheetFormatPr defaultRowHeight="15.75" x14ac:dyDescent="0.25"/>
  <cols>
    <col min="1" max="1" width="9" style="409" customWidth="1"/>
    <col min="2" max="2" width="66.33203125" style="409" bestFit="1" customWidth="1"/>
    <col min="3" max="3" width="15.5" style="410" customWidth="1"/>
    <col min="4" max="5" width="15.5" style="409" customWidth="1"/>
    <col min="6" max="6" width="9" style="442" customWidth="1"/>
    <col min="7" max="16384" width="9.33203125" style="442"/>
  </cols>
  <sheetData>
    <row r="1" spans="1:5" ht="33" customHeight="1" x14ac:dyDescent="0.25">
      <c r="A1" s="457" t="s">
        <v>680</v>
      </c>
    </row>
    <row r="2" spans="1:5" ht="15.95" customHeight="1" x14ac:dyDescent="0.25">
      <c r="A2" s="653" t="s">
        <v>14</v>
      </c>
      <c r="B2" s="653"/>
      <c r="C2" s="653"/>
      <c r="D2" s="653"/>
      <c r="E2" s="653"/>
    </row>
    <row r="3" spans="1:5" ht="15.95" customHeight="1" thickBot="1" x14ac:dyDescent="0.3">
      <c r="A3" s="654" t="s">
        <v>148</v>
      </c>
      <c r="B3" s="654"/>
      <c r="D3" s="156"/>
      <c r="E3" s="334" t="s">
        <v>679</v>
      </c>
    </row>
    <row r="4" spans="1:5" ht="38.1" customHeight="1" thickBot="1" x14ac:dyDescent="0.3">
      <c r="A4" s="23" t="s">
        <v>69</v>
      </c>
      <c r="B4" s="24" t="s">
        <v>16</v>
      </c>
      <c r="C4" s="24" t="str">
        <f>+CONCATENATE(LEFT(ÖSSZEFÜGGÉSEK!A5,4)+1,". évi")</f>
        <v>2017. évi</v>
      </c>
      <c r="D4" s="434" t="str">
        <f>+CONCATENATE(LEFT(ÖSSZEFÜGGÉSEK!A5,4)+2,". évi")</f>
        <v>2018. évi</v>
      </c>
      <c r="E4" s="178" t="str">
        <f>+CONCATENATE(LEFT(ÖSSZEFÜGGÉSEK!A5,4)+3,". évi")</f>
        <v>2019. évi</v>
      </c>
    </row>
    <row r="5" spans="1:5" s="443" customFormat="1" ht="12" customHeight="1" thickBot="1" x14ac:dyDescent="0.25">
      <c r="A5" s="32" t="s">
        <v>500</v>
      </c>
      <c r="B5" s="33" t="s">
        <v>501</v>
      </c>
      <c r="C5" s="33" t="s">
        <v>502</v>
      </c>
      <c r="D5" s="33" t="s">
        <v>504</v>
      </c>
      <c r="E5" s="479" t="s">
        <v>503</v>
      </c>
    </row>
    <row r="6" spans="1:5" s="444" customFormat="1" ht="12" customHeight="1" thickBot="1" x14ac:dyDescent="0.25">
      <c r="A6" s="20" t="s">
        <v>17</v>
      </c>
      <c r="B6" s="21" t="s">
        <v>537</v>
      </c>
      <c r="C6" s="497">
        <v>32000000</v>
      </c>
      <c r="D6" s="497">
        <v>32200000</v>
      </c>
      <c r="E6" s="498">
        <v>33000000</v>
      </c>
    </row>
    <row r="7" spans="1:5" s="444" customFormat="1" ht="12" customHeight="1" thickBot="1" x14ac:dyDescent="0.25">
      <c r="A7" s="20" t="s">
        <v>18</v>
      </c>
      <c r="B7" s="319" t="s">
        <v>380</v>
      </c>
      <c r="C7" s="497">
        <v>70900000</v>
      </c>
      <c r="D7" s="497">
        <v>71000000</v>
      </c>
      <c r="E7" s="498">
        <v>70000000</v>
      </c>
    </row>
    <row r="8" spans="1:5" s="444" customFormat="1" ht="12" customHeight="1" thickBot="1" x14ac:dyDescent="0.25">
      <c r="A8" s="20" t="s">
        <v>19</v>
      </c>
      <c r="B8" s="21" t="s">
        <v>388</v>
      </c>
      <c r="C8" s="497">
        <v>3000000</v>
      </c>
      <c r="D8" s="497">
        <v>3125000</v>
      </c>
      <c r="E8" s="498">
        <v>3600000</v>
      </c>
    </row>
    <row r="9" spans="1:5" s="444" customFormat="1" ht="12" customHeight="1" thickBot="1" x14ac:dyDescent="0.25">
      <c r="A9" s="20" t="s">
        <v>169</v>
      </c>
      <c r="B9" s="21" t="s">
        <v>265</v>
      </c>
      <c r="C9" s="433">
        <v>1895000</v>
      </c>
      <c r="D9" s="433">
        <v>1910000</v>
      </c>
      <c r="E9" s="476">
        <v>1900000</v>
      </c>
    </row>
    <row r="10" spans="1:5" s="444" customFormat="1" ht="12" customHeight="1" x14ac:dyDescent="0.2">
      <c r="A10" s="15" t="s">
        <v>266</v>
      </c>
      <c r="B10" s="445" t="s">
        <v>443</v>
      </c>
      <c r="C10" s="478">
        <f>+C11+C12+C13</f>
        <v>1295000</v>
      </c>
      <c r="D10" s="478">
        <f>+D11+D12+D13</f>
        <v>1310000</v>
      </c>
      <c r="E10" s="477">
        <f>+E11+E12+E13</f>
        <v>1320000</v>
      </c>
    </row>
    <row r="11" spans="1:5" s="444" customFormat="1" ht="12" customHeight="1" x14ac:dyDescent="0.2">
      <c r="A11" s="14" t="s">
        <v>267</v>
      </c>
      <c r="B11" s="446" t="s">
        <v>272</v>
      </c>
      <c r="C11" s="427">
        <v>360000</v>
      </c>
      <c r="D11" s="427">
        <v>360000</v>
      </c>
      <c r="E11" s="292">
        <v>360000</v>
      </c>
    </row>
    <row r="12" spans="1:5" s="444" customFormat="1" ht="12" customHeight="1" x14ac:dyDescent="0.2">
      <c r="A12" s="14" t="s">
        <v>268</v>
      </c>
      <c r="B12" s="446" t="s">
        <v>273</v>
      </c>
      <c r="C12" s="427"/>
      <c r="D12" s="427"/>
      <c r="E12" s="292"/>
    </row>
    <row r="13" spans="1:5" s="444" customFormat="1" ht="12" customHeight="1" x14ac:dyDescent="0.2">
      <c r="A13" s="14" t="s">
        <v>441</v>
      </c>
      <c r="B13" s="520" t="s">
        <v>442</v>
      </c>
      <c r="C13" s="427">
        <v>935000</v>
      </c>
      <c r="D13" s="427">
        <v>950000</v>
      </c>
      <c r="E13" s="292">
        <v>960000</v>
      </c>
    </row>
    <row r="14" spans="1:5" s="444" customFormat="1" ht="12" customHeight="1" x14ac:dyDescent="0.2">
      <c r="A14" s="14" t="s">
        <v>269</v>
      </c>
      <c r="B14" s="446" t="s">
        <v>274</v>
      </c>
      <c r="C14" s="427">
        <v>600000</v>
      </c>
      <c r="D14" s="427">
        <v>620000</v>
      </c>
      <c r="E14" s="292">
        <v>630000</v>
      </c>
    </row>
    <row r="15" spans="1:5" s="444" customFormat="1" ht="12" customHeight="1" x14ac:dyDescent="0.2">
      <c r="A15" s="14" t="s">
        <v>270</v>
      </c>
      <c r="B15" s="446" t="s">
        <v>275</v>
      </c>
      <c r="C15" s="427"/>
      <c r="D15" s="427"/>
      <c r="E15" s="292"/>
    </row>
    <row r="16" spans="1:5" s="444" customFormat="1" ht="12" customHeight="1" thickBot="1" x14ac:dyDescent="0.25">
      <c r="A16" s="16" t="s">
        <v>271</v>
      </c>
      <c r="B16" s="447" t="s">
        <v>276</v>
      </c>
      <c r="C16" s="429"/>
      <c r="D16" s="429"/>
      <c r="E16" s="294"/>
    </row>
    <row r="17" spans="1:6" s="444" customFormat="1" ht="12" customHeight="1" thickBot="1" x14ac:dyDescent="0.25">
      <c r="A17" s="20" t="s">
        <v>21</v>
      </c>
      <c r="B17" s="21" t="s">
        <v>540</v>
      </c>
      <c r="C17" s="497">
        <v>15600000</v>
      </c>
      <c r="D17" s="497">
        <v>15500000</v>
      </c>
      <c r="E17" s="498">
        <v>15550000</v>
      </c>
    </row>
    <row r="18" spans="1:6" s="444" customFormat="1" ht="12" customHeight="1" thickBot="1" x14ac:dyDescent="0.25">
      <c r="A18" s="20" t="s">
        <v>22</v>
      </c>
      <c r="B18" s="21" t="s">
        <v>10</v>
      </c>
      <c r="C18" s="497">
        <v>4850000</v>
      </c>
      <c r="D18" s="497">
        <v>4850000</v>
      </c>
      <c r="E18" s="498">
        <v>4900000</v>
      </c>
    </row>
    <row r="19" spans="1:6" s="444" customFormat="1" ht="12" customHeight="1" thickBot="1" x14ac:dyDescent="0.25">
      <c r="A19" s="20" t="s">
        <v>176</v>
      </c>
      <c r="B19" s="21" t="s">
        <v>539</v>
      </c>
      <c r="C19" s="497"/>
      <c r="D19" s="497"/>
      <c r="E19" s="498"/>
    </row>
    <row r="20" spans="1:6" s="444" customFormat="1" ht="12" customHeight="1" thickBot="1" x14ac:dyDescent="0.25">
      <c r="A20" s="20" t="s">
        <v>24</v>
      </c>
      <c r="B20" s="319" t="s">
        <v>538</v>
      </c>
      <c r="C20" s="497"/>
      <c r="D20" s="497"/>
      <c r="E20" s="498"/>
    </row>
    <row r="21" spans="1:6" s="444" customFormat="1" ht="12" customHeight="1" thickBot="1" x14ac:dyDescent="0.25">
      <c r="A21" s="20" t="s">
        <v>25</v>
      </c>
      <c r="B21" s="21" t="s">
        <v>309</v>
      </c>
      <c r="C21" s="433">
        <f>+C6+C7+C8+C9+C17+C18+C19+C20</f>
        <v>128245000</v>
      </c>
      <c r="D21" s="433">
        <f>+D6+D7+D8+D9+D17+D18+D19+D20</f>
        <v>128585000</v>
      </c>
      <c r="E21" s="330">
        <f>+E6+E7+E8+E9+E17+E18+E19+E20</f>
        <v>128950000</v>
      </c>
    </row>
    <row r="22" spans="1:6" s="444" customFormat="1" ht="12" customHeight="1" thickBot="1" x14ac:dyDescent="0.25">
      <c r="A22" s="20" t="s">
        <v>26</v>
      </c>
      <c r="B22" s="21" t="s">
        <v>541</v>
      </c>
      <c r="C22" s="551">
        <v>27555000</v>
      </c>
      <c r="D22" s="551">
        <v>29415000</v>
      </c>
      <c r="E22" s="552">
        <v>30550000</v>
      </c>
    </row>
    <row r="23" spans="1:6" s="444" customFormat="1" ht="12" customHeight="1" thickBot="1" x14ac:dyDescent="0.25">
      <c r="A23" s="20" t="s">
        <v>27</v>
      </c>
      <c r="B23" s="21" t="s">
        <v>542</v>
      </c>
      <c r="C23" s="433">
        <f>+C21+C22</f>
        <v>155800000</v>
      </c>
      <c r="D23" s="433">
        <f>+D21+D22</f>
        <v>158000000</v>
      </c>
      <c r="E23" s="647">
        <f>+E21+E22</f>
        <v>159500000</v>
      </c>
    </row>
    <row r="24" spans="1:6" s="444" customFormat="1" ht="12" customHeight="1" x14ac:dyDescent="0.2">
      <c r="A24" s="402"/>
      <c r="B24" s="403"/>
      <c r="C24" s="404"/>
      <c r="D24" s="548"/>
      <c r="E24" s="549"/>
    </row>
    <row r="25" spans="1:6" s="444" customFormat="1" ht="12" customHeight="1" x14ac:dyDescent="0.2">
      <c r="A25" s="653" t="s">
        <v>45</v>
      </c>
      <c r="B25" s="653"/>
      <c r="C25" s="653"/>
      <c r="D25" s="653"/>
      <c r="E25" s="653"/>
    </row>
    <row r="26" spans="1:6" s="444" customFormat="1" ht="12" customHeight="1" thickBot="1" x14ac:dyDescent="0.25">
      <c r="A26" s="655" t="s">
        <v>149</v>
      </c>
      <c r="B26" s="655"/>
      <c r="C26" s="410"/>
      <c r="D26" s="156"/>
      <c r="E26" s="334" t="s">
        <v>225</v>
      </c>
    </row>
    <row r="27" spans="1:6" s="444" customFormat="1" ht="24" customHeight="1" thickBot="1" x14ac:dyDescent="0.25">
      <c r="A27" s="23" t="s">
        <v>15</v>
      </c>
      <c r="B27" s="24" t="s">
        <v>46</v>
      </c>
      <c r="C27" s="24" t="str">
        <f>+C4</f>
        <v>2017. évi</v>
      </c>
      <c r="D27" s="24" t="str">
        <f>+D4</f>
        <v>2018. évi</v>
      </c>
      <c r="E27" s="178" t="str">
        <f>+E4</f>
        <v>2019. évi</v>
      </c>
      <c r="F27" s="550"/>
    </row>
    <row r="28" spans="1:6" s="444" customFormat="1" ht="12" customHeight="1" thickBot="1" x14ac:dyDescent="0.25">
      <c r="A28" s="437" t="s">
        <v>500</v>
      </c>
      <c r="B28" s="438" t="s">
        <v>501</v>
      </c>
      <c r="C28" s="438" t="s">
        <v>502</v>
      </c>
      <c r="D28" s="438" t="s">
        <v>504</v>
      </c>
      <c r="E28" s="544" t="s">
        <v>503</v>
      </c>
      <c r="F28" s="550"/>
    </row>
    <row r="29" spans="1:6" s="444" customFormat="1" ht="15" customHeight="1" thickBot="1" x14ac:dyDescent="0.25">
      <c r="A29" s="20" t="s">
        <v>17</v>
      </c>
      <c r="B29" s="30" t="s">
        <v>543</v>
      </c>
      <c r="C29" s="497">
        <v>148000000</v>
      </c>
      <c r="D29" s="497">
        <v>150000000</v>
      </c>
      <c r="E29" s="493">
        <v>151000000</v>
      </c>
      <c r="F29" s="550"/>
    </row>
    <row r="30" spans="1:6" ht="12" customHeight="1" thickBot="1" x14ac:dyDescent="0.3">
      <c r="A30" s="522" t="s">
        <v>18</v>
      </c>
      <c r="B30" s="545" t="s">
        <v>548</v>
      </c>
      <c r="C30" s="546">
        <v>7800000</v>
      </c>
      <c r="D30" s="546">
        <v>8000000</v>
      </c>
      <c r="E30" s="547">
        <v>8500000</v>
      </c>
    </row>
    <row r="31" spans="1:6" ht="12" customHeight="1" x14ac:dyDescent="0.25">
      <c r="A31" s="15" t="s">
        <v>104</v>
      </c>
      <c r="B31" s="8" t="s">
        <v>224</v>
      </c>
      <c r="C31" s="428">
        <v>2200000</v>
      </c>
      <c r="D31" s="428">
        <v>2500000</v>
      </c>
      <c r="E31" s="293">
        <v>3000000</v>
      </c>
    </row>
    <row r="32" spans="1:6" ht="12" customHeight="1" x14ac:dyDescent="0.25">
      <c r="A32" s="15" t="s">
        <v>105</v>
      </c>
      <c r="B32" s="12" t="s">
        <v>183</v>
      </c>
      <c r="C32" s="427">
        <v>5600000</v>
      </c>
      <c r="D32" s="427">
        <v>5500000</v>
      </c>
      <c r="E32" s="292">
        <v>5500000</v>
      </c>
    </row>
    <row r="33" spans="1:7" ht="12" customHeight="1" thickBot="1" x14ac:dyDescent="0.3">
      <c r="A33" s="15" t="s">
        <v>106</v>
      </c>
      <c r="B33" s="321" t="s">
        <v>227</v>
      </c>
      <c r="C33" s="427"/>
      <c r="D33" s="427"/>
      <c r="E33" s="292"/>
    </row>
    <row r="34" spans="1:7" ht="12" customHeight="1" thickBot="1" x14ac:dyDescent="0.3">
      <c r="A34" s="20" t="s">
        <v>19</v>
      </c>
      <c r="B34" s="139" t="s">
        <v>455</v>
      </c>
      <c r="C34" s="426">
        <f>+C29+C30</f>
        <v>155800000</v>
      </c>
      <c r="D34" s="426">
        <f>+D29+D30</f>
        <v>158000000</v>
      </c>
      <c r="E34" s="291">
        <f>+E29+E30</f>
        <v>159500000</v>
      </c>
    </row>
    <row r="35" spans="1:7" ht="15" customHeight="1" thickBot="1" x14ac:dyDescent="0.3">
      <c r="A35" s="20" t="s">
        <v>20</v>
      </c>
      <c r="B35" s="139" t="s">
        <v>544</v>
      </c>
      <c r="C35" s="553"/>
      <c r="D35" s="553"/>
      <c r="E35" s="554"/>
      <c r="F35" s="457"/>
    </row>
    <row r="36" spans="1:7" s="444" customFormat="1" ht="12.95" customHeight="1" thickBot="1" x14ac:dyDescent="0.25">
      <c r="A36" s="322" t="s">
        <v>21</v>
      </c>
      <c r="B36" s="408" t="s">
        <v>545</v>
      </c>
      <c r="C36" s="543">
        <f>+C34+C35</f>
        <v>155800000</v>
      </c>
      <c r="D36" s="543">
        <f>+D34+D35</f>
        <v>158000000</v>
      </c>
      <c r="E36" s="537">
        <f>+E34+E35</f>
        <v>159500000</v>
      </c>
    </row>
    <row r="37" spans="1:7" x14ac:dyDescent="0.25">
      <c r="C37" s="409"/>
    </row>
    <row r="38" spans="1:7" x14ac:dyDescent="0.25">
      <c r="C38" s="409"/>
    </row>
    <row r="39" spans="1:7" x14ac:dyDescent="0.25">
      <c r="C39" s="409"/>
    </row>
    <row r="40" spans="1:7" ht="16.5" customHeight="1" x14ac:dyDescent="0.25">
      <c r="C40" s="409"/>
    </row>
    <row r="41" spans="1:7" x14ac:dyDescent="0.25">
      <c r="C41" s="409"/>
    </row>
    <row r="42" spans="1:7" x14ac:dyDescent="0.25">
      <c r="C42" s="409"/>
    </row>
    <row r="43" spans="1:7" s="409" customFormat="1" x14ac:dyDescent="0.25">
      <c r="F43" s="442"/>
      <c r="G43" s="442"/>
    </row>
    <row r="44" spans="1:7" s="409" customFormat="1" x14ac:dyDescent="0.25">
      <c r="F44" s="442"/>
      <c r="G44" s="442"/>
    </row>
    <row r="45" spans="1:7" s="409" customFormat="1" x14ac:dyDescent="0.25">
      <c r="F45" s="442"/>
      <c r="G45" s="442"/>
    </row>
    <row r="46" spans="1:7" s="409" customFormat="1" x14ac:dyDescent="0.25">
      <c r="F46" s="442"/>
      <c r="G46" s="442"/>
    </row>
    <row r="47" spans="1:7" s="409" customFormat="1" x14ac:dyDescent="0.25">
      <c r="F47" s="442"/>
      <c r="G47" s="442"/>
    </row>
    <row r="48" spans="1:7" s="409" customFormat="1" x14ac:dyDescent="0.25">
      <c r="F48" s="442"/>
      <c r="G48" s="442"/>
    </row>
    <row r="49" spans="6:7" s="409" customFormat="1" x14ac:dyDescent="0.25">
      <c r="F49" s="442"/>
      <c r="G49" s="442"/>
    </row>
  </sheetData>
  <mergeCells count="4">
    <mergeCell ref="A2:E2"/>
    <mergeCell ref="A3:B3"/>
    <mergeCell ref="A25:E25"/>
    <mergeCell ref="A26:B26"/>
  </mergeCells>
  <printOptions horizontalCentered="1"/>
  <pageMargins left="0.78740157480314965" right="0.78740157480314965" top="1.0390625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       
       &amp;R&amp;"Times New Roman CE,Félkövér dőlt"&amp;12 10.számú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="130" zoomScaleNormal="130" zoomScaleSheetLayoutView="100" workbookViewId="0">
      <selection activeCell="C166" sqref="C166"/>
    </sheetView>
  </sheetViews>
  <sheetFormatPr defaultRowHeight="15.75" x14ac:dyDescent="0.25"/>
  <cols>
    <col min="1" max="1" width="9.5" style="409" customWidth="1"/>
    <col min="2" max="2" width="91.6640625" style="409" customWidth="1"/>
    <col min="3" max="3" width="21.6640625" style="410" customWidth="1"/>
    <col min="4" max="4" width="9" style="442" customWidth="1"/>
    <col min="5" max="16384" width="9.33203125" style="442"/>
  </cols>
  <sheetData>
    <row r="1" spans="1:3" ht="15.95" customHeight="1" x14ac:dyDescent="0.25">
      <c r="A1" s="653" t="s">
        <v>14</v>
      </c>
      <c r="B1" s="653"/>
      <c r="C1" s="653"/>
    </row>
    <row r="2" spans="1:3" ht="15.95" customHeight="1" thickBot="1" x14ac:dyDescent="0.3">
      <c r="A2" s="654" t="s">
        <v>148</v>
      </c>
      <c r="B2" s="654"/>
      <c r="C2" s="334" t="s">
        <v>671</v>
      </c>
    </row>
    <row r="3" spans="1:3" ht="38.1" customHeight="1" thickBot="1" x14ac:dyDescent="0.3">
      <c r="A3" s="23" t="s">
        <v>69</v>
      </c>
      <c r="B3" s="24" t="s">
        <v>16</v>
      </c>
      <c r="C3" s="39" t="str">
        <f>+CONCATENATE(LEFT(ÖSSZEFÜGGÉSEK!A5,4),". évi előirányzat")</f>
        <v>2016. évi előirányzat</v>
      </c>
    </row>
    <row r="4" spans="1:3" s="443" customFormat="1" ht="12" customHeight="1" thickBot="1" x14ac:dyDescent="0.25">
      <c r="A4" s="437" t="s">
        <v>500</v>
      </c>
      <c r="B4" s="438" t="s">
        <v>501</v>
      </c>
      <c r="C4" s="439" t="s">
        <v>502</v>
      </c>
    </row>
    <row r="5" spans="1:3" s="444" customFormat="1" ht="12" customHeight="1" thickBot="1" x14ac:dyDescent="0.25">
      <c r="A5" s="20" t="s">
        <v>17</v>
      </c>
      <c r="B5" s="21" t="s">
        <v>250</v>
      </c>
      <c r="C5" s="324">
        <f>+C6+C7+C8+C9+C10+C11</f>
        <v>31199364</v>
      </c>
    </row>
    <row r="6" spans="1:3" s="444" customFormat="1" ht="12" customHeight="1" x14ac:dyDescent="0.2">
      <c r="A6" s="15" t="s">
        <v>98</v>
      </c>
      <c r="B6" s="445" t="s">
        <v>251</v>
      </c>
      <c r="C6" s="327">
        <f>'1.1.sz.mell.'!C6</f>
        <v>14326775</v>
      </c>
    </row>
    <row r="7" spans="1:3" s="444" customFormat="1" ht="12" customHeight="1" x14ac:dyDescent="0.2">
      <c r="A7" s="14" t="s">
        <v>99</v>
      </c>
      <c r="B7" s="446" t="s">
        <v>252</v>
      </c>
      <c r="C7" s="327">
        <f>'1.1.sz.mell.'!C7</f>
        <v>0</v>
      </c>
    </row>
    <row r="8" spans="1:3" s="444" customFormat="1" ht="12" customHeight="1" x14ac:dyDescent="0.2">
      <c r="A8" s="14" t="s">
        <v>100</v>
      </c>
      <c r="B8" s="446" t="s">
        <v>253</v>
      </c>
      <c r="C8" s="327">
        <f>'1.1.sz.mell.'!C8</f>
        <v>15672589</v>
      </c>
    </row>
    <row r="9" spans="1:3" s="444" customFormat="1" ht="12" customHeight="1" x14ac:dyDescent="0.2">
      <c r="A9" s="14" t="s">
        <v>101</v>
      </c>
      <c r="B9" s="446" t="s">
        <v>254</v>
      </c>
      <c r="C9" s="327">
        <f>'1.1.sz.mell.'!C9</f>
        <v>1200000</v>
      </c>
    </row>
    <row r="10" spans="1:3" s="444" customFormat="1" ht="12" customHeight="1" x14ac:dyDescent="0.2">
      <c r="A10" s="14" t="s">
        <v>144</v>
      </c>
      <c r="B10" s="320" t="s">
        <v>436</v>
      </c>
      <c r="C10" s="327">
        <f>'1.1.sz.mell.'!C10</f>
        <v>0</v>
      </c>
    </row>
    <row r="11" spans="1:3" s="444" customFormat="1" ht="12" customHeight="1" thickBot="1" x14ac:dyDescent="0.25">
      <c r="A11" s="16" t="s">
        <v>102</v>
      </c>
      <c r="B11" s="321" t="s">
        <v>437</v>
      </c>
      <c r="C11" s="327">
        <f>'1.1.sz.mell.'!C11</f>
        <v>0</v>
      </c>
    </row>
    <row r="12" spans="1:3" s="444" customFormat="1" ht="12" customHeight="1" thickBot="1" x14ac:dyDescent="0.25">
      <c r="A12" s="20" t="s">
        <v>18</v>
      </c>
      <c r="B12" s="319" t="s">
        <v>255</v>
      </c>
      <c r="C12" s="324">
        <f>+C13+C14+C15+C16+C17</f>
        <v>70678407</v>
      </c>
    </row>
    <row r="13" spans="1:3" s="444" customFormat="1" ht="12" customHeight="1" x14ac:dyDescent="0.2">
      <c r="A13" s="15" t="s">
        <v>104</v>
      </c>
      <c r="B13" s="445" t="s">
        <v>256</v>
      </c>
      <c r="C13" s="327">
        <f>'1.1.sz.mell.'!C13</f>
        <v>0</v>
      </c>
    </row>
    <row r="14" spans="1:3" s="444" customFormat="1" ht="12" customHeight="1" x14ac:dyDescent="0.2">
      <c r="A14" s="14" t="s">
        <v>105</v>
      </c>
      <c r="B14" s="446" t="s">
        <v>257</v>
      </c>
      <c r="C14" s="327">
        <f>'1.1.sz.mell.'!C14</f>
        <v>0</v>
      </c>
    </row>
    <row r="15" spans="1:3" s="444" customFormat="1" ht="12" customHeight="1" x14ac:dyDescent="0.2">
      <c r="A15" s="14" t="s">
        <v>106</v>
      </c>
      <c r="B15" s="446" t="s">
        <v>426</v>
      </c>
      <c r="C15" s="327">
        <f>'1.1.sz.mell.'!C15</f>
        <v>0</v>
      </c>
    </row>
    <row r="16" spans="1:3" s="444" customFormat="1" ht="12" customHeight="1" x14ac:dyDescent="0.2">
      <c r="A16" s="14" t="s">
        <v>107</v>
      </c>
      <c r="B16" s="446" t="s">
        <v>427</v>
      </c>
      <c r="C16" s="327">
        <f>'1.1.sz.mell.'!C16</f>
        <v>0</v>
      </c>
    </row>
    <row r="17" spans="1:3" s="444" customFormat="1" ht="12" customHeight="1" x14ac:dyDescent="0.2">
      <c r="A17" s="14" t="s">
        <v>108</v>
      </c>
      <c r="B17" s="446" t="s">
        <v>258</v>
      </c>
      <c r="C17" s="327">
        <f>'1.1.sz.mell.'!C17</f>
        <v>70678407</v>
      </c>
    </row>
    <row r="18" spans="1:3" s="444" customFormat="1" ht="12" customHeight="1" thickBot="1" x14ac:dyDescent="0.25">
      <c r="A18" s="16" t="s">
        <v>117</v>
      </c>
      <c r="B18" s="321" t="s">
        <v>259</v>
      </c>
      <c r="C18" s="327">
        <f>'1.1.sz.mell.'!C18</f>
        <v>0</v>
      </c>
    </row>
    <row r="19" spans="1:3" s="444" customFormat="1" ht="12" customHeight="1" thickBot="1" x14ac:dyDescent="0.25">
      <c r="A19" s="20" t="s">
        <v>19</v>
      </c>
      <c r="B19" s="21" t="s">
        <v>260</v>
      </c>
      <c r="C19" s="324">
        <f>+C20+C21+C22+C23+C24</f>
        <v>2866977</v>
      </c>
    </row>
    <row r="20" spans="1:3" s="444" customFormat="1" ht="12" customHeight="1" x14ac:dyDescent="0.2">
      <c r="A20" s="15" t="s">
        <v>87</v>
      </c>
      <c r="B20" s="445" t="s">
        <v>261</v>
      </c>
      <c r="C20" s="327">
        <f>'1.1.sz.mell.'!C20</f>
        <v>0</v>
      </c>
    </row>
    <row r="21" spans="1:3" s="444" customFormat="1" ht="12" customHeight="1" x14ac:dyDescent="0.2">
      <c r="A21" s="14" t="s">
        <v>88</v>
      </c>
      <c r="B21" s="446" t="s">
        <v>262</v>
      </c>
      <c r="C21" s="327">
        <f>'1.1.sz.mell.'!C21</f>
        <v>0</v>
      </c>
    </row>
    <row r="22" spans="1:3" s="444" customFormat="1" ht="12" customHeight="1" x14ac:dyDescent="0.2">
      <c r="A22" s="14" t="s">
        <v>89</v>
      </c>
      <c r="B22" s="446" t="s">
        <v>428</v>
      </c>
      <c r="C22" s="327">
        <f>'1.1.sz.mell.'!C22</f>
        <v>0</v>
      </c>
    </row>
    <row r="23" spans="1:3" s="444" customFormat="1" ht="12" customHeight="1" x14ac:dyDescent="0.2">
      <c r="A23" s="14" t="s">
        <v>90</v>
      </c>
      <c r="B23" s="446" t="s">
        <v>429</v>
      </c>
      <c r="C23" s="327">
        <f>'1.1.sz.mell.'!C23</f>
        <v>0</v>
      </c>
    </row>
    <row r="24" spans="1:3" s="444" customFormat="1" ht="12" customHeight="1" x14ac:dyDescent="0.2">
      <c r="A24" s="14" t="s">
        <v>167</v>
      </c>
      <c r="B24" s="446" t="s">
        <v>263</v>
      </c>
      <c r="C24" s="327">
        <f>'1.1.sz.mell.'!C24</f>
        <v>2866977</v>
      </c>
    </row>
    <row r="25" spans="1:3" s="444" customFormat="1" ht="12" customHeight="1" thickBot="1" x14ac:dyDescent="0.25">
      <c r="A25" s="16" t="s">
        <v>168</v>
      </c>
      <c r="B25" s="447" t="s">
        <v>264</v>
      </c>
      <c r="C25" s="327">
        <f>'1.1.sz.mell.'!C25</f>
        <v>0</v>
      </c>
    </row>
    <row r="26" spans="1:3" s="444" customFormat="1" ht="12" customHeight="1" thickBot="1" x14ac:dyDescent="0.25">
      <c r="A26" s="20" t="s">
        <v>169</v>
      </c>
      <c r="B26" s="21" t="s">
        <v>265</v>
      </c>
      <c r="C26" s="330">
        <f>+C27+C31+C32+C33</f>
        <v>1895000</v>
      </c>
    </row>
    <row r="27" spans="1:3" s="444" customFormat="1" ht="12" customHeight="1" x14ac:dyDescent="0.2">
      <c r="A27" s="15" t="s">
        <v>266</v>
      </c>
      <c r="B27" s="445" t="s">
        <v>443</v>
      </c>
      <c r="C27" s="440">
        <f>+C28+C29+C30</f>
        <v>1295000</v>
      </c>
    </row>
    <row r="28" spans="1:3" s="444" customFormat="1" ht="12" customHeight="1" x14ac:dyDescent="0.2">
      <c r="A28" s="14" t="s">
        <v>267</v>
      </c>
      <c r="B28" s="446" t="s">
        <v>272</v>
      </c>
      <c r="C28" s="326">
        <f>'1.1.sz.mell.'!C28</f>
        <v>360000</v>
      </c>
    </row>
    <row r="29" spans="1:3" s="444" customFormat="1" ht="12" customHeight="1" x14ac:dyDescent="0.2">
      <c r="A29" s="14" t="s">
        <v>268</v>
      </c>
      <c r="B29" s="446" t="s">
        <v>273</v>
      </c>
      <c r="C29" s="326">
        <f>'1.1.sz.mell.'!C29</f>
        <v>0</v>
      </c>
    </row>
    <row r="30" spans="1:3" s="444" customFormat="1" ht="12" customHeight="1" x14ac:dyDescent="0.2">
      <c r="A30" s="14" t="s">
        <v>441</v>
      </c>
      <c r="B30" s="520" t="s">
        <v>442</v>
      </c>
      <c r="C30" s="326">
        <f>'1.1.sz.mell.'!C30</f>
        <v>935000</v>
      </c>
    </row>
    <row r="31" spans="1:3" s="444" customFormat="1" ht="12" customHeight="1" x14ac:dyDescent="0.2">
      <c r="A31" s="14" t="s">
        <v>269</v>
      </c>
      <c r="B31" s="446" t="s">
        <v>274</v>
      </c>
      <c r="C31" s="326">
        <f>'1.1.sz.mell.'!C31</f>
        <v>600000</v>
      </c>
    </row>
    <row r="32" spans="1:3" s="444" customFormat="1" ht="12" customHeight="1" x14ac:dyDescent="0.2">
      <c r="A32" s="14" t="s">
        <v>270</v>
      </c>
      <c r="B32" s="446" t="s">
        <v>275</v>
      </c>
      <c r="C32" s="326">
        <f>'1.1.sz.mell.'!C32</f>
        <v>0</v>
      </c>
    </row>
    <row r="33" spans="1:3" s="444" customFormat="1" ht="12" customHeight="1" thickBot="1" x14ac:dyDescent="0.25">
      <c r="A33" s="16" t="s">
        <v>271</v>
      </c>
      <c r="B33" s="447" t="s">
        <v>276</v>
      </c>
      <c r="C33" s="326">
        <f>'1.1.sz.mell.'!C33</f>
        <v>0</v>
      </c>
    </row>
    <row r="34" spans="1:3" s="444" customFormat="1" ht="12" customHeight="1" thickBot="1" x14ac:dyDescent="0.25">
      <c r="A34" s="20" t="s">
        <v>21</v>
      </c>
      <c r="B34" s="21" t="s">
        <v>438</v>
      </c>
      <c r="C34" s="324">
        <f>SUM(C35:C45)</f>
        <v>15475200</v>
      </c>
    </row>
    <row r="35" spans="1:3" s="444" customFormat="1" ht="12" customHeight="1" x14ac:dyDescent="0.2">
      <c r="A35" s="15" t="s">
        <v>91</v>
      </c>
      <c r="B35" s="445" t="s">
        <v>279</v>
      </c>
      <c r="C35" s="327">
        <f>'1.1.sz.mell.'!C35</f>
        <v>2800000</v>
      </c>
    </row>
    <row r="36" spans="1:3" s="444" customFormat="1" ht="12" customHeight="1" x14ac:dyDescent="0.2">
      <c r="A36" s="14" t="s">
        <v>92</v>
      </c>
      <c r="B36" s="446" t="s">
        <v>280</v>
      </c>
      <c r="C36" s="327">
        <f>'1.1.sz.mell.'!C36</f>
        <v>8960000</v>
      </c>
    </row>
    <row r="37" spans="1:3" s="444" customFormat="1" ht="12" customHeight="1" x14ac:dyDescent="0.2">
      <c r="A37" s="14" t="s">
        <v>93</v>
      </c>
      <c r="B37" s="446" t="s">
        <v>281</v>
      </c>
      <c r="C37" s="327">
        <f>'1.1.sz.mell.'!C37</f>
        <v>0</v>
      </c>
    </row>
    <row r="38" spans="1:3" s="444" customFormat="1" ht="12" customHeight="1" x14ac:dyDescent="0.2">
      <c r="A38" s="14" t="s">
        <v>171</v>
      </c>
      <c r="B38" s="446" t="s">
        <v>282</v>
      </c>
      <c r="C38" s="327">
        <f>'1.1.sz.mell.'!C38</f>
        <v>0</v>
      </c>
    </row>
    <row r="39" spans="1:3" s="444" customFormat="1" ht="12" customHeight="1" x14ac:dyDescent="0.2">
      <c r="A39" s="14" t="s">
        <v>172</v>
      </c>
      <c r="B39" s="446" t="s">
        <v>283</v>
      </c>
      <c r="C39" s="327">
        <f>'1.1.sz.mell.'!C39</f>
        <v>0</v>
      </c>
    </row>
    <row r="40" spans="1:3" s="444" customFormat="1" ht="12" customHeight="1" x14ac:dyDescent="0.2">
      <c r="A40" s="14" t="s">
        <v>173</v>
      </c>
      <c r="B40" s="446" t="s">
        <v>284</v>
      </c>
      <c r="C40" s="327">
        <f>'1.1.sz.mell.'!C40</f>
        <v>3715200</v>
      </c>
    </row>
    <row r="41" spans="1:3" s="444" customFormat="1" ht="12" customHeight="1" x14ac:dyDescent="0.2">
      <c r="A41" s="14" t="s">
        <v>174</v>
      </c>
      <c r="B41" s="446" t="s">
        <v>285</v>
      </c>
      <c r="C41" s="327">
        <f>'1.1.sz.mell.'!C41</f>
        <v>0</v>
      </c>
    </row>
    <row r="42" spans="1:3" s="444" customFormat="1" ht="12" customHeight="1" x14ac:dyDescent="0.2">
      <c r="A42" s="14" t="s">
        <v>175</v>
      </c>
      <c r="B42" s="446" t="s">
        <v>286</v>
      </c>
      <c r="C42" s="327">
        <f>'1.1.sz.mell.'!C42</f>
        <v>0</v>
      </c>
    </row>
    <row r="43" spans="1:3" s="444" customFormat="1" ht="12" customHeight="1" x14ac:dyDescent="0.2">
      <c r="A43" s="14" t="s">
        <v>277</v>
      </c>
      <c r="B43" s="446" t="s">
        <v>287</v>
      </c>
      <c r="C43" s="327">
        <f>'1.1.sz.mell.'!C43</f>
        <v>0</v>
      </c>
    </row>
    <row r="44" spans="1:3" s="444" customFormat="1" ht="12" customHeight="1" x14ac:dyDescent="0.2">
      <c r="A44" s="16" t="s">
        <v>278</v>
      </c>
      <c r="B44" s="447" t="s">
        <v>440</v>
      </c>
      <c r="C44" s="327">
        <f>'1.1.sz.mell.'!C44</f>
        <v>0</v>
      </c>
    </row>
    <row r="45" spans="1:3" s="444" customFormat="1" ht="12" customHeight="1" thickBot="1" x14ac:dyDescent="0.25">
      <c r="A45" s="16" t="s">
        <v>439</v>
      </c>
      <c r="B45" s="321" t="s">
        <v>288</v>
      </c>
      <c r="C45" s="327">
        <f>'1.1.sz.mell.'!C45</f>
        <v>0</v>
      </c>
    </row>
    <row r="46" spans="1:3" s="444" customFormat="1" ht="12" customHeight="1" thickBot="1" x14ac:dyDescent="0.25">
      <c r="A46" s="20" t="s">
        <v>22</v>
      </c>
      <c r="B46" s="21" t="s">
        <v>289</v>
      </c>
      <c r="C46" s="324">
        <f>SUM(C47:C51)</f>
        <v>4836160</v>
      </c>
    </row>
    <row r="47" spans="1:3" s="444" customFormat="1" ht="12" customHeight="1" x14ac:dyDescent="0.2">
      <c r="A47" s="15" t="s">
        <v>94</v>
      </c>
      <c r="B47" s="445" t="s">
        <v>293</v>
      </c>
      <c r="C47" s="492">
        <f>'1.1.sz.mell.'!C47</f>
        <v>0</v>
      </c>
    </row>
    <row r="48" spans="1:3" s="444" customFormat="1" ht="12" customHeight="1" x14ac:dyDescent="0.2">
      <c r="A48" s="14" t="s">
        <v>95</v>
      </c>
      <c r="B48" s="446" t="s">
        <v>294</v>
      </c>
      <c r="C48" s="492">
        <f>'1.1.sz.mell.'!C48</f>
        <v>0</v>
      </c>
    </row>
    <row r="49" spans="1:3" s="444" customFormat="1" ht="12" customHeight="1" x14ac:dyDescent="0.2">
      <c r="A49" s="14" t="s">
        <v>290</v>
      </c>
      <c r="B49" s="446" t="s">
        <v>295</v>
      </c>
      <c r="C49" s="492">
        <f>'1.1.sz.mell.'!C49</f>
        <v>4836160</v>
      </c>
    </row>
    <row r="50" spans="1:3" s="444" customFormat="1" ht="12" customHeight="1" x14ac:dyDescent="0.2">
      <c r="A50" s="14" t="s">
        <v>291</v>
      </c>
      <c r="B50" s="446" t="s">
        <v>296</v>
      </c>
      <c r="C50" s="492">
        <f>'1.1.sz.mell.'!C50</f>
        <v>0</v>
      </c>
    </row>
    <row r="51" spans="1:3" s="444" customFormat="1" ht="12" customHeight="1" thickBot="1" x14ac:dyDescent="0.25">
      <c r="A51" s="16" t="s">
        <v>292</v>
      </c>
      <c r="B51" s="321" t="s">
        <v>297</v>
      </c>
      <c r="C51" s="492">
        <f>'1.1.sz.mell.'!C51</f>
        <v>0</v>
      </c>
    </row>
    <row r="52" spans="1:3" s="444" customFormat="1" ht="12" customHeight="1" thickBot="1" x14ac:dyDescent="0.25">
      <c r="A52" s="20" t="s">
        <v>176</v>
      </c>
      <c r="B52" s="21" t="s">
        <v>298</v>
      </c>
      <c r="C52" s="324">
        <f>SUM(C53:C55)</f>
        <v>0</v>
      </c>
    </row>
    <row r="53" spans="1:3" s="444" customFormat="1" ht="12" customHeight="1" x14ac:dyDescent="0.2">
      <c r="A53" s="15" t="s">
        <v>96</v>
      </c>
      <c r="B53" s="445" t="s">
        <v>299</v>
      </c>
      <c r="C53" s="327"/>
    </row>
    <row r="54" spans="1:3" s="444" customFormat="1" ht="12" customHeight="1" x14ac:dyDescent="0.2">
      <c r="A54" s="14" t="s">
        <v>97</v>
      </c>
      <c r="B54" s="446" t="s">
        <v>430</v>
      </c>
      <c r="C54" s="326"/>
    </row>
    <row r="55" spans="1:3" s="444" customFormat="1" ht="12" customHeight="1" x14ac:dyDescent="0.2">
      <c r="A55" s="14" t="s">
        <v>302</v>
      </c>
      <c r="B55" s="446" t="s">
        <v>300</v>
      </c>
      <c r="C55" s="326"/>
    </row>
    <row r="56" spans="1:3" s="444" customFormat="1" ht="12" customHeight="1" thickBot="1" x14ac:dyDescent="0.25">
      <c r="A56" s="16" t="s">
        <v>303</v>
      </c>
      <c r="B56" s="321" t="s">
        <v>301</v>
      </c>
      <c r="C56" s="328"/>
    </row>
    <row r="57" spans="1:3" s="444" customFormat="1" ht="12" customHeight="1" thickBot="1" x14ac:dyDescent="0.25">
      <c r="A57" s="20" t="s">
        <v>24</v>
      </c>
      <c r="B57" s="319" t="s">
        <v>304</v>
      </c>
      <c r="C57" s="324">
        <f>SUM(C58:C60)</f>
        <v>0</v>
      </c>
    </row>
    <row r="58" spans="1:3" s="444" customFormat="1" ht="12" customHeight="1" x14ac:dyDescent="0.2">
      <c r="A58" s="15" t="s">
        <v>177</v>
      </c>
      <c r="B58" s="445" t="s">
        <v>306</v>
      </c>
      <c r="C58" s="329"/>
    </row>
    <row r="59" spans="1:3" s="444" customFormat="1" ht="12" customHeight="1" x14ac:dyDescent="0.2">
      <c r="A59" s="14" t="s">
        <v>178</v>
      </c>
      <c r="B59" s="446" t="s">
        <v>431</v>
      </c>
      <c r="C59" s="329"/>
    </row>
    <row r="60" spans="1:3" s="444" customFormat="1" ht="12" customHeight="1" x14ac:dyDescent="0.2">
      <c r="A60" s="14" t="s">
        <v>226</v>
      </c>
      <c r="B60" s="446" t="s">
        <v>307</v>
      </c>
      <c r="C60" s="329"/>
    </row>
    <row r="61" spans="1:3" s="444" customFormat="1" ht="12" customHeight="1" thickBot="1" x14ac:dyDescent="0.25">
      <c r="A61" s="16" t="s">
        <v>305</v>
      </c>
      <c r="B61" s="321" t="s">
        <v>308</v>
      </c>
      <c r="C61" s="329"/>
    </row>
    <row r="62" spans="1:3" s="444" customFormat="1" ht="12" customHeight="1" thickBot="1" x14ac:dyDescent="0.25">
      <c r="A62" s="527" t="s">
        <v>483</v>
      </c>
      <c r="B62" s="21" t="s">
        <v>309</v>
      </c>
      <c r="C62" s="330">
        <f>+C5+C12+C19+C26+C34+C46+C52+C57</f>
        <v>126951108</v>
      </c>
    </row>
    <row r="63" spans="1:3" s="444" customFormat="1" ht="12" customHeight="1" thickBot="1" x14ac:dyDescent="0.25">
      <c r="A63" s="495" t="s">
        <v>310</v>
      </c>
      <c r="B63" s="319" t="s">
        <v>311</v>
      </c>
      <c r="C63" s="324">
        <f>SUM(C64:C66)</f>
        <v>0</v>
      </c>
    </row>
    <row r="64" spans="1:3" s="444" customFormat="1" ht="12" customHeight="1" x14ac:dyDescent="0.2">
      <c r="A64" s="15" t="s">
        <v>342</v>
      </c>
      <c r="B64" s="445" t="s">
        <v>312</v>
      </c>
      <c r="C64" s="329"/>
    </row>
    <row r="65" spans="1:3" s="444" customFormat="1" ht="12" customHeight="1" x14ac:dyDescent="0.2">
      <c r="A65" s="14" t="s">
        <v>351</v>
      </c>
      <c r="B65" s="446" t="s">
        <v>313</v>
      </c>
      <c r="C65" s="329"/>
    </row>
    <row r="66" spans="1:3" s="444" customFormat="1" ht="12" customHeight="1" thickBot="1" x14ac:dyDescent="0.25">
      <c r="A66" s="16" t="s">
        <v>352</v>
      </c>
      <c r="B66" s="521" t="s">
        <v>468</v>
      </c>
      <c r="C66" s="329"/>
    </row>
    <row r="67" spans="1:3" s="444" customFormat="1" ht="12" customHeight="1" thickBot="1" x14ac:dyDescent="0.25">
      <c r="A67" s="495" t="s">
        <v>315</v>
      </c>
      <c r="B67" s="319" t="s">
        <v>316</v>
      </c>
      <c r="C67" s="324">
        <f>SUM(C68:C71)</f>
        <v>0</v>
      </c>
    </row>
    <row r="68" spans="1:3" s="444" customFormat="1" ht="12" customHeight="1" x14ac:dyDescent="0.2">
      <c r="A68" s="15" t="s">
        <v>145</v>
      </c>
      <c r="B68" s="445" t="s">
        <v>317</v>
      </c>
      <c r="C68" s="329"/>
    </row>
    <row r="69" spans="1:3" s="444" customFormat="1" ht="12" customHeight="1" x14ac:dyDescent="0.2">
      <c r="A69" s="14" t="s">
        <v>146</v>
      </c>
      <c r="B69" s="446" t="s">
        <v>318</v>
      </c>
      <c r="C69" s="329"/>
    </row>
    <row r="70" spans="1:3" s="444" customFormat="1" ht="12" customHeight="1" x14ac:dyDescent="0.2">
      <c r="A70" s="14" t="s">
        <v>343</v>
      </c>
      <c r="B70" s="446" t="s">
        <v>319</v>
      </c>
      <c r="C70" s="329"/>
    </row>
    <row r="71" spans="1:3" s="444" customFormat="1" ht="12" customHeight="1" thickBot="1" x14ac:dyDescent="0.25">
      <c r="A71" s="16" t="s">
        <v>344</v>
      </c>
      <c r="B71" s="321" t="s">
        <v>320</v>
      </c>
      <c r="C71" s="329"/>
    </row>
    <row r="72" spans="1:3" s="444" customFormat="1" ht="12" customHeight="1" thickBot="1" x14ac:dyDescent="0.25">
      <c r="A72" s="495" t="s">
        <v>321</v>
      </c>
      <c r="B72" s="319" t="s">
        <v>322</v>
      </c>
      <c r="C72" s="324">
        <f>SUM(C73:C74)</f>
        <v>30594000</v>
      </c>
    </row>
    <row r="73" spans="1:3" s="444" customFormat="1" ht="12" customHeight="1" x14ac:dyDescent="0.2">
      <c r="A73" s="15" t="s">
        <v>345</v>
      </c>
      <c r="B73" s="445" t="s">
        <v>323</v>
      </c>
      <c r="C73" s="329">
        <v>30594000</v>
      </c>
    </row>
    <row r="74" spans="1:3" s="444" customFormat="1" ht="12" customHeight="1" thickBot="1" x14ac:dyDescent="0.25">
      <c r="A74" s="16" t="s">
        <v>346</v>
      </c>
      <c r="B74" s="321" t="s">
        <v>324</v>
      </c>
      <c r="C74" s="329"/>
    </row>
    <row r="75" spans="1:3" s="444" customFormat="1" ht="12" customHeight="1" thickBot="1" x14ac:dyDescent="0.25">
      <c r="A75" s="495" t="s">
        <v>325</v>
      </c>
      <c r="B75" s="319" t="s">
        <v>326</v>
      </c>
      <c r="C75" s="324">
        <f>SUM(C76:C78)</f>
        <v>0</v>
      </c>
    </row>
    <row r="76" spans="1:3" s="444" customFormat="1" ht="12" customHeight="1" x14ac:dyDescent="0.2">
      <c r="A76" s="15" t="s">
        <v>347</v>
      </c>
      <c r="B76" s="445" t="s">
        <v>327</v>
      </c>
      <c r="C76" s="329"/>
    </row>
    <row r="77" spans="1:3" s="444" customFormat="1" ht="12" customHeight="1" x14ac:dyDescent="0.2">
      <c r="A77" s="14" t="s">
        <v>348</v>
      </c>
      <c r="B77" s="446" t="s">
        <v>328</v>
      </c>
      <c r="C77" s="329"/>
    </row>
    <row r="78" spans="1:3" s="444" customFormat="1" ht="12" customHeight="1" thickBot="1" x14ac:dyDescent="0.25">
      <c r="A78" s="16" t="s">
        <v>349</v>
      </c>
      <c r="B78" s="321" t="s">
        <v>329</v>
      </c>
      <c r="C78" s="329"/>
    </row>
    <row r="79" spans="1:3" s="444" customFormat="1" ht="12" customHeight="1" thickBot="1" x14ac:dyDescent="0.25">
      <c r="A79" s="495" t="s">
        <v>330</v>
      </c>
      <c r="B79" s="319" t="s">
        <v>350</v>
      </c>
      <c r="C79" s="324">
        <f>SUM(C80:C83)</f>
        <v>0</v>
      </c>
    </row>
    <row r="80" spans="1:3" s="444" customFormat="1" ht="12" customHeight="1" x14ac:dyDescent="0.2">
      <c r="A80" s="449" t="s">
        <v>331</v>
      </c>
      <c r="B80" s="445" t="s">
        <v>332</v>
      </c>
      <c r="C80" s="329"/>
    </row>
    <row r="81" spans="1:3" s="444" customFormat="1" ht="12" customHeight="1" x14ac:dyDescent="0.2">
      <c r="A81" s="450" t="s">
        <v>333</v>
      </c>
      <c r="B81" s="446" t="s">
        <v>334</v>
      </c>
      <c r="C81" s="329"/>
    </row>
    <row r="82" spans="1:3" s="444" customFormat="1" ht="12" customHeight="1" x14ac:dyDescent="0.2">
      <c r="A82" s="450" t="s">
        <v>335</v>
      </c>
      <c r="B82" s="446" t="s">
        <v>336</v>
      </c>
      <c r="C82" s="329"/>
    </row>
    <row r="83" spans="1:3" s="444" customFormat="1" ht="12" customHeight="1" thickBot="1" x14ac:dyDescent="0.25">
      <c r="A83" s="451" t="s">
        <v>337</v>
      </c>
      <c r="B83" s="321" t="s">
        <v>338</v>
      </c>
      <c r="C83" s="329"/>
    </row>
    <row r="84" spans="1:3" s="444" customFormat="1" ht="12" customHeight="1" thickBot="1" x14ac:dyDescent="0.25">
      <c r="A84" s="495" t="s">
        <v>339</v>
      </c>
      <c r="B84" s="319" t="s">
        <v>482</v>
      </c>
      <c r="C84" s="493"/>
    </row>
    <row r="85" spans="1:3" s="444" customFormat="1" ht="13.5" customHeight="1" thickBot="1" x14ac:dyDescent="0.25">
      <c r="A85" s="495" t="s">
        <v>341</v>
      </c>
      <c r="B85" s="319" t="s">
        <v>340</v>
      </c>
      <c r="C85" s="493"/>
    </row>
    <row r="86" spans="1:3" s="444" customFormat="1" ht="15.75" customHeight="1" thickBot="1" x14ac:dyDescent="0.25">
      <c r="A86" s="495" t="s">
        <v>353</v>
      </c>
      <c r="B86" s="452" t="s">
        <v>485</v>
      </c>
      <c r="C86" s="330">
        <f>+C63+C67+C72+C75+C79+C85+C84</f>
        <v>30594000</v>
      </c>
    </row>
    <row r="87" spans="1:3" s="444" customFormat="1" ht="16.5" customHeight="1" thickBot="1" x14ac:dyDescent="0.25">
      <c r="A87" s="496" t="s">
        <v>484</v>
      </c>
      <c r="B87" s="453" t="s">
        <v>486</v>
      </c>
      <c r="C87" s="330">
        <f>+C62+C86</f>
        <v>157545108</v>
      </c>
    </row>
    <row r="88" spans="1:3" s="444" customFormat="1" ht="83.25" customHeight="1" x14ac:dyDescent="0.2">
      <c r="A88" s="5"/>
      <c r="B88" s="6"/>
      <c r="C88" s="331"/>
    </row>
    <row r="89" spans="1:3" ht="16.5" customHeight="1" x14ac:dyDescent="0.25">
      <c r="A89" s="653" t="s">
        <v>45</v>
      </c>
      <c r="B89" s="653"/>
      <c r="C89" s="653"/>
    </row>
    <row r="90" spans="1:3" s="454" customFormat="1" ht="16.5" customHeight="1" thickBot="1" x14ac:dyDescent="0.3">
      <c r="A90" s="655" t="s">
        <v>149</v>
      </c>
      <c r="B90" s="655"/>
      <c r="C90" s="155" t="s">
        <v>670</v>
      </c>
    </row>
    <row r="91" spans="1:3" ht="38.1" customHeight="1" thickBot="1" x14ac:dyDescent="0.3">
      <c r="A91" s="23" t="s">
        <v>69</v>
      </c>
      <c r="B91" s="24" t="s">
        <v>46</v>
      </c>
      <c r="C91" s="39" t="str">
        <f>+C3</f>
        <v>2016. évi előirányzat</v>
      </c>
    </row>
    <row r="92" spans="1:3" s="443" customFormat="1" ht="12" customHeight="1" thickBot="1" x14ac:dyDescent="0.25">
      <c r="A92" s="32" t="s">
        <v>500</v>
      </c>
      <c r="B92" s="33" t="s">
        <v>501</v>
      </c>
      <c r="C92" s="34" t="s">
        <v>502</v>
      </c>
    </row>
    <row r="93" spans="1:3" ht="12" customHeight="1" thickBot="1" x14ac:dyDescent="0.3">
      <c r="A93" s="22" t="s">
        <v>17</v>
      </c>
      <c r="B93" s="31" t="s">
        <v>444</v>
      </c>
      <c r="C93" s="524">
        <f>C94+C95+C96+C97+C98+C111</f>
        <v>149841971</v>
      </c>
    </row>
    <row r="94" spans="1:3" ht="12" customHeight="1" x14ac:dyDescent="0.25">
      <c r="A94" s="17" t="s">
        <v>98</v>
      </c>
      <c r="B94" s="10" t="s">
        <v>47</v>
      </c>
      <c r="C94" s="327">
        <f>'1.1.sz.mell.'!C94</f>
        <v>59521843</v>
      </c>
    </row>
    <row r="95" spans="1:3" ht="12" customHeight="1" x14ac:dyDescent="0.25">
      <c r="A95" s="14" t="s">
        <v>99</v>
      </c>
      <c r="B95" s="8" t="s">
        <v>179</v>
      </c>
      <c r="C95" s="326">
        <f>'1.1.sz.mell.'!C95</f>
        <v>9442098</v>
      </c>
    </row>
    <row r="96" spans="1:3" ht="12" customHeight="1" x14ac:dyDescent="0.25">
      <c r="A96" s="14" t="s">
        <v>100</v>
      </c>
      <c r="B96" s="8" t="s">
        <v>136</v>
      </c>
      <c r="C96" s="326">
        <f>'1.1.sz.mell.'!C96</f>
        <v>54742263</v>
      </c>
    </row>
    <row r="97" spans="1:3" ht="12" customHeight="1" x14ac:dyDescent="0.25">
      <c r="A97" s="14" t="s">
        <v>101</v>
      </c>
      <c r="B97" s="11" t="s">
        <v>180</v>
      </c>
      <c r="C97" s="326">
        <f>'1.1.sz.mell.'!C97</f>
        <v>11670800</v>
      </c>
    </row>
    <row r="98" spans="1:3" ht="12" customHeight="1" x14ac:dyDescent="0.25">
      <c r="A98" s="14" t="s">
        <v>112</v>
      </c>
      <c r="B98" s="19" t="s">
        <v>181</v>
      </c>
      <c r="C98" s="326">
        <f>'1.1.sz.mell.'!C98</f>
        <v>14464967</v>
      </c>
    </row>
    <row r="99" spans="1:3" ht="12" customHeight="1" x14ac:dyDescent="0.25">
      <c r="A99" s="14" t="s">
        <v>102</v>
      </c>
      <c r="B99" s="8" t="s">
        <v>449</v>
      </c>
      <c r="C99" s="326">
        <f>'1.1.sz.mell.'!C99</f>
        <v>0</v>
      </c>
    </row>
    <row r="100" spans="1:3" ht="12" customHeight="1" x14ac:dyDescent="0.25">
      <c r="A100" s="14" t="s">
        <v>103</v>
      </c>
      <c r="B100" s="160" t="s">
        <v>448</v>
      </c>
      <c r="C100" s="326">
        <f>'1.1.sz.mell.'!C100</f>
        <v>0</v>
      </c>
    </row>
    <row r="101" spans="1:3" ht="12" customHeight="1" x14ac:dyDescent="0.25">
      <c r="A101" s="14" t="s">
        <v>113</v>
      </c>
      <c r="B101" s="160" t="s">
        <v>447</v>
      </c>
      <c r="C101" s="326">
        <f>'1.1.sz.mell.'!C101</f>
        <v>0</v>
      </c>
    </row>
    <row r="102" spans="1:3" ht="12" customHeight="1" x14ac:dyDescent="0.25">
      <c r="A102" s="14" t="s">
        <v>114</v>
      </c>
      <c r="B102" s="158" t="s">
        <v>356</v>
      </c>
      <c r="C102" s="326">
        <f>'1.1.sz.mell.'!C102</f>
        <v>0</v>
      </c>
    </row>
    <row r="103" spans="1:3" ht="12" customHeight="1" x14ac:dyDescent="0.25">
      <c r="A103" s="14" t="s">
        <v>115</v>
      </c>
      <c r="B103" s="159" t="s">
        <v>357</v>
      </c>
      <c r="C103" s="326">
        <f>'1.1.sz.mell.'!C103</f>
        <v>0</v>
      </c>
    </row>
    <row r="104" spans="1:3" ht="12" customHeight="1" x14ac:dyDescent="0.25">
      <c r="A104" s="14" t="s">
        <v>116</v>
      </c>
      <c r="B104" s="159" t="s">
        <v>358</v>
      </c>
      <c r="C104" s="326">
        <f>'1.1.sz.mell.'!C104</f>
        <v>0</v>
      </c>
    </row>
    <row r="105" spans="1:3" ht="12" customHeight="1" x14ac:dyDescent="0.25">
      <c r="A105" s="14" t="s">
        <v>118</v>
      </c>
      <c r="B105" s="158" t="s">
        <v>359</v>
      </c>
      <c r="C105" s="326">
        <f>'1.1.sz.mell.'!C105</f>
        <v>8664967</v>
      </c>
    </row>
    <row r="106" spans="1:3" ht="12" customHeight="1" x14ac:dyDescent="0.25">
      <c r="A106" s="14" t="s">
        <v>182</v>
      </c>
      <c r="B106" s="158" t="s">
        <v>360</v>
      </c>
      <c r="C106" s="326">
        <f>'1.1.sz.mell.'!C106</f>
        <v>0</v>
      </c>
    </row>
    <row r="107" spans="1:3" ht="12" customHeight="1" x14ac:dyDescent="0.25">
      <c r="A107" s="14" t="s">
        <v>354</v>
      </c>
      <c r="B107" s="159" t="s">
        <v>361</v>
      </c>
      <c r="C107" s="326">
        <f>'1.1.sz.mell.'!C107</f>
        <v>0</v>
      </c>
    </row>
    <row r="108" spans="1:3" ht="12" customHeight="1" x14ac:dyDescent="0.25">
      <c r="A108" s="13" t="s">
        <v>355</v>
      </c>
      <c r="B108" s="160" t="s">
        <v>362</v>
      </c>
      <c r="C108" s="326">
        <f>'1.1.sz.mell.'!C108</f>
        <v>0</v>
      </c>
    </row>
    <row r="109" spans="1:3" ht="12" customHeight="1" x14ac:dyDescent="0.25">
      <c r="A109" s="14" t="s">
        <v>445</v>
      </c>
      <c r="B109" s="160" t="s">
        <v>363</v>
      </c>
      <c r="C109" s="326">
        <f>'1.1.sz.mell.'!C109</f>
        <v>0</v>
      </c>
    </row>
    <row r="110" spans="1:3" ht="12" customHeight="1" x14ac:dyDescent="0.25">
      <c r="A110" s="16" t="s">
        <v>446</v>
      </c>
      <c r="B110" s="160" t="s">
        <v>364</v>
      </c>
      <c r="C110" s="326">
        <f>'1.1.sz.mell.'!C110</f>
        <v>800000</v>
      </c>
    </row>
    <row r="111" spans="1:3" ht="12" customHeight="1" x14ac:dyDescent="0.25">
      <c r="A111" s="14" t="s">
        <v>450</v>
      </c>
      <c r="B111" s="11" t="s">
        <v>48</v>
      </c>
      <c r="C111" s="326">
        <f>'1.1.sz.mell.'!C111</f>
        <v>0</v>
      </c>
    </row>
    <row r="112" spans="1:3" ht="12" customHeight="1" x14ac:dyDescent="0.25">
      <c r="A112" s="14" t="s">
        <v>451</v>
      </c>
      <c r="B112" s="8" t="s">
        <v>453</v>
      </c>
      <c r="C112" s="326">
        <f>'1.1.sz.mell.'!C112</f>
        <v>5000000</v>
      </c>
    </row>
    <row r="113" spans="1:3" ht="12" customHeight="1" thickBot="1" x14ac:dyDescent="0.3">
      <c r="A113" s="18" t="s">
        <v>452</v>
      </c>
      <c r="B113" s="525" t="s">
        <v>454</v>
      </c>
      <c r="C113" s="327">
        <f>'1.1.sz.mell.'!C113</f>
        <v>0</v>
      </c>
    </row>
    <row r="114" spans="1:3" ht="12" customHeight="1" thickBot="1" x14ac:dyDescent="0.3">
      <c r="A114" s="522" t="s">
        <v>18</v>
      </c>
      <c r="B114" s="523" t="s">
        <v>365</v>
      </c>
      <c r="C114" s="524">
        <f>+C115+C117+C119</f>
        <v>7703137</v>
      </c>
    </row>
    <row r="115" spans="1:3" ht="12" customHeight="1" x14ac:dyDescent="0.25">
      <c r="A115" s="15" t="s">
        <v>104</v>
      </c>
      <c r="B115" s="8" t="s">
        <v>224</v>
      </c>
      <c r="C115" s="327">
        <f>'1.1.sz.mell.'!C115</f>
        <v>2118977</v>
      </c>
    </row>
    <row r="116" spans="1:3" ht="12" customHeight="1" x14ac:dyDescent="0.25">
      <c r="A116" s="15" t="s">
        <v>105</v>
      </c>
      <c r="B116" s="12" t="s">
        <v>369</v>
      </c>
      <c r="C116" s="327">
        <f>'1.1.sz.mell.'!C116</f>
        <v>0</v>
      </c>
    </row>
    <row r="117" spans="1:3" ht="12" customHeight="1" x14ac:dyDescent="0.25">
      <c r="A117" s="15" t="s">
        <v>106</v>
      </c>
      <c r="B117" s="12" t="s">
        <v>183</v>
      </c>
      <c r="C117" s="327">
        <f>'1.1.sz.mell.'!C117</f>
        <v>5584160</v>
      </c>
    </row>
    <row r="118" spans="1:3" ht="12" customHeight="1" x14ac:dyDescent="0.25">
      <c r="A118" s="15" t="s">
        <v>107</v>
      </c>
      <c r="B118" s="12" t="s">
        <v>370</v>
      </c>
      <c r="C118" s="327">
        <f>'1.1.sz.mell.'!C118</f>
        <v>0</v>
      </c>
    </row>
    <row r="119" spans="1:3" ht="12" customHeight="1" x14ac:dyDescent="0.25">
      <c r="A119" s="15" t="s">
        <v>108</v>
      </c>
      <c r="B119" s="321" t="s">
        <v>227</v>
      </c>
      <c r="C119" s="327">
        <f>'1.1.sz.mell.'!C119</f>
        <v>0</v>
      </c>
    </row>
    <row r="120" spans="1:3" ht="12" customHeight="1" x14ac:dyDescent="0.25">
      <c r="A120" s="15" t="s">
        <v>117</v>
      </c>
      <c r="B120" s="320" t="s">
        <v>432</v>
      </c>
      <c r="C120" s="327">
        <f>'1.1.sz.mell.'!C120</f>
        <v>0</v>
      </c>
    </row>
    <row r="121" spans="1:3" ht="12" customHeight="1" x14ac:dyDescent="0.25">
      <c r="A121" s="15" t="s">
        <v>119</v>
      </c>
      <c r="B121" s="441" t="s">
        <v>375</v>
      </c>
      <c r="C121" s="327">
        <f>'1.1.sz.mell.'!C121</f>
        <v>0</v>
      </c>
    </row>
    <row r="122" spans="1:3" x14ac:dyDescent="0.25">
      <c r="A122" s="15" t="s">
        <v>184</v>
      </c>
      <c r="B122" s="159" t="s">
        <v>358</v>
      </c>
      <c r="C122" s="327">
        <f>'1.1.sz.mell.'!C122</f>
        <v>0</v>
      </c>
    </row>
    <row r="123" spans="1:3" ht="12" customHeight="1" x14ac:dyDescent="0.25">
      <c r="A123" s="15" t="s">
        <v>185</v>
      </c>
      <c r="B123" s="159" t="s">
        <v>374</v>
      </c>
      <c r="C123" s="327">
        <f>'1.1.sz.mell.'!C123</f>
        <v>0</v>
      </c>
    </row>
    <row r="124" spans="1:3" ht="12" customHeight="1" x14ac:dyDescent="0.25">
      <c r="A124" s="15" t="s">
        <v>186</v>
      </c>
      <c r="B124" s="159" t="s">
        <v>373</v>
      </c>
      <c r="C124" s="327">
        <f>'1.1.sz.mell.'!C124</f>
        <v>0</v>
      </c>
    </row>
    <row r="125" spans="1:3" ht="12" customHeight="1" x14ac:dyDescent="0.25">
      <c r="A125" s="15" t="s">
        <v>366</v>
      </c>
      <c r="B125" s="159" t="s">
        <v>361</v>
      </c>
      <c r="C125" s="327">
        <f>'1.1.sz.mell.'!C125</f>
        <v>0</v>
      </c>
    </row>
    <row r="126" spans="1:3" ht="12" customHeight="1" x14ac:dyDescent="0.25">
      <c r="A126" s="15" t="s">
        <v>367</v>
      </c>
      <c r="B126" s="159" t="s">
        <v>372</v>
      </c>
      <c r="C126" s="327">
        <f>'1.1.sz.mell.'!C126</f>
        <v>0</v>
      </c>
    </row>
    <row r="127" spans="1:3" ht="16.5" thickBot="1" x14ac:dyDescent="0.3">
      <c r="A127" s="637" t="s">
        <v>368</v>
      </c>
      <c r="B127" s="161" t="s">
        <v>371</v>
      </c>
      <c r="C127" s="533"/>
    </row>
    <row r="128" spans="1:3" ht="12" customHeight="1" thickBot="1" x14ac:dyDescent="0.3">
      <c r="A128" s="20" t="s">
        <v>19</v>
      </c>
      <c r="B128" s="139" t="s">
        <v>455</v>
      </c>
      <c r="C128" s="324">
        <f>+C93+C114</f>
        <v>157545108</v>
      </c>
    </row>
    <row r="129" spans="1:3" ht="12" customHeight="1" thickBot="1" x14ac:dyDescent="0.3">
      <c r="A129" s="20" t="s">
        <v>20</v>
      </c>
      <c r="B129" s="139" t="s">
        <v>456</v>
      </c>
      <c r="C129" s="324">
        <f>+C130+C131+C132</f>
        <v>0</v>
      </c>
    </row>
    <row r="130" spans="1:3" ht="12" customHeight="1" x14ac:dyDescent="0.25">
      <c r="A130" s="15" t="s">
        <v>266</v>
      </c>
      <c r="B130" s="12" t="s">
        <v>463</v>
      </c>
      <c r="C130" s="292"/>
    </row>
    <row r="131" spans="1:3" ht="12" customHeight="1" x14ac:dyDescent="0.25">
      <c r="A131" s="15" t="s">
        <v>269</v>
      </c>
      <c r="B131" s="12" t="s">
        <v>464</v>
      </c>
      <c r="C131" s="292"/>
    </row>
    <row r="132" spans="1:3" ht="12" customHeight="1" thickBot="1" x14ac:dyDescent="0.3">
      <c r="A132" s="13" t="s">
        <v>270</v>
      </c>
      <c r="B132" s="12" t="s">
        <v>465</v>
      </c>
      <c r="C132" s="292"/>
    </row>
    <row r="133" spans="1:3" ht="12" customHeight="1" thickBot="1" x14ac:dyDescent="0.3">
      <c r="A133" s="20" t="s">
        <v>21</v>
      </c>
      <c r="B133" s="139" t="s">
        <v>457</v>
      </c>
      <c r="C133" s="324">
        <f>SUM(C134:C139)</f>
        <v>0</v>
      </c>
    </row>
    <row r="134" spans="1:3" ht="12" customHeight="1" x14ac:dyDescent="0.25">
      <c r="A134" s="15" t="s">
        <v>91</v>
      </c>
      <c r="B134" s="9" t="s">
        <v>466</v>
      </c>
      <c r="C134" s="292"/>
    </row>
    <row r="135" spans="1:3" ht="12" customHeight="1" x14ac:dyDescent="0.25">
      <c r="A135" s="15" t="s">
        <v>92</v>
      </c>
      <c r="B135" s="9" t="s">
        <v>458</v>
      </c>
      <c r="C135" s="292"/>
    </row>
    <row r="136" spans="1:3" ht="12" customHeight="1" x14ac:dyDescent="0.25">
      <c r="A136" s="15" t="s">
        <v>93</v>
      </c>
      <c r="B136" s="9" t="s">
        <v>459</v>
      </c>
      <c r="C136" s="292"/>
    </row>
    <row r="137" spans="1:3" ht="12" customHeight="1" x14ac:dyDescent="0.25">
      <c r="A137" s="15" t="s">
        <v>171</v>
      </c>
      <c r="B137" s="9" t="s">
        <v>460</v>
      </c>
      <c r="C137" s="292"/>
    </row>
    <row r="138" spans="1:3" ht="12" customHeight="1" x14ac:dyDescent="0.25">
      <c r="A138" s="15" t="s">
        <v>172</v>
      </c>
      <c r="B138" s="9" t="s">
        <v>461</v>
      </c>
      <c r="C138" s="292"/>
    </row>
    <row r="139" spans="1:3" ht="12" customHeight="1" thickBot="1" x14ac:dyDescent="0.3">
      <c r="A139" s="13" t="s">
        <v>173</v>
      </c>
      <c r="B139" s="9" t="s">
        <v>462</v>
      </c>
      <c r="C139" s="292"/>
    </row>
    <row r="140" spans="1:3" ht="12" customHeight="1" thickBot="1" x14ac:dyDescent="0.3">
      <c r="A140" s="20" t="s">
        <v>22</v>
      </c>
      <c r="B140" s="139" t="s">
        <v>470</v>
      </c>
      <c r="C140" s="330">
        <f>+C141+C142+C143+C144</f>
        <v>0</v>
      </c>
    </row>
    <row r="141" spans="1:3" ht="12" customHeight="1" x14ac:dyDescent="0.25">
      <c r="A141" s="15" t="s">
        <v>94</v>
      </c>
      <c r="B141" s="9" t="s">
        <v>376</v>
      </c>
      <c r="C141" s="292"/>
    </row>
    <row r="142" spans="1:3" ht="12" customHeight="1" x14ac:dyDescent="0.25">
      <c r="A142" s="15" t="s">
        <v>95</v>
      </c>
      <c r="B142" s="9" t="s">
        <v>377</v>
      </c>
      <c r="C142" s="292"/>
    </row>
    <row r="143" spans="1:3" ht="12" customHeight="1" x14ac:dyDescent="0.25">
      <c r="A143" s="15" t="s">
        <v>290</v>
      </c>
      <c r="B143" s="9" t="s">
        <v>471</v>
      </c>
      <c r="C143" s="292"/>
    </row>
    <row r="144" spans="1:3" ht="12" customHeight="1" thickBot="1" x14ac:dyDescent="0.3">
      <c r="A144" s="13" t="s">
        <v>291</v>
      </c>
      <c r="B144" s="7" t="s">
        <v>396</v>
      </c>
      <c r="C144" s="292"/>
    </row>
    <row r="145" spans="1:9" ht="12" customHeight="1" thickBot="1" x14ac:dyDescent="0.3">
      <c r="A145" s="20" t="s">
        <v>23</v>
      </c>
      <c r="B145" s="139" t="s">
        <v>472</v>
      </c>
      <c r="C145" s="333">
        <f>SUM(C146:C150)</f>
        <v>0</v>
      </c>
    </row>
    <row r="146" spans="1:9" ht="12" customHeight="1" x14ac:dyDescent="0.25">
      <c r="A146" s="15" t="s">
        <v>96</v>
      </c>
      <c r="B146" s="9" t="s">
        <v>467</v>
      </c>
      <c r="C146" s="292"/>
    </row>
    <row r="147" spans="1:9" ht="12" customHeight="1" x14ac:dyDescent="0.25">
      <c r="A147" s="15" t="s">
        <v>97</v>
      </c>
      <c r="B147" s="9" t="s">
        <v>474</v>
      </c>
      <c r="C147" s="292"/>
    </row>
    <row r="148" spans="1:9" ht="12" customHeight="1" x14ac:dyDescent="0.25">
      <c r="A148" s="15" t="s">
        <v>302</v>
      </c>
      <c r="B148" s="9" t="s">
        <v>469</v>
      </c>
      <c r="C148" s="292"/>
    </row>
    <row r="149" spans="1:9" ht="12" customHeight="1" x14ac:dyDescent="0.25">
      <c r="A149" s="15" t="s">
        <v>303</v>
      </c>
      <c r="B149" s="9" t="s">
        <v>475</v>
      </c>
      <c r="C149" s="292"/>
    </row>
    <row r="150" spans="1:9" ht="12" customHeight="1" thickBot="1" x14ac:dyDescent="0.3">
      <c r="A150" s="15" t="s">
        <v>473</v>
      </c>
      <c r="B150" s="9" t="s">
        <v>476</v>
      </c>
      <c r="C150" s="292"/>
    </row>
    <row r="151" spans="1:9" ht="12" customHeight="1" thickBot="1" x14ac:dyDescent="0.3">
      <c r="A151" s="20" t="s">
        <v>24</v>
      </c>
      <c r="B151" s="139" t="s">
        <v>477</v>
      </c>
      <c r="C151" s="526"/>
    </row>
    <row r="152" spans="1:9" ht="12" customHeight="1" thickBot="1" x14ac:dyDescent="0.3">
      <c r="A152" s="20" t="s">
        <v>25</v>
      </c>
      <c r="B152" s="139" t="s">
        <v>478</v>
      </c>
      <c r="C152" s="526"/>
    </row>
    <row r="153" spans="1:9" ht="15" customHeight="1" thickBot="1" x14ac:dyDescent="0.3">
      <c r="A153" s="20" t="s">
        <v>26</v>
      </c>
      <c r="B153" s="139" t="s">
        <v>480</v>
      </c>
      <c r="C153" s="455">
        <f>+C129+C133+C140+C145+C151+C152</f>
        <v>0</v>
      </c>
      <c r="F153" s="456"/>
      <c r="G153" s="457"/>
      <c r="H153" s="457"/>
      <c r="I153" s="457"/>
    </row>
    <row r="154" spans="1:9" s="444" customFormat="1" ht="12.95" customHeight="1" thickBot="1" x14ac:dyDescent="0.25">
      <c r="A154" s="322" t="s">
        <v>27</v>
      </c>
      <c r="B154" s="408" t="s">
        <v>479</v>
      </c>
      <c r="C154" s="455">
        <f>+C128+C153</f>
        <v>157545108</v>
      </c>
    </row>
    <row r="155" spans="1:9" ht="7.5" customHeight="1" x14ac:dyDescent="0.25"/>
    <row r="156" spans="1:9" x14ac:dyDescent="0.25">
      <c r="A156" s="656" t="s">
        <v>378</v>
      </c>
      <c r="B156" s="656"/>
      <c r="C156" s="656"/>
    </row>
    <row r="157" spans="1:9" ht="15" customHeight="1" thickBot="1" x14ac:dyDescent="0.3">
      <c r="A157" s="654" t="s">
        <v>150</v>
      </c>
      <c r="B157" s="654"/>
      <c r="C157" s="334" t="s">
        <v>670</v>
      </c>
    </row>
    <row r="158" spans="1:9" ht="13.5" customHeight="1" thickBot="1" x14ac:dyDescent="0.3">
      <c r="A158" s="20">
        <v>1</v>
      </c>
      <c r="B158" s="30" t="s">
        <v>481</v>
      </c>
      <c r="C158" s="324">
        <f>+C62-C128</f>
        <v>-30594000</v>
      </c>
      <c r="D158" s="458"/>
    </row>
    <row r="159" spans="1:9" ht="27.75" customHeight="1" thickBot="1" x14ac:dyDescent="0.3">
      <c r="A159" s="20" t="s">
        <v>18</v>
      </c>
      <c r="B159" s="30" t="s">
        <v>487</v>
      </c>
      <c r="C159" s="324">
        <f>+C86-C153</f>
        <v>30594000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Ura Község Önkormányzat2016. ÉVI KÖLTSÉGVETÉSKÖTELEZŐ FELADATAINAK MÉRLEGE &amp;R&amp;"Times New Roman CE,Félkövér dőlt"&amp;11 1.2. melléklet a 1/2016. (II.22.)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workbookViewId="0"/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B1" zoomScaleNormal="130" zoomScaleSheetLayoutView="100" workbookViewId="0">
      <selection activeCell="D3" sqref="D3"/>
    </sheetView>
  </sheetViews>
  <sheetFormatPr defaultRowHeight="15.75" x14ac:dyDescent="0.25"/>
  <cols>
    <col min="1" max="1" width="9.5" style="409" customWidth="1"/>
    <col min="2" max="2" width="91.6640625" style="409" customWidth="1"/>
    <col min="3" max="3" width="21.6640625" style="410" customWidth="1"/>
    <col min="4" max="4" width="9" style="442" customWidth="1"/>
    <col min="5" max="16384" width="9.33203125" style="442"/>
  </cols>
  <sheetData>
    <row r="1" spans="1:3" ht="15.95" customHeight="1" x14ac:dyDescent="0.25">
      <c r="A1" s="653" t="s">
        <v>14</v>
      </c>
      <c r="B1" s="653"/>
      <c r="C1" s="653"/>
    </row>
    <row r="2" spans="1:3" ht="15.95" customHeight="1" thickBot="1" x14ac:dyDescent="0.3">
      <c r="A2" s="654" t="s">
        <v>148</v>
      </c>
      <c r="B2" s="654"/>
      <c r="C2" s="334" t="s">
        <v>671</v>
      </c>
    </row>
    <row r="3" spans="1:3" ht="38.1" customHeight="1" thickBot="1" x14ac:dyDescent="0.3">
      <c r="A3" s="23" t="s">
        <v>69</v>
      </c>
      <c r="B3" s="24" t="s">
        <v>16</v>
      </c>
      <c r="C3" s="39" t="str">
        <f>+CONCATENATE(LEFT(ÖSSZEFÜGGÉSEK!A5,4),". évi előirányzat")</f>
        <v>2016. évi előirányzat</v>
      </c>
    </row>
    <row r="4" spans="1:3" s="443" customFormat="1" ht="12" customHeight="1" thickBot="1" x14ac:dyDescent="0.25">
      <c r="A4" s="437" t="s">
        <v>500</v>
      </c>
      <c r="B4" s="438" t="s">
        <v>501</v>
      </c>
      <c r="C4" s="439" t="s">
        <v>502</v>
      </c>
    </row>
    <row r="5" spans="1:3" s="444" customFormat="1" ht="12" customHeight="1" thickBot="1" x14ac:dyDescent="0.25">
      <c r="A5" s="20" t="s">
        <v>17</v>
      </c>
      <c r="B5" s="21" t="s">
        <v>250</v>
      </c>
      <c r="C5" s="324">
        <f>+C6+C7+C8+C9+C10+C11</f>
        <v>0</v>
      </c>
    </row>
    <row r="6" spans="1:3" s="444" customFormat="1" ht="12" customHeight="1" x14ac:dyDescent="0.2">
      <c r="A6" s="15" t="s">
        <v>98</v>
      </c>
      <c r="B6" s="445" t="s">
        <v>251</v>
      </c>
      <c r="C6" s="327"/>
    </row>
    <row r="7" spans="1:3" s="444" customFormat="1" ht="12" customHeight="1" x14ac:dyDescent="0.2">
      <c r="A7" s="14" t="s">
        <v>99</v>
      </c>
      <c r="B7" s="446" t="s">
        <v>252</v>
      </c>
      <c r="C7" s="326"/>
    </row>
    <row r="8" spans="1:3" s="444" customFormat="1" ht="12" customHeight="1" x14ac:dyDescent="0.2">
      <c r="A8" s="14" t="s">
        <v>100</v>
      </c>
      <c r="B8" s="446" t="s">
        <v>253</v>
      </c>
      <c r="C8" s="326"/>
    </row>
    <row r="9" spans="1:3" s="444" customFormat="1" ht="12" customHeight="1" x14ac:dyDescent="0.2">
      <c r="A9" s="14" t="s">
        <v>101</v>
      </c>
      <c r="B9" s="446" t="s">
        <v>254</v>
      </c>
      <c r="C9" s="326"/>
    </row>
    <row r="10" spans="1:3" s="444" customFormat="1" ht="12" customHeight="1" x14ac:dyDescent="0.2">
      <c r="A10" s="14" t="s">
        <v>144</v>
      </c>
      <c r="B10" s="320" t="s">
        <v>436</v>
      </c>
      <c r="C10" s="326"/>
    </row>
    <row r="11" spans="1:3" s="444" customFormat="1" ht="12" customHeight="1" thickBot="1" x14ac:dyDescent="0.25">
      <c r="A11" s="16" t="s">
        <v>102</v>
      </c>
      <c r="B11" s="321" t="s">
        <v>437</v>
      </c>
      <c r="C11" s="326"/>
    </row>
    <row r="12" spans="1:3" s="444" customFormat="1" ht="12" customHeight="1" thickBot="1" x14ac:dyDescent="0.25">
      <c r="A12" s="20" t="s">
        <v>18</v>
      </c>
      <c r="B12" s="319" t="s">
        <v>255</v>
      </c>
      <c r="C12" s="324">
        <f>+C13+C14+C15+C16+C17</f>
        <v>0</v>
      </c>
    </row>
    <row r="13" spans="1:3" s="444" customFormat="1" ht="12" customHeight="1" x14ac:dyDescent="0.2">
      <c r="A13" s="15" t="s">
        <v>104</v>
      </c>
      <c r="B13" s="445" t="s">
        <v>256</v>
      </c>
      <c r="C13" s="327"/>
    </row>
    <row r="14" spans="1:3" s="444" customFormat="1" ht="12" customHeight="1" x14ac:dyDescent="0.2">
      <c r="A14" s="14" t="s">
        <v>105</v>
      </c>
      <c r="B14" s="446" t="s">
        <v>257</v>
      </c>
      <c r="C14" s="326"/>
    </row>
    <row r="15" spans="1:3" s="444" customFormat="1" ht="12" customHeight="1" x14ac:dyDescent="0.2">
      <c r="A15" s="14" t="s">
        <v>106</v>
      </c>
      <c r="B15" s="446" t="s">
        <v>426</v>
      </c>
      <c r="C15" s="326"/>
    </row>
    <row r="16" spans="1:3" s="444" customFormat="1" ht="12" customHeight="1" x14ac:dyDescent="0.2">
      <c r="A16" s="14" t="s">
        <v>107</v>
      </c>
      <c r="B16" s="446" t="s">
        <v>427</v>
      </c>
      <c r="C16" s="326"/>
    </row>
    <row r="17" spans="1:3" s="444" customFormat="1" ht="12" customHeight="1" x14ac:dyDescent="0.2">
      <c r="A17" s="14" t="s">
        <v>108</v>
      </c>
      <c r="B17" s="446" t="s">
        <v>258</v>
      </c>
      <c r="C17" s="326"/>
    </row>
    <row r="18" spans="1:3" s="444" customFormat="1" ht="12" customHeight="1" thickBot="1" x14ac:dyDescent="0.25">
      <c r="A18" s="16" t="s">
        <v>117</v>
      </c>
      <c r="B18" s="321" t="s">
        <v>259</v>
      </c>
      <c r="C18" s="328"/>
    </row>
    <row r="19" spans="1:3" s="444" customFormat="1" ht="12" customHeight="1" thickBot="1" x14ac:dyDescent="0.25">
      <c r="A19" s="20" t="s">
        <v>19</v>
      </c>
      <c r="B19" s="21" t="s">
        <v>260</v>
      </c>
      <c r="C19" s="324">
        <f>+C20+C21+C22+C23+C24</f>
        <v>0</v>
      </c>
    </row>
    <row r="20" spans="1:3" s="444" customFormat="1" ht="12" customHeight="1" x14ac:dyDescent="0.2">
      <c r="A20" s="15" t="s">
        <v>87</v>
      </c>
      <c r="B20" s="445" t="s">
        <v>261</v>
      </c>
      <c r="C20" s="327"/>
    </row>
    <row r="21" spans="1:3" s="444" customFormat="1" ht="12" customHeight="1" x14ac:dyDescent="0.2">
      <c r="A21" s="14" t="s">
        <v>88</v>
      </c>
      <c r="B21" s="446" t="s">
        <v>262</v>
      </c>
      <c r="C21" s="326"/>
    </row>
    <row r="22" spans="1:3" s="444" customFormat="1" ht="12" customHeight="1" x14ac:dyDescent="0.2">
      <c r="A22" s="14" t="s">
        <v>89</v>
      </c>
      <c r="B22" s="446" t="s">
        <v>428</v>
      </c>
      <c r="C22" s="326"/>
    </row>
    <row r="23" spans="1:3" s="444" customFormat="1" ht="12" customHeight="1" x14ac:dyDescent="0.2">
      <c r="A23" s="14" t="s">
        <v>90</v>
      </c>
      <c r="B23" s="446" t="s">
        <v>429</v>
      </c>
      <c r="C23" s="326"/>
    </row>
    <row r="24" spans="1:3" s="444" customFormat="1" ht="12" customHeight="1" x14ac:dyDescent="0.2">
      <c r="A24" s="14" t="s">
        <v>167</v>
      </c>
      <c r="B24" s="446" t="s">
        <v>263</v>
      </c>
      <c r="C24" s="326"/>
    </row>
    <row r="25" spans="1:3" s="444" customFormat="1" ht="12" customHeight="1" thickBot="1" x14ac:dyDescent="0.25">
      <c r="A25" s="16" t="s">
        <v>168</v>
      </c>
      <c r="B25" s="447" t="s">
        <v>264</v>
      </c>
      <c r="C25" s="328"/>
    </row>
    <row r="26" spans="1:3" s="444" customFormat="1" ht="12" customHeight="1" thickBot="1" x14ac:dyDescent="0.25">
      <c r="A26" s="20" t="s">
        <v>169</v>
      </c>
      <c r="B26" s="21" t="s">
        <v>265</v>
      </c>
      <c r="C26" s="330">
        <f>+C27+C31+C32+C33</f>
        <v>0</v>
      </c>
    </row>
    <row r="27" spans="1:3" s="444" customFormat="1" ht="12" customHeight="1" x14ac:dyDescent="0.2">
      <c r="A27" s="15" t="s">
        <v>266</v>
      </c>
      <c r="B27" s="445" t="s">
        <v>443</v>
      </c>
      <c r="C27" s="440">
        <f>+C28+C29+C30</f>
        <v>0</v>
      </c>
    </row>
    <row r="28" spans="1:3" s="444" customFormat="1" ht="12" customHeight="1" x14ac:dyDescent="0.2">
      <c r="A28" s="14" t="s">
        <v>267</v>
      </c>
      <c r="B28" s="446" t="s">
        <v>272</v>
      </c>
      <c r="C28" s="326"/>
    </row>
    <row r="29" spans="1:3" s="444" customFormat="1" ht="12" customHeight="1" x14ac:dyDescent="0.2">
      <c r="A29" s="14" t="s">
        <v>268</v>
      </c>
      <c r="B29" s="446" t="s">
        <v>273</v>
      </c>
      <c r="C29" s="326"/>
    </row>
    <row r="30" spans="1:3" s="444" customFormat="1" ht="12" customHeight="1" x14ac:dyDescent="0.2">
      <c r="A30" s="14" t="s">
        <v>441</v>
      </c>
      <c r="B30" s="520" t="s">
        <v>442</v>
      </c>
      <c r="C30" s="326"/>
    </row>
    <row r="31" spans="1:3" s="444" customFormat="1" ht="12" customHeight="1" x14ac:dyDescent="0.2">
      <c r="A31" s="14" t="s">
        <v>269</v>
      </c>
      <c r="B31" s="446" t="s">
        <v>274</v>
      </c>
      <c r="C31" s="326"/>
    </row>
    <row r="32" spans="1:3" s="444" customFormat="1" ht="12" customHeight="1" x14ac:dyDescent="0.2">
      <c r="A32" s="14" t="s">
        <v>270</v>
      </c>
      <c r="B32" s="446" t="s">
        <v>275</v>
      </c>
      <c r="C32" s="326"/>
    </row>
    <row r="33" spans="1:3" s="444" customFormat="1" ht="12" customHeight="1" thickBot="1" x14ac:dyDescent="0.25">
      <c r="A33" s="16" t="s">
        <v>271</v>
      </c>
      <c r="B33" s="447" t="s">
        <v>276</v>
      </c>
      <c r="C33" s="328"/>
    </row>
    <row r="34" spans="1:3" s="444" customFormat="1" ht="12" customHeight="1" thickBot="1" x14ac:dyDescent="0.25">
      <c r="A34" s="20" t="s">
        <v>21</v>
      </c>
      <c r="B34" s="21" t="s">
        <v>438</v>
      </c>
      <c r="C34" s="324">
        <f>SUM(C35:C45)</f>
        <v>0</v>
      </c>
    </row>
    <row r="35" spans="1:3" s="444" customFormat="1" ht="12" customHeight="1" x14ac:dyDescent="0.2">
      <c r="A35" s="15" t="s">
        <v>91</v>
      </c>
      <c r="B35" s="445" t="s">
        <v>279</v>
      </c>
      <c r="C35" s="327"/>
    </row>
    <row r="36" spans="1:3" s="444" customFormat="1" ht="12" customHeight="1" x14ac:dyDescent="0.2">
      <c r="A36" s="14" t="s">
        <v>92</v>
      </c>
      <c r="B36" s="446" t="s">
        <v>280</v>
      </c>
      <c r="C36" s="326"/>
    </row>
    <row r="37" spans="1:3" s="444" customFormat="1" ht="12" customHeight="1" x14ac:dyDescent="0.2">
      <c r="A37" s="14" t="s">
        <v>93</v>
      </c>
      <c r="B37" s="446" t="s">
        <v>281</v>
      </c>
      <c r="C37" s="326"/>
    </row>
    <row r="38" spans="1:3" s="444" customFormat="1" ht="12" customHeight="1" x14ac:dyDescent="0.2">
      <c r="A38" s="14" t="s">
        <v>171</v>
      </c>
      <c r="B38" s="446" t="s">
        <v>282</v>
      </c>
      <c r="C38" s="326"/>
    </row>
    <row r="39" spans="1:3" s="444" customFormat="1" ht="12" customHeight="1" x14ac:dyDescent="0.2">
      <c r="A39" s="14" t="s">
        <v>172</v>
      </c>
      <c r="B39" s="446" t="s">
        <v>283</v>
      </c>
      <c r="C39" s="326"/>
    </row>
    <row r="40" spans="1:3" s="444" customFormat="1" ht="12" customHeight="1" x14ac:dyDescent="0.2">
      <c r="A40" s="14" t="s">
        <v>173</v>
      </c>
      <c r="B40" s="446" t="s">
        <v>284</v>
      </c>
      <c r="C40" s="326"/>
    </row>
    <row r="41" spans="1:3" s="444" customFormat="1" ht="12" customHeight="1" x14ac:dyDescent="0.2">
      <c r="A41" s="14" t="s">
        <v>174</v>
      </c>
      <c r="B41" s="446" t="s">
        <v>285</v>
      </c>
      <c r="C41" s="326"/>
    </row>
    <row r="42" spans="1:3" s="444" customFormat="1" ht="12" customHeight="1" x14ac:dyDescent="0.2">
      <c r="A42" s="14" t="s">
        <v>175</v>
      </c>
      <c r="B42" s="446" t="s">
        <v>286</v>
      </c>
      <c r="C42" s="326"/>
    </row>
    <row r="43" spans="1:3" s="444" customFormat="1" ht="12" customHeight="1" x14ac:dyDescent="0.2">
      <c r="A43" s="14" t="s">
        <v>277</v>
      </c>
      <c r="B43" s="446" t="s">
        <v>287</v>
      </c>
      <c r="C43" s="329"/>
    </row>
    <row r="44" spans="1:3" s="444" customFormat="1" ht="12" customHeight="1" x14ac:dyDescent="0.2">
      <c r="A44" s="16" t="s">
        <v>278</v>
      </c>
      <c r="B44" s="447" t="s">
        <v>440</v>
      </c>
      <c r="C44" s="432"/>
    </row>
    <row r="45" spans="1:3" s="444" customFormat="1" ht="12" customHeight="1" thickBot="1" x14ac:dyDescent="0.25">
      <c r="A45" s="16" t="s">
        <v>439</v>
      </c>
      <c r="B45" s="321" t="s">
        <v>288</v>
      </c>
      <c r="C45" s="432"/>
    </row>
    <row r="46" spans="1:3" s="444" customFormat="1" ht="12" customHeight="1" thickBot="1" x14ac:dyDescent="0.25">
      <c r="A46" s="20" t="s">
        <v>22</v>
      </c>
      <c r="B46" s="21" t="s">
        <v>289</v>
      </c>
      <c r="C46" s="324">
        <f>SUM(C47:C51)</f>
        <v>0</v>
      </c>
    </row>
    <row r="47" spans="1:3" s="444" customFormat="1" ht="12" customHeight="1" x14ac:dyDescent="0.2">
      <c r="A47" s="15" t="s">
        <v>94</v>
      </c>
      <c r="B47" s="445" t="s">
        <v>293</v>
      </c>
      <c r="C47" s="492"/>
    </row>
    <row r="48" spans="1:3" s="444" customFormat="1" ht="12" customHeight="1" x14ac:dyDescent="0.2">
      <c r="A48" s="14" t="s">
        <v>95</v>
      </c>
      <c r="B48" s="446" t="s">
        <v>294</v>
      </c>
      <c r="C48" s="329"/>
    </row>
    <row r="49" spans="1:3" s="444" customFormat="1" ht="12" customHeight="1" x14ac:dyDescent="0.2">
      <c r="A49" s="14" t="s">
        <v>290</v>
      </c>
      <c r="B49" s="446" t="s">
        <v>295</v>
      </c>
      <c r="C49" s="329"/>
    </row>
    <row r="50" spans="1:3" s="444" customFormat="1" ht="12" customHeight="1" x14ac:dyDescent="0.2">
      <c r="A50" s="14" t="s">
        <v>291</v>
      </c>
      <c r="B50" s="446" t="s">
        <v>296</v>
      </c>
      <c r="C50" s="329"/>
    </row>
    <row r="51" spans="1:3" s="444" customFormat="1" ht="12" customHeight="1" thickBot="1" x14ac:dyDescent="0.25">
      <c r="A51" s="16" t="s">
        <v>292</v>
      </c>
      <c r="B51" s="321" t="s">
        <v>297</v>
      </c>
      <c r="C51" s="432"/>
    </row>
    <row r="52" spans="1:3" s="444" customFormat="1" ht="12" customHeight="1" thickBot="1" x14ac:dyDescent="0.25">
      <c r="A52" s="20" t="s">
        <v>176</v>
      </c>
      <c r="B52" s="21" t="s">
        <v>298</v>
      </c>
      <c r="C52" s="324">
        <f>SUM(C53:C55)</f>
        <v>0</v>
      </c>
    </row>
    <row r="53" spans="1:3" s="444" customFormat="1" ht="12" customHeight="1" x14ac:dyDescent="0.2">
      <c r="A53" s="15" t="s">
        <v>96</v>
      </c>
      <c r="B53" s="445" t="s">
        <v>299</v>
      </c>
      <c r="C53" s="327"/>
    </row>
    <row r="54" spans="1:3" s="444" customFormat="1" ht="12" customHeight="1" x14ac:dyDescent="0.2">
      <c r="A54" s="14" t="s">
        <v>97</v>
      </c>
      <c r="B54" s="446" t="s">
        <v>430</v>
      </c>
      <c r="C54" s="326"/>
    </row>
    <row r="55" spans="1:3" s="444" customFormat="1" ht="12" customHeight="1" x14ac:dyDescent="0.2">
      <c r="A55" s="14" t="s">
        <v>302</v>
      </c>
      <c r="B55" s="446" t="s">
        <v>300</v>
      </c>
      <c r="C55" s="326"/>
    </row>
    <row r="56" spans="1:3" s="444" customFormat="1" ht="12" customHeight="1" thickBot="1" x14ac:dyDescent="0.25">
      <c r="A56" s="16" t="s">
        <v>303</v>
      </c>
      <c r="B56" s="321" t="s">
        <v>301</v>
      </c>
      <c r="C56" s="328"/>
    </row>
    <row r="57" spans="1:3" s="444" customFormat="1" ht="12" customHeight="1" thickBot="1" x14ac:dyDescent="0.25">
      <c r="A57" s="20" t="s">
        <v>24</v>
      </c>
      <c r="B57" s="319" t="s">
        <v>304</v>
      </c>
      <c r="C57" s="324">
        <f>SUM(C58:C60)</f>
        <v>0</v>
      </c>
    </row>
    <row r="58" spans="1:3" s="444" customFormat="1" ht="12" customHeight="1" x14ac:dyDescent="0.2">
      <c r="A58" s="15" t="s">
        <v>177</v>
      </c>
      <c r="B58" s="445" t="s">
        <v>306</v>
      </c>
      <c r="C58" s="329"/>
    </row>
    <row r="59" spans="1:3" s="444" customFormat="1" ht="12" customHeight="1" x14ac:dyDescent="0.2">
      <c r="A59" s="14" t="s">
        <v>178</v>
      </c>
      <c r="B59" s="446" t="s">
        <v>431</v>
      </c>
      <c r="C59" s="329"/>
    </row>
    <row r="60" spans="1:3" s="444" customFormat="1" ht="12" customHeight="1" x14ac:dyDescent="0.2">
      <c r="A60" s="14" t="s">
        <v>226</v>
      </c>
      <c r="B60" s="446" t="s">
        <v>307</v>
      </c>
      <c r="C60" s="329"/>
    </row>
    <row r="61" spans="1:3" s="444" customFormat="1" ht="12" customHeight="1" thickBot="1" x14ac:dyDescent="0.25">
      <c r="A61" s="16" t="s">
        <v>305</v>
      </c>
      <c r="B61" s="321" t="s">
        <v>308</v>
      </c>
      <c r="C61" s="329"/>
    </row>
    <row r="62" spans="1:3" s="444" customFormat="1" ht="12" customHeight="1" thickBot="1" x14ac:dyDescent="0.25">
      <c r="A62" s="527" t="s">
        <v>483</v>
      </c>
      <c r="B62" s="21" t="s">
        <v>309</v>
      </c>
      <c r="C62" s="330">
        <f>+C5+C12+C19+C26+C34+C46+C52+C57</f>
        <v>0</v>
      </c>
    </row>
    <row r="63" spans="1:3" s="444" customFormat="1" ht="12" customHeight="1" thickBot="1" x14ac:dyDescent="0.25">
      <c r="A63" s="495" t="s">
        <v>310</v>
      </c>
      <c r="B63" s="319" t="s">
        <v>311</v>
      </c>
      <c r="C63" s="324">
        <f>SUM(C64:C66)</f>
        <v>0</v>
      </c>
    </row>
    <row r="64" spans="1:3" s="444" customFormat="1" ht="12" customHeight="1" x14ac:dyDescent="0.2">
      <c r="A64" s="15" t="s">
        <v>342</v>
      </c>
      <c r="B64" s="445" t="s">
        <v>312</v>
      </c>
      <c r="C64" s="329"/>
    </row>
    <row r="65" spans="1:3" s="444" customFormat="1" ht="12" customHeight="1" x14ac:dyDescent="0.2">
      <c r="A65" s="14" t="s">
        <v>351</v>
      </c>
      <c r="B65" s="446" t="s">
        <v>313</v>
      </c>
      <c r="C65" s="329"/>
    </row>
    <row r="66" spans="1:3" s="444" customFormat="1" ht="12" customHeight="1" thickBot="1" x14ac:dyDescent="0.25">
      <c r="A66" s="16" t="s">
        <v>352</v>
      </c>
      <c r="B66" s="521" t="s">
        <v>468</v>
      </c>
      <c r="C66" s="329"/>
    </row>
    <row r="67" spans="1:3" s="444" customFormat="1" ht="12" customHeight="1" thickBot="1" x14ac:dyDescent="0.25">
      <c r="A67" s="495" t="s">
        <v>315</v>
      </c>
      <c r="B67" s="319" t="s">
        <v>316</v>
      </c>
      <c r="C67" s="324">
        <f>SUM(C68:C71)</f>
        <v>0</v>
      </c>
    </row>
    <row r="68" spans="1:3" s="444" customFormat="1" ht="12" customHeight="1" x14ac:dyDescent="0.2">
      <c r="A68" s="15" t="s">
        <v>145</v>
      </c>
      <c r="B68" s="445" t="s">
        <v>317</v>
      </c>
      <c r="C68" s="329"/>
    </row>
    <row r="69" spans="1:3" s="444" customFormat="1" ht="12" customHeight="1" x14ac:dyDescent="0.2">
      <c r="A69" s="14" t="s">
        <v>146</v>
      </c>
      <c r="B69" s="446" t="s">
        <v>318</v>
      </c>
      <c r="C69" s="329"/>
    </row>
    <row r="70" spans="1:3" s="444" customFormat="1" ht="12" customHeight="1" x14ac:dyDescent="0.2">
      <c r="A70" s="14" t="s">
        <v>343</v>
      </c>
      <c r="B70" s="446" t="s">
        <v>319</v>
      </c>
      <c r="C70" s="329"/>
    </row>
    <row r="71" spans="1:3" s="444" customFormat="1" ht="12" customHeight="1" thickBot="1" x14ac:dyDescent="0.25">
      <c r="A71" s="16" t="s">
        <v>344</v>
      </c>
      <c r="B71" s="321" t="s">
        <v>320</v>
      </c>
      <c r="C71" s="329"/>
    </row>
    <row r="72" spans="1:3" s="444" customFormat="1" ht="12" customHeight="1" thickBot="1" x14ac:dyDescent="0.25">
      <c r="A72" s="495" t="s">
        <v>321</v>
      </c>
      <c r="B72" s="319" t="s">
        <v>322</v>
      </c>
      <c r="C72" s="324">
        <f>SUM(C73:C74)</f>
        <v>0</v>
      </c>
    </row>
    <row r="73" spans="1:3" s="444" customFormat="1" ht="12" customHeight="1" x14ac:dyDescent="0.2">
      <c r="A73" s="15" t="s">
        <v>345</v>
      </c>
      <c r="B73" s="445" t="s">
        <v>323</v>
      </c>
      <c r="C73" s="329"/>
    </row>
    <row r="74" spans="1:3" s="444" customFormat="1" ht="12" customHeight="1" thickBot="1" x14ac:dyDescent="0.25">
      <c r="A74" s="16" t="s">
        <v>346</v>
      </c>
      <c r="B74" s="321" t="s">
        <v>324</v>
      </c>
      <c r="C74" s="329"/>
    </row>
    <row r="75" spans="1:3" s="444" customFormat="1" ht="12" customHeight="1" thickBot="1" x14ac:dyDescent="0.25">
      <c r="A75" s="495" t="s">
        <v>325</v>
      </c>
      <c r="B75" s="319" t="s">
        <v>326</v>
      </c>
      <c r="C75" s="324">
        <f>SUM(C76:C78)</f>
        <v>0</v>
      </c>
    </row>
    <row r="76" spans="1:3" s="444" customFormat="1" ht="12" customHeight="1" x14ac:dyDescent="0.2">
      <c r="A76" s="15" t="s">
        <v>347</v>
      </c>
      <c r="B76" s="445" t="s">
        <v>327</v>
      </c>
      <c r="C76" s="329"/>
    </row>
    <row r="77" spans="1:3" s="444" customFormat="1" ht="12" customHeight="1" x14ac:dyDescent="0.2">
      <c r="A77" s="14" t="s">
        <v>348</v>
      </c>
      <c r="B77" s="446" t="s">
        <v>328</v>
      </c>
      <c r="C77" s="329"/>
    </row>
    <row r="78" spans="1:3" s="444" customFormat="1" ht="12" customHeight="1" thickBot="1" x14ac:dyDescent="0.25">
      <c r="A78" s="16" t="s">
        <v>349</v>
      </c>
      <c r="B78" s="321" t="s">
        <v>329</v>
      </c>
      <c r="C78" s="329"/>
    </row>
    <row r="79" spans="1:3" s="444" customFormat="1" ht="12" customHeight="1" thickBot="1" x14ac:dyDescent="0.25">
      <c r="A79" s="495" t="s">
        <v>330</v>
      </c>
      <c r="B79" s="319" t="s">
        <v>350</v>
      </c>
      <c r="C79" s="324">
        <f>SUM(C80:C83)</f>
        <v>0</v>
      </c>
    </row>
    <row r="80" spans="1:3" s="444" customFormat="1" ht="12" customHeight="1" x14ac:dyDescent="0.2">
      <c r="A80" s="449" t="s">
        <v>331</v>
      </c>
      <c r="B80" s="445" t="s">
        <v>332</v>
      </c>
      <c r="C80" s="329"/>
    </row>
    <row r="81" spans="1:3" s="444" customFormat="1" ht="12" customHeight="1" x14ac:dyDescent="0.2">
      <c r="A81" s="450" t="s">
        <v>333</v>
      </c>
      <c r="B81" s="446" t="s">
        <v>334</v>
      </c>
      <c r="C81" s="329"/>
    </row>
    <row r="82" spans="1:3" s="444" customFormat="1" ht="12" customHeight="1" x14ac:dyDescent="0.2">
      <c r="A82" s="450" t="s">
        <v>335</v>
      </c>
      <c r="B82" s="446" t="s">
        <v>336</v>
      </c>
      <c r="C82" s="329"/>
    </row>
    <row r="83" spans="1:3" s="444" customFormat="1" ht="12" customHeight="1" thickBot="1" x14ac:dyDescent="0.25">
      <c r="A83" s="451" t="s">
        <v>337</v>
      </c>
      <c r="B83" s="321" t="s">
        <v>338</v>
      </c>
      <c r="C83" s="329"/>
    </row>
    <row r="84" spans="1:3" s="444" customFormat="1" ht="12" customHeight="1" thickBot="1" x14ac:dyDescent="0.25">
      <c r="A84" s="495" t="s">
        <v>339</v>
      </c>
      <c r="B84" s="319" t="s">
        <v>482</v>
      </c>
      <c r="C84" s="493"/>
    </row>
    <row r="85" spans="1:3" s="444" customFormat="1" ht="13.5" customHeight="1" thickBot="1" x14ac:dyDescent="0.25">
      <c r="A85" s="495" t="s">
        <v>341</v>
      </c>
      <c r="B85" s="319" t="s">
        <v>340</v>
      </c>
      <c r="C85" s="493"/>
    </row>
    <row r="86" spans="1:3" s="444" customFormat="1" ht="15.75" customHeight="1" thickBot="1" x14ac:dyDescent="0.25">
      <c r="A86" s="495" t="s">
        <v>353</v>
      </c>
      <c r="B86" s="452" t="s">
        <v>485</v>
      </c>
      <c r="C86" s="330">
        <f>+C63+C67+C72+C75+C79+C85+C84</f>
        <v>0</v>
      </c>
    </row>
    <row r="87" spans="1:3" s="444" customFormat="1" ht="16.5" customHeight="1" thickBot="1" x14ac:dyDescent="0.25">
      <c r="A87" s="496" t="s">
        <v>484</v>
      </c>
      <c r="B87" s="453" t="s">
        <v>486</v>
      </c>
      <c r="C87" s="330">
        <f>+C62+C86</f>
        <v>0</v>
      </c>
    </row>
    <row r="88" spans="1:3" s="444" customFormat="1" ht="83.25" customHeight="1" x14ac:dyDescent="0.2">
      <c r="A88" s="5"/>
      <c r="B88" s="6"/>
      <c r="C88" s="331"/>
    </row>
    <row r="89" spans="1:3" ht="16.5" customHeight="1" x14ac:dyDescent="0.25">
      <c r="A89" s="653" t="s">
        <v>45</v>
      </c>
      <c r="B89" s="653"/>
      <c r="C89" s="653"/>
    </row>
    <row r="90" spans="1:3" s="454" customFormat="1" ht="16.5" customHeight="1" thickBot="1" x14ac:dyDescent="0.3">
      <c r="A90" s="655" t="s">
        <v>149</v>
      </c>
      <c r="B90" s="655"/>
      <c r="C90" s="155" t="s">
        <v>225</v>
      </c>
    </row>
    <row r="91" spans="1:3" ht="38.1" customHeight="1" thickBot="1" x14ac:dyDescent="0.3">
      <c r="A91" s="23" t="s">
        <v>69</v>
      </c>
      <c r="B91" s="24" t="s">
        <v>46</v>
      </c>
      <c r="C91" s="39" t="str">
        <f>+C3</f>
        <v>2016. évi előirányzat</v>
      </c>
    </row>
    <row r="92" spans="1:3" s="443" customFormat="1" ht="12" customHeight="1" thickBot="1" x14ac:dyDescent="0.25">
      <c r="A92" s="32" t="s">
        <v>500</v>
      </c>
      <c r="B92" s="33" t="s">
        <v>501</v>
      </c>
      <c r="C92" s="34" t="s">
        <v>502</v>
      </c>
    </row>
    <row r="93" spans="1:3" ht="12" customHeight="1" thickBot="1" x14ac:dyDescent="0.3">
      <c r="A93" s="22" t="s">
        <v>17</v>
      </c>
      <c r="B93" s="31" t="s">
        <v>444</v>
      </c>
      <c r="C93" s="323">
        <f>C94+C95+C96+C97+C98+C111</f>
        <v>0</v>
      </c>
    </row>
    <row r="94" spans="1:3" ht="12" customHeight="1" x14ac:dyDescent="0.25">
      <c r="A94" s="17" t="s">
        <v>98</v>
      </c>
      <c r="B94" s="10" t="s">
        <v>47</v>
      </c>
      <c r="C94" s="325"/>
    </row>
    <row r="95" spans="1:3" ht="12" customHeight="1" x14ac:dyDescent="0.25">
      <c r="A95" s="14" t="s">
        <v>99</v>
      </c>
      <c r="B95" s="8" t="s">
        <v>179</v>
      </c>
      <c r="C95" s="326"/>
    </row>
    <row r="96" spans="1:3" ht="12" customHeight="1" x14ac:dyDescent="0.25">
      <c r="A96" s="14" t="s">
        <v>100</v>
      </c>
      <c r="B96" s="8" t="s">
        <v>136</v>
      </c>
      <c r="C96" s="328"/>
    </row>
    <row r="97" spans="1:3" ht="12" customHeight="1" x14ac:dyDescent="0.25">
      <c r="A97" s="14" t="s">
        <v>101</v>
      </c>
      <c r="B97" s="11" t="s">
        <v>180</v>
      </c>
      <c r="C97" s="328"/>
    </row>
    <row r="98" spans="1:3" ht="12" customHeight="1" x14ac:dyDescent="0.25">
      <c r="A98" s="14" t="s">
        <v>112</v>
      </c>
      <c r="B98" s="19" t="s">
        <v>181</v>
      </c>
      <c r="C98" s="328"/>
    </row>
    <row r="99" spans="1:3" ht="12" customHeight="1" x14ac:dyDescent="0.25">
      <c r="A99" s="14" t="s">
        <v>102</v>
      </c>
      <c r="B99" s="8" t="s">
        <v>449</v>
      </c>
      <c r="C99" s="328"/>
    </row>
    <row r="100" spans="1:3" ht="12" customHeight="1" x14ac:dyDescent="0.25">
      <c r="A100" s="14" t="s">
        <v>103</v>
      </c>
      <c r="B100" s="160" t="s">
        <v>448</v>
      </c>
      <c r="C100" s="328"/>
    </row>
    <row r="101" spans="1:3" ht="12" customHeight="1" x14ac:dyDescent="0.25">
      <c r="A101" s="14" t="s">
        <v>113</v>
      </c>
      <c r="B101" s="160" t="s">
        <v>447</v>
      </c>
      <c r="C101" s="328"/>
    </row>
    <row r="102" spans="1:3" ht="12" customHeight="1" x14ac:dyDescent="0.25">
      <c r="A102" s="14" t="s">
        <v>114</v>
      </c>
      <c r="B102" s="158" t="s">
        <v>356</v>
      </c>
      <c r="C102" s="328"/>
    </row>
    <row r="103" spans="1:3" ht="12" customHeight="1" x14ac:dyDescent="0.25">
      <c r="A103" s="14" t="s">
        <v>115</v>
      </c>
      <c r="B103" s="159" t="s">
        <v>357</v>
      </c>
      <c r="C103" s="328"/>
    </row>
    <row r="104" spans="1:3" ht="12" customHeight="1" x14ac:dyDescent="0.25">
      <c r="A104" s="14" t="s">
        <v>116</v>
      </c>
      <c r="B104" s="159" t="s">
        <v>358</v>
      </c>
      <c r="C104" s="328"/>
    </row>
    <row r="105" spans="1:3" ht="12" customHeight="1" x14ac:dyDescent="0.25">
      <c r="A105" s="14" t="s">
        <v>118</v>
      </c>
      <c r="B105" s="158" t="s">
        <v>359</v>
      </c>
      <c r="C105" s="328"/>
    </row>
    <row r="106" spans="1:3" ht="12" customHeight="1" x14ac:dyDescent="0.25">
      <c r="A106" s="14" t="s">
        <v>182</v>
      </c>
      <c r="B106" s="158" t="s">
        <v>360</v>
      </c>
      <c r="C106" s="328"/>
    </row>
    <row r="107" spans="1:3" ht="12" customHeight="1" x14ac:dyDescent="0.25">
      <c r="A107" s="14" t="s">
        <v>354</v>
      </c>
      <c r="B107" s="159" t="s">
        <v>361</v>
      </c>
      <c r="C107" s="328"/>
    </row>
    <row r="108" spans="1:3" ht="12" customHeight="1" x14ac:dyDescent="0.25">
      <c r="A108" s="13" t="s">
        <v>355</v>
      </c>
      <c r="B108" s="160" t="s">
        <v>362</v>
      </c>
      <c r="C108" s="328"/>
    </row>
    <row r="109" spans="1:3" ht="12" customHeight="1" x14ac:dyDescent="0.25">
      <c r="A109" s="14" t="s">
        <v>445</v>
      </c>
      <c r="B109" s="160" t="s">
        <v>363</v>
      </c>
      <c r="C109" s="328"/>
    </row>
    <row r="110" spans="1:3" ht="12" customHeight="1" x14ac:dyDescent="0.25">
      <c r="A110" s="16" t="s">
        <v>446</v>
      </c>
      <c r="B110" s="160" t="s">
        <v>364</v>
      </c>
      <c r="C110" s="328"/>
    </row>
    <row r="111" spans="1:3" ht="12" customHeight="1" x14ac:dyDescent="0.25">
      <c r="A111" s="14" t="s">
        <v>450</v>
      </c>
      <c r="B111" s="11" t="s">
        <v>48</v>
      </c>
      <c r="C111" s="326"/>
    </row>
    <row r="112" spans="1:3" ht="12" customHeight="1" x14ac:dyDescent="0.25">
      <c r="A112" s="14" t="s">
        <v>451</v>
      </c>
      <c r="B112" s="8" t="s">
        <v>453</v>
      </c>
      <c r="C112" s="326"/>
    </row>
    <row r="113" spans="1:3" ht="12" customHeight="1" thickBot="1" x14ac:dyDescent="0.3">
      <c r="A113" s="18" t="s">
        <v>452</v>
      </c>
      <c r="B113" s="525" t="s">
        <v>454</v>
      </c>
      <c r="C113" s="332"/>
    </row>
    <row r="114" spans="1:3" ht="12" customHeight="1" thickBot="1" x14ac:dyDescent="0.3">
      <c r="A114" s="522" t="s">
        <v>18</v>
      </c>
      <c r="B114" s="523" t="s">
        <v>365</v>
      </c>
      <c r="C114" s="524">
        <f>+C115+C117+C119</f>
        <v>0</v>
      </c>
    </row>
    <row r="115" spans="1:3" ht="12" customHeight="1" x14ac:dyDescent="0.25">
      <c r="A115" s="15" t="s">
        <v>104</v>
      </c>
      <c r="B115" s="8" t="s">
        <v>224</v>
      </c>
      <c r="C115" s="327"/>
    </row>
    <row r="116" spans="1:3" ht="12" customHeight="1" x14ac:dyDescent="0.25">
      <c r="A116" s="15" t="s">
        <v>105</v>
      </c>
      <c r="B116" s="12" t="s">
        <v>369</v>
      </c>
      <c r="C116" s="327"/>
    </row>
    <row r="117" spans="1:3" ht="12" customHeight="1" x14ac:dyDescent="0.25">
      <c r="A117" s="15" t="s">
        <v>106</v>
      </c>
      <c r="B117" s="12" t="s">
        <v>183</v>
      </c>
      <c r="C117" s="326"/>
    </row>
    <row r="118" spans="1:3" ht="12" customHeight="1" x14ac:dyDescent="0.25">
      <c r="A118" s="15" t="s">
        <v>107</v>
      </c>
      <c r="B118" s="12" t="s">
        <v>370</v>
      </c>
      <c r="C118" s="292"/>
    </row>
    <row r="119" spans="1:3" ht="12" customHeight="1" x14ac:dyDescent="0.25">
      <c r="A119" s="15" t="s">
        <v>108</v>
      </c>
      <c r="B119" s="321" t="s">
        <v>227</v>
      </c>
      <c r="C119" s="292"/>
    </row>
    <row r="120" spans="1:3" ht="12" customHeight="1" x14ac:dyDescent="0.25">
      <c r="A120" s="15" t="s">
        <v>117</v>
      </c>
      <c r="B120" s="320" t="s">
        <v>432</v>
      </c>
      <c r="C120" s="292"/>
    </row>
    <row r="121" spans="1:3" ht="12" customHeight="1" x14ac:dyDescent="0.25">
      <c r="A121" s="15" t="s">
        <v>119</v>
      </c>
      <c r="B121" s="441" t="s">
        <v>375</v>
      </c>
      <c r="C121" s="292"/>
    </row>
    <row r="122" spans="1:3" x14ac:dyDescent="0.25">
      <c r="A122" s="15" t="s">
        <v>184</v>
      </c>
      <c r="B122" s="159" t="s">
        <v>358</v>
      </c>
      <c r="C122" s="292"/>
    </row>
    <row r="123" spans="1:3" ht="12" customHeight="1" x14ac:dyDescent="0.25">
      <c r="A123" s="15" t="s">
        <v>185</v>
      </c>
      <c r="B123" s="159" t="s">
        <v>374</v>
      </c>
      <c r="C123" s="292"/>
    </row>
    <row r="124" spans="1:3" ht="12" customHeight="1" x14ac:dyDescent="0.25">
      <c r="A124" s="15" t="s">
        <v>186</v>
      </c>
      <c r="B124" s="159" t="s">
        <v>373</v>
      </c>
      <c r="C124" s="292"/>
    </row>
    <row r="125" spans="1:3" ht="12" customHeight="1" x14ac:dyDescent="0.25">
      <c r="A125" s="15" t="s">
        <v>366</v>
      </c>
      <c r="B125" s="159" t="s">
        <v>361</v>
      </c>
      <c r="C125" s="292"/>
    </row>
    <row r="126" spans="1:3" ht="12" customHeight="1" x14ac:dyDescent="0.25">
      <c r="A126" s="15" t="s">
        <v>367</v>
      </c>
      <c r="B126" s="159" t="s">
        <v>372</v>
      </c>
      <c r="C126" s="292"/>
    </row>
    <row r="127" spans="1:3" ht="16.5" thickBot="1" x14ac:dyDescent="0.3">
      <c r="A127" s="13" t="s">
        <v>368</v>
      </c>
      <c r="B127" s="159" t="s">
        <v>371</v>
      </c>
      <c r="C127" s="294"/>
    </row>
    <row r="128" spans="1:3" ht="12" customHeight="1" thickBot="1" x14ac:dyDescent="0.3">
      <c r="A128" s="20" t="s">
        <v>19</v>
      </c>
      <c r="B128" s="139" t="s">
        <v>455</v>
      </c>
      <c r="C128" s="324">
        <f>+C93+C114</f>
        <v>0</v>
      </c>
    </row>
    <row r="129" spans="1:3" ht="12" customHeight="1" thickBot="1" x14ac:dyDescent="0.3">
      <c r="A129" s="20" t="s">
        <v>20</v>
      </c>
      <c r="B129" s="139" t="s">
        <v>456</v>
      </c>
      <c r="C129" s="324">
        <f>+C130+C131+C132</f>
        <v>0</v>
      </c>
    </row>
    <row r="130" spans="1:3" ht="12" customHeight="1" x14ac:dyDescent="0.25">
      <c r="A130" s="15" t="s">
        <v>266</v>
      </c>
      <c r="B130" s="12" t="s">
        <v>463</v>
      </c>
      <c r="C130" s="292"/>
    </row>
    <row r="131" spans="1:3" ht="12" customHeight="1" x14ac:dyDescent="0.25">
      <c r="A131" s="15" t="s">
        <v>269</v>
      </c>
      <c r="B131" s="12" t="s">
        <v>464</v>
      </c>
      <c r="C131" s="292"/>
    </row>
    <row r="132" spans="1:3" ht="12" customHeight="1" thickBot="1" x14ac:dyDescent="0.3">
      <c r="A132" s="13" t="s">
        <v>270</v>
      </c>
      <c r="B132" s="12" t="s">
        <v>465</v>
      </c>
      <c r="C132" s="292"/>
    </row>
    <row r="133" spans="1:3" ht="12" customHeight="1" thickBot="1" x14ac:dyDescent="0.3">
      <c r="A133" s="20" t="s">
        <v>21</v>
      </c>
      <c r="B133" s="139" t="s">
        <v>457</v>
      </c>
      <c r="C133" s="324">
        <f>SUM(C134:C139)</f>
        <v>0</v>
      </c>
    </row>
    <row r="134" spans="1:3" ht="12" customHeight="1" x14ac:dyDescent="0.25">
      <c r="A134" s="15" t="s">
        <v>91</v>
      </c>
      <c r="B134" s="9" t="s">
        <v>466</v>
      </c>
      <c r="C134" s="292"/>
    </row>
    <row r="135" spans="1:3" ht="12" customHeight="1" x14ac:dyDescent="0.25">
      <c r="A135" s="15" t="s">
        <v>92</v>
      </c>
      <c r="B135" s="9" t="s">
        <v>458</v>
      </c>
      <c r="C135" s="292"/>
    </row>
    <row r="136" spans="1:3" ht="12" customHeight="1" x14ac:dyDescent="0.25">
      <c r="A136" s="15" t="s">
        <v>93</v>
      </c>
      <c r="B136" s="9" t="s">
        <v>459</v>
      </c>
      <c r="C136" s="292"/>
    </row>
    <row r="137" spans="1:3" ht="12" customHeight="1" x14ac:dyDescent="0.25">
      <c r="A137" s="15" t="s">
        <v>171</v>
      </c>
      <c r="B137" s="9" t="s">
        <v>460</v>
      </c>
      <c r="C137" s="292"/>
    </row>
    <row r="138" spans="1:3" ht="12" customHeight="1" x14ac:dyDescent="0.25">
      <c r="A138" s="15" t="s">
        <v>172</v>
      </c>
      <c r="B138" s="9" t="s">
        <v>461</v>
      </c>
      <c r="C138" s="292"/>
    </row>
    <row r="139" spans="1:3" ht="12" customHeight="1" thickBot="1" x14ac:dyDescent="0.3">
      <c r="A139" s="13" t="s">
        <v>173</v>
      </c>
      <c r="B139" s="9" t="s">
        <v>462</v>
      </c>
      <c r="C139" s="292"/>
    </row>
    <row r="140" spans="1:3" ht="12" customHeight="1" thickBot="1" x14ac:dyDescent="0.3">
      <c r="A140" s="20" t="s">
        <v>22</v>
      </c>
      <c r="B140" s="139" t="s">
        <v>470</v>
      </c>
      <c r="C140" s="330">
        <f>+C141+C142+C143+C144</f>
        <v>0</v>
      </c>
    </row>
    <row r="141" spans="1:3" ht="12" customHeight="1" x14ac:dyDescent="0.25">
      <c r="A141" s="15" t="s">
        <v>94</v>
      </c>
      <c r="B141" s="9" t="s">
        <v>376</v>
      </c>
      <c r="C141" s="292"/>
    </row>
    <row r="142" spans="1:3" ht="12" customHeight="1" x14ac:dyDescent="0.25">
      <c r="A142" s="15" t="s">
        <v>95</v>
      </c>
      <c r="B142" s="9" t="s">
        <v>377</v>
      </c>
      <c r="C142" s="292"/>
    </row>
    <row r="143" spans="1:3" ht="12" customHeight="1" x14ac:dyDescent="0.25">
      <c r="A143" s="15" t="s">
        <v>290</v>
      </c>
      <c r="B143" s="9" t="s">
        <v>471</v>
      </c>
      <c r="C143" s="292"/>
    </row>
    <row r="144" spans="1:3" ht="12" customHeight="1" thickBot="1" x14ac:dyDescent="0.3">
      <c r="A144" s="13" t="s">
        <v>291</v>
      </c>
      <c r="B144" s="7" t="s">
        <v>396</v>
      </c>
      <c r="C144" s="292"/>
    </row>
    <row r="145" spans="1:9" ht="12" customHeight="1" thickBot="1" x14ac:dyDescent="0.3">
      <c r="A145" s="20" t="s">
        <v>23</v>
      </c>
      <c r="B145" s="139" t="s">
        <v>472</v>
      </c>
      <c r="C145" s="333">
        <f>SUM(C146:C150)</f>
        <v>0</v>
      </c>
    </row>
    <row r="146" spans="1:9" ht="12" customHeight="1" x14ac:dyDescent="0.25">
      <c r="A146" s="15" t="s">
        <v>96</v>
      </c>
      <c r="B146" s="9" t="s">
        <v>467</v>
      </c>
      <c r="C146" s="292"/>
    </row>
    <row r="147" spans="1:9" ht="12" customHeight="1" x14ac:dyDescent="0.25">
      <c r="A147" s="15" t="s">
        <v>97</v>
      </c>
      <c r="B147" s="9" t="s">
        <v>474</v>
      </c>
      <c r="C147" s="292"/>
    </row>
    <row r="148" spans="1:9" ht="12" customHeight="1" x14ac:dyDescent="0.25">
      <c r="A148" s="15" t="s">
        <v>302</v>
      </c>
      <c r="B148" s="9" t="s">
        <v>469</v>
      </c>
      <c r="C148" s="292"/>
    </row>
    <row r="149" spans="1:9" ht="12" customHeight="1" x14ac:dyDescent="0.25">
      <c r="A149" s="15" t="s">
        <v>303</v>
      </c>
      <c r="B149" s="9" t="s">
        <v>475</v>
      </c>
      <c r="C149" s="292"/>
    </row>
    <row r="150" spans="1:9" ht="12" customHeight="1" thickBot="1" x14ac:dyDescent="0.3">
      <c r="A150" s="15" t="s">
        <v>473</v>
      </c>
      <c r="B150" s="9" t="s">
        <v>476</v>
      </c>
      <c r="C150" s="292"/>
    </row>
    <row r="151" spans="1:9" ht="12" customHeight="1" thickBot="1" x14ac:dyDescent="0.3">
      <c r="A151" s="20" t="s">
        <v>24</v>
      </c>
      <c r="B151" s="139" t="s">
        <v>477</v>
      </c>
      <c r="C151" s="526"/>
    </row>
    <row r="152" spans="1:9" ht="12" customHeight="1" thickBot="1" x14ac:dyDescent="0.3">
      <c r="A152" s="20" t="s">
        <v>25</v>
      </c>
      <c r="B152" s="139" t="s">
        <v>478</v>
      </c>
      <c r="C152" s="526"/>
    </row>
    <row r="153" spans="1:9" ht="15" customHeight="1" thickBot="1" x14ac:dyDescent="0.3">
      <c r="A153" s="20" t="s">
        <v>26</v>
      </c>
      <c r="B153" s="139" t="s">
        <v>480</v>
      </c>
      <c r="C153" s="455">
        <f>+C129+C133+C140+C145+C151+C152</f>
        <v>0</v>
      </c>
      <c r="F153" s="456"/>
      <c r="G153" s="457"/>
      <c r="H153" s="457"/>
      <c r="I153" s="457"/>
    </row>
    <row r="154" spans="1:9" s="444" customFormat="1" ht="12.95" customHeight="1" thickBot="1" x14ac:dyDescent="0.25">
      <c r="A154" s="322" t="s">
        <v>27</v>
      </c>
      <c r="B154" s="408" t="s">
        <v>479</v>
      </c>
      <c r="C154" s="455">
        <f>+C128+C153</f>
        <v>0</v>
      </c>
    </row>
    <row r="155" spans="1:9" ht="7.5" customHeight="1" x14ac:dyDescent="0.25"/>
    <row r="156" spans="1:9" x14ac:dyDescent="0.25">
      <c r="A156" s="656" t="s">
        <v>378</v>
      </c>
      <c r="B156" s="656"/>
      <c r="C156" s="656"/>
    </row>
    <row r="157" spans="1:9" ht="15" customHeight="1" thickBot="1" x14ac:dyDescent="0.3">
      <c r="A157" s="654" t="s">
        <v>150</v>
      </c>
      <c r="B157" s="654"/>
      <c r="C157" s="334" t="s">
        <v>225</v>
      </c>
    </row>
    <row r="158" spans="1:9" ht="13.5" customHeight="1" thickBot="1" x14ac:dyDescent="0.3">
      <c r="A158" s="20">
        <v>1</v>
      </c>
      <c r="B158" s="30" t="s">
        <v>481</v>
      </c>
      <c r="C158" s="324">
        <f>+C62-C128</f>
        <v>0</v>
      </c>
      <c r="D158" s="458"/>
    </row>
    <row r="159" spans="1:9" ht="27.75" customHeight="1" thickBot="1" x14ac:dyDescent="0.3">
      <c r="A159" s="20" t="s">
        <v>18</v>
      </c>
      <c r="B159" s="30" t="s">
        <v>487</v>
      </c>
      <c r="C159" s="32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52510416666666671" footer="0.59055118110236227"/>
  <pageSetup paperSize="9" scale="71" fitToHeight="2" orientation="portrait" r:id="rId1"/>
  <headerFooter alignWithMargins="0">
    <oddHeader>&amp;C&amp;12
Ura Község Önkormányzat
2016. ÉVI KÖLTSÉGVETÉSÖNKÉNT VÁLLALT FELADATAINAK MÉRLEGE&amp;R&amp;11 1.3. melléklet a 1/2016. (II.22.)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A148" zoomScale="130" zoomScaleNormal="130" zoomScaleSheetLayoutView="100" workbookViewId="0">
      <selection activeCell="C159" sqref="C159"/>
    </sheetView>
  </sheetViews>
  <sheetFormatPr defaultRowHeight="15.75" x14ac:dyDescent="0.25"/>
  <cols>
    <col min="1" max="1" width="9.5" style="409" customWidth="1"/>
    <col min="2" max="2" width="91.6640625" style="409" customWidth="1"/>
    <col min="3" max="3" width="21.6640625" style="410" customWidth="1"/>
    <col min="4" max="4" width="9" style="442" customWidth="1"/>
    <col min="5" max="16384" width="9.33203125" style="442"/>
  </cols>
  <sheetData>
    <row r="1" spans="1:3" ht="15.95" customHeight="1" x14ac:dyDescent="0.25">
      <c r="A1" s="653" t="s">
        <v>14</v>
      </c>
      <c r="B1" s="653"/>
      <c r="C1" s="653"/>
    </row>
    <row r="2" spans="1:3" ht="15.95" customHeight="1" thickBot="1" x14ac:dyDescent="0.3">
      <c r="A2" s="654" t="s">
        <v>148</v>
      </c>
      <c r="B2" s="654"/>
      <c r="C2" s="334" t="s">
        <v>671</v>
      </c>
    </row>
    <row r="3" spans="1:3" ht="38.1" customHeight="1" thickBot="1" x14ac:dyDescent="0.3">
      <c r="A3" s="23" t="s">
        <v>69</v>
      </c>
      <c r="B3" s="24" t="s">
        <v>16</v>
      </c>
      <c r="C3" s="39" t="str">
        <f>+CONCATENATE(LEFT(ÖSSZEFÜGGÉSEK!A5,4),". évi előirányzat")</f>
        <v>2016. évi előirányzat</v>
      </c>
    </row>
    <row r="4" spans="1:3" s="443" customFormat="1" ht="12" customHeight="1" thickBot="1" x14ac:dyDescent="0.25">
      <c r="A4" s="437" t="s">
        <v>500</v>
      </c>
      <c r="B4" s="438" t="s">
        <v>501</v>
      </c>
      <c r="C4" s="439" t="s">
        <v>502</v>
      </c>
    </row>
    <row r="5" spans="1:3" s="444" customFormat="1" ht="12" customHeight="1" thickBot="1" x14ac:dyDescent="0.25">
      <c r="A5" s="20" t="s">
        <v>17</v>
      </c>
      <c r="B5" s="21" t="s">
        <v>250</v>
      </c>
      <c r="C5" s="324">
        <f>+C6+C7+C8+C9+C10+C11</f>
        <v>0</v>
      </c>
    </row>
    <row r="6" spans="1:3" s="444" customFormat="1" ht="12" customHeight="1" x14ac:dyDescent="0.2">
      <c r="A6" s="15" t="s">
        <v>98</v>
      </c>
      <c r="B6" s="445" t="s">
        <v>251</v>
      </c>
      <c r="C6" s="327"/>
    </row>
    <row r="7" spans="1:3" s="444" customFormat="1" ht="12" customHeight="1" x14ac:dyDescent="0.2">
      <c r="A7" s="14" t="s">
        <v>99</v>
      </c>
      <c r="B7" s="446" t="s">
        <v>252</v>
      </c>
      <c r="C7" s="326"/>
    </row>
    <row r="8" spans="1:3" s="444" customFormat="1" ht="12" customHeight="1" x14ac:dyDescent="0.2">
      <c r="A8" s="14" t="s">
        <v>100</v>
      </c>
      <c r="B8" s="446" t="s">
        <v>253</v>
      </c>
      <c r="C8" s="326"/>
    </row>
    <row r="9" spans="1:3" s="444" customFormat="1" ht="12" customHeight="1" x14ac:dyDescent="0.2">
      <c r="A9" s="14" t="s">
        <v>101</v>
      </c>
      <c r="B9" s="446" t="s">
        <v>254</v>
      </c>
      <c r="C9" s="326"/>
    </row>
    <row r="10" spans="1:3" s="444" customFormat="1" ht="12" customHeight="1" x14ac:dyDescent="0.2">
      <c r="A10" s="14" t="s">
        <v>144</v>
      </c>
      <c r="B10" s="320" t="s">
        <v>436</v>
      </c>
      <c r="C10" s="326"/>
    </row>
    <row r="11" spans="1:3" s="444" customFormat="1" ht="12" customHeight="1" thickBot="1" x14ac:dyDescent="0.25">
      <c r="A11" s="16" t="s">
        <v>102</v>
      </c>
      <c r="B11" s="321" t="s">
        <v>437</v>
      </c>
      <c r="C11" s="326"/>
    </row>
    <row r="12" spans="1:3" s="444" customFormat="1" ht="12" customHeight="1" thickBot="1" x14ac:dyDescent="0.25">
      <c r="A12" s="20" t="s">
        <v>18</v>
      </c>
      <c r="B12" s="319" t="s">
        <v>255</v>
      </c>
      <c r="C12" s="324">
        <f>+C13+C14+C15+C16+C17</f>
        <v>0</v>
      </c>
    </row>
    <row r="13" spans="1:3" s="444" customFormat="1" ht="12" customHeight="1" x14ac:dyDescent="0.2">
      <c r="A13" s="15" t="s">
        <v>104</v>
      </c>
      <c r="B13" s="445" t="s">
        <v>256</v>
      </c>
      <c r="C13" s="327"/>
    </row>
    <row r="14" spans="1:3" s="444" customFormat="1" ht="12" customHeight="1" x14ac:dyDescent="0.2">
      <c r="A14" s="14" t="s">
        <v>105</v>
      </c>
      <c r="B14" s="446" t="s">
        <v>257</v>
      </c>
      <c r="C14" s="326"/>
    </row>
    <row r="15" spans="1:3" s="444" customFormat="1" ht="12" customHeight="1" x14ac:dyDescent="0.2">
      <c r="A15" s="14" t="s">
        <v>106</v>
      </c>
      <c r="B15" s="446" t="s">
        <v>426</v>
      </c>
      <c r="C15" s="326"/>
    </row>
    <row r="16" spans="1:3" s="444" customFormat="1" ht="12" customHeight="1" x14ac:dyDescent="0.2">
      <c r="A16" s="14" t="s">
        <v>107</v>
      </c>
      <c r="B16" s="446" t="s">
        <v>427</v>
      </c>
      <c r="C16" s="326"/>
    </row>
    <row r="17" spans="1:3" s="444" customFormat="1" ht="12" customHeight="1" x14ac:dyDescent="0.2">
      <c r="A17" s="14" t="s">
        <v>108</v>
      </c>
      <c r="B17" s="446" t="s">
        <v>258</v>
      </c>
      <c r="C17" s="326"/>
    </row>
    <row r="18" spans="1:3" s="444" customFormat="1" ht="12" customHeight="1" thickBot="1" x14ac:dyDescent="0.25">
      <c r="A18" s="16" t="s">
        <v>117</v>
      </c>
      <c r="B18" s="321" t="s">
        <v>259</v>
      </c>
      <c r="C18" s="328"/>
    </row>
    <row r="19" spans="1:3" s="444" customFormat="1" ht="12" customHeight="1" thickBot="1" x14ac:dyDescent="0.25">
      <c r="A19" s="20" t="s">
        <v>19</v>
      </c>
      <c r="B19" s="21" t="s">
        <v>260</v>
      </c>
      <c r="C19" s="324">
        <f>+C20+C21+C22+C23+C24</f>
        <v>0</v>
      </c>
    </row>
    <row r="20" spans="1:3" s="444" customFormat="1" ht="12" customHeight="1" x14ac:dyDescent="0.2">
      <c r="A20" s="15" t="s">
        <v>87</v>
      </c>
      <c r="B20" s="445" t="s">
        <v>261</v>
      </c>
      <c r="C20" s="327"/>
    </row>
    <row r="21" spans="1:3" s="444" customFormat="1" ht="12" customHeight="1" x14ac:dyDescent="0.2">
      <c r="A21" s="14" t="s">
        <v>88</v>
      </c>
      <c r="B21" s="446" t="s">
        <v>262</v>
      </c>
      <c r="C21" s="326"/>
    </row>
    <row r="22" spans="1:3" s="444" customFormat="1" ht="12" customHeight="1" x14ac:dyDescent="0.2">
      <c r="A22" s="14" t="s">
        <v>89</v>
      </c>
      <c r="B22" s="446" t="s">
        <v>428</v>
      </c>
      <c r="C22" s="326"/>
    </row>
    <row r="23" spans="1:3" s="444" customFormat="1" ht="12" customHeight="1" x14ac:dyDescent="0.2">
      <c r="A23" s="14" t="s">
        <v>90</v>
      </c>
      <c r="B23" s="446" t="s">
        <v>429</v>
      </c>
      <c r="C23" s="326"/>
    </row>
    <row r="24" spans="1:3" s="444" customFormat="1" ht="12" customHeight="1" x14ac:dyDescent="0.2">
      <c r="A24" s="14" t="s">
        <v>167</v>
      </c>
      <c r="B24" s="446" t="s">
        <v>263</v>
      </c>
      <c r="C24" s="326"/>
    </row>
    <row r="25" spans="1:3" s="444" customFormat="1" ht="12" customHeight="1" thickBot="1" x14ac:dyDescent="0.25">
      <c r="A25" s="16" t="s">
        <v>168</v>
      </c>
      <c r="B25" s="447" t="s">
        <v>264</v>
      </c>
      <c r="C25" s="328"/>
    </row>
    <row r="26" spans="1:3" s="444" customFormat="1" ht="12" customHeight="1" thickBot="1" x14ac:dyDescent="0.25">
      <c r="A26" s="20" t="s">
        <v>169</v>
      </c>
      <c r="B26" s="21" t="s">
        <v>265</v>
      </c>
      <c r="C26" s="330">
        <f>+C27+C31+C32+C33</f>
        <v>0</v>
      </c>
    </row>
    <row r="27" spans="1:3" s="444" customFormat="1" ht="12" customHeight="1" x14ac:dyDescent="0.2">
      <c r="A27" s="15" t="s">
        <v>266</v>
      </c>
      <c r="B27" s="445" t="s">
        <v>443</v>
      </c>
      <c r="C27" s="440">
        <f>+C28+C29+C30</f>
        <v>0</v>
      </c>
    </row>
    <row r="28" spans="1:3" s="444" customFormat="1" ht="12" customHeight="1" x14ac:dyDescent="0.2">
      <c r="A28" s="14" t="s">
        <v>267</v>
      </c>
      <c r="B28" s="446" t="s">
        <v>272</v>
      </c>
      <c r="C28" s="326"/>
    </row>
    <row r="29" spans="1:3" s="444" customFormat="1" ht="12" customHeight="1" x14ac:dyDescent="0.2">
      <c r="A29" s="14" t="s">
        <v>268</v>
      </c>
      <c r="B29" s="446" t="s">
        <v>273</v>
      </c>
      <c r="C29" s="326"/>
    </row>
    <row r="30" spans="1:3" s="444" customFormat="1" ht="12" customHeight="1" x14ac:dyDescent="0.2">
      <c r="A30" s="14" t="s">
        <v>441</v>
      </c>
      <c r="B30" s="520" t="s">
        <v>442</v>
      </c>
      <c r="C30" s="326"/>
    </row>
    <row r="31" spans="1:3" s="444" customFormat="1" ht="12" customHeight="1" x14ac:dyDescent="0.2">
      <c r="A31" s="14" t="s">
        <v>269</v>
      </c>
      <c r="B31" s="446" t="s">
        <v>274</v>
      </c>
      <c r="C31" s="326"/>
    </row>
    <row r="32" spans="1:3" s="444" customFormat="1" ht="12" customHeight="1" x14ac:dyDescent="0.2">
      <c r="A32" s="14" t="s">
        <v>270</v>
      </c>
      <c r="B32" s="446" t="s">
        <v>275</v>
      </c>
      <c r="C32" s="326"/>
    </row>
    <row r="33" spans="1:3" s="444" customFormat="1" ht="12" customHeight="1" thickBot="1" x14ac:dyDescent="0.25">
      <c r="A33" s="16" t="s">
        <v>271</v>
      </c>
      <c r="B33" s="447" t="s">
        <v>276</v>
      </c>
      <c r="C33" s="328"/>
    </row>
    <row r="34" spans="1:3" s="444" customFormat="1" ht="12" customHeight="1" thickBot="1" x14ac:dyDescent="0.25">
      <c r="A34" s="20" t="s">
        <v>21</v>
      </c>
      <c r="B34" s="21" t="s">
        <v>438</v>
      </c>
      <c r="C34" s="324">
        <f>SUM(C35:C45)</f>
        <v>0</v>
      </c>
    </row>
    <row r="35" spans="1:3" s="444" customFormat="1" ht="12" customHeight="1" x14ac:dyDescent="0.2">
      <c r="A35" s="15" t="s">
        <v>91</v>
      </c>
      <c r="B35" s="445" t="s">
        <v>279</v>
      </c>
      <c r="C35" s="327"/>
    </row>
    <row r="36" spans="1:3" s="444" customFormat="1" ht="12" customHeight="1" x14ac:dyDescent="0.2">
      <c r="A36" s="14" t="s">
        <v>92</v>
      </c>
      <c r="B36" s="446" t="s">
        <v>280</v>
      </c>
      <c r="C36" s="326"/>
    </row>
    <row r="37" spans="1:3" s="444" customFormat="1" ht="12" customHeight="1" x14ac:dyDescent="0.2">
      <c r="A37" s="14" t="s">
        <v>93</v>
      </c>
      <c r="B37" s="446" t="s">
        <v>281</v>
      </c>
      <c r="C37" s="326"/>
    </row>
    <row r="38" spans="1:3" s="444" customFormat="1" ht="12" customHeight="1" x14ac:dyDescent="0.2">
      <c r="A38" s="14" t="s">
        <v>171</v>
      </c>
      <c r="B38" s="446" t="s">
        <v>282</v>
      </c>
      <c r="C38" s="326"/>
    </row>
    <row r="39" spans="1:3" s="444" customFormat="1" ht="12" customHeight="1" x14ac:dyDescent="0.2">
      <c r="A39" s="14" t="s">
        <v>172</v>
      </c>
      <c r="B39" s="446" t="s">
        <v>283</v>
      </c>
      <c r="C39" s="326"/>
    </row>
    <row r="40" spans="1:3" s="444" customFormat="1" ht="12" customHeight="1" x14ac:dyDescent="0.2">
      <c r="A40" s="14" t="s">
        <v>173</v>
      </c>
      <c r="B40" s="446" t="s">
        <v>284</v>
      </c>
      <c r="C40" s="326"/>
    </row>
    <row r="41" spans="1:3" s="444" customFormat="1" ht="12" customHeight="1" x14ac:dyDescent="0.2">
      <c r="A41" s="14" t="s">
        <v>174</v>
      </c>
      <c r="B41" s="446" t="s">
        <v>285</v>
      </c>
      <c r="C41" s="326"/>
    </row>
    <row r="42" spans="1:3" s="444" customFormat="1" ht="12" customHeight="1" x14ac:dyDescent="0.2">
      <c r="A42" s="14" t="s">
        <v>175</v>
      </c>
      <c r="B42" s="446" t="s">
        <v>286</v>
      </c>
      <c r="C42" s="326"/>
    </row>
    <row r="43" spans="1:3" s="444" customFormat="1" ht="12" customHeight="1" x14ac:dyDescent="0.2">
      <c r="A43" s="14" t="s">
        <v>277</v>
      </c>
      <c r="B43" s="446" t="s">
        <v>287</v>
      </c>
      <c r="C43" s="329"/>
    </row>
    <row r="44" spans="1:3" s="444" customFormat="1" ht="12" customHeight="1" x14ac:dyDescent="0.2">
      <c r="A44" s="16" t="s">
        <v>278</v>
      </c>
      <c r="B44" s="447" t="s">
        <v>440</v>
      </c>
      <c r="C44" s="432"/>
    </row>
    <row r="45" spans="1:3" s="444" customFormat="1" ht="12" customHeight="1" thickBot="1" x14ac:dyDescent="0.25">
      <c r="A45" s="16" t="s">
        <v>439</v>
      </c>
      <c r="B45" s="321" t="s">
        <v>288</v>
      </c>
      <c r="C45" s="432"/>
    </row>
    <row r="46" spans="1:3" s="444" customFormat="1" ht="12" customHeight="1" thickBot="1" x14ac:dyDescent="0.25">
      <c r="A46" s="20" t="s">
        <v>22</v>
      </c>
      <c r="B46" s="21" t="s">
        <v>289</v>
      </c>
      <c r="C46" s="324">
        <f>SUM(C47:C51)</f>
        <v>0</v>
      </c>
    </row>
    <row r="47" spans="1:3" s="444" customFormat="1" ht="12" customHeight="1" x14ac:dyDescent="0.2">
      <c r="A47" s="15" t="s">
        <v>94</v>
      </c>
      <c r="B47" s="445" t="s">
        <v>293</v>
      </c>
      <c r="C47" s="492"/>
    </row>
    <row r="48" spans="1:3" s="444" customFormat="1" ht="12" customHeight="1" x14ac:dyDescent="0.2">
      <c r="A48" s="14" t="s">
        <v>95</v>
      </c>
      <c r="B48" s="446" t="s">
        <v>294</v>
      </c>
      <c r="C48" s="329"/>
    </row>
    <row r="49" spans="1:3" s="444" customFormat="1" ht="12" customHeight="1" x14ac:dyDescent="0.2">
      <c r="A49" s="14" t="s">
        <v>290</v>
      </c>
      <c r="B49" s="446" t="s">
        <v>295</v>
      </c>
      <c r="C49" s="329"/>
    </row>
    <row r="50" spans="1:3" s="444" customFormat="1" ht="12" customHeight="1" x14ac:dyDescent="0.2">
      <c r="A50" s="14" t="s">
        <v>291</v>
      </c>
      <c r="B50" s="446" t="s">
        <v>296</v>
      </c>
      <c r="C50" s="329"/>
    </row>
    <row r="51" spans="1:3" s="444" customFormat="1" ht="12" customHeight="1" thickBot="1" x14ac:dyDescent="0.25">
      <c r="A51" s="16" t="s">
        <v>292</v>
      </c>
      <c r="B51" s="321" t="s">
        <v>297</v>
      </c>
      <c r="C51" s="432"/>
    </row>
    <row r="52" spans="1:3" s="444" customFormat="1" ht="12" customHeight="1" thickBot="1" x14ac:dyDescent="0.25">
      <c r="A52" s="20" t="s">
        <v>176</v>
      </c>
      <c r="B52" s="21" t="s">
        <v>298</v>
      </c>
      <c r="C52" s="324">
        <f>SUM(C53:C55)</f>
        <v>0</v>
      </c>
    </row>
    <row r="53" spans="1:3" s="444" customFormat="1" ht="12" customHeight="1" x14ac:dyDescent="0.2">
      <c r="A53" s="15" t="s">
        <v>96</v>
      </c>
      <c r="B53" s="445" t="s">
        <v>299</v>
      </c>
      <c r="C53" s="327"/>
    </row>
    <row r="54" spans="1:3" s="444" customFormat="1" ht="12" customHeight="1" x14ac:dyDescent="0.2">
      <c r="A54" s="14" t="s">
        <v>97</v>
      </c>
      <c r="B54" s="446" t="s">
        <v>430</v>
      </c>
      <c r="C54" s="326"/>
    </row>
    <row r="55" spans="1:3" s="444" customFormat="1" ht="12" customHeight="1" x14ac:dyDescent="0.2">
      <c r="A55" s="14" t="s">
        <v>302</v>
      </c>
      <c r="B55" s="446" t="s">
        <v>300</v>
      </c>
      <c r="C55" s="326"/>
    </row>
    <row r="56" spans="1:3" s="444" customFormat="1" ht="12" customHeight="1" thickBot="1" x14ac:dyDescent="0.25">
      <c r="A56" s="16" t="s">
        <v>303</v>
      </c>
      <c r="B56" s="321" t="s">
        <v>301</v>
      </c>
      <c r="C56" s="328"/>
    </row>
    <row r="57" spans="1:3" s="444" customFormat="1" ht="12" customHeight="1" thickBot="1" x14ac:dyDescent="0.25">
      <c r="A57" s="20" t="s">
        <v>24</v>
      </c>
      <c r="B57" s="319" t="s">
        <v>304</v>
      </c>
      <c r="C57" s="324">
        <f>SUM(C58:C60)</f>
        <v>0</v>
      </c>
    </row>
    <row r="58" spans="1:3" s="444" customFormat="1" ht="12" customHeight="1" x14ac:dyDescent="0.2">
      <c r="A58" s="15" t="s">
        <v>177</v>
      </c>
      <c r="B58" s="445" t="s">
        <v>306</v>
      </c>
      <c r="C58" s="329"/>
    </row>
    <row r="59" spans="1:3" s="444" customFormat="1" ht="12" customHeight="1" x14ac:dyDescent="0.2">
      <c r="A59" s="14" t="s">
        <v>178</v>
      </c>
      <c r="B59" s="446" t="s">
        <v>431</v>
      </c>
      <c r="C59" s="329"/>
    </row>
    <row r="60" spans="1:3" s="444" customFormat="1" ht="12" customHeight="1" x14ac:dyDescent="0.2">
      <c r="A60" s="14" t="s">
        <v>226</v>
      </c>
      <c r="B60" s="446" t="s">
        <v>307</v>
      </c>
      <c r="C60" s="329"/>
    </row>
    <row r="61" spans="1:3" s="444" customFormat="1" ht="12" customHeight="1" thickBot="1" x14ac:dyDescent="0.25">
      <c r="A61" s="16" t="s">
        <v>305</v>
      </c>
      <c r="B61" s="321" t="s">
        <v>308</v>
      </c>
      <c r="C61" s="329"/>
    </row>
    <row r="62" spans="1:3" s="444" customFormat="1" ht="12" customHeight="1" thickBot="1" x14ac:dyDescent="0.25">
      <c r="A62" s="527" t="s">
        <v>483</v>
      </c>
      <c r="B62" s="21" t="s">
        <v>309</v>
      </c>
      <c r="C62" s="330">
        <f>+C5+C12+C19+C26+C34+C46+C52+C57</f>
        <v>0</v>
      </c>
    </row>
    <row r="63" spans="1:3" s="444" customFormat="1" ht="12" customHeight="1" thickBot="1" x14ac:dyDescent="0.25">
      <c r="A63" s="495" t="s">
        <v>310</v>
      </c>
      <c r="B63" s="319" t="s">
        <v>311</v>
      </c>
      <c r="C63" s="324">
        <f>SUM(C64:C66)</f>
        <v>0</v>
      </c>
    </row>
    <row r="64" spans="1:3" s="444" customFormat="1" ht="12" customHeight="1" x14ac:dyDescent="0.2">
      <c r="A64" s="15" t="s">
        <v>342</v>
      </c>
      <c r="B64" s="445" t="s">
        <v>312</v>
      </c>
      <c r="C64" s="329"/>
    </row>
    <row r="65" spans="1:3" s="444" customFormat="1" ht="12" customHeight="1" x14ac:dyDescent="0.2">
      <c r="A65" s="14" t="s">
        <v>351</v>
      </c>
      <c r="B65" s="446" t="s">
        <v>313</v>
      </c>
      <c r="C65" s="329"/>
    </row>
    <row r="66" spans="1:3" s="444" customFormat="1" ht="12" customHeight="1" thickBot="1" x14ac:dyDescent="0.25">
      <c r="A66" s="16" t="s">
        <v>352</v>
      </c>
      <c r="B66" s="521" t="s">
        <v>468</v>
      </c>
      <c r="C66" s="329"/>
    </row>
    <row r="67" spans="1:3" s="444" customFormat="1" ht="12" customHeight="1" thickBot="1" x14ac:dyDescent="0.25">
      <c r="A67" s="495" t="s">
        <v>315</v>
      </c>
      <c r="B67" s="319" t="s">
        <v>316</v>
      </c>
      <c r="C67" s="324">
        <f>SUM(C68:C71)</f>
        <v>0</v>
      </c>
    </row>
    <row r="68" spans="1:3" s="444" customFormat="1" ht="12" customHeight="1" x14ac:dyDescent="0.2">
      <c r="A68" s="15" t="s">
        <v>145</v>
      </c>
      <c r="B68" s="445" t="s">
        <v>317</v>
      </c>
      <c r="C68" s="329"/>
    </row>
    <row r="69" spans="1:3" s="444" customFormat="1" ht="12" customHeight="1" x14ac:dyDescent="0.2">
      <c r="A69" s="14" t="s">
        <v>146</v>
      </c>
      <c r="B69" s="446" t="s">
        <v>318</v>
      </c>
      <c r="C69" s="329"/>
    </row>
    <row r="70" spans="1:3" s="444" customFormat="1" ht="12" customHeight="1" x14ac:dyDescent="0.2">
      <c r="A70" s="14" t="s">
        <v>343</v>
      </c>
      <c r="B70" s="446" t="s">
        <v>319</v>
      </c>
      <c r="C70" s="329"/>
    </row>
    <row r="71" spans="1:3" s="444" customFormat="1" ht="12" customHeight="1" thickBot="1" x14ac:dyDescent="0.25">
      <c r="A71" s="16" t="s">
        <v>344</v>
      </c>
      <c r="B71" s="321" t="s">
        <v>320</v>
      </c>
      <c r="C71" s="329"/>
    </row>
    <row r="72" spans="1:3" s="444" customFormat="1" ht="12" customHeight="1" thickBot="1" x14ac:dyDescent="0.25">
      <c r="A72" s="495" t="s">
        <v>321</v>
      </c>
      <c r="B72" s="319" t="s">
        <v>322</v>
      </c>
      <c r="C72" s="324">
        <f>SUM(C73:C74)</f>
        <v>0</v>
      </c>
    </row>
    <row r="73" spans="1:3" s="444" customFormat="1" ht="12" customHeight="1" x14ac:dyDescent="0.2">
      <c r="A73" s="15" t="s">
        <v>345</v>
      </c>
      <c r="B73" s="445" t="s">
        <v>323</v>
      </c>
      <c r="C73" s="329"/>
    </row>
    <row r="74" spans="1:3" s="444" customFormat="1" ht="12" customHeight="1" thickBot="1" x14ac:dyDescent="0.25">
      <c r="A74" s="16" t="s">
        <v>346</v>
      </c>
      <c r="B74" s="321" t="s">
        <v>324</v>
      </c>
      <c r="C74" s="329"/>
    </row>
    <row r="75" spans="1:3" s="444" customFormat="1" ht="12" customHeight="1" thickBot="1" x14ac:dyDescent="0.25">
      <c r="A75" s="495" t="s">
        <v>325</v>
      </c>
      <c r="B75" s="319" t="s">
        <v>326</v>
      </c>
      <c r="C75" s="324">
        <f>SUM(C76:C78)</f>
        <v>0</v>
      </c>
    </row>
    <row r="76" spans="1:3" s="444" customFormat="1" ht="12" customHeight="1" x14ac:dyDescent="0.2">
      <c r="A76" s="15" t="s">
        <v>347</v>
      </c>
      <c r="B76" s="445" t="s">
        <v>327</v>
      </c>
      <c r="C76" s="329"/>
    </row>
    <row r="77" spans="1:3" s="444" customFormat="1" ht="12" customHeight="1" x14ac:dyDescent="0.2">
      <c r="A77" s="14" t="s">
        <v>348</v>
      </c>
      <c r="B77" s="446" t="s">
        <v>328</v>
      </c>
      <c r="C77" s="329"/>
    </row>
    <row r="78" spans="1:3" s="444" customFormat="1" ht="12" customHeight="1" thickBot="1" x14ac:dyDescent="0.25">
      <c r="A78" s="16" t="s">
        <v>349</v>
      </c>
      <c r="B78" s="321" t="s">
        <v>329</v>
      </c>
      <c r="C78" s="329"/>
    </row>
    <row r="79" spans="1:3" s="444" customFormat="1" ht="12" customHeight="1" thickBot="1" x14ac:dyDescent="0.25">
      <c r="A79" s="495" t="s">
        <v>330</v>
      </c>
      <c r="B79" s="319" t="s">
        <v>350</v>
      </c>
      <c r="C79" s="324">
        <f>SUM(C80:C83)</f>
        <v>0</v>
      </c>
    </row>
    <row r="80" spans="1:3" s="444" customFormat="1" ht="12" customHeight="1" x14ac:dyDescent="0.2">
      <c r="A80" s="449" t="s">
        <v>331</v>
      </c>
      <c r="B80" s="445" t="s">
        <v>332</v>
      </c>
      <c r="C80" s="329"/>
    </row>
    <row r="81" spans="1:3" s="444" customFormat="1" ht="12" customHeight="1" x14ac:dyDescent="0.2">
      <c r="A81" s="450" t="s">
        <v>333</v>
      </c>
      <c r="B81" s="446" t="s">
        <v>334</v>
      </c>
      <c r="C81" s="329"/>
    </row>
    <row r="82" spans="1:3" s="444" customFormat="1" ht="12" customHeight="1" x14ac:dyDescent="0.2">
      <c r="A82" s="450" t="s">
        <v>335</v>
      </c>
      <c r="B82" s="446" t="s">
        <v>336</v>
      </c>
      <c r="C82" s="329"/>
    </row>
    <row r="83" spans="1:3" s="444" customFormat="1" ht="12" customHeight="1" thickBot="1" x14ac:dyDescent="0.25">
      <c r="A83" s="451" t="s">
        <v>337</v>
      </c>
      <c r="B83" s="321" t="s">
        <v>338</v>
      </c>
      <c r="C83" s="329"/>
    </row>
    <row r="84" spans="1:3" s="444" customFormat="1" ht="12" customHeight="1" thickBot="1" x14ac:dyDescent="0.25">
      <c r="A84" s="495" t="s">
        <v>339</v>
      </c>
      <c r="B84" s="319" t="s">
        <v>482</v>
      </c>
      <c r="C84" s="493"/>
    </row>
    <row r="85" spans="1:3" s="444" customFormat="1" ht="13.5" customHeight="1" thickBot="1" x14ac:dyDescent="0.25">
      <c r="A85" s="495" t="s">
        <v>341</v>
      </c>
      <c r="B85" s="319" t="s">
        <v>340</v>
      </c>
      <c r="C85" s="493"/>
    </row>
    <row r="86" spans="1:3" s="444" customFormat="1" ht="15.75" customHeight="1" thickBot="1" x14ac:dyDescent="0.25">
      <c r="A86" s="495" t="s">
        <v>353</v>
      </c>
      <c r="B86" s="452" t="s">
        <v>485</v>
      </c>
      <c r="C86" s="330">
        <f>+C63+C67+C72+C75+C79+C85+C84</f>
        <v>0</v>
      </c>
    </row>
    <row r="87" spans="1:3" s="444" customFormat="1" ht="16.5" customHeight="1" thickBot="1" x14ac:dyDescent="0.25">
      <c r="A87" s="496" t="s">
        <v>484</v>
      </c>
      <c r="B87" s="453" t="s">
        <v>486</v>
      </c>
      <c r="C87" s="330">
        <f>+C62+C86</f>
        <v>0</v>
      </c>
    </row>
    <row r="88" spans="1:3" s="444" customFormat="1" ht="83.25" customHeight="1" x14ac:dyDescent="0.2">
      <c r="A88" s="5"/>
      <c r="B88" s="6"/>
      <c r="C88" s="331"/>
    </row>
    <row r="89" spans="1:3" ht="16.5" customHeight="1" x14ac:dyDescent="0.25">
      <c r="A89" s="653" t="s">
        <v>45</v>
      </c>
      <c r="B89" s="653"/>
      <c r="C89" s="653"/>
    </row>
    <row r="90" spans="1:3" s="454" customFormat="1" ht="16.5" customHeight="1" thickBot="1" x14ac:dyDescent="0.3">
      <c r="A90" s="655" t="s">
        <v>149</v>
      </c>
      <c r="B90" s="655"/>
      <c r="C90" s="155" t="s">
        <v>670</v>
      </c>
    </row>
    <row r="91" spans="1:3" ht="38.1" customHeight="1" thickBot="1" x14ac:dyDescent="0.3">
      <c r="A91" s="23" t="s">
        <v>69</v>
      </c>
      <c r="B91" s="24" t="s">
        <v>46</v>
      </c>
      <c r="C91" s="39" t="str">
        <f>+C3</f>
        <v>2016. évi előirányzat</v>
      </c>
    </row>
    <row r="92" spans="1:3" s="443" customFormat="1" ht="12" customHeight="1" thickBot="1" x14ac:dyDescent="0.25">
      <c r="A92" s="32" t="s">
        <v>500</v>
      </c>
      <c r="B92" s="33" t="s">
        <v>501</v>
      </c>
      <c r="C92" s="34" t="s">
        <v>502</v>
      </c>
    </row>
    <row r="93" spans="1:3" ht="12" customHeight="1" thickBot="1" x14ac:dyDescent="0.3">
      <c r="A93" s="22" t="s">
        <v>17</v>
      </c>
      <c r="B93" s="31" t="s">
        <v>444</v>
      </c>
      <c r="C93" s="323">
        <f>C94+C95+C96+C97+C98+C111</f>
        <v>0</v>
      </c>
    </row>
    <row r="94" spans="1:3" ht="12" customHeight="1" x14ac:dyDescent="0.25">
      <c r="A94" s="17" t="s">
        <v>98</v>
      </c>
      <c r="B94" s="10" t="s">
        <v>47</v>
      </c>
      <c r="C94" s="325"/>
    </row>
    <row r="95" spans="1:3" ht="12" customHeight="1" x14ac:dyDescent="0.25">
      <c r="A95" s="14" t="s">
        <v>99</v>
      </c>
      <c r="B95" s="8" t="s">
        <v>179</v>
      </c>
      <c r="C95" s="326"/>
    </row>
    <row r="96" spans="1:3" ht="12" customHeight="1" x14ac:dyDescent="0.25">
      <c r="A96" s="14" t="s">
        <v>100</v>
      </c>
      <c r="B96" s="8" t="s">
        <v>136</v>
      </c>
      <c r="C96" s="328"/>
    </row>
    <row r="97" spans="1:3" ht="12" customHeight="1" x14ac:dyDescent="0.25">
      <c r="A97" s="14" t="s">
        <v>101</v>
      </c>
      <c r="B97" s="11" t="s">
        <v>180</v>
      </c>
      <c r="C97" s="328"/>
    </row>
    <row r="98" spans="1:3" ht="12" customHeight="1" x14ac:dyDescent="0.25">
      <c r="A98" s="14" t="s">
        <v>112</v>
      </c>
      <c r="B98" s="19" t="s">
        <v>181</v>
      </c>
      <c r="C98" s="328"/>
    </row>
    <row r="99" spans="1:3" ht="12" customHeight="1" x14ac:dyDescent="0.25">
      <c r="A99" s="14" t="s">
        <v>102</v>
      </c>
      <c r="B99" s="8" t="s">
        <v>449</v>
      </c>
      <c r="C99" s="328"/>
    </row>
    <row r="100" spans="1:3" ht="12" customHeight="1" x14ac:dyDescent="0.25">
      <c r="A100" s="14" t="s">
        <v>103</v>
      </c>
      <c r="B100" s="160" t="s">
        <v>448</v>
      </c>
      <c r="C100" s="328"/>
    </row>
    <row r="101" spans="1:3" ht="12" customHeight="1" x14ac:dyDescent="0.25">
      <c r="A101" s="14" t="s">
        <v>113</v>
      </c>
      <c r="B101" s="160" t="s">
        <v>447</v>
      </c>
      <c r="C101" s="328"/>
    </row>
    <row r="102" spans="1:3" ht="12" customHeight="1" x14ac:dyDescent="0.25">
      <c r="A102" s="14" t="s">
        <v>114</v>
      </c>
      <c r="B102" s="158" t="s">
        <v>356</v>
      </c>
      <c r="C102" s="328"/>
    </row>
    <row r="103" spans="1:3" ht="12" customHeight="1" x14ac:dyDescent="0.25">
      <c r="A103" s="14" t="s">
        <v>115</v>
      </c>
      <c r="B103" s="159" t="s">
        <v>357</v>
      </c>
      <c r="C103" s="328"/>
    </row>
    <row r="104" spans="1:3" ht="12" customHeight="1" x14ac:dyDescent="0.25">
      <c r="A104" s="14" t="s">
        <v>116</v>
      </c>
      <c r="B104" s="159" t="s">
        <v>358</v>
      </c>
      <c r="C104" s="328"/>
    </row>
    <row r="105" spans="1:3" ht="12" customHeight="1" x14ac:dyDescent="0.25">
      <c r="A105" s="14" t="s">
        <v>118</v>
      </c>
      <c r="B105" s="158" t="s">
        <v>359</v>
      </c>
      <c r="C105" s="328"/>
    </row>
    <row r="106" spans="1:3" ht="12" customHeight="1" x14ac:dyDescent="0.25">
      <c r="A106" s="14" t="s">
        <v>182</v>
      </c>
      <c r="B106" s="158" t="s">
        <v>360</v>
      </c>
      <c r="C106" s="328"/>
    </row>
    <row r="107" spans="1:3" ht="12" customHeight="1" x14ac:dyDescent="0.25">
      <c r="A107" s="14" t="s">
        <v>354</v>
      </c>
      <c r="B107" s="159" t="s">
        <v>361</v>
      </c>
      <c r="C107" s="328"/>
    </row>
    <row r="108" spans="1:3" ht="12" customHeight="1" x14ac:dyDescent="0.25">
      <c r="A108" s="13" t="s">
        <v>355</v>
      </c>
      <c r="B108" s="160" t="s">
        <v>362</v>
      </c>
      <c r="C108" s="328"/>
    </row>
    <row r="109" spans="1:3" ht="12" customHeight="1" x14ac:dyDescent="0.25">
      <c r="A109" s="14" t="s">
        <v>445</v>
      </c>
      <c r="B109" s="160" t="s">
        <v>363</v>
      </c>
      <c r="C109" s="328"/>
    </row>
    <row r="110" spans="1:3" ht="12" customHeight="1" x14ac:dyDescent="0.25">
      <c r="A110" s="16" t="s">
        <v>446</v>
      </c>
      <c r="B110" s="160" t="s">
        <v>364</v>
      </c>
      <c r="C110" s="328"/>
    </row>
    <row r="111" spans="1:3" ht="12" customHeight="1" x14ac:dyDescent="0.25">
      <c r="A111" s="14" t="s">
        <v>450</v>
      </c>
      <c r="B111" s="11" t="s">
        <v>48</v>
      </c>
      <c r="C111" s="326"/>
    </row>
    <row r="112" spans="1:3" ht="12" customHeight="1" x14ac:dyDescent="0.25">
      <c r="A112" s="14" t="s">
        <v>451</v>
      </c>
      <c r="B112" s="8" t="s">
        <v>453</v>
      </c>
      <c r="C112" s="326"/>
    </row>
    <row r="113" spans="1:3" ht="12" customHeight="1" thickBot="1" x14ac:dyDescent="0.3">
      <c r="A113" s="18" t="s">
        <v>452</v>
      </c>
      <c r="B113" s="525" t="s">
        <v>454</v>
      </c>
      <c r="C113" s="332"/>
    </row>
    <row r="114" spans="1:3" ht="12" customHeight="1" thickBot="1" x14ac:dyDescent="0.3">
      <c r="A114" s="522" t="s">
        <v>18</v>
      </c>
      <c r="B114" s="523" t="s">
        <v>365</v>
      </c>
      <c r="C114" s="524">
        <f>+C115+C117+C119</f>
        <v>0</v>
      </c>
    </row>
    <row r="115" spans="1:3" ht="12" customHeight="1" x14ac:dyDescent="0.25">
      <c r="A115" s="15" t="s">
        <v>104</v>
      </c>
      <c r="B115" s="8" t="s">
        <v>224</v>
      </c>
      <c r="C115" s="327"/>
    </row>
    <row r="116" spans="1:3" ht="12" customHeight="1" x14ac:dyDescent="0.25">
      <c r="A116" s="15" t="s">
        <v>105</v>
      </c>
      <c r="B116" s="12" t="s">
        <v>369</v>
      </c>
      <c r="C116" s="327"/>
    </row>
    <row r="117" spans="1:3" ht="12" customHeight="1" x14ac:dyDescent="0.25">
      <c r="A117" s="15" t="s">
        <v>106</v>
      </c>
      <c r="B117" s="12" t="s">
        <v>183</v>
      </c>
      <c r="C117" s="326"/>
    </row>
    <row r="118" spans="1:3" ht="12" customHeight="1" x14ac:dyDescent="0.25">
      <c r="A118" s="15" t="s">
        <v>107</v>
      </c>
      <c r="B118" s="12" t="s">
        <v>370</v>
      </c>
      <c r="C118" s="292"/>
    </row>
    <row r="119" spans="1:3" ht="12" customHeight="1" x14ac:dyDescent="0.25">
      <c r="A119" s="15" t="s">
        <v>108</v>
      </c>
      <c r="B119" s="321" t="s">
        <v>227</v>
      </c>
      <c r="C119" s="292"/>
    </row>
    <row r="120" spans="1:3" ht="12" customHeight="1" x14ac:dyDescent="0.25">
      <c r="A120" s="15" t="s">
        <v>117</v>
      </c>
      <c r="B120" s="320" t="s">
        <v>432</v>
      </c>
      <c r="C120" s="292"/>
    </row>
    <row r="121" spans="1:3" ht="12" customHeight="1" x14ac:dyDescent="0.25">
      <c r="A121" s="15" t="s">
        <v>119</v>
      </c>
      <c r="B121" s="441" t="s">
        <v>375</v>
      </c>
      <c r="C121" s="292"/>
    </row>
    <row r="122" spans="1:3" x14ac:dyDescent="0.25">
      <c r="A122" s="15" t="s">
        <v>184</v>
      </c>
      <c r="B122" s="159" t="s">
        <v>358</v>
      </c>
      <c r="C122" s="292"/>
    </row>
    <row r="123" spans="1:3" ht="12" customHeight="1" x14ac:dyDescent="0.25">
      <c r="A123" s="15" t="s">
        <v>185</v>
      </c>
      <c r="B123" s="159" t="s">
        <v>374</v>
      </c>
      <c r="C123" s="292"/>
    </row>
    <row r="124" spans="1:3" ht="12" customHeight="1" x14ac:dyDescent="0.25">
      <c r="A124" s="15" t="s">
        <v>186</v>
      </c>
      <c r="B124" s="159" t="s">
        <v>373</v>
      </c>
      <c r="C124" s="292"/>
    </row>
    <row r="125" spans="1:3" ht="12" customHeight="1" x14ac:dyDescent="0.25">
      <c r="A125" s="15" t="s">
        <v>366</v>
      </c>
      <c r="B125" s="159" t="s">
        <v>361</v>
      </c>
      <c r="C125" s="292"/>
    </row>
    <row r="126" spans="1:3" ht="12" customHeight="1" x14ac:dyDescent="0.25">
      <c r="A126" s="15" t="s">
        <v>367</v>
      </c>
      <c r="B126" s="159" t="s">
        <v>372</v>
      </c>
      <c r="C126" s="292"/>
    </row>
    <row r="127" spans="1:3" ht="16.5" thickBot="1" x14ac:dyDescent="0.3">
      <c r="A127" s="13" t="s">
        <v>368</v>
      </c>
      <c r="B127" s="159" t="s">
        <v>371</v>
      </c>
      <c r="C127" s="294"/>
    </row>
    <row r="128" spans="1:3" ht="12" customHeight="1" thickBot="1" x14ac:dyDescent="0.3">
      <c r="A128" s="20" t="s">
        <v>19</v>
      </c>
      <c r="B128" s="139" t="s">
        <v>455</v>
      </c>
      <c r="C128" s="324">
        <f>+C93+C114</f>
        <v>0</v>
      </c>
    </row>
    <row r="129" spans="1:3" ht="12" customHeight="1" thickBot="1" x14ac:dyDescent="0.3">
      <c r="A129" s="20" t="s">
        <v>20</v>
      </c>
      <c r="B129" s="139" t="s">
        <v>456</v>
      </c>
      <c r="C129" s="324">
        <f>+C130+C131+C132</f>
        <v>0</v>
      </c>
    </row>
    <row r="130" spans="1:3" ht="12" customHeight="1" x14ac:dyDescent="0.25">
      <c r="A130" s="15" t="s">
        <v>266</v>
      </c>
      <c r="B130" s="12" t="s">
        <v>463</v>
      </c>
      <c r="C130" s="292"/>
    </row>
    <row r="131" spans="1:3" ht="12" customHeight="1" x14ac:dyDescent="0.25">
      <c r="A131" s="15" t="s">
        <v>269</v>
      </c>
      <c r="B131" s="12" t="s">
        <v>464</v>
      </c>
      <c r="C131" s="292"/>
    </row>
    <row r="132" spans="1:3" ht="12" customHeight="1" thickBot="1" x14ac:dyDescent="0.3">
      <c r="A132" s="13" t="s">
        <v>270</v>
      </c>
      <c r="B132" s="12" t="s">
        <v>465</v>
      </c>
      <c r="C132" s="292"/>
    </row>
    <row r="133" spans="1:3" ht="12" customHeight="1" thickBot="1" x14ac:dyDescent="0.3">
      <c r="A133" s="20" t="s">
        <v>21</v>
      </c>
      <c r="B133" s="139" t="s">
        <v>457</v>
      </c>
      <c r="C133" s="324">
        <f>SUM(C134:C139)</f>
        <v>0</v>
      </c>
    </row>
    <row r="134" spans="1:3" ht="12" customHeight="1" x14ac:dyDescent="0.25">
      <c r="A134" s="15" t="s">
        <v>91</v>
      </c>
      <c r="B134" s="9" t="s">
        <v>466</v>
      </c>
      <c r="C134" s="292"/>
    </row>
    <row r="135" spans="1:3" ht="12" customHeight="1" x14ac:dyDescent="0.25">
      <c r="A135" s="15" t="s">
        <v>92</v>
      </c>
      <c r="B135" s="9" t="s">
        <v>458</v>
      </c>
      <c r="C135" s="292"/>
    </row>
    <row r="136" spans="1:3" ht="12" customHeight="1" x14ac:dyDescent="0.25">
      <c r="A136" s="15" t="s">
        <v>93</v>
      </c>
      <c r="B136" s="9" t="s">
        <v>459</v>
      </c>
      <c r="C136" s="292"/>
    </row>
    <row r="137" spans="1:3" ht="12" customHeight="1" x14ac:dyDescent="0.25">
      <c r="A137" s="15" t="s">
        <v>171</v>
      </c>
      <c r="B137" s="9" t="s">
        <v>460</v>
      </c>
      <c r="C137" s="292"/>
    </row>
    <row r="138" spans="1:3" ht="12" customHeight="1" x14ac:dyDescent="0.25">
      <c r="A138" s="15" t="s">
        <v>172</v>
      </c>
      <c r="B138" s="9" t="s">
        <v>461</v>
      </c>
      <c r="C138" s="292"/>
    </row>
    <row r="139" spans="1:3" ht="12" customHeight="1" thickBot="1" x14ac:dyDescent="0.3">
      <c r="A139" s="13" t="s">
        <v>173</v>
      </c>
      <c r="B139" s="9" t="s">
        <v>462</v>
      </c>
      <c r="C139" s="292"/>
    </row>
    <row r="140" spans="1:3" ht="12" customHeight="1" thickBot="1" x14ac:dyDescent="0.3">
      <c r="A140" s="20" t="s">
        <v>22</v>
      </c>
      <c r="B140" s="139" t="s">
        <v>470</v>
      </c>
      <c r="C140" s="330">
        <f>+C141+C142+C143+C144</f>
        <v>0</v>
      </c>
    </row>
    <row r="141" spans="1:3" ht="12" customHeight="1" x14ac:dyDescent="0.25">
      <c r="A141" s="15" t="s">
        <v>94</v>
      </c>
      <c r="B141" s="9" t="s">
        <v>376</v>
      </c>
      <c r="C141" s="292"/>
    </row>
    <row r="142" spans="1:3" ht="12" customHeight="1" x14ac:dyDescent="0.25">
      <c r="A142" s="15" t="s">
        <v>95</v>
      </c>
      <c r="B142" s="9" t="s">
        <v>377</v>
      </c>
      <c r="C142" s="292"/>
    </row>
    <row r="143" spans="1:3" ht="12" customHeight="1" x14ac:dyDescent="0.25">
      <c r="A143" s="15" t="s">
        <v>290</v>
      </c>
      <c r="B143" s="9" t="s">
        <v>471</v>
      </c>
      <c r="C143" s="292"/>
    </row>
    <row r="144" spans="1:3" ht="12" customHeight="1" thickBot="1" x14ac:dyDescent="0.3">
      <c r="A144" s="13" t="s">
        <v>291</v>
      </c>
      <c r="B144" s="7" t="s">
        <v>396</v>
      </c>
      <c r="C144" s="292"/>
    </row>
    <row r="145" spans="1:9" ht="12" customHeight="1" thickBot="1" x14ac:dyDescent="0.3">
      <c r="A145" s="20" t="s">
        <v>23</v>
      </c>
      <c r="B145" s="139" t="s">
        <v>472</v>
      </c>
      <c r="C145" s="333">
        <f>SUM(C146:C150)</f>
        <v>0</v>
      </c>
    </row>
    <row r="146" spans="1:9" ht="12" customHeight="1" x14ac:dyDescent="0.25">
      <c r="A146" s="15" t="s">
        <v>96</v>
      </c>
      <c r="B146" s="9" t="s">
        <v>467</v>
      </c>
      <c r="C146" s="292"/>
    </row>
    <row r="147" spans="1:9" ht="12" customHeight="1" x14ac:dyDescent="0.25">
      <c r="A147" s="15" t="s">
        <v>97</v>
      </c>
      <c r="B147" s="9" t="s">
        <v>474</v>
      </c>
      <c r="C147" s="292"/>
    </row>
    <row r="148" spans="1:9" ht="12" customHeight="1" x14ac:dyDescent="0.25">
      <c r="A148" s="15" t="s">
        <v>302</v>
      </c>
      <c r="B148" s="9" t="s">
        <v>469</v>
      </c>
      <c r="C148" s="292"/>
    </row>
    <row r="149" spans="1:9" ht="12" customHeight="1" x14ac:dyDescent="0.25">
      <c r="A149" s="15" t="s">
        <v>303</v>
      </c>
      <c r="B149" s="9" t="s">
        <v>475</v>
      </c>
      <c r="C149" s="292"/>
    </row>
    <row r="150" spans="1:9" ht="12" customHeight="1" thickBot="1" x14ac:dyDescent="0.3">
      <c r="A150" s="15" t="s">
        <v>473</v>
      </c>
      <c r="B150" s="9" t="s">
        <v>476</v>
      </c>
      <c r="C150" s="292"/>
    </row>
    <row r="151" spans="1:9" ht="12" customHeight="1" thickBot="1" x14ac:dyDescent="0.3">
      <c r="A151" s="20" t="s">
        <v>24</v>
      </c>
      <c r="B151" s="139" t="s">
        <v>477</v>
      </c>
      <c r="C151" s="526"/>
    </row>
    <row r="152" spans="1:9" ht="12" customHeight="1" thickBot="1" x14ac:dyDescent="0.3">
      <c r="A152" s="20" t="s">
        <v>25</v>
      </c>
      <c r="B152" s="139" t="s">
        <v>478</v>
      </c>
      <c r="C152" s="526"/>
    </row>
    <row r="153" spans="1:9" ht="15" customHeight="1" thickBot="1" x14ac:dyDescent="0.3">
      <c r="A153" s="20" t="s">
        <v>26</v>
      </c>
      <c r="B153" s="139" t="s">
        <v>480</v>
      </c>
      <c r="C153" s="455">
        <f>+C129+C133+C140+C145+C151+C152</f>
        <v>0</v>
      </c>
      <c r="F153" s="456"/>
      <c r="G153" s="457"/>
      <c r="H153" s="457"/>
      <c r="I153" s="457"/>
    </row>
    <row r="154" spans="1:9" s="444" customFormat="1" ht="12.95" customHeight="1" thickBot="1" x14ac:dyDescent="0.25">
      <c r="A154" s="322" t="s">
        <v>27</v>
      </c>
      <c r="B154" s="408" t="s">
        <v>479</v>
      </c>
      <c r="C154" s="455">
        <f>+C128+C153</f>
        <v>0</v>
      </c>
    </row>
    <row r="155" spans="1:9" ht="7.5" customHeight="1" x14ac:dyDescent="0.25"/>
    <row r="156" spans="1:9" x14ac:dyDescent="0.25">
      <c r="A156" s="656" t="s">
        <v>378</v>
      </c>
      <c r="B156" s="656"/>
      <c r="C156" s="656"/>
    </row>
    <row r="157" spans="1:9" ht="15" customHeight="1" thickBot="1" x14ac:dyDescent="0.3">
      <c r="A157" s="654" t="s">
        <v>150</v>
      </c>
      <c r="B157" s="654"/>
      <c r="C157" s="334" t="s">
        <v>670</v>
      </c>
    </row>
    <row r="158" spans="1:9" ht="13.5" customHeight="1" thickBot="1" x14ac:dyDescent="0.3">
      <c r="A158" s="20">
        <v>1</v>
      </c>
      <c r="B158" s="30" t="s">
        <v>481</v>
      </c>
      <c r="C158" s="324">
        <f>+C62-C128</f>
        <v>0</v>
      </c>
      <c r="D158" s="458"/>
    </row>
    <row r="159" spans="1:9" ht="27.75" customHeight="1" thickBot="1" x14ac:dyDescent="0.3">
      <c r="A159" s="20" t="s">
        <v>18</v>
      </c>
      <c r="B159" s="30" t="s">
        <v>487</v>
      </c>
      <c r="C159" s="324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Ura Község Önkormányzat2016. ÉVI KÖLTSÉGVETÉSÁLLAMI (ÁLLAMIGAZGATÁSI) FELADATOK MÉRLEGE&amp;R&amp;"Times New Roman CE,Félkövér dőlt"&amp;11 1.4. melléklet a 1/2016. (II.22)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B1" zoomScale="115" zoomScaleNormal="115" zoomScaleSheetLayoutView="100" workbookViewId="0">
      <selection activeCell="E2" sqref="E2"/>
    </sheetView>
  </sheetViews>
  <sheetFormatPr defaultRowHeight="12.75" x14ac:dyDescent="0.2"/>
  <cols>
    <col min="1" max="1" width="6.83203125" style="56" customWidth="1"/>
    <col min="2" max="2" width="55.1640625" style="212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9.75" customHeight="1" x14ac:dyDescent="0.2">
      <c r="B1" s="346" t="s">
        <v>154</v>
      </c>
      <c r="C1" s="347"/>
      <c r="D1" s="347"/>
      <c r="E1" s="347"/>
      <c r="F1" s="659" t="str">
        <f>+CONCATENATE("2.1. melléklet a ………../",LEFT(ÖSSZEFÜGGÉSEK!A5,4),". (……….) önkormányzati rendelethez")</f>
        <v>2.1. melléklet a ………../2016. (……….) önkormányzati rendelethez</v>
      </c>
    </row>
    <row r="2" spans="1:6" ht="14.25" thickBot="1" x14ac:dyDescent="0.25">
      <c r="E2" s="348" t="s">
        <v>672</v>
      </c>
      <c r="F2" s="659"/>
    </row>
    <row r="3" spans="1:6" ht="18" customHeight="1" thickBot="1" x14ac:dyDescent="0.25">
      <c r="A3" s="657" t="s">
        <v>69</v>
      </c>
      <c r="B3" s="349" t="s">
        <v>56</v>
      </c>
      <c r="C3" s="350"/>
      <c r="D3" s="349" t="s">
        <v>57</v>
      </c>
      <c r="E3" s="351"/>
      <c r="F3" s="659"/>
    </row>
    <row r="4" spans="1:6" s="352" customFormat="1" ht="35.25" customHeight="1" thickBot="1" x14ac:dyDescent="0.25">
      <c r="A4" s="658"/>
      <c r="B4" s="213" t="s">
        <v>61</v>
      </c>
      <c r="C4" s="214" t="str">
        <f>+'1.1.sz.mell.'!C3</f>
        <v>2016. évi előirányzat</v>
      </c>
      <c r="D4" s="213" t="s">
        <v>61</v>
      </c>
      <c r="E4" s="52" t="str">
        <f>+C4</f>
        <v>2016. évi előirányzat</v>
      </c>
      <c r="F4" s="659"/>
    </row>
    <row r="5" spans="1:6" s="357" customFormat="1" ht="12" customHeight="1" thickBot="1" x14ac:dyDescent="0.25">
      <c r="A5" s="353" t="s">
        <v>500</v>
      </c>
      <c r="B5" s="354" t="s">
        <v>501</v>
      </c>
      <c r="C5" s="355" t="s">
        <v>502</v>
      </c>
      <c r="D5" s="354" t="s">
        <v>504</v>
      </c>
      <c r="E5" s="356" t="s">
        <v>503</v>
      </c>
      <c r="F5" s="659"/>
    </row>
    <row r="6" spans="1:6" ht="12.95" customHeight="1" x14ac:dyDescent="0.2">
      <c r="A6" s="358" t="s">
        <v>17</v>
      </c>
      <c r="B6" s="359" t="s">
        <v>379</v>
      </c>
      <c r="C6" s="335">
        <f>'1.1.sz.mell.'!C5</f>
        <v>31199364</v>
      </c>
      <c r="D6" s="359" t="s">
        <v>62</v>
      </c>
      <c r="E6" s="341">
        <f>'1.1.sz.mell.'!C94</f>
        <v>59521843</v>
      </c>
      <c r="F6" s="659"/>
    </row>
    <row r="7" spans="1:6" ht="12.95" customHeight="1" x14ac:dyDescent="0.2">
      <c r="A7" s="360" t="s">
        <v>18</v>
      </c>
      <c r="B7" s="361" t="s">
        <v>380</v>
      </c>
      <c r="C7" s="336">
        <f>'1.1.sz.mell.'!C17</f>
        <v>70678407</v>
      </c>
      <c r="D7" s="361" t="s">
        <v>179</v>
      </c>
      <c r="E7" s="342">
        <f>'1.1.sz.mell.'!C95</f>
        <v>9442098</v>
      </c>
      <c r="F7" s="659"/>
    </row>
    <row r="8" spans="1:6" ht="12.95" customHeight="1" x14ac:dyDescent="0.2">
      <c r="A8" s="360" t="s">
        <v>19</v>
      </c>
      <c r="B8" s="361" t="s">
        <v>401</v>
      </c>
      <c r="C8" s="336"/>
      <c r="D8" s="361" t="s">
        <v>230</v>
      </c>
      <c r="E8" s="342">
        <f>'1.1.sz.mell.'!C96</f>
        <v>54742263</v>
      </c>
      <c r="F8" s="659"/>
    </row>
    <row r="9" spans="1:6" ht="12.95" customHeight="1" x14ac:dyDescent="0.2">
      <c r="A9" s="360" t="s">
        <v>20</v>
      </c>
      <c r="B9" s="361" t="s">
        <v>170</v>
      </c>
      <c r="C9" s="336">
        <f>'1.1.sz.mell.'!C26</f>
        <v>1895000</v>
      </c>
      <c r="D9" s="361" t="s">
        <v>180</v>
      </c>
      <c r="E9" s="342">
        <f>'1.1.sz.mell.'!C97</f>
        <v>11670800</v>
      </c>
      <c r="F9" s="659"/>
    </row>
    <row r="10" spans="1:6" ht="12.95" customHeight="1" x14ac:dyDescent="0.2">
      <c r="A10" s="360" t="s">
        <v>21</v>
      </c>
      <c r="B10" s="362" t="s">
        <v>425</v>
      </c>
      <c r="C10" s="336">
        <f>'1.1.sz.mell.'!C34</f>
        <v>15475200</v>
      </c>
      <c r="D10" s="361" t="s">
        <v>181</v>
      </c>
      <c r="E10" s="342">
        <v>9464967</v>
      </c>
      <c r="F10" s="659"/>
    </row>
    <row r="11" spans="1:6" ht="12.95" customHeight="1" x14ac:dyDescent="0.2">
      <c r="A11" s="360" t="s">
        <v>22</v>
      </c>
      <c r="B11" s="361" t="s">
        <v>381</v>
      </c>
      <c r="C11" s="337"/>
      <c r="D11" s="361" t="s">
        <v>48</v>
      </c>
      <c r="E11" s="342">
        <v>5000000</v>
      </c>
      <c r="F11" s="659"/>
    </row>
    <row r="12" spans="1:6" ht="12.95" customHeight="1" x14ac:dyDescent="0.2">
      <c r="A12" s="360" t="s">
        <v>23</v>
      </c>
      <c r="B12" s="361" t="s">
        <v>488</v>
      </c>
      <c r="C12" s="336"/>
      <c r="D12" s="46"/>
      <c r="E12" s="342"/>
      <c r="F12" s="659"/>
    </row>
    <row r="13" spans="1:6" ht="12.95" customHeight="1" x14ac:dyDescent="0.2">
      <c r="A13" s="360" t="s">
        <v>24</v>
      </c>
      <c r="B13" s="46"/>
      <c r="C13" s="336"/>
      <c r="D13" s="46"/>
      <c r="E13" s="342"/>
      <c r="F13" s="659"/>
    </row>
    <row r="14" spans="1:6" ht="12.95" customHeight="1" x14ac:dyDescent="0.2">
      <c r="A14" s="360" t="s">
        <v>25</v>
      </c>
      <c r="B14" s="459"/>
      <c r="C14" s="337"/>
      <c r="D14" s="46"/>
      <c r="E14" s="342"/>
      <c r="F14" s="659"/>
    </row>
    <row r="15" spans="1:6" ht="12.95" customHeight="1" x14ac:dyDescent="0.2">
      <c r="A15" s="360" t="s">
        <v>26</v>
      </c>
      <c r="B15" s="46"/>
      <c r="C15" s="336"/>
      <c r="D15" s="46"/>
      <c r="E15" s="342"/>
      <c r="F15" s="659"/>
    </row>
    <row r="16" spans="1:6" ht="12.95" customHeight="1" x14ac:dyDescent="0.2">
      <c r="A16" s="360" t="s">
        <v>27</v>
      </c>
      <c r="B16" s="46"/>
      <c r="C16" s="336"/>
      <c r="D16" s="46"/>
      <c r="E16" s="342"/>
      <c r="F16" s="659"/>
    </row>
    <row r="17" spans="1:6" ht="12.95" customHeight="1" thickBot="1" x14ac:dyDescent="0.25">
      <c r="A17" s="360" t="s">
        <v>28</v>
      </c>
      <c r="B17" s="58"/>
      <c r="C17" s="338"/>
      <c r="D17" s="46"/>
      <c r="E17" s="343"/>
      <c r="F17" s="659"/>
    </row>
    <row r="18" spans="1:6" ht="15.95" customHeight="1" thickBot="1" x14ac:dyDescent="0.25">
      <c r="A18" s="363" t="s">
        <v>29</v>
      </c>
      <c r="B18" s="141" t="s">
        <v>489</v>
      </c>
      <c r="C18" s="339">
        <f>SUM(C6:C17)</f>
        <v>119247971</v>
      </c>
      <c r="D18" s="141" t="s">
        <v>387</v>
      </c>
      <c r="E18" s="344">
        <f>SUM(E6:E17)</f>
        <v>149841971</v>
      </c>
      <c r="F18" s="659"/>
    </row>
    <row r="19" spans="1:6" ht="12.95" customHeight="1" x14ac:dyDescent="0.2">
      <c r="A19" s="364" t="s">
        <v>30</v>
      </c>
      <c r="B19" s="365" t="s">
        <v>384</v>
      </c>
      <c r="C19" s="528">
        <v>30594000</v>
      </c>
      <c r="D19" s="366" t="s">
        <v>187</v>
      </c>
      <c r="E19" s="345"/>
      <c r="F19" s="659"/>
    </row>
    <row r="20" spans="1:6" ht="12.95" customHeight="1" x14ac:dyDescent="0.2">
      <c r="A20" s="367" t="s">
        <v>31</v>
      </c>
      <c r="B20" s="366" t="s">
        <v>222</v>
      </c>
      <c r="C20" s="91">
        <v>30594000</v>
      </c>
      <c r="D20" s="366" t="s">
        <v>386</v>
      </c>
      <c r="E20" s="92"/>
      <c r="F20" s="659"/>
    </row>
    <row r="21" spans="1:6" ht="12.95" customHeight="1" x14ac:dyDescent="0.2">
      <c r="A21" s="367" t="s">
        <v>32</v>
      </c>
      <c r="B21" s="366" t="s">
        <v>223</v>
      </c>
      <c r="C21" s="91"/>
      <c r="D21" s="366" t="s">
        <v>152</v>
      </c>
      <c r="E21" s="92"/>
      <c r="F21" s="659"/>
    </row>
    <row r="22" spans="1:6" ht="12.95" customHeight="1" x14ac:dyDescent="0.2">
      <c r="A22" s="367" t="s">
        <v>33</v>
      </c>
      <c r="B22" s="366" t="s">
        <v>228</v>
      </c>
      <c r="C22" s="91"/>
      <c r="D22" s="366" t="s">
        <v>153</v>
      </c>
      <c r="E22" s="92"/>
      <c r="F22" s="659"/>
    </row>
    <row r="23" spans="1:6" ht="12.95" customHeight="1" x14ac:dyDescent="0.2">
      <c r="A23" s="367" t="s">
        <v>34</v>
      </c>
      <c r="B23" s="366" t="s">
        <v>229</v>
      </c>
      <c r="C23" s="91"/>
      <c r="D23" s="365" t="s">
        <v>231</v>
      </c>
      <c r="E23" s="92"/>
      <c r="F23" s="659"/>
    </row>
    <row r="24" spans="1:6" ht="12.95" customHeight="1" x14ac:dyDescent="0.2">
      <c r="A24" s="367" t="s">
        <v>35</v>
      </c>
      <c r="B24" s="366" t="s">
        <v>385</v>
      </c>
      <c r="C24" s="368">
        <f>+C25+C26</f>
        <v>0</v>
      </c>
      <c r="D24" s="366" t="s">
        <v>188</v>
      </c>
      <c r="E24" s="92"/>
      <c r="F24" s="659"/>
    </row>
    <row r="25" spans="1:6" ht="12.95" customHeight="1" x14ac:dyDescent="0.2">
      <c r="A25" s="364" t="s">
        <v>36</v>
      </c>
      <c r="B25" s="365" t="s">
        <v>382</v>
      </c>
      <c r="C25" s="340"/>
      <c r="D25" s="359" t="s">
        <v>471</v>
      </c>
      <c r="E25" s="345"/>
      <c r="F25" s="659"/>
    </row>
    <row r="26" spans="1:6" ht="12.95" customHeight="1" x14ac:dyDescent="0.2">
      <c r="A26" s="367" t="s">
        <v>37</v>
      </c>
      <c r="B26" s="366" t="s">
        <v>383</v>
      </c>
      <c r="C26" s="91"/>
      <c r="D26" s="361" t="s">
        <v>477</v>
      </c>
      <c r="E26" s="92"/>
      <c r="F26" s="659"/>
    </row>
    <row r="27" spans="1:6" ht="12.95" customHeight="1" x14ac:dyDescent="0.2">
      <c r="A27" s="360" t="s">
        <v>38</v>
      </c>
      <c r="B27" s="366" t="s">
        <v>482</v>
      </c>
      <c r="C27" s="91"/>
      <c r="D27" s="361" t="s">
        <v>478</v>
      </c>
      <c r="E27" s="92"/>
      <c r="F27" s="659"/>
    </row>
    <row r="28" spans="1:6" ht="12.95" customHeight="1" thickBot="1" x14ac:dyDescent="0.25">
      <c r="A28" s="422" t="s">
        <v>39</v>
      </c>
      <c r="B28" s="365" t="s">
        <v>340</v>
      </c>
      <c r="C28" s="340"/>
      <c r="D28" s="461"/>
      <c r="E28" s="345"/>
      <c r="F28" s="659"/>
    </row>
    <row r="29" spans="1:6" ht="15.95" customHeight="1" thickBot="1" x14ac:dyDescent="0.25">
      <c r="A29" s="363" t="s">
        <v>40</v>
      </c>
      <c r="B29" s="141" t="s">
        <v>490</v>
      </c>
      <c r="C29" s="339">
        <f>+C19+C24+C27+C28</f>
        <v>30594000</v>
      </c>
      <c r="D29" s="141" t="s">
        <v>492</v>
      </c>
      <c r="E29" s="344">
        <f>SUM(E19:E28)</f>
        <v>0</v>
      </c>
      <c r="F29" s="659"/>
    </row>
    <row r="30" spans="1:6" ht="13.5" thickBot="1" x14ac:dyDescent="0.25">
      <c r="A30" s="363" t="s">
        <v>41</v>
      </c>
      <c r="B30" s="369" t="s">
        <v>491</v>
      </c>
      <c r="C30" s="370">
        <f>+C18+C29</f>
        <v>149841971</v>
      </c>
      <c r="D30" s="369" t="s">
        <v>493</v>
      </c>
      <c r="E30" s="370">
        <f>+E18+E29</f>
        <v>149841971</v>
      </c>
      <c r="F30" s="659"/>
    </row>
    <row r="31" spans="1:6" ht="13.5" thickBot="1" x14ac:dyDescent="0.25">
      <c r="A31" s="363" t="s">
        <v>42</v>
      </c>
      <c r="B31" s="369" t="s">
        <v>165</v>
      </c>
      <c r="C31" s="370">
        <f>IF(C18-E18&lt;0,E18-C18,"-")</f>
        <v>30594000</v>
      </c>
      <c r="D31" s="369" t="s">
        <v>166</v>
      </c>
      <c r="E31" s="370" t="str">
        <f>IF(C18-E18&gt;0,C18-E18,"-")</f>
        <v>-</v>
      </c>
      <c r="F31" s="659"/>
    </row>
    <row r="32" spans="1:6" ht="13.5" thickBot="1" x14ac:dyDescent="0.25">
      <c r="A32" s="363" t="s">
        <v>43</v>
      </c>
      <c r="B32" s="369" t="s">
        <v>232</v>
      </c>
      <c r="C32" s="370" t="str">
        <f>IF(C18+C29-E30&lt;0,E30-(C18+C29),"-")</f>
        <v>-</v>
      </c>
      <c r="D32" s="369" t="s">
        <v>233</v>
      </c>
      <c r="E32" s="370" t="str">
        <f>IF(C18+C29-E30&gt;0,C18+C29-E30,"-")</f>
        <v>-</v>
      </c>
      <c r="F32" s="659"/>
    </row>
    <row r="33" spans="2:4" ht="18.75" x14ac:dyDescent="0.2">
      <c r="B33" s="660"/>
      <c r="C33" s="660"/>
      <c r="D33" s="660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zoomScaleSheetLayoutView="115" workbookViewId="0">
      <selection activeCell="E2" sqref="E2"/>
    </sheetView>
  </sheetViews>
  <sheetFormatPr defaultRowHeight="12.75" x14ac:dyDescent="0.2"/>
  <cols>
    <col min="1" max="1" width="6.83203125" style="56" customWidth="1"/>
    <col min="2" max="2" width="55.1640625" style="212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1.5" x14ac:dyDescent="0.2">
      <c r="B1" s="346" t="s">
        <v>155</v>
      </c>
      <c r="C1" s="347"/>
      <c r="D1" s="347"/>
      <c r="E1" s="347"/>
      <c r="F1" s="659" t="str">
        <f>+CONCATENATE("2.2. melléklet a ………../",LEFT(ÖSSZEFÜGGÉSEK!A5,4),". (……….) önkormányzati rendelethez")</f>
        <v>2.2. melléklet a ………../2016. (……….) önkormányzati rendelethez</v>
      </c>
    </row>
    <row r="2" spans="1:6" ht="14.25" thickBot="1" x14ac:dyDescent="0.25">
      <c r="E2" s="348" t="s">
        <v>672</v>
      </c>
      <c r="F2" s="659"/>
    </row>
    <row r="3" spans="1:6" ht="13.5" thickBot="1" x14ac:dyDescent="0.25">
      <c r="A3" s="661" t="s">
        <v>69</v>
      </c>
      <c r="B3" s="349" t="s">
        <v>56</v>
      </c>
      <c r="C3" s="350"/>
      <c r="D3" s="349" t="s">
        <v>57</v>
      </c>
      <c r="E3" s="351"/>
      <c r="F3" s="659"/>
    </row>
    <row r="4" spans="1:6" s="352" customFormat="1" ht="24.75" thickBot="1" x14ac:dyDescent="0.25">
      <c r="A4" s="662"/>
      <c r="B4" s="213" t="s">
        <v>61</v>
      </c>
      <c r="C4" s="214" t="str">
        <f>+'2.1.sz.mell  '!C4</f>
        <v>2016. évi előirányzat</v>
      </c>
      <c r="D4" s="213" t="s">
        <v>61</v>
      </c>
      <c r="E4" s="214" t="str">
        <f>+'2.1.sz.mell  '!C4</f>
        <v>2016. évi előirányzat</v>
      </c>
      <c r="F4" s="659"/>
    </row>
    <row r="5" spans="1:6" s="352" customFormat="1" ht="13.5" thickBot="1" x14ac:dyDescent="0.25">
      <c r="A5" s="353" t="s">
        <v>500</v>
      </c>
      <c r="B5" s="354" t="s">
        <v>501</v>
      </c>
      <c r="C5" s="355" t="s">
        <v>502</v>
      </c>
      <c r="D5" s="354" t="s">
        <v>504</v>
      </c>
      <c r="E5" s="356" t="s">
        <v>503</v>
      </c>
      <c r="F5" s="659"/>
    </row>
    <row r="6" spans="1:6" ht="12.95" customHeight="1" x14ac:dyDescent="0.2">
      <c r="A6" s="358" t="s">
        <v>17</v>
      </c>
      <c r="B6" s="359" t="s">
        <v>388</v>
      </c>
      <c r="C6" s="335">
        <f>'1.1.sz.mell.'!C24</f>
        <v>2866977</v>
      </c>
      <c r="D6" s="359" t="s">
        <v>224</v>
      </c>
      <c r="E6" s="341">
        <f>'1.1.sz.mell.'!C115</f>
        <v>2118977</v>
      </c>
      <c r="F6" s="659"/>
    </row>
    <row r="7" spans="1:6" x14ac:dyDescent="0.2">
      <c r="A7" s="360" t="s">
        <v>18</v>
      </c>
      <c r="B7" s="361" t="s">
        <v>389</v>
      </c>
      <c r="C7" s="336"/>
      <c r="D7" s="361" t="s">
        <v>394</v>
      </c>
      <c r="E7" s="341">
        <f>'1.1.sz.mell.'!C116</f>
        <v>0</v>
      </c>
      <c r="F7" s="659"/>
    </row>
    <row r="8" spans="1:6" ht="12.95" customHeight="1" x14ac:dyDescent="0.2">
      <c r="A8" s="360" t="s">
        <v>19</v>
      </c>
      <c r="B8" s="361" t="s">
        <v>10</v>
      </c>
      <c r="C8" s="336">
        <v>4836160</v>
      </c>
      <c r="D8" s="361" t="s">
        <v>183</v>
      </c>
      <c r="E8" s="341">
        <f>'1.1.sz.mell.'!C117</f>
        <v>5584160</v>
      </c>
      <c r="F8" s="659"/>
    </row>
    <row r="9" spans="1:6" ht="12.95" customHeight="1" x14ac:dyDescent="0.2">
      <c r="A9" s="360" t="s">
        <v>20</v>
      </c>
      <c r="B9" s="361" t="s">
        <v>390</v>
      </c>
      <c r="C9" s="336"/>
      <c r="D9" s="361" t="s">
        <v>395</v>
      </c>
      <c r="E9" s="341">
        <f>'1.1.sz.mell.'!C118</f>
        <v>0</v>
      </c>
      <c r="F9" s="659"/>
    </row>
    <row r="10" spans="1:6" ht="12.75" customHeight="1" x14ac:dyDescent="0.2">
      <c r="A10" s="360" t="s">
        <v>21</v>
      </c>
      <c r="B10" s="361" t="s">
        <v>391</v>
      </c>
      <c r="C10" s="336"/>
      <c r="D10" s="361" t="s">
        <v>227</v>
      </c>
      <c r="E10" s="341">
        <f>'1.1.sz.mell.'!C119</f>
        <v>0</v>
      </c>
      <c r="F10" s="659"/>
    </row>
    <row r="11" spans="1:6" ht="12.95" customHeight="1" x14ac:dyDescent="0.2">
      <c r="A11" s="360" t="s">
        <v>22</v>
      </c>
      <c r="B11" s="361" t="s">
        <v>392</v>
      </c>
      <c r="C11" s="337"/>
      <c r="D11" s="462"/>
      <c r="E11" s="342"/>
      <c r="F11" s="659"/>
    </row>
    <row r="12" spans="1:6" ht="12.95" customHeight="1" x14ac:dyDescent="0.2">
      <c r="A12" s="360" t="s">
        <v>23</v>
      </c>
      <c r="B12" s="46"/>
      <c r="C12" s="336"/>
      <c r="D12" s="462"/>
      <c r="E12" s="342"/>
      <c r="F12" s="659"/>
    </row>
    <row r="13" spans="1:6" ht="12.95" customHeight="1" x14ac:dyDescent="0.2">
      <c r="A13" s="360" t="s">
        <v>24</v>
      </c>
      <c r="B13" s="46"/>
      <c r="C13" s="336"/>
      <c r="D13" s="463"/>
      <c r="E13" s="342"/>
      <c r="F13" s="659"/>
    </row>
    <row r="14" spans="1:6" ht="12.95" customHeight="1" x14ac:dyDescent="0.2">
      <c r="A14" s="360" t="s">
        <v>25</v>
      </c>
      <c r="B14" s="460"/>
      <c r="C14" s="337"/>
      <c r="D14" s="462"/>
      <c r="E14" s="342"/>
      <c r="F14" s="659"/>
    </row>
    <row r="15" spans="1:6" x14ac:dyDescent="0.2">
      <c r="A15" s="360" t="s">
        <v>26</v>
      </c>
      <c r="B15" s="46"/>
      <c r="C15" s="337"/>
      <c r="D15" s="462"/>
      <c r="E15" s="342"/>
      <c r="F15" s="659"/>
    </row>
    <row r="16" spans="1:6" ht="12.95" customHeight="1" thickBot="1" x14ac:dyDescent="0.25">
      <c r="A16" s="422" t="s">
        <v>27</v>
      </c>
      <c r="B16" s="461"/>
      <c r="C16" s="424"/>
      <c r="D16" s="423" t="s">
        <v>48</v>
      </c>
      <c r="E16" s="391"/>
      <c r="F16" s="659"/>
    </row>
    <row r="17" spans="1:6" ht="15.95" customHeight="1" thickBot="1" x14ac:dyDescent="0.25">
      <c r="A17" s="363" t="s">
        <v>28</v>
      </c>
      <c r="B17" s="141" t="s">
        <v>402</v>
      </c>
      <c r="C17" s="339">
        <f>+C6+C8+C9+C11+C12+C13+C14+C15+C16</f>
        <v>7703137</v>
      </c>
      <c r="D17" s="141" t="s">
        <v>403</v>
      </c>
      <c r="E17" s="344">
        <f>+E6+E8+E10+E11+E12+E13+E14+E15+E16</f>
        <v>7703137</v>
      </c>
      <c r="F17" s="659"/>
    </row>
    <row r="18" spans="1:6" ht="12.95" customHeight="1" x14ac:dyDescent="0.2">
      <c r="A18" s="358" t="s">
        <v>29</v>
      </c>
      <c r="B18" s="373" t="s">
        <v>245</v>
      </c>
      <c r="C18" s="380"/>
      <c r="D18" s="366" t="s">
        <v>187</v>
      </c>
      <c r="E18" s="89"/>
      <c r="F18" s="659"/>
    </row>
    <row r="19" spans="1:6" ht="12.95" customHeight="1" x14ac:dyDescent="0.2">
      <c r="A19" s="360" t="s">
        <v>30</v>
      </c>
      <c r="B19" s="374" t="s">
        <v>234</v>
      </c>
      <c r="C19" s="91"/>
      <c r="D19" s="366" t="s">
        <v>190</v>
      </c>
      <c r="E19" s="92"/>
      <c r="F19" s="659"/>
    </row>
    <row r="20" spans="1:6" ht="12.95" customHeight="1" x14ac:dyDescent="0.2">
      <c r="A20" s="358" t="s">
        <v>31</v>
      </c>
      <c r="B20" s="374" t="s">
        <v>235</v>
      </c>
      <c r="C20" s="91"/>
      <c r="D20" s="366" t="s">
        <v>152</v>
      </c>
      <c r="E20" s="92"/>
      <c r="F20" s="659"/>
    </row>
    <row r="21" spans="1:6" ht="12.95" customHeight="1" x14ac:dyDescent="0.2">
      <c r="A21" s="360" t="s">
        <v>32</v>
      </c>
      <c r="B21" s="374" t="s">
        <v>236</v>
      </c>
      <c r="C21" s="91"/>
      <c r="D21" s="366" t="s">
        <v>153</v>
      </c>
      <c r="E21" s="92"/>
      <c r="F21" s="659"/>
    </row>
    <row r="22" spans="1:6" ht="12.95" customHeight="1" x14ac:dyDescent="0.2">
      <c r="A22" s="358" t="s">
        <v>33</v>
      </c>
      <c r="B22" s="374" t="s">
        <v>237</v>
      </c>
      <c r="C22" s="91"/>
      <c r="D22" s="365" t="s">
        <v>231</v>
      </c>
      <c r="E22" s="92"/>
      <c r="F22" s="659"/>
    </row>
    <row r="23" spans="1:6" ht="12.95" customHeight="1" x14ac:dyDescent="0.2">
      <c r="A23" s="360" t="s">
        <v>34</v>
      </c>
      <c r="B23" s="375" t="s">
        <v>238</v>
      </c>
      <c r="C23" s="91"/>
      <c r="D23" s="366" t="s">
        <v>191</v>
      </c>
      <c r="E23" s="92"/>
      <c r="F23" s="659"/>
    </row>
    <row r="24" spans="1:6" ht="12.95" customHeight="1" x14ac:dyDescent="0.2">
      <c r="A24" s="358" t="s">
        <v>35</v>
      </c>
      <c r="B24" s="376" t="s">
        <v>239</v>
      </c>
      <c r="C24" s="368">
        <f>+C25+C26+C27+C28+C29</f>
        <v>0</v>
      </c>
      <c r="D24" s="377" t="s">
        <v>189</v>
      </c>
      <c r="E24" s="92"/>
      <c r="F24" s="659"/>
    </row>
    <row r="25" spans="1:6" ht="12.95" customHeight="1" x14ac:dyDescent="0.2">
      <c r="A25" s="360" t="s">
        <v>36</v>
      </c>
      <c r="B25" s="375" t="s">
        <v>240</v>
      </c>
      <c r="C25" s="91"/>
      <c r="D25" s="377" t="s">
        <v>396</v>
      </c>
      <c r="E25" s="92"/>
      <c r="F25" s="659"/>
    </row>
    <row r="26" spans="1:6" ht="12.95" customHeight="1" x14ac:dyDescent="0.2">
      <c r="A26" s="358" t="s">
        <v>37</v>
      </c>
      <c r="B26" s="375" t="s">
        <v>241</v>
      </c>
      <c r="C26" s="91"/>
      <c r="D26" s="372"/>
      <c r="E26" s="92"/>
      <c r="F26" s="659"/>
    </row>
    <row r="27" spans="1:6" ht="12.95" customHeight="1" x14ac:dyDescent="0.2">
      <c r="A27" s="360" t="s">
        <v>38</v>
      </c>
      <c r="B27" s="374" t="s">
        <v>242</v>
      </c>
      <c r="C27" s="91"/>
      <c r="D27" s="137"/>
      <c r="E27" s="92"/>
      <c r="F27" s="659"/>
    </row>
    <row r="28" spans="1:6" ht="12.95" customHeight="1" x14ac:dyDescent="0.2">
      <c r="A28" s="358" t="s">
        <v>39</v>
      </c>
      <c r="B28" s="378" t="s">
        <v>243</v>
      </c>
      <c r="C28" s="91"/>
      <c r="D28" s="46"/>
      <c r="E28" s="92"/>
      <c r="F28" s="659"/>
    </row>
    <row r="29" spans="1:6" ht="12.95" customHeight="1" thickBot="1" x14ac:dyDescent="0.25">
      <c r="A29" s="360" t="s">
        <v>40</v>
      </c>
      <c r="B29" s="379" t="s">
        <v>244</v>
      </c>
      <c r="C29" s="91"/>
      <c r="D29" s="137"/>
      <c r="E29" s="92"/>
      <c r="F29" s="659"/>
    </row>
    <row r="30" spans="1:6" ht="21.75" customHeight="1" thickBot="1" x14ac:dyDescent="0.25">
      <c r="A30" s="363" t="s">
        <v>41</v>
      </c>
      <c r="B30" s="141" t="s">
        <v>393</v>
      </c>
      <c r="C30" s="339">
        <f>+C18+C24</f>
        <v>0</v>
      </c>
      <c r="D30" s="141" t="s">
        <v>397</v>
      </c>
      <c r="E30" s="344">
        <f>SUM(E18:E29)</f>
        <v>0</v>
      </c>
      <c r="F30" s="659"/>
    </row>
    <row r="31" spans="1:6" ht="13.5" thickBot="1" x14ac:dyDescent="0.25">
      <c r="A31" s="363" t="s">
        <v>42</v>
      </c>
      <c r="B31" s="369" t="s">
        <v>398</v>
      </c>
      <c r="C31" s="370">
        <f>+C17+C30</f>
        <v>7703137</v>
      </c>
      <c r="D31" s="369" t="s">
        <v>399</v>
      </c>
      <c r="E31" s="370">
        <f>+E17+E30</f>
        <v>7703137</v>
      </c>
      <c r="F31" s="659"/>
    </row>
    <row r="32" spans="1:6" ht="13.5" thickBot="1" x14ac:dyDescent="0.25">
      <c r="A32" s="363" t="s">
        <v>43</v>
      </c>
      <c r="B32" s="369" t="s">
        <v>165</v>
      </c>
      <c r="C32" s="370" t="str">
        <f>IF(C17-E17&lt;0,E17-C17,"-")</f>
        <v>-</v>
      </c>
      <c r="D32" s="369" t="s">
        <v>166</v>
      </c>
      <c r="E32" s="370" t="str">
        <f>IF(C17-E17&gt;0,C17-E17,"-")</f>
        <v>-</v>
      </c>
      <c r="F32" s="659"/>
    </row>
    <row r="33" spans="1:6" ht="13.5" thickBot="1" x14ac:dyDescent="0.25">
      <c r="A33" s="363" t="s">
        <v>44</v>
      </c>
      <c r="B33" s="369" t="s">
        <v>232</v>
      </c>
      <c r="C33" s="370" t="str">
        <f>IF(C17+C30-E26&lt;0,E26-(C17+C30),"-")</f>
        <v>-</v>
      </c>
      <c r="D33" s="369" t="s">
        <v>233</v>
      </c>
      <c r="E33" s="370" t="str">
        <f>IF(C17+C30-E31&gt;0,C17+C30-E31,"-")</f>
        <v>-</v>
      </c>
      <c r="F33" s="659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42" t="s">
        <v>147</v>
      </c>
      <c r="E1" s="145" t="s">
        <v>151</v>
      </c>
    </row>
    <row r="3" spans="1:5" x14ac:dyDescent="0.2">
      <c r="A3" s="151"/>
      <c r="B3" s="152"/>
      <c r="C3" s="151"/>
      <c r="D3" s="154"/>
      <c r="E3" s="152"/>
    </row>
    <row r="4" spans="1:5" ht="15.75" x14ac:dyDescent="0.25">
      <c r="A4" s="99" t="str">
        <f>+ÖSSZEFÜGGÉSEK!A5</f>
        <v>2016. évi előirányzat BEVÉTELEK</v>
      </c>
      <c r="B4" s="153"/>
      <c r="C4" s="162"/>
      <c r="D4" s="154"/>
      <c r="E4" s="152"/>
    </row>
    <row r="5" spans="1:5" x14ac:dyDescent="0.2">
      <c r="A5" s="151"/>
      <c r="B5" s="152"/>
      <c r="C5" s="151"/>
      <c r="D5" s="154"/>
      <c r="E5" s="152"/>
    </row>
    <row r="6" spans="1:5" x14ac:dyDescent="0.2">
      <c r="A6" s="151" t="s">
        <v>550</v>
      </c>
      <c r="B6" s="152">
        <f>+'1.1.sz.mell.'!C62</f>
        <v>126951108</v>
      </c>
      <c r="C6" s="151" t="s">
        <v>494</v>
      </c>
      <c r="D6" s="154">
        <f>+'2.1.sz.mell  '!C18+'2.2.sz.mell  '!C17</f>
        <v>126951108</v>
      </c>
      <c r="E6" s="152">
        <f t="shared" ref="E6:E15" si="0">+B6-D6</f>
        <v>0</v>
      </c>
    </row>
    <row r="7" spans="1:5" x14ac:dyDescent="0.2">
      <c r="A7" s="151" t="s">
        <v>551</v>
      </c>
      <c r="B7" s="152">
        <f>+'1.1.sz.mell.'!C86</f>
        <v>30594000</v>
      </c>
      <c r="C7" s="151" t="s">
        <v>495</v>
      </c>
      <c r="D7" s="154">
        <f>+'2.1.sz.mell  '!C29+'2.2.sz.mell  '!C30</f>
        <v>30594000</v>
      </c>
      <c r="E7" s="152">
        <f t="shared" si="0"/>
        <v>0</v>
      </c>
    </row>
    <row r="8" spans="1:5" x14ac:dyDescent="0.2">
      <c r="A8" s="151" t="s">
        <v>552</v>
      </c>
      <c r="B8" s="152">
        <f>+'1.1.sz.mell.'!C87</f>
        <v>157545108</v>
      </c>
      <c r="C8" s="151" t="s">
        <v>496</v>
      </c>
      <c r="D8" s="154">
        <f>+'2.1.sz.mell  '!C30+'2.2.sz.mell  '!C31</f>
        <v>157545108</v>
      </c>
      <c r="E8" s="152">
        <f t="shared" si="0"/>
        <v>0</v>
      </c>
    </row>
    <row r="9" spans="1:5" x14ac:dyDescent="0.2">
      <c r="A9" s="151"/>
      <c r="B9" s="152"/>
      <c r="C9" s="151"/>
      <c r="D9" s="154"/>
      <c r="E9" s="152"/>
    </row>
    <row r="10" spans="1:5" x14ac:dyDescent="0.2">
      <c r="A10" s="151"/>
      <c r="B10" s="152"/>
      <c r="C10" s="151"/>
      <c r="D10" s="154"/>
      <c r="E10" s="152"/>
    </row>
    <row r="11" spans="1:5" ht="15.75" x14ac:dyDescent="0.25">
      <c r="A11" s="99" t="str">
        <f>+ÖSSZEFÜGGÉSEK!A12</f>
        <v>2016. évi előirányzat KIADÁSOK</v>
      </c>
      <c r="B11" s="153"/>
      <c r="C11" s="162"/>
      <c r="D11" s="154"/>
      <c r="E11" s="152"/>
    </row>
    <row r="12" spans="1:5" x14ac:dyDescent="0.2">
      <c r="A12" s="151"/>
      <c r="B12" s="152"/>
      <c r="C12" s="151"/>
      <c r="D12" s="154"/>
      <c r="E12" s="152"/>
    </row>
    <row r="13" spans="1:5" x14ac:dyDescent="0.2">
      <c r="A13" s="151" t="s">
        <v>553</v>
      </c>
      <c r="B13" s="152">
        <f>+'1.1.sz.mell.'!C128</f>
        <v>157545108</v>
      </c>
      <c r="C13" s="151" t="s">
        <v>497</v>
      </c>
      <c r="D13" s="154">
        <f>+'2.1.sz.mell  '!E18+'2.2.sz.mell  '!E17</f>
        <v>157545108</v>
      </c>
      <c r="E13" s="152">
        <f t="shared" si="0"/>
        <v>0</v>
      </c>
    </row>
    <row r="14" spans="1:5" x14ac:dyDescent="0.2">
      <c r="A14" s="151" t="s">
        <v>554</v>
      </c>
      <c r="B14" s="152">
        <f>+'1.1.sz.mell.'!C153</f>
        <v>0</v>
      </c>
      <c r="C14" s="151" t="s">
        <v>498</v>
      </c>
      <c r="D14" s="154">
        <f>+'2.1.sz.mell  '!E29+'2.2.sz.mell  '!E30</f>
        <v>0</v>
      </c>
      <c r="E14" s="152">
        <f t="shared" si="0"/>
        <v>0</v>
      </c>
    </row>
    <row r="15" spans="1:5" x14ac:dyDescent="0.2">
      <c r="A15" s="151" t="s">
        <v>555</v>
      </c>
      <c r="B15" s="152">
        <f>+'1.1.sz.mell.'!C154</f>
        <v>157545108</v>
      </c>
      <c r="C15" s="151" t="s">
        <v>499</v>
      </c>
      <c r="D15" s="154">
        <f>+'2.1.sz.mell  '!E30+'2.2.sz.mell  '!E31</f>
        <v>157545108</v>
      </c>
      <c r="E15" s="152">
        <f t="shared" si="0"/>
        <v>0</v>
      </c>
    </row>
    <row r="16" spans="1:5" x14ac:dyDescent="0.2">
      <c r="A16" s="143"/>
      <c r="B16" s="143"/>
      <c r="C16" s="151"/>
      <c r="D16" s="154"/>
      <c r="E16" s="144"/>
    </row>
    <row r="17" spans="1:5" x14ac:dyDescent="0.2">
      <c r="A17" s="143"/>
      <c r="B17" s="143"/>
      <c r="C17" s="143"/>
      <c r="D17" s="143"/>
      <c r="E17" s="143"/>
    </row>
    <row r="18" spans="1:5" x14ac:dyDescent="0.2">
      <c r="A18" s="143"/>
      <c r="B18" s="143"/>
      <c r="C18" s="143"/>
      <c r="D18" s="143"/>
      <c r="E18" s="143"/>
    </row>
    <row r="19" spans="1:5" x14ac:dyDescent="0.2">
      <c r="A19" s="143"/>
      <c r="B19" s="143"/>
      <c r="C19" s="143"/>
      <c r="D19" s="143"/>
      <c r="E19" s="143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zoomScale="120" zoomScaleNormal="120" workbookViewId="0">
      <selection activeCell="E2" sqref="E2:F2"/>
    </sheetView>
  </sheetViews>
  <sheetFormatPr defaultRowHeight="15" x14ac:dyDescent="0.25"/>
  <cols>
    <col min="1" max="1" width="5.6640625" style="165" customWidth="1"/>
    <col min="2" max="2" width="35.6640625" style="165" customWidth="1"/>
    <col min="3" max="6" width="14" style="165" customWidth="1"/>
    <col min="7" max="16384" width="9.33203125" style="165"/>
  </cols>
  <sheetData>
    <row r="1" spans="1:7" ht="33" customHeight="1" x14ac:dyDescent="0.25">
      <c r="A1" s="663" t="s">
        <v>646</v>
      </c>
      <c r="B1" s="663"/>
      <c r="C1" s="663"/>
      <c r="D1" s="663"/>
      <c r="E1" s="663"/>
      <c r="F1" s="663"/>
    </row>
    <row r="2" spans="1:7" ht="15.95" customHeight="1" thickBot="1" x14ac:dyDescent="0.3">
      <c r="A2" s="166"/>
      <c r="B2" s="166"/>
      <c r="C2" s="664"/>
      <c r="D2" s="664"/>
      <c r="E2" s="671" t="s">
        <v>673</v>
      </c>
      <c r="F2" s="671"/>
      <c r="G2" s="172"/>
    </row>
    <row r="3" spans="1:7" ht="63" customHeight="1" x14ac:dyDescent="0.25">
      <c r="A3" s="667" t="s">
        <v>15</v>
      </c>
      <c r="B3" s="669" t="s">
        <v>193</v>
      </c>
      <c r="C3" s="669" t="s">
        <v>249</v>
      </c>
      <c r="D3" s="669"/>
      <c r="E3" s="669"/>
      <c r="F3" s="665" t="s">
        <v>510</v>
      </c>
    </row>
    <row r="4" spans="1:7" ht="15.75" thickBot="1" x14ac:dyDescent="0.3">
      <c r="A4" s="668"/>
      <c r="B4" s="670"/>
      <c r="C4" s="519">
        <f>+LEFT(ÖSSZEFÜGGÉSEK!A5,4)+1</f>
        <v>2017</v>
      </c>
      <c r="D4" s="519">
        <f>+C4+1</f>
        <v>2018</v>
      </c>
      <c r="E4" s="519">
        <f>+D4+1</f>
        <v>2019</v>
      </c>
      <c r="F4" s="666"/>
    </row>
    <row r="5" spans="1:7" ht="15.75" thickBot="1" x14ac:dyDescent="0.3">
      <c r="A5" s="169" t="s">
        <v>500</v>
      </c>
      <c r="B5" s="170" t="s">
        <v>501</v>
      </c>
      <c r="C5" s="170" t="s">
        <v>502</v>
      </c>
      <c r="D5" s="170" t="s">
        <v>504</v>
      </c>
      <c r="E5" s="170" t="s">
        <v>503</v>
      </c>
      <c r="F5" s="171" t="s">
        <v>505</v>
      </c>
    </row>
    <row r="6" spans="1:7" x14ac:dyDescent="0.25">
      <c r="A6" s="168" t="s">
        <v>17</v>
      </c>
      <c r="B6" s="190"/>
      <c r="C6" s="191"/>
      <c r="D6" s="191"/>
      <c r="E6" s="191"/>
      <c r="F6" s="175">
        <f>SUM(C6:E6)</f>
        <v>0</v>
      </c>
    </row>
    <row r="7" spans="1:7" x14ac:dyDescent="0.25">
      <c r="A7" s="167" t="s">
        <v>18</v>
      </c>
      <c r="B7" s="192"/>
      <c r="C7" s="193"/>
      <c r="D7" s="193"/>
      <c r="E7" s="193"/>
      <c r="F7" s="176">
        <f>SUM(C7:E7)</f>
        <v>0</v>
      </c>
    </row>
    <row r="8" spans="1:7" x14ac:dyDescent="0.25">
      <c r="A8" s="167" t="s">
        <v>19</v>
      </c>
      <c r="B8" s="192"/>
      <c r="C8" s="193"/>
      <c r="D8" s="193"/>
      <c r="E8" s="193"/>
      <c r="F8" s="176">
        <f>SUM(C8:E8)</f>
        <v>0</v>
      </c>
    </row>
    <row r="9" spans="1:7" x14ac:dyDescent="0.25">
      <c r="A9" s="167" t="s">
        <v>20</v>
      </c>
      <c r="B9" s="192"/>
      <c r="C9" s="193"/>
      <c r="D9" s="193"/>
      <c r="E9" s="193"/>
      <c r="F9" s="176">
        <f>SUM(C9:E9)</f>
        <v>0</v>
      </c>
    </row>
    <row r="10" spans="1:7" ht="15.75" thickBot="1" x14ac:dyDescent="0.3">
      <c r="A10" s="173" t="s">
        <v>21</v>
      </c>
      <c r="B10" s="194"/>
      <c r="C10" s="195"/>
      <c r="D10" s="195"/>
      <c r="E10" s="195"/>
      <c r="F10" s="176">
        <f>SUM(C10:E10)</f>
        <v>0</v>
      </c>
    </row>
    <row r="11" spans="1:7" s="502" customFormat="1" thickBot="1" x14ac:dyDescent="0.25">
      <c r="A11" s="499" t="s">
        <v>22</v>
      </c>
      <c r="B11" s="174" t="s">
        <v>194</v>
      </c>
      <c r="C11" s="500">
        <f>SUM(C6:C10)</f>
        <v>0</v>
      </c>
      <c r="D11" s="500">
        <f>SUM(D6:D10)</f>
        <v>0</v>
      </c>
      <c r="E11" s="500">
        <f>SUM(E6:E10)</f>
        <v>0</v>
      </c>
      <c r="F11" s="50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1/2016. (II.22)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11</vt:i4>
      </vt:variant>
    </vt:vector>
  </HeadingPairs>
  <TitlesOfParts>
    <vt:vector size="41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9.2.1. sz. mell</vt:lpstr>
      <vt:lpstr>10.1sz.mell</vt:lpstr>
      <vt:lpstr>1. sz tájékoztató t.</vt:lpstr>
      <vt:lpstr>2. sz tájékoztató t</vt:lpstr>
      <vt:lpstr>3. sz tájékoztató t.</vt:lpstr>
      <vt:lpstr>4.sz tájékoztató t.</vt:lpstr>
      <vt:lpstr>5.1.sz.tájékoztató t.</vt:lpstr>
      <vt:lpstr>6.sz tájékoztató t.</vt:lpstr>
      <vt:lpstr>7.1.sz.tájákoztató t.</vt:lpstr>
      <vt:lpstr>9.sz tájékoztató t.</vt:lpstr>
      <vt:lpstr>10. sz tájékoztató t.</vt:lpstr>
      <vt:lpstr>Munka4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'9.2.1.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 tájékoztató t.'!Nyomtatási_terület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Ura Község Önkormány</cp:lastModifiedBy>
  <cp:lastPrinted>2016-02-17T14:05:29Z</cp:lastPrinted>
  <dcterms:created xsi:type="dcterms:W3CDTF">1999-10-30T10:30:45Z</dcterms:created>
  <dcterms:modified xsi:type="dcterms:W3CDTF">2016-03-24T13:48:21Z</dcterms:modified>
</cp:coreProperties>
</file>