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ofmann.renata\Desktop\Tomi\Költségvetési rendelet módosítása\2019\2019.09.30\"/>
    </mc:Choice>
  </mc:AlternateContent>
  <bookViews>
    <workbookView xWindow="0" yWindow="0" windowWidth="16380" windowHeight="8190" tabRatio="670" activeTab="4"/>
  </bookViews>
  <sheets>
    <sheet name="1.Bev-kiad." sheetId="1" r:id="rId1"/>
    <sheet name="2.Műk." sheetId="2" r:id="rId2"/>
    <sheet name="3.Felh." sheetId="3" r:id="rId3"/>
    <sheet name="4. Átadott p.eszk." sheetId="4" r:id="rId4"/>
    <sheet name="5.finanszírozás" sheetId="5" r:id="rId5"/>
    <sheet name="6.Bev.össz." sheetId="6" r:id="rId6"/>
    <sheet name="7.Kiad.össz." sheetId="7" r:id="rId7"/>
    <sheet name="8.Többéves" sheetId="8" r:id="rId8"/>
    <sheet name="9. Eu projekt" sheetId="18" r:id="rId9"/>
    <sheet name="10.Likviditás" sheetId="10" r:id="rId10"/>
    <sheet name="11. Gst" sheetId="11" r:id="rId11"/>
    <sheet name="12. Önk." sheetId="12" r:id="rId12"/>
    <sheet name="13. Hivatal" sheetId="13" r:id="rId13"/>
    <sheet name="14. GAMESZ" sheetId="14" r:id="rId14"/>
    <sheet name="13.MANKOHivatal" sheetId="15" state="hidden" r:id="rId15"/>
    <sheet name="15. Óvoda" sheetId="16" r:id="rId16"/>
    <sheet name="16. Tourinform" sheetId="17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beruh" localSheetId="14">'[1]4.1. táj.'!#REF!</definedName>
    <definedName name="beruh">'[1]4.1. táj.'!#REF!</definedName>
    <definedName name="Excel_BuiltIn__FilterDatabase" localSheetId="0">'1.Bev-kiad.'!$B$1:$B$28</definedName>
    <definedName name="Excel_BuiltIn__FilterDatabase" localSheetId="1">'2.Műk.'!$B$1:$B$70</definedName>
    <definedName name="Excel_BuiltIn_Print_Area" localSheetId="0">'1.Bev-kiad.'!$B$1:$B$50</definedName>
    <definedName name="Excel_BuiltIn_Print_Area" localSheetId="11">'12. Önk.'!#REF!</definedName>
    <definedName name="Excel_BuiltIn_Print_Area" localSheetId="12">'13. Hivatal'!#REF!</definedName>
    <definedName name="Excel_BuiltIn_Print_Area" localSheetId="15">'15. Óvoda'!#REF!</definedName>
    <definedName name="Excel_BuiltIn_Print_Area" localSheetId="16">'16. Tourinform'!#REF!</definedName>
    <definedName name="Excel_BuiltIn_Print_Area" localSheetId="1">'2.Műk.'!$B$1:$C$75</definedName>
    <definedName name="Excel_BuiltIn_Print_Area" localSheetId="2">'3.Felh.'!$B$1:$C$142</definedName>
    <definedName name="Excel_BuiltIn_Print_Area" localSheetId="3">'4. Átadott p.eszk.'!$B$1:$C$42</definedName>
    <definedName name="intézmények" localSheetId="6">NA()</definedName>
    <definedName name="intézmények" localSheetId="8">'[2]4.1. táj.'!#REF!</definedName>
    <definedName name="intézmények">'[3]4.1. táj.'!#REF!</definedName>
    <definedName name="_xlnm.Print_Area" localSheetId="0">'1.Bev-kiad.'!$A$1:$L$28</definedName>
    <definedName name="_xlnm.Print_Area" localSheetId="9">'10.Likviditás'!$A$1:$N$26</definedName>
    <definedName name="_xlnm.Print_Area" localSheetId="11">'12. Önk.'!$A$1:$G$24</definedName>
    <definedName name="_xlnm.Print_Area" localSheetId="12">'13. Hivatal'!$A$1:$G$24</definedName>
    <definedName name="_xlnm.Print_Area" localSheetId="14">'13.MANKOHivatal'!$A$1</definedName>
    <definedName name="_xlnm.Print_Area" localSheetId="13">'14. GAMESZ'!$A$1:$G$24</definedName>
    <definedName name="_xlnm.Print_Area" localSheetId="15">'15. Óvoda'!$A$1:$G$24</definedName>
    <definedName name="_xlnm.Print_Area" localSheetId="16">'16. Tourinform'!$A$1:$G$24</definedName>
    <definedName name="_xlnm.Print_Area" localSheetId="1">'2.Műk.'!$A$1:$F$75</definedName>
    <definedName name="_xlnm.Print_Area" localSheetId="2">'3.Felh.'!$A$1:$F$126</definedName>
    <definedName name="_xlnm.Print_Area" localSheetId="3">'4. Átadott p.eszk.'!$A$1:$F$51</definedName>
    <definedName name="_xlnm.Print_Area" localSheetId="4">'5.finanszírozás'!$A$1:$H$125</definedName>
    <definedName name="_xlnm.Print_Area" localSheetId="5">'6.Bev.össz.'!$A$1:$M$30</definedName>
    <definedName name="_xlnm.Print_Area" localSheetId="6">'7.Kiad.össz.'!$A$1:$Q$34</definedName>
    <definedName name="_xlnm.Print_Area" localSheetId="7">'8.Többéves'!$A$1:$F$17</definedName>
    <definedName name="_xlnm.Print_Area" localSheetId="8">'9. Eu projekt'!$A$1:$D$70</definedName>
    <definedName name="qewrqewr" localSheetId="14">'[1]4.1. táj.'!#REF!</definedName>
    <definedName name="qewrqewr">'[1]4.1. táj.'!#REF!</definedName>
    <definedName name="Z_ABF21C5C_6078_4D03_96DF_78390D4F8F84_.wvu.Cols" localSheetId="3">('4. Átadott p.eszk.'!#REF!,'4. Átadott p.eszk.'!$A$1:$HK$65510)</definedName>
    <definedName name="Z_ABF21C5C_6078_4D03_96DF_78390D4F8F84_.wvu.FilterData" localSheetId="0">'1.Bev-kiad.'!$B$1:$B$28</definedName>
    <definedName name="Z_ABF21C5C_6078_4D03_96DF_78390D4F8F84_.wvu.FilterData" localSheetId="1">'2.Műk.'!$B$1:$B$70</definedName>
    <definedName name="Z_ABF21C5C_6078_4D03_96DF_78390D4F8F84_.wvu.PrintArea" localSheetId="0">'1.Bev-kiad.'!$B$1:$B$48</definedName>
    <definedName name="Z_ABF21C5C_6078_4D03_96DF_78390D4F8F84_.wvu.PrintArea" localSheetId="11">'12. Önk.'!#REF!</definedName>
    <definedName name="Z_ABF21C5C_6078_4D03_96DF_78390D4F8F84_.wvu.PrintArea" localSheetId="14">'13.MANKOHivatal'!$B$1:$B$91</definedName>
    <definedName name="Z_ABF21C5C_6078_4D03_96DF_78390D4F8F84_.wvu.PrintArea" localSheetId="1">'2.Műk.'!$B$1:$B$70</definedName>
    <definedName name="Z_ABF21C5C_6078_4D03_96DF_78390D4F8F84_.wvu.PrintArea" localSheetId="2">'3.Felh.'!$B$1:$B$115</definedName>
    <definedName name="Z_ABF21C5C_6078_4D03_96DF_78390D4F8F84_.wvu.PrintArea" localSheetId="3">'4. Átadott p.eszk.'!$B$1:$B$4</definedName>
    <definedName name="Z_ABF21C5C_6078_4D03_96DF_78390D4F8F84_.wvu.Rows" localSheetId="0">'1.Bev-kiad.'!#REF!</definedName>
    <definedName name="Z_ABF21C5C_6078_4D03_96DF_78390D4F8F84_.wvu.Rows" localSheetId="11">('12. Önk.'!#REF!,'12. Önk.'!#REF!)</definedName>
    <definedName name="Z_ABF21C5C_6078_4D03_96DF_78390D4F8F84_.wvu.Rows" localSheetId="14">('13.MANKOHivatal'!#REF!,'13.MANKOHivatal'!$A$30:$IU$30)</definedName>
    <definedName name="Z_ABF21C5C_6078_4D03_96DF_78390D4F8F84_.wvu.Rows" localSheetId="1">('2.Műk.'!$B$2:$IQ$2,'2.Műk.'!$B$41:$IQ$44,'2.Műk.'!#REF!,'2.Műk.'!#REF!,'2.Műk.'!#REF!,'2.Műk.'!#REF!,'2.Műk.'!#REF!,'2.Műk.'!#REF!,'2.Műk.'!#REF!)</definedName>
    <definedName name="Z_ABF21C5C_6078_4D03_96DF_78390D4F8F84_.wvu.Rows" localSheetId="2">('3.Felh.'!#REF!,'3.Felh.'!#REF!,'3.Felh.'!#REF!,'3.Felh.'!#REF!)</definedName>
    <definedName name="Z_ABF21C5C_6078_4D03_96DF_78390D4F8F84_.wvu.Rows" localSheetId="3">('4. Átadott p.eszk.'!#REF!,'4. Átadott p.eszk.'!#REF!,'4. Átadott p.eszk.'!#REF!,'4. Átadott p.eszk.'!#REF!,'4. Átadott p.eszk.'!#REF!)</definedName>
  </definedNames>
  <calcPr calcId="152511"/>
</workbook>
</file>

<file path=xl/calcChain.xml><?xml version="1.0" encoding="utf-8"?>
<calcChain xmlns="http://schemas.openxmlformats.org/spreadsheetml/2006/main">
  <c r="F22" i="2" l="1"/>
  <c r="F11" i="2"/>
  <c r="F21" i="2"/>
  <c r="F20" i="2"/>
  <c r="F19" i="2"/>
  <c r="F18" i="2"/>
  <c r="F17" i="2"/>
  <c r="F16" i="2"/>
  <c r="F15" i="2"/>
  <c r="F14" i="2"/>
  <c r="F13" i="2"/>
  <c r="C13" i="3" l="1"/>
  <c r="F11" i="7" l="1"/>
  <c r="F10" i="6" l="1"/>
  <c r="F19" i="6"/>
  <c r="D28" i="6"/>
  <c r="D15" i="6"/>
  <c r="D10" i="6"/>
  <c r="E51" i="4" l="1"/>
  <c r="F50" i="4"/>
  <c r="F51" i="4" s="1"/>
  <c r="D51" i="4"/>
  <c r="C51" i="4"/>
  <c r="C9" i="5" l="1"/>
  <c r="F39" i="2"/>
  <c r="D34" i="2"/>
  <c r="E34" i="2"/>
  <c r="C34" i="2"/>
  <c r="E85" i="3" l="1"/>
  <c r="F46" i="3"/>
  <c r="E43" i="3" l="1"/>
  <c r="C43" i="3"/>
  <c r="F47" i="3"/>
  <c r="E48" i="3"/>
  <c r="F58" i="3"/>
  <c r="D105" i="3" l="1"/>
  <c r="E105" i="3"/>
  <c r="C105" i="3"/>
  <c r="F111" i="3"/>
  <c r="D25" i="3"/>
  <c r="D22" i="3" s="1"/>
  <c r="E25" i="3"/>
  <c r="E22" i="3" s="1"/>
  <c r="C25" i="3"/>
  <c r="C22" i="3" s="1"/>
  <c r="F26" i="3"/>
  <c r="F27" i="3"/>
  <c r="F24" i="3"/>
  <c r="F23" i="3"/>
  <c r="J11" i="6" s="1"/>
  <c r="E24" i="2"/>
  <c r="E32" i="2"/>
  <c r="F25" i="3" l="1"/>
  <c r="F22" i="3" l="1"/>
  <c r="H11" i="6"/>
  <c r="B118" i="5"/>
  <c r="H118" i="5" s="1"/>
  <c r="G113" i="5"/>
  <c r="G115" i="5"/>
  <c r="G120" i="5"/>
  <c r="G125" i="5"/>
  <c r="G118" i="5"/>
  <c r="G123" i="5"/>
  <c r="G98" i="5"/>
  <c r="G100" i="5"/>
  <c r="G95" i="5"/>
  <c r="G93" i="5"/>
  <c r="F125" i="5" l="1"/>
  <c r="E125" i="5"/>
  <c r="D125" i="5"/>
  <c r="C125" i="5"/>
  <c r="F120" i="5"/>
  <c r="E120" i="5"/>
  <c r="D120" i="5"/>
  <c r="C120" i="5"/>
  <c r="F115" i="5"/>
  <c r="E115" i="5"/>
  <c r="D115" i="5"/>
  <c r="C115" i="5"/>
  <c r="E110" i="5"/>
  <c r="D110" i="5"/>
  <c r="F100" i="5"/>
  <c r="E100" i="5"/>
  <c r="D100" i="5"/>
  <c r="C100" i="5"/>
  <c r="F95" i="5"/>
  <c r="E95" i="5"/>
  <c r="D95" i="5"/>
  <c r="C95" i="5"/>
  <c r="H68" i="5"/>
  <c r="H53" i="5"/>
  <c r="H52" i="5"/>
  <c r="E48" i="5"/>
  <c r="F48" i="5"/>
  <c r="F45" i="5"/>
  <c r="E45" i="5"/>
  <c r="D45" i="5"/>
  <c r="C45" i="5"/>
  <c r="G40" i="5"/>
  <c r="H40" i="5"/>
  <c r="F40" i="5"/>
  <c r="E40" i="5"/>
  <c r="D40" i="5"/>
  <c r="C40" i="5"/>
  <c r="B40" i="5"/>
  <c r="B33" i="5"/>
  <c r="C33" i="5"/>
  <c r="D33" i="5"/>
  <c r="E33" i="5"/>
  <c r="F33" i="5"/>
  <c r="G43" i="5"/>
  <c r="H43" i="5" s="1"/>
  <c r="G38" i="5"/>
  <c r="H38" i="5" s="1"/>
  <c r="G30" i="5"/>
  <c r="G28" i="5"/>
  <c r="F30" i="5"/>
  <c r="E30" i="5"/>
  <c r="D30" i="5"/>
  <c r="C30" i="5"/>
  <c r="F25" i="5"/>
  <c r="E25" i="5"/>
  <c r="D25" i="5"/>
  <c r="C25" i="5"/>
  <c r="D15" i="5"/>
  <c r="E15" i="5"/>
  <c r="F15" i="5"/>
  <c r="G25" i="5"/>
  <c r="G23" i="5"/>
  <c r="C13" i="5"/>
  <c r="G13" i="5" s="1"/>
  <c r="E10" i="5"/>
  <c r="F10" i="5"/>
  <c r="C7" i="5"/>
  <c r="C8" i="5"/>
  <c r="C48" i="5" s="1"/>
  <c r="D8" i="5"/>
  <c r="G8" i="5" s="1"/>
  <c r="F23" i="2"/>
  <c r="F25" i="2"/>
  <c r="F26" i="2"/>
  <c r="F27" i="2"/>
  <c r="F28" i="2"/>
  <c r="F29" i="2"/>
  <c r="F30" i="2"/>
  <c r="F31" i="2"/>
  <c r="F32" i="2"/>
  <c r="F33" i="2"/>
  <c r="F36" i="2"/>
  <c r="F37" i="2"/>
  <c r="F38" i="2"/>
  <c r="F35" i="2"/>
  <c r="F34" i="2" s="1"/>
  <c r="D51" i="2"/>
  <c r="C20" i="5"/>
  <c r="D20" i="5"/>
  <c r="E20" i="5"/>
  <c r="F20" i="5"/>
  <c r="B20" i="5"/>
  <c r="G18" i="5"/>
  <c r="H18" i="5" s="1"/>
  <c r="D10" i="1"/>
  <c r="F57" i="2"/>
  <c r="F66" i="2"/>
  <c r="H10" i="7" s="1"/>
  <c r="F67" i="2"/>
  <c r="J13" i="1"/>
  <c r="J14" i="1"/>
  <c r="J23" i="1"/>
  <c r="J24" i="1"/>
  <c r="D25" i="1"/>
  <c r="D26" i="1"/>
  <c r="D19" i="1"/>
  <c r="F125" i="3"/>
  <c r="F124" i="3"/>
  <c r="F120" i="3"/>
  <c r="F121" i="3"/>
  <c r="F122" i="3"/>
  <c r="F119" i="3"/>
  <c r="F117" i="3"/>
  <c r="F116" i="3"/>
  <c r="D115" i="3"/>
  <c r="D118" i="3"/>
  <c r="B113" i="5" s="1"/>
  <c r="H113" i="5" s="1"/>
  <c r="F113" i="3"/>
  <c r="D112" i="3"/>
  <c r="F107" i="3"/>
  <c r="F108" i="3"/>
  <c r="F109" i="3"/>
  <c r="F110" i="3"/>
  <c r="F106" i="3"/>
  <c r="D103" i="3"/>
  <c r="F100" i="3"/>
  <c r="F101" i="3"/>
  <c r="F50" i="3"/>
  <c r="F51" i="3"/>
  <c r="F52" i="3"/>
  <c r="F53" i="3"/>
  <c r="F54" i="3"/>
  <c r="F55" i="3"/>
  <c r="F56" i="3"/>
  <c r="F57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49" i="3"/>
  <c r="D48" i="3"/>
  <c r="D45" i="3"/>
  <c r="F44" i="3"/>
  <c r="F40" i="3"/>
  <c r="F41" i="3"/>
  <c r="F42" i="3"/>
  <c r="F39" i="3"/>
  <c r="D38" i="3"/>
  <c r="F33" i="3"/>
  <c r="F31" i="3"/>
  <c r="D32" i="3"/>
  <c r="E32" i="3"/>
  <c r="F32" i="3"/>
  <c r="C32" i="3"/>
  <c r="D30" i="3"/>
  <c r="D29" i="3" s="1"/>
  <c r="F45" i="3" l="1"/>
  <c r="F43" i="3" s="1"/>
  <c r="D43" i="3"/>
  <c r="D37" i="3" s="1"/>
  <c r="B103" i="5" s="1"/>
  <c r="D48" i="5"/>
  <c r="G48" i="5" s="1"/>
  <c r="D24" i="1"/>
  <c r="D23" i="1" s="1"/>
  <c r="F105" i="3"/>
  <c r="D114" i="3"/>
  <c r="B123" i="5"/>
  <c r="H123" i="5" s="1"/>
  <c r="J20" i="1"/>
  <c r="D102" i="3"/>
  <c r="J18" i="1" s="1"/>
  <c r="B108" i="5"/>
  <c r="J21" i="1"/>
  <c r="G33" i="5"/>
  <c r="H33" i="5" s="1"/>
  <c r="F18" i="3"/>
  <c r="F19" i="3"/>
  <c r="F20" i="3"/>
  <c r="F21" i="3"/>
  <c r="F17" i="3"/>
  <c r="E13" i="3"/>
  <c r="F10" i="3"/>
  <c r="F11" i="3"/>
  <c r="F12" i="3"/>
  <c r="F9" i="3"/>
  <c r="D16" i="3"/>
  <c r="D18" i="1" s="1"/>
  <c r="D13" i="3"/>
  <c r="D8" i="3"/>
  <c r="D24" i="2"/>
  <c r="D12" i="2"/>
  <c r="D10" i="2" s="1"/>
  <c r="D9" i="2" s="1"/>
  <c r="E72" i="2"/>
  <c r="D72" i="2"/>
  <c r="F70" i="2"/>
  <c r="D69" i="2"/>
  <c r="D56" i="2"/>
  <c r="E56" i="2"/>
  <c r="E55" i="2" s="1"/>
  <c r="F53" i="2"/>
  <c r="D52" i="2"/>
  <c r="F50" i="2"/>
  <c r="F49" i="2"/>
  <c r="F48" i="2"/>
  <c r="F46" i="2"/>
  <c r="F45" i="2"/>
  <c r="F43" i="2"/>
  <c r="F42" i="2"/>
  <c r="D47" i="2"/>
  <c r="D44" i="2"/>
  <c r="D41" i="2"/>
  <c r="F9" i="4"/>
  <c r="F10" i="4"/>
  <c r="F11" i="4"/>
  <c r="F12" i="4"/>
  <c r="F13" i="4"/>
  <c r="F14" i="4"/>
  <c r="F15" i="4"/>
  <c r="F16" i="4"/>
  <c r="F17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7" i="4"/>
  <c r="E18" i="12"/>
  <c r="B93" i="5" s="1"/>
  <c r="H93" i="5" s="1"/>
  <c r="F18" i="12"/>
  <c r="G18" i="12"/>
  <c r="E19" i="12"/>
  <c r="E20" i="12"/>
  <c r="F20" i="12"/>
  <c r="G20" i="12"/>
  <c r="E21" i="12"/>
  <c r="F21" i="12"/>
  <c r="G21" i="12"/>
  <c r="E22" i="12"/>
  <c r="F22" i="12"/>
  <c r="G22" i="12"/>
  <c r="D19" i="12"/>
  <c r="D20" i="12"/>
  <c r="D21" i="12"/>
  <c r="D22" i="12"/>
  <c r="D18" i="12"/>
  <c r="E12" i="12"/>
  <c r="F12" i="12"/>
  <c r="G12" i="12"/>
  <c r="E13" i="12"/>
  <c r="F13" i="12"/>
  <c r="G13" i="12"/>
  <c r="E14" i="12"/>
  <c r="F14" i="12"/>
  <c r="G14" i="12"/>
  <c r="E15" i="12"/>
  <c r="F15" i="12"/>
  <c r="G15" i="12"/>
  <c r="E16" i="12"/>
  <c r="F16" i="12"/>
  <c r="G16" i="12"/>
  <c r="D13" i="12"/>
  <c r="D14" i="12"/>
  <c r="D15" i="12"/>
  <c r="D16" i="12"/>
  <c r="D12" i="12"/>
  <c r="E11" i="12"/>
  <c r="B83" i="5" s="1"/>
  <c r="F11" i="12"/>
  <c r="G11" i="12"/>
  <c r="D11" i="12"/>
  <c r="E8" i="12"/>
  <c r="F8" i="12"/>
  <c r="G8" i="12"/>
  <c r="E9" i="12"/>
  <c r="F9" i="12"/>
  <c r="G9" i="12"/>
  <c r="D9" i="12"/>
  <c r="D8" i="12"/>
  <c r="D55" i="2" l="1"/>
  <c r="F56" i="2"/>
  <c r="B23" i="5"/>
  <c r="H23" i="5" s="1"/>
  <c r="D11" i="1"/>
  <c r="D68" i="2"/>
  <c r="J19" i="1"/>
  <c r="G10" i="12"/>
  <c r="E10" i="12"/>
  <c r="B78" i="5" s="1"/>
  <c r="F10" i="12"/>
  <c r="F17" i="12"/>
  <c r="G17" i="12"/>
  <c r="E17" i="12"/>
  <c r="B88" i="5" s="1"/>
  <c r="D7" i="3"/>
  <c r="D6" i="3" s="1"/>
  <c r="D8" i="2"/>
  <c r="B8" i="5" s="1"/>
  <c r="D40" i="2"/>
  <c r="E24" i="13"/>
  <c r="E18" i="13"/>
  <c r="F18" i="13"/>
  <c r="G18" i="13"/>
  <c r="E19" i="13"/>
  <c r="F19" i="13"/>
  <c r="G19" i="13"/>
  <c r="E20" i="13"/>
  <c r="F20" i="13"/>
  <c r="G20" i="13"/>
  <c r="E21" i="13"/>
  <c r="C108" i="5" s="1"/>
  <c r="F21" i="13"/>
  <c r="G21" i="13"/>
  <c r="E22" i="13"/>
  <c r="F22" i="13"/>
  <c r="G22" i="13"/>
  <c r="D19" i="13"/>
  <c r="D20" i="13"/>
  <c r="D21" i="13"/>
  <c r="D22" i="13"/>
  <c r="D18" i="13"/>
  <c r="E12" i="13"/>
  <c r="F12" i="13"/>
  <c r="G12" i="13"/>
  <c r="E13" i="13"/>
  <c r="F13" i="13"/>
  <c r="G13" i="13"/>
  <c r="E14" i="13"/>
  <c r="F14" i="13"/>
  <c r="G14" i="13"/>
  <c r="E15" i="13"/>
  <c r="F15" i="13"/>
  <c r="G15" i="13"/>
  <c r="E16" i="13"/>
  <c r="F16" i="13"/>
  <c r="G16" i="13"/>
  <c r="D13" i="13"/>
  <c r="D14" i="13"/>
  <c r="D15" i="13"/>
  <c r="D16" i="13"/>
  <c r="D12" i="13"/>
  <c r="E11" i="13"/>
  <c r="C83" i="5" s="1"/>
  <c r="F11" i="13"/>
  <c r="G11" i="13"/>
  <c r="D11" i="13"/>
  <c r="E8" i="13"/>
  <c r="F8" i="13"/>
  <c r="G8" i="13"/>
  <c r="E9" i="13"/>
  <c r="F9" i="13"/>
  <c r="G9" i="13"/>
  <c r="D9" i="13"/>
  <c r="D8" i="13"/>
  <c r="D9" i="1" l="1"/>
  <c r="B13" i="5"/>
  <c r="H13" i="5" s="1"/>
  <c r="B98" i="5"/>
  <c r="J15" i="1"/>
  <c r="J12" i="1" s="1"/>
  <c r="D65" i="2"/>
  <c r="B28" i="5"/>
  <c r="H28" i="5" s="1"/>
  <c r="D34" i="3"/>
  <c r="B48" i="5"/>
  <c r="H48" i="5" s="1"/>
  <c r="H58" i="5" s="1"/>
  <c r="H8" i="5"/>
  <c r="E23" i="12"/>
  <c r="F10" i="13"/>
  <c r="F17" i="13"/>
  <c r="G17" i="13"/>
  <c r="E17" i="13"/>
  <c r="C88" i="5" s="1"/>
  <c r="C103" i="5"/>
  <c r="D96" i="3"/>
  <c r="G10" i="13"/>
  <c r="G23" i="13" s="1"/>
  <c r="E10" i="13"/>
  <c r="C78" i="5" s="1"/>
  <c r="D17" i="1"/>
  <c r="D16" i="1" s="1"/>
  <c r="D7" i="2"/>
  <c r="D59" i="2" s="1"/>
  <c r="D8" i="1"/>
  <c r="D7" i="1" s="1"/>
  <c r="D6" i="1" s="1"/>
  <c r="D28" i="1" s="1"/>
  <c r="E18" i="14"/>
  <c r="F18" i="14"/>
  <c r="G18" i="14"/>
  <c r="E19" i="14"/>
  <c r="F19" i="14"/>
  <c r="G19" i="14"/>
  <c r="E20" i="14"/>
  <c r="F20" i="14"/>
  <c r="G20" i="14"/>
  <c r="E21" i="14"/>
  <c r="F21" i="14"/>
  <c r="G21" i="14"/>
  <c r="E22" i="14"/>
  <c r="F22" i="14"/>
  <c r="G22" i="14"/>
  <c r="D19" i="14"/>
  <c r="D20" i="14"/>
  <c r="D21" i="14"/>
  <c r="D22" i="14"/>
  <c r="D18" i="14"/>
  <c r="E12" i="14"/>
  <c r="F12" i="14"/>
  <c r="G12" i="14"/>
  <c r="E13" i="14"/>
  <c r="F13" i="14"/>
  <c r="G13" i="14"/>
  <c r="E14" i="14"/>
  <c r="F14" i="14"/>
  <c r="G14" i="14"/>
  <c r="E15" i="14"/>
  <c r="F15" i="14"/>
  <c r="G15" i="14"/>
  <c r="E16" i="14"/>
  <c r="F16" i="14"/>
  <c r="G16" i="14"/>
  <c r="D13" i="14"/>
  <c r="D14" i="14"/>
  <c r="D15" i="14"/>
  <c r="D16" i="14"/>
  <c r="D12" i="14"/>
  <c r="E11" i="14"/>
  <c r="D83" i="5" s="1"/>
  <c r="F11" i="14"/>
  <c r="G11" i="14"/>
  <c r="D11" i="14"/>
  <c r="E8" i="14"/>
  <c r="F8" i="14"/>
  <c r="G8" i="14"/>
  <c r="E9" i="14"/>
  <c r="F9" i="14"/>
  <c r="G9" i="14"/>
  <c r="D9" i="14"/>
  <c r="D8" i="14"/>
  <c r="F23" i="13" l="1"/>
  <c r="H98" i="5"/>
  <c r="B63" i="5"/>
  <c r="E23" i="13"/>
  <c r="C63" i="5"/>
  <c r="F10" i="14"/>
  <c r="D103" i="5"/>
  <c r="D97" i="3"/>
  <c r="G10" i="14"/>
  <c r="E10" i="14"/>
  <c r="D78" i="5" s="1"/>
  <c r="G17" i="14"/>
  <c r="E17" i="14"/>
  <c r="D88" i="5" s="1"/>
  <c r="F17" i="14"/>
  <c r="E18" i="16"/>
  <c r="F18" i="16"/>
  <c r="G18" i="16"/>
  <c r="E19" i="16"/>
  <c r="F19" i="16"/>
  <c r="G19" i="16"/>
  <c r="E20" i="16"/>
  <c r="F20" i="16"/>
  <c r="G20" i="16"/>
  <c r="E21" i="16"/>
  <c r="F21" i="16"/>
  <c r="G21" i="16"/>
  <c r="E22" i="16"/>
  <c r="F22" i="16"/>
  <c r="G22" i="16"/>
  <c r="D19" i="16"/>
  <c r="D20" i="16"/>
  <c r="D21" i="16"/>
  <c r="D22" i="16"/>
  <c r="D18" i="16"/>
  <c r="E12" i="16"/>
  <c r="F12" i="16"/>
  <c r="G12" i="16"/>
  <c r="E13" i="16"/>
  <c r="F13" i="16"/>
  <c r="G13" i="16"/>
  <c r="E14" i="16"/>
  <c r="F14" i="16"/>
  <c r="G14" i="16"/>
  <c r="E15" i="16"/>
  <c r="F15" i="16"/>
  <c r="G15" i="16"/>
  <c r="E16" i="16"/>
  <c r="F16" i="16"/>
  <c r="G16" i="16"/>
  <c r="D13" i="16"/>
  <c r="D14" i="16"/>
  <c r="D15" i="16"/>
  <c r="D16" i="16"/>
  <c r="D12" i="16"/>
  <c r="E11" i="16"/>
  <c r="F11" i="16"/>
  <c r="G11" i="16"/>
  <c r="D11" i="16"/>
  <c r="E8" i="16"/>
  <c r="F8" i="16"/>
  <c r="G8" i="16"/>
  <c r="E9" i="16"/>
  <c r="F9" i="16"/>
  <c r="G9" i="16"/>
  <c r="D9" i="16"/>
  <c r="D8" i="16"/>
  <c r="F23" i="14" l="1"/>
  <c r="D98" i="3"/>
  <c r="E103" i="5"/>
  <c r="D63" i="5"/>
  <c r="E83" i="5"/>
  <c r="E23" i="14"/>
  <c r="G23" i="14"/>
  <c r="F17" i="16"/>
  <c r="G17" i="16"/>
  <c r="E17" i="16"/>
  <c r="G10" i="16"/>
  <c r="G23" i="16" s="1"/>
  <c r="E10" i="16"/>
  <c r="F10" i="16"/>
  <c r="E23" i="16"/>
  <c r="E18" i="17"/>
  <c r="D64" i="2" s="1"/>
  <c r="J11" i="1" s="1"/>
  <c r="F18" i="17"/>
  <c r="G18" i="17"/>
  <c r="E19" i="17"/>
  <c r="F19" i="17"/>
  <c r="G19" i="17"/>
  <c r="E20" i="17"/>
  <c r="F20" i="17"/>
  <c r="G20" i="17"/>
  <c r="E21" i="17"/>
  <c r="F21" i="17"/>
  <c r="G21" i="17"/>
  <c r="E22" i="17"/>
  <c r="F22" i="17"/>
  <c r="G22" i="17"/>
  <c r="D19" i="17"/>
  <c r="D20" i="17"/>
  <c r="D21" i="17"/>
  <c r="D22" i="17"/>
  <c r="F108" i="5" s="1"/>
  <c r="D18" i="17"/>
  <c r="D13" i="17"/>
  <c r="D14" i="17"/>
  <c r="D15" i="17"/>
  <c r="D16" i="17"/>
  <c r="F13" i="17"/>
  <c r="G13" i="17"/>
  <c r="F14" i="17"/>
  <c r="G14" i="17"/>
  <c r="F15" i="17"/>
  <c r="G15" i="17"/>
  <c r="F16" i="17"/>
  <c r="G16" i="17"/>
  <c r="E13" i="17"/>
  <c r="E14" i="17"/>
  <c r="E15" i="17"/>
  <c r="E16" i="17"/>
  <c r="E11" i="17"/>
  <c r="F83" i="5" s="1"/>
  <c r="F11" i="17"/>
  <c r="G11" i="17"/>
  <c r="D11" i="17"/>
  <c r="D9" i="17"/>
  <c r="E9" i="17"/>
  <c r="F9" i="17"/>
  <c r="G9" i="17"/>
  <c r="E8" i="17"/>
  <c r="F8" i="17"/>
  <c r="G8" i="17"/>
  <c r="D8" i="17"/>
  <c r="E12" i="17"/>
  <c r="E17" i="17" l="1"/>
  <c r="F88" i="5" s="1"/>
  <c r="E10" i="17"/>
  <c r="F78" i="5" s="1"/>
  <c r="F23" i="16"/>
  <c r="G108" i="5"/>
  <c r="H108" i="5" s="1"/>
  <c r="F110" i="5"/>
  <c r="F103" i="5"/>
  <c r="G103" i="5" s="1"/>
  <c r="H103" i="5" s="1"/>
  <c r="D99" i="3"/>
  <c r="D95" i="3" s="1"/>
  <c r="D36" i="3" s="1"/>
  <c r="D62" i="2"/>
  <c r="J9" i="1" s="1"/>
  <c r="D63" i="2"/>
  <c r="J10" i="1" s="1"/>
  <c r="E88" i="5"/>
  <c r="G83" i="5"/>
  <c r="H83" i="5" s="1"/>
  <c r="E78" i="5"/>
  <c r="D61" i="2" l="1"/>
  <c r="D60" i="2" s="1"/>
  <c r="G88" i="5"/>
  <c r="H88" i="5" s="1"/>
  <c r="E23" i="17"/>
  <c r="F63" i="5"/>
  <c r="J17" i="1"/>
  <c r="J16" i="1" s="1"/>
  <c r="D35" i="3"/>
  <c r="D126" i="3" s="1"/>
  <c r="J8" i="1"/>
  <c r="J7" i="1" s="1"/>
  <c r="E63" i="5"/>
  <c r="G78" i="5"/>
  <c r="G12" i="17"/>
  <c r="D75" i="2" l="1"/>
  <c r="J6" i="1"/>
  <c r="J28" i="1" s="1"/>
  <c r="G63" i="5"/>
  <c r="H63" i="5" s="1"/>
  <c r="H73" i="5" s="1"/>
  <c r="H78" i="5"/>
  <c r="F12" i="17"/>
  <c r="D12" i="17"/>
  <c r="E38" i="3" l="1"/>
  <c r="F38" i="3"/>
  <c r="C38" i="3"/>
  <c r="E8" i="3" l="1"/>
  <c r="C8" i="3"/>
  <c r="C7" i="3" s="1"/>
  <c r="C24" i="2" l="1"/>
  <c r="C6" i="10" l="1"/>
  <c r="I14" i="1" l="1"/>
  <c r="K14" i="1"/>
  <c r="L14" i="1"/>
  <c r="C10" i="5" l="1"/>
  <c r="B15" i="6" s="1"/>
  <c r="C14" i="5" l="1"/>
  <c r="C15" i="5" s="1"/>
  <c r="C15" i="6" s="1"/>
  <c r="D9" i="5"/>
  <c r="D10" i="5" s="1"/>
  <c r="E69" i="2" l="1"/>
  <c r="G124" i="5"/>
  <c r="G119" i="5"/>
  <c r="G114" i="5"/>
  <c r="G99" i="5"/>
  <c r="G94" i="5"/>
  <c r="C34" i="5"/>
  <c r="C49" i="5" s="1"/>
  <c r="D34" i="5"/>
  <c r="E34" i="5"/>
  <c r="E49" i="5" s="1"/>
  <c r="F34" i="5"/>
  <c r="F49" i="5" s="1"/>
  <c r="B34" i="5"/>
  <c r="F35" i="5"/>
  <c r="E35" i="5"/>
  <c r="C35" i="5"/>
  <c r="G39" i="5"/>
  <c r="B45" i="5"/>
  <c r="B35" i="5" s="1"/>
  <c r="G44" i="5"/>
  <c r="G45" i="5" s="1"/>
  <c r="G29" i="5"/>
  <c r="G24" i="5"/>
  <c r="G19" i="5"/>
  <c r="G14" i="5"/>
  <c r="G15" i="5" s="1"/>
  <c r="G9" i="5"/>
  <c r="G10" i="5" s="1"/>
  <c r="E68" i="2" l="1"/>
  <c r="F69" i="2"/>
  <c r="E50" i="5"/>
  <c r="H19" i="5"/>
  <c r="E51" i="2" s="1"/>
  <c r="F50" i="5"/>
  <c r="G34" i="5"/>
  <c r="H34" i="5" s="1"/>
  <c r="E65" i="2"/>
  <c r="H44" i="5"/>
  <c r="D35" i="5"/>
  <c r="G35" i="5" s="1"/>
  <c r="H35" i="5" s="1"/>
  <c r="D49" i="5"/>
  <c r="G49" i="5" s="1"/>
  <c r="H39" i="5"/>
  <c r="H45" i="5" l="1"/>
  <c r="H54" i="5"/>
  <c r="B119" i="5"/>
  <c r="B99" i="5"/>
  <c r="F68" i="2"/>
  <c r="H69" i="5"/>
  <c r="K13" i="1"/>
  <c r="L13" i="1"/>
  <c r="K15" i="1"/>
  <c r="K24" i="1"/>
  <c r="K23" i="1" s="1"/>
  <c r="E25" i="1"/>
  <c r="E26" i="1"/>
  <c r="E19" i="1"/>
  <c r="E10" i="1"/>
  <c r="B100" i="5" l="1"/>
  <c r="H99" i="5"/>
  <c r="H100" i="5" s="1"/>
  <c r="H119" i="5"/>
  <c r="H120" i="5" s="1"/>
  <c r="B120" i="5"/>
  <c r="K12" i="1"/>
  <c r="E24" i="1"/>
  <c r="E23" i="1" s="1"/>
  <c r="E52" i="2"/>
  <c r="E47" i="2"/>
  <c r="E44" i="2"/>
  <c r="E41" i="2"/>
  <c r="E12" i="2"/>
  <c r="E10" i="2" s="1"/>
  <c r="F44" i="2"/>
  <c r="F47" i="2"/>
  <c r="F52" i="2"/>
  <c r="F11" i="1" s="1"/>
  <c r="F54" i="2"/>
  <c r="F25" i="1"/>
  <c r="F58" i="2"/>
  <c r="F55" i="2" s="1"/>
  <c r="F73" i="2"/>
  <c r="F74" i="2"/>
  <c r="L24" i="1" s="1"/>
  <c r="L23" i="1" s="1"/>
  <c r="E118" i="3"/>
  <c r="E115" i="3"/>
  <c r="B124" i="5" s="1"/>
  <c r="E112" i="3"/>
  <c r="E103" i="3"/>
  <c r="E30" i="3"/>
  <c r="E29" i="3" s="1"/>
  <c r="E16" i="3"/>
  <c r="E18" i="1" s="1"/>
  <c r="F8" i="3"/>
  <c r="F7" i="3" s="1"/>
  <c r="H10" i="6" s="1"/>
  <c r="F15" i="3"/>
  <c r="F13" i="3" s="1"/>
  <c r="F26" i="1"/>
  <c r="F104" i="3"/>
  <c r="F112" i="3"/>
  <c r="E8" i="2" l="1"/>
  <c r="E9" i="2"/>
  <c r="H124" i="5"/>
  <c r="H125" i="5" s="1"/>
  <c r="I106" i="5" s="1"/>
  <c r="B125" i="5"/>
  <c r="F24" i="2"/>
  <c r="F24" i="1"/>
  <c r="F23" i="1" s="1"/>
  <c r="E40" i="2"/>
  <c r="B14" i="5" s="1"/>
  <c r="K21" i="1"/>
  <c r="B114" i="5"/>
  <c r="E7" i="3"/>
  <c r="E102" i="3"/>
  <c r="K18" i="1" s="1"/>
  <c r="B109" i="5"/>
  <c r="B110" i="5" s="1"/>
  <c r="F12" i="2"/>
  <c r="F41" i="2"/>
  <c r="B24" i="5"/>
  <c r="E11" i="1"/>
  <c r="F40" i="2"/>
  <c r="F9" i="1" s="1"/>
  <c r="E37" i="3"/>
  <c r="F16" i="3"/>
  <c r="F18" i="1" s="1"/>
  <c r="E114" i="3"/>
  <c r="K20" i="1"/>
  <c r="F118" i="3"/>
  <c r="F115" i="3"/>
  <c r="F48" i="3"/>
  <c r="F30" i="3"/>
  <c r="F29" i="3" s="1"/>
  <c r="L21" i="1" l="1"/>
  <c r="L11" i="7"/>
  <c r="B9" i="5"/>
  <c r="B10" i="5" s="1"/>
  <c r="E8" i="1"/>
  <c r="E9" i="1"/>
  <c r="H24" i="5"/>
  <c r="B25" i="5"/>
  <c r="E10" i="6" s="1"/>
  <c r="H14" i="5"/>
  <c r="H15" i="5" s="1"/>
  <c r="B15" i="5"/>
  <c r="C10" i="6" s="1"/>
  <c r="K19" i="1"/>
  <c r="H114" i="5"/>
  <c r="H115" i="5" s="1"/>
  <c r="B115" i="5"/>
  <c r="F103" i="3"/>
  <c r="F102" i="3" s="1"/>
  <c r="L18" i="1" s="1"/>
  <c r="E7" i="2"/>
  <c r="E59" i="2" s="1"/>
  <c r="F59" i="2" s="1"/>
  <c r="B104" i="5"/>
  <c r="B105" i="5" s="1"/>
  <c r="F10" i="2"/>
  <c r="F9" i="2" s="1"/>
  <c r="E7" i="1"/>
  <c r="E6" i="3"/>
  <c r="E34" i="3" s="1"/>
  <c r="B29" i="5"/>
  <c r="E17" i="1"/>
  <c r="E16" i="1" s="1"/>
  <c r="H9" i="5"/>
  <c r="H10" i="5" s="1"/>
  <c r="F114" i="3"/>
  <c r="L20" i="1"/>
  <c r="L19" i="1" s="1"/>
  <c r="F37" i="3"/>
  <c r="F17" i="1"/>
  <c r="B84" i="5"/>
  <c r="B85" i="5" s="1"/>
  <c r="C10" i="7" s="1"/>
  <c r="D10" i="12"/>
  <c r="H29" i="5" l="1"/>
  <c r="H30" i="5" s="1"/>
  <c r="B30" i="5"/>
  <c r="B50" i="5" s="1"/>
  <c r="E6" i="1"/>
  <c r="E28" i="1" s="1"/>
  <c r="J11" i="7"/>
  <c r="B49" i="5"/>
  <c r="H49" i="5" s="1"/>
  <c r="H59" i="5" s="1"/>
  <c r="D17" i="12"/>
  <c r="D23" i="12" s="1"/>
  <c r="B89" i="5"/>
  <c r="B79" i="5"/>
  <c r="B80" i="5" s="1"/>
  <c r="B10" i="7" s="1"/>
  <c r="B94" i="5"/>
  <c r="H94" i="5" l="1"/>
  <c r="H95" i="5" s="1"/>
  <c r="B95" i="5"/>
  <c r="E10" i="7" s="1"/>
  <c r="B90" i="5"/>
  <c r="B64" i="5"/>
  <c r="C84" i="5"/>
  <c r="C102" i="5"/>
  <c r="C109" i="5"/>
  <c r="B65" i="5" l="1"/>
  <c r="G109" i="5"/>
  <c r="C110" i="5"/>
  <c r="K15" i="7" s="1"/>
  <c r="C85" i="5"/>
  <c r="C104" i="5"/>
  <c r="C105" i="5" s="1"/>
  <c r="E96" i="3"/>
  <c r="F96" i="3" s="1"/>
  <c r="C89" i="5"/>
  <c r="D17" i="13"/>
  <c r="D10" i="13"/>
  <c r="C79" i="5"/>
  <c r="D84" i="5"/>
  <c r="D85" i="5" s="1"/>
  <c r="C90" i="5" l="1"/>
  <c r="H109" i="5"/>
  <c r="H110" i="5" s="1"/>
  <c r="G110" i="5"/>
  <c r="C80" i="5"/>
  <c r="D23" i="13"/>
  <c r="D104" i="5"/>
  <c r="D105" i="5" s="1"/>
  <c r="J19" i="7" s="1"/>
  <c r="E97" i="3"/>
  <c r="F97" i="3" s="1"/>
  <c r="C64" i="5"/>
  <c r="D79" i="5"/>
  <c r="D80" i="5" s="1"/>
  <c r="D17" i="14"/>
  <c r="D89" i="5"/>
  <c r="D90" i="5" s="1"/>
  <c r="D10" i="14"/>
  <c r="E84" i="5"/>
  <c r="E85" i="5" s="1"/>
  <c r="C23" i="7" s="1"/>
  <c r="E104" i="5" l="1"/>
  <c r="E105" i="5" s="1"/>
  <c r="J23" i="7" s="1"/>
  <c r="E98" i="3"/>
  <c r="F98" i="3" s="1"/>
  <c r="D64" i="5"/>
  <c r="D10" i="16"/>
  <c r="E79" i="5"/>
  <c r="E80" i="5" s="1"/>
  <c r="B23" i="7" s="1"/>
  <c r="D17" i="16"/>
  <c r="E89" i="5"/>
  <c r="E90" i="5" s="1"/>
  <c r="D23" i="7" s="1"/>
  <c r="D23" i="14"/>
  <c r="E64" i="5" l="1"/>
  <c r="D23" i="16"/>
  <c r="F10" i="17"/>
  <c r="G10" i="17"/>
  <c r="F61" i="2" s="1"/>
  <c r="L8" i="1" s="1"/>
  <c r="F62" i="2"/>
  <c r="L9" i="1" s="1"/>
  <c r="F104" i="5" l="1"/>
  <c r="E99" i="3"/>
  <c r="E62" i="2"/>
  <c r="K9" i="1" s="1"/>
  <c r="F84" i="5"/>
  <c r="E61" i="2"/>
  <c r="F79" i="5"/>
  <c r="F80" i="5" s="1"/>
  <c r="D10" i="17"/>
  <c r="F17" i="17"/>
  <c r="G17" i="17"/>
  <c r="F63" i="2" s="1"/>
  <c r="L10" i="1" s="1"/>
  <c r="D17" i="17"/>
  <c r="K8" i="1" l="1"/>
  <c r="G104" i="5"/>
  <c r="F105" i="5"/>
  <c r="G84" i="5"/>
  <c r="G85" i="5" s="1"/>
  <c r="F85" i="5"/>
  <c r="E95" i="3"/>
  <c r="E36" i="3" s="1"/>
  <c r="E35" i="3" s="1"/>
  <c r="E126" i="3" s="1"/>
  <c r="F99" i="3"/>
  <c r="H84" i="5"/>
  <c r="H85" i="5" s="1"/>
  <c r="E63" i="2"/>
  <c r="K10" i="1" s="1"/>
  <c r="F89" i="5"/>
  <c r="G79" i="5"/>
  <c r="G80" i="5" s="1"/>
  <c r="D23" i="17"/>
  <c r="F23" i="17"/>
  <c r="E64" i="2"/>
  <c r="K11" i="1" s="1"/>
  <c r="E60" i="2" l="1"/>
  <c r="K17" i="1"/>
  <c r="K16" i="1" s="1"/>
  <c r="H104" i="5"/>
  <c r="H105" i="5" s="1"/>
  <c r="G105" i="5"/>
  <c r="G89" i="5"/>
  <c r="F90" i="5"/>
  <c r="K7" i="1"/>
  <c r="F64" i="5"/>
  <c r="H79" i="5"/>
  <c r="G23" i="17"/>
  <c r="F64" i="2"/>
  <c r="L11" i="1" s="1"/>
  <c r="E75" i="2" l="1"/>
  <c r="F75" i="2" s="1"/>
  <c r="F60" i="2"/>
  <c r="K6" i="1"/>
  <c r="K28" i="1" s="1"/>
  <c r="H80" i="5"/>
  <c r="G90" i="5"/>
  <c r="H89" i="5"/>
  <c r="H90" i="5" s="1"/>
  <c r="G64" i="5"/>
  <c r="Q23" i="7"/>
  <c r="Q22" i="7" s="1"/>
  <c r="Q19" i="7"/>
  <c r="F24" i="13"/>
  <c r="D24" i="13"/>
  <c r="G24" i="13"/>
  <c r="H9" i="7"/>
  <c r="H30" i="7" s="1"/>
  <c r="C118" i="3"/>
  <c r="I21" i="1" s="1"/>
  <c r="I13" i="1"/>
  <c r="C25" i="1"/>
  <c r="G24" i="12"/>
  <c r="F24" i="12"/>
  <c r="D24" i="12"/>
  <c r="Q10" i="7" s="1"/>
  <c r="Q9" i="7" s="1"/>
  <c r="N27" i="7"/>
  <c r="N28" i="7"/>
  <c r="I27" i="7"/>
  <c r="I28" i="7"/>
  <c r="C16" i="7"/>
  <c r="F32" i="5"/>
  <c r="C12" i="5"/>
  <c r="C52" i="2"/>
  <c r="C11" i="1" s="1"/>
  <c r="D41" i="18"/>
  <c r="D48" i="18"/>
  <c r="D25" i="18"/>
  <c r="D26" i="18"/>
  <c r="D19" i="18"/>
  <c r="C19" i="18"/>
  <c r="D7" i="5"/>
  <c r="G122" i="5"/>
  <c r="G117" i="5"/>
  <c r="B92" i="5"/>
  <c r="B82" i="5"/>
  <c r="C107" i="5"/>
  <c r="C96" i="3"/>
  <c r="C82" i="5"/>
  <c r="D102" i="5"/>
  <c r="D82" i="5"/>
  <c r="C19" i="7" s="1"/>
  <c r="F107" i="5"/>
  <c r="F102" i="5"/>
  <c r="F82" i="5"/>
  <c r="E102" i="5"/>
  <c r="E82" i="5"/>
  <c r="C47" i="2"/>
  <c r="C44" i="2"/>
  <c r="C48" i="3"/>
  <c r="C70" i="18"/>
  <c r="B70" i="18"/>
  <c r="C65" i="18"/>
  <c r="B65" i="18"/>
  <c r="C63" i="18"/>
  <c r="B63" i="18"/>
  <c r="K10" i="6"/>
  <c r="K9" i="6" s="1"/>
  <c r="K30" i="6" s="1"/>
  <c r="C26" i="1"/>
  <c r="L9" i="7"/>
  <c r="L30" i="7" s="1"/>
  <c r="I24" i="1"/>
  <c r="I23" i="1" s="1"/>
  <c r="B23" i="6"/>
  <c r="B22" i="6" s="1"/>
  <c r="H9" i="6"/>
  <c r="H30" i="6" s="1"/>
  <c r="B41" i="18"/>
  <c r="C48" i="18"/>
  <c r="C43" i="18"/>
  <c r="C41" i="18"/>
  <c r="B19" i="18"/>
  <c r="C26" i="18"/>
  <c r="C21" i="18"/>
  <c r="B21" i="18"/>
  <c r="B26" i="18"/>
  <c r="B43" i="18"/>
  <c r="B48" i="18"/>
  <c r="C69" i="2"/>
  <c r="G17" i="5"/>
  <c r="G20" i="5" s="1"/>
  <c r="B14" i="6"/>
  <c r="N6" i="10"/>
  <c r="N7" i="10"/>
  <c r="N8" i="10"/>
  <c r="N9" i="10"/>
  <c r="N10" i="10"/>
  <c r="N11" i="10"/>
  <c r="N12" i="10"/>
  <c r="N13" i="10"/>
  <c r="B14" i="10"/>
  <c r="C14" i="10"/>
  <c r="D14" i="10"/>
  <c r="E14" i="10"/>
  <c r="F14" i="10"/>
  <c r="G14" i="10"/>
  <c r="H14" i="10"/>
  <c r="I14" i="10"/>
  <c r="J14" i="10"/>
  <c r="K14" i="10"/>
  <c r="L14" i="10"/>
  <c r="M14" i="10"/>
  <c r="N15" i="10"/>
  <c r="N16" i="10"/>
  <c r="N17" i="10"/>
  <c r="N18" i="10"/>
  <c r="N19" i="10"/>
  <c r="N20" i="10"/>
  <c r="N21" i="10"/>
  <c r="N22" i="10"/>
  <c r="N23" i="10"/>
  <c r="B24" i="10"/>
  <c r="C24" i="10"/>
  <c r="D24" i="10"/>
  <c r="E24" i="10"/>
  <c r="F24" i="10"/>
  <c r="G24" i="10"/>
  <c r="G25" i="10" s="1"/>
  <c r="H24" i="10"/>
  <c r="I24" i="10"/>
  <c r="J24" i="10"/>
  <c r="K24" i="10"/>
  <c r="K25" i="10" s="1"/>
  <c r="L24" i="10"/>
  <c r="M24" i="10"/>
  <c r="C15" i="11"/>
  <c r="C16" i="11"/>
  <c r="C36" i="11"/>
  <c r="D15" i="11"/>
  <c r="D16" i="11"/>
  <c r="D36" i="11"/>
  <c r="E15" i="11"/>
  <c r="E16" i="11"/>
  <c r="E36" i="11"/>
  <c r="F15" i="11"/>
  <c r="F16" i="11"/>
  <c r="F36" i="11"/>
  <c r="C17" i="11"/>
  <c r="D17" i="11"/>
  <c r="E17" i="11"/>
  <c r="F17" i="11"/>
  <c r="C26" i="11"/>
  <c r="C35" i="11"/>
  <c r="D26" i="11"/>
  <c r="E26" i="11"/>
  <c r="F26" i="11"/>
  <c r="D35" i="11"/>
  <c r="E35" i="11"/>
  <c r="F35" i="11"/>
  <c r="C7" i="15"/>
  <c r="H7" i="15"/>
  <c r="D7" i="15"/>
  <c r="E7" i="15"/>
  <c r="F7" i="15"/>
  <c r="G7" i="15"/>
  <c r="H8" i="15"/>
  <c r="H9" i="15"/>
  <c r="H10" i="15"/>
  <c r="H11" i="15"/>
  <c r="H12" i="15"/>
  <c r="H13" i="15"/>
  <c r="H14" i="15"/>
  <c r="H15" i="15"/>
  <c r="H16" i="15"/>
  <c r="H17" i="15"/>
  <c r="H18" i="15"/>
  <c r="C19" i="15"/>
  <c r="C28" i="15"/>
  <c r="D19" i="15"/>
  <c r="D28" i="15"/>
  <c r="E19" i="15"/>
  <c r="E28" i="15"/>
  <c r="F19" i="15"/>
  <c r="G19" i="15"/>
  <c r="G28" i="15"/>
  <c r="H20" i="15"/>
  <c r="H21" i="15"/>
  <c r="H22" i="15"/>
  <c r="H23" i="15"/>
  <c r="H24" i="15"/>
  <c r="H25" i="15"/>
  <c r="H26" i="15"/>
  <c r="H27" i="15"/>
  <c r="H29" i="15"/>
  <c r="F30" i="15"/>
  <c r="H30" i="15"/>
  <c r="G30" i="15"/>
  <c r="F31" i="15"/>
  <c r="G31" i="15"/>
  <c r="F32" i="15"/>
  <c r="G32" i="15"/>
  <c r="C33" i="15"/>
  <c r="D33" i="15"/>
  <c r="E33" i="15"/>
  <c r="H35" i="15"/>
  <c r="C36" i="15"/>
  <c r="C34" i="15"/>
  <c r="D36" i="15"/>
  <c r="D34" i="15"/>
  <c r="E36" i="15"/>
  <c r="E34" i="15"/>
  <c r="F36" i="15"/>
  <c r="F34" i="15"/>
  <c r="G36" i="15"/>
  <c r="G34" i="15"/>
  <c r="H37" i="15"/>
  <c r="H38" i="15"/>
  <c r="H39" i="15"/>
  <c r="H40" i="15"/>
  <c r="H41" i="15"/>
  <c r="H42" i="15"/>
  <c r="H43" i="15"/>
  <c r="C45" i="15"/>
  <c r="D45" i="15"/>
  <c r="D44" i="15"/>
  <c r="E45" i="15"/>
  <c r="E44" i="15"/>
  <c r="F45" i="15"/>
  <c r="F44" i="15"/>
  <c r="G45" i="15"/>
  <c r="G44" i="15"/>
  <c r="H46" i="15"/>
  <c r="H47" i="15"/>
  <c r="H48" i="15"/>
  <c r="H49" i="15"/>
  <c r="H50" i="15"/>
  <c r="H51" i="15"/>
  <c r="H52" i="15"/>
  <c r="H53" i="15"/>
  <c r="H54" i="15"/>
  <c r="H56" i="15"/>
  <c r="H57" i="15"/>
  <c r="H58" i="15"/>
  <c r="H59" i="15"/>
  <c r="H60" i="15"/>
  <c r="C61" i="15"/>
  <c r="D61" i="15"/>
  <c r="E61" i="15"/>
  <c r="F61" i="15"/>
  <c r="F55" i="15"/>
  <c r="G61" i="15"/>
  <c r="H62" i="15"/>
  <c r="H63" i="15"/>
  <c r="H64" i="15"/>
  <c r="H65" i="15"/>
  <c r="C66" i="15"/>
  <c r="D66" i="15"/>
  <c r="E66" i="15"/>
  <c r="H66" i="15"/>
  <c r="F66" i="15"/>
  <c r="G66" i="15"/>
  <c r="H67" i="15"/>
  <c r="H68" i="15"/>
  <c r="H69" i="15"/>
  <c r="H70" i="15"/>
  <c r="H71" i="15"/>
  <c r="H72" i="15"/>
  <c r="C73" i="15"/>
  <c r="D73" i="15"/>
  <c r="E73" i="15"/>
  <c r="F73" i="15"/>
  <c r="G73" i="15"/>
  <c r="H74" i="15"/>
  <c r="H75" i="15"/>
  <c r="C78" i="15"/>
  <c r="D78" i="15"/>
  <c r="D76" i="15"/>
  <c r="E78" i="15"/>
  <c r="E76" i="15"/>
  <c r="F78" i="15"/>
  <c r="G78" i="15"/>
  <c r="H79" i="15"/>
  <c r="H80" i="15"/>
  <c r="H81" i="15"/>
  <c r="H83" i="15"/>
  <c r="H84" i="15"/>
  <c r="C86" i="15"/>
  <c r="D86" i="15"/>
  <c r="E86" i="15"/>
  <c r="F86" i="15"/>
  <c r="G86" i="15"/>
  <c r="H87" i="15"/>
  <c r="H88" i="15"/>
  <c r="H89" i="15"/>
  <c r="H91" i="15"/>
  <c r="C12" i="2"/>
  <c r="C41" i="2"/>
  <c r="C56" i="2"/>
  <c r="C72" i="2"/>
  <c r="C16" i="3"/>
  <c r="I10" i="6" s="1"/>
  <c r="I9" i="6" s="1"/>
  <c r="C19" i="1"/>
  <c r="C30" i="3"/>
  <c r="C29" i="3" s="1"/>
  <c r="C103" i="3"/>
  <c r="B107" i="5" s="1"/>
  <c r="K11" i="7" s="1"/>
  <c r="C112" i="3"/>
  <c r="C115" i="3"/>
  <c r="I20" i="1" s="1"/>
  <c r="G22" i="5"/>
  <c r="G27" i="5"/>
  <c r="B32" i="5"/>
  <c r="C32" i="5"/>
  <c r="D32" i="5"/>
  <c r="E32" i="5"/>
  <c r="F47" i="5"/>
  <c r="G37" i="5"/>
  <c r="H37" i="5"/>
  <c r="G42" i="5"/>
  <c r="H42" i="5"/>
  <c r="G92" i="5"/>
  <c r="G97" i="5"/>
  <c r="G112" i="5"/>
  <c r="D9" i="6"/>
  <c r="F9" i="6"/>
  <c r="L11" i="6"/>
  <c r="M11" i="6" s="1"/>
  <c r="G12" i="6"/>
  <c r="M12" i="6" s="1"/>
  <c r="L12" i="6"/>
  <c r="E14" i="6"/>
  <c r="H14" i="6"/>
  <c r="I14" i="6"/>
  <c r="K14" i="6"/>
  <c r="D14" i="6"/>
  <c r="F15" i="6"/>
  <c r="F14" i="6" s="1"/>
  <c r="L15" i="6"/>
  <c r="G16" i="6"/>
  <c r="M16" i="6"/>
  <c r="L16" i="6"/>
  <c r="G17" i="6"/>
  <c r="M17" i="6" s="1"/>
  <c r="L17" i="6"/>
  <c r="C18" i="6"/>
  <c r="E18" i="6"/>
  <c r="H18" i="6"/>
  <c r="I18" i="6"/>
  <c r="L18" i="6"/>
  <c r="K18" i="6"/>
  <c r="D19" i="6"/>
  <c r="D18" i="6" s="1"/>
  <c r="F18" i="6"/>
  <c r="L19" i="6"/>
  <c r="G20" i="6"/>
  <c r="M20" i="6" s="1"/>
  <c r="L20" i="6"/>
  <c r="G21" i="6"/>
  <c r="M21" i="6" s="1"/>
  <c r="L21" i="6"/>
  <c r="C22" i="6"/>
  <c r="E22" i="6"/>
  <c r="H22" i="6"/>
  <c r="L22" i="6"/>
  <c r="I22" i="6"/>
  <c r="K22" i="6"/>
  <c r="D23" i="6"/>
  <c r="D22" i="6" s="1"/>
  <c r="F23" i="6"/>
  <c r="F22" i="6" s="1"/>
  <c r="L23" i="6"/>
  <c r="G24" i="6"/>
  <c r="M24" i="6" s="1"/>
  <c r="L24" i="6"/>
  <c r="G25" i="6"/>
  <c r="M25" i="6" s="1"/>
  <c r="L25" i="6"/>
  <c r="B26" i="6"/>
  <c r="C26" i="6"/>
  <c r="D26" i="6"/>
  <c r="E26" i="6"/>
  <c r="H26" i="6"/>
  <c r="I26" i="6"/>
  <c r="J26" i="6"/>
  <c r="K26" i="6"/>
  <c r="F27" i="6"/>
  <c r="F26" i="6" s="1"/>
  <c r="L27" i="6"/>
  <c r="G28" i="6"/>
  <c r="M28" i="6"/>
  <c r="L28" i="6"/>
  <c r="G29" i="6"/>
  <c r="M29" i="6"/>
  <c r="L29" i="6"/>
  <c r="L26" i="6"/>
  <c r="D9" i="7"/>
  <c r="F9" i="7"/>
  <c r="F30" i="7" s="1"/>
  <c r="P9" i="7"/>
  <c r="I11" i="7"/>
  <c r="I12" i="7"/>
  <c r="N12" i="7"/>
  <c r="E14" i="7"/>
  <c r="F14" i="7"/>
  <c r="G14" i="7"/>
  <c r="H14" i="7"/>
  <c r="L14" i="7"/>
  <c r="L13" i="7"/>
  <c r="M14" i="7"/>
  <c r="M13" i="7"/>
  <c r="P14" i="7"/>
  <c r="Q14" i="7"/>
  <c r="N16" i="7"/>
  <c r="I17" i="7"/>
  <c r="N17" i="7"/>
  <c r="E18" i="7"/>
  <c r="E13" i="7"/>
  <c r="F18" i="7"/>
  <c r="G18" i="7"/>
  <c r="H18" i="7"/>
  <c r="K18" i="7"/>
  <c r="L18" i="7"/>
  <c r="M18" i="7"/>
  <c r="Q18" i="7"/>
  <c r="I20" i="7"/>
  <c r="N20" i="7"/>
  <c r="I21" i="7"/>
  <c r="N21" i="7"/>
  <c r="E22" i="7"/>
  <c r="F22" i="7"/>
  <c r="H22" i="7"/>
  <c r="K22" i="7"/>
  <c r="L22" i="7"/>
  <c r="M22" i="7"/>
  <c r="I24" i="7"/>
  <c r="N24" i="7"/>
  <c r="O24" i="7"/>
  <c r="I25" i="7"/>
  <c r="N25" i="7"/>
  <c r="E26" i="7"/>
  <c r="F26" i="7"/>
  <c r="G26" i="7"/>
  <c r="H26" i="7"/>
  <c r="K26" i="7"/>
  <c r="L26" i="7"/>
  <c r="M26" i="7"/>
  <c r="P26" i="7"/>
  <c r="Q26" i="7"/>
  <c r="I29" i="7"/>
  <c r="N29" i="7"/>
  <c r="O29" i="7" s="1"/>
  <c r="Q34" i="7"/>
  <c r="B14" i="8"/>
  <c r="C14" i="8"/>
  <c r="D14" i="8"/>
  <c r="E14" i="8"/>
  <c r="F14" i="8"/>
  <c r="H13" i="6"/>
  <c r="H36" i="15"/>
  <c r="G55" i="15"/>
  <c r="G77" i="15"/>
  <c r="H77" i="15"/>
  <c r="F28" i="15"/>
  <c r="H32" i="15"/>
  <c r="F33" i="15"/>
  <c r="C76" i="15"/>
  <c r="H78" i="15"/>
  <c r="I34" i="15"/>
  <c r="C55" i="15"/>
  <c r="O17" i="7"/>
  <c r="I19" i="15"/>
  <c r="O25" i="7"/>
  <c r="E13" i="6"/>
  <c r="K13" i="6"/>
  <c r="F77" i="15"/>
  <c r="I13" i="6"/>
  <c r="L14" i="6"/>
  <c r="H86" i="15"/>
  <c r="H73" i="15"/>
  <c r="I7" i="15"/>
  <c r="F76" i="15"/>
  <c r="F82" i="15"/>
  <c r="F85" i="15"/>
  <c r="F90" i="15"/>
  <c r="N10" i="7"/>
  <c r="H19" i="15"/>
  <c r="E55" i="15"/>
  <c r="I73" i="15"/>
  <c r="E82" i="15"/>
  <c r="E85" i="15"/>
  <c r="E90" i="15"/>
  <c r="G76" i="15"/>
  <c r="H76" i="15"/>
  <c r="I76" i="15"/>
  <c r="G82" i="15"/>
  <c r="G13" i="7"/>
  <c r="F13" i="7"/>
  <c r="H13" i="7"/>
  <c r="L13" i="6"/>
  <c r="H61" i="15"/>
  <c r="I55" i="15"/>
  <c r="D55" i="15"/>
  <c r="H45" i="15"/>
  <c r="I44" i="15"/>
  <c r="I82" i="15"/>
  <c r="C44" i="15"/>
  <c r="H44" i="15"/>
  <c r="H34" i="15"/>
  <c r="C82" i="15"/>
  <c r="H33" i="15"/>
  <c r="G33" i="15"/>
  <c r="G85" i="15"/>
  <c r="G90" i="15"/>
  <c r="H31" i="15"/>
  <c r="I33" i="15"/>
  <c r="H28" i="15"/>
  <c r="C85" i="15"/>
  <c r="O21" i="7"/>
  <c r="O12" i="7"/>
  <c r="O20" i="7"/>
  <c r="D82" i="15"/>
  <c r="D85" i="15"/>
  <c r="D90" i="15"/>
  <c r="H55" i="15"/>
  <c r="C90" i="15"/>
  <c r="H90" i="15"/>
  <c r="H82" i="15"/>
  <c r="H85" i="15"/>
  <c r="B27" i="5"/>
  <c r="J10" i="6"/>
  <c r="J9" i="6" s="1"/>
  <c r="J30" i="6" s="1"/>
  <c r="E47" i="5"/>
  <c r="H67" i="5"/>
  <c r="B25" i="10"/>
  <c r="B26" i="10" s="1"/>
  <c r="C25" i="10"/>
  <c r="F25" i="10"/>
  <c r="I25" i="10" l="1"/>
  <c r="M25" i="10"/>
  <c r="L25" i="10"/>
  <c r="J25" i="10"/>
  <c r="H25" i="10"/>
  <c r="C26" i="10"/>
  <c r="D26" i="10" s="1"/>
  <c r="E26" i="10" s="1"/>
  <c r="F26" i="10" s="1"/>
  <c r="G26" i="10" s="1"/>
  <c r="H26" i="10" s="1"/>
  <c r="I26" i="10" s="1"/>
  <c r="J26" i="10" s="1"/>
  <c r="K26" i="10" s="1"/>
  <c r="L26" i="10" s="1"/>
  <c r="M26" i="10" s="1"/>
  <c r="C17" i="1"/>
  <c r="C18" i="1"/>
  <c r="M11" i="7"/>
  <c r="M9" i="7" s="1"/>
  <c r="M30" i="7" s="1"/>
  <c r="B122" i="5"/>
  <c r="H64" i="5"/>
  <c r="H74" i="5" s="1"/>
  <c r="F8" i="2"/>
  <c r="F8" i="1" s="1"/>
  <c r="C10" i="2"/>
  <c r="C9" i="2" s="1"/>
  <c r="C8" i="2" s="1"/>
  <c r="G32" i="5"/>
  <c r="H32" i="5" s="1"/>
  <c r="H17" i="5"/>
  <c r="B117" i="5"/>
  <c r="H117" i="5" s="1"/>
  <c r="D47" i="5"/>
  <c r="Q13" i="7"/>
  <c r="Q30" i="7"/>
  <c r="E25" i="10"/>
  <c r="N14" i="10"/>
  <c r="D25" i="10"/>
  <c r="C37" i="3"/>
  <c r="C40" i="2"/>
  <c r="B12" i="5" s="1"/>
  <c r="C6" i="3"/>
  <c r="C34" i="3" s="1"/>
  <c r="C55" i="2"/>
  <c r="F72" i="2"/>
  <c r="G10" i="7" s="1"/>
  <c r="G9" i="7" s="1"/>
  <c r="G30" i="7" s="1"/>
  <c r="C68" i="2"/>
  <c r="B97" i="5" s="1"/>
  <c r="B112" i="5"/>
  <c r="H112" i="5" s="1"/>
  <c r="C114" i="3"/>
  <c r="F19" i="1"/>
  <c r="F16" i="1" s="1"/>
  <c r="F6" i="3"/>
  <c r="F34" i="3" s="1"/>
  <c r="J18" i="7"/>
  <c r="N23" i="7"/>
  <c r="C22" i="7"/>
  <c r="C9" i="7"/>
  <c r="C18" i="7"/>
  <c r="H27" i="5"/>
  <c r="G27" i="6"/>
  <c r="M27" i="6" s="1"/>
  <c r="B19" i="6"/>
  <c r="B18" i="6" s="1"/>
  <c r="D50" i="5"/>
  <c r="C14" i="6"/>
  <c r="G14" i="6" s="1"/>
  <c r="M14" i="6" s="1"/>
  <c r="C50" i="5"/>
  <c r="G22" i="6"/>
  <c r="M22" i="6" s="1"/>
  <c r="F13" i="6"/>
  <c r="F30" i="6" s="1"/>
  <c r="D13" i="6"/>
  <c r="D30" i="6" s="1"/>
  <c r="G23" i="6"/>
  <c r="M23" i="6" s="1"/>
  <c r="L10" i="6"/>
  <c r="I19" i="1"/>
  <c r="J9" i="7"/>
  <c r="K9" i="7"/>
  <c r="C102" i="3"/>
  <c r="I18" i="1" s="1"/>
  <c r="I30" i="6"/>
  <c r="L30" i="6" s="1"/>
  <c r="L9" i="6"/>
  <c r="C24" i="1"/>
  <c r="C23" i="1" s="1"/>
  <c r="C14" i="7"/>
  <c r="B14" i="7"/>
  <c r="C26" i="7"/>
  <c r="C87" i="5"/>
  <c r="D87" i="5"/>
  <c r="C97" i="3"/>
  <c r="D77" i="5"/>
  <c r="C77" i="5"/>
  <c r="E87" i="5"/>
  <c r="D14" i="7"/>
  <c r="D26" i="7"/>
  <c r="O28" i="7"/>
  <c r="I16" i="7"/>
  <c r="O16" i="7" s="1"/>
  <c r="C98" i="3"/>
  <c r="F87" i="5"/>
  <c r="B87" i="5"/>
  <c r="B77" i="5"/>
  <c r="I26" i="7"/>
  <c r="G12" i="5"/>
  <c r="C9" i="1"/>
  <c r="C47" i="5"/>
  <c r="B22" i="5"/>
  <c r="C8" i="1"/>
  <c r="G7" i="5"/>
  <c r="B26" i="7"/>
  <c r="C99" i="3"/>
  <c r="K14" i="7"/>
  <c r="K13" i="7" s="1"/>
  <c r="G107" i="5"/>
  <c r="G82" i="5"/>
  <c r="C62" i="2"/>
  <c r="I15" i="7"/>
  <c r="E9" i="7"/>
  <c r="E30" i="7" s="1"/>
  <c r="H92" i="5"/>
  <c r="C64" i="2"/>
  <c r="N24" i="10"/>
  <c r="F77" i="5"/>
  <c r="O27" i="7"/>
  <c r="N26" i="7"/>
  <c r="J26" i="7"/>
  <c r="B102" i="5" l="1"/>
  <c r="N9" i="7"/>
  <c r="C16" i="1"/>
  <c r="H55" i="5"/>
  <c r="H70" i="5"/>
  <c r="H20" i="5"/>
  <c r="F51" i="2" s="1"/>
  <c r="C51" i="2"/>
  <c r="H82" i="5"/>
  <c r="F65" i="2"/>
  <c r="C65" i="2"/>
  <c r="N25" i="10"/>
  <c r="N26" i="10" s="1"/>
  <c r="C9" i="6"/>
  <c r="N19" i="7"/>
  <c r="N18" i="7" s="1"/>
  <c r="F65" i="5"/>
  <c r="I15" i="1"/>
  <c r="I12" i="1" s="1"/>
  <c r="H122" i="5"/>
  <c r="C7" i="2"/>
  <c r="C59" i="2" s="1"/>
  <c r="B7" i="5"/>
  <c r="B47" i="5" s="1"/>
  <c r="H97" i="5"/>
  <c r="B9" i="7"/>
  <c r="B19" i="7"/>
  <c r="B18" i="7" s="1"/>
  <c r="D19" i="7"/>
  <c r="D18" i="7" s="1"/>
  <c r="H107" i="5"/>
  <c r="C65" i="5"/>
  <c r="J22" i="7"/>
  <c r="D22" i="7"/>
  <c r="D13" i="7" s="1"/>
  <c r="D30" i="7" s="1"/>
  <c r="G50" i="5"/>
  <c r="C13" i="6"/>
  <c r="G19" i="6"/>
  <c r="M19" i="6" s="1"/>
  <c r="G26" i="6"/>
  <c r="M26" i="6" s="1"/>
  <c r="H12" i="5"/>
  <c r="G15" i="6"/>
  <c r="M15" i="6" s="1"/>
  <c r="F95" i="3"/>
  <c r="F36" i="3" s="1"/>
  <c r="F35" i="3" s="1"/>
  <c r="I11" i="1"/>
  <c r="I9" i="1"/>
  <c r="G47" i="5"/>
  <c r="C13" i="7"/>
  <c r="C30" i="7" s="1"/>
  <c r="O26" i="7"/>
  <c r="N11" i="7"/>
  <c r="O11" i="7" s="1"/>
  <c r="K30" i="7"/>
  <c r="E77" i="5"/>
  <c r="G87" i="5"/>
  <c r="F62" i="5"/>
  <c r="C61" i="2"/>
  <c r="C63" i="2"/>
  <c r="I14" i="7"/>
  <c r="C95" i="3"/>
  <c r="C36" i="3" s="1"/>
  <c r="C35" i="3" s="1"/>
  <c r="D62" i="5"/>
  <c r="E9" i="6"/>
  <c r="E30" i="6" s="1"/>
  <c r="H22" i="5"/>
  <c r="H25" i="5" s="1"/>
  <c r="G18" i="6"/>
  <c r="M18" i="6" s="1"/>
  <c r="B13" i="6"/>
  <c r="G102" i="5"/>
  <c r="C62" i="5"/>
  <c r="N22" i="7"/>
  <c r="C10" i="1" l="1"/>
  <c r="C7" i="1" s="1"/>
  <c r="C6" i="1" s="1"/>
  <c r="C28" i="1" s="1"/>
  <c r="L15" i="1"/>
  <c r="B10" i="6"/>
  <c r="G10" i="6" s="1"/>
  <c r="M10" i="6" s="1"/>
  <c r="C30" i="6"/>
  <c r="H7" i="5"/>
  <c r="B62" i="5"/>
  <c r="H47" i="5"/>
  <c r="H57" i="5" s="1"/>
  <c r="I10" i="7"/>
  <c r="O10" i="7" s="1"/>
  <c r="I19" i="7"/>
  <c r="I18" i="7" s="1"/>
  <c r="D65" i="5"/>
  <c r="H87" i="5"/>
  <c r="H102" i="5"/>
  <c r="I17" i="1"/>
  <c r="I16" i="1" s="1"/>
  <c r="F126" i="3"/>
  <c r="L17" i="1"/>
  <c r="L16" i="1" s="1"/>
  <c r="H50" i="5"/>
  <c r="H60" i="5" s="1"/>
  <c r="E62" i="5"/>
  <c r="G13" i="6"/>
  <c r="M13" i="6" s="1"/>
  <c r="C126" i="3"/>
  <c r="I10" i="1"/>
  <c r="I8" i="1"/>
  <c r="G77" i="5"/>
  <c r="C60" i="2"/>
  <c r="J14" i="7"/>
  <c r="J13" i="7" s="1"/>
  <c r="J30" i="7" s="1"/>
  <c r="N30" i="7" s="1"/>
  <c r="N15" i="7"/>
  <c r="I9" i="7"/>
  <c r="F10" i="1" l="1"/>
  <c r="F7" i="1" s="1"/>
  <c r="F6" i="1" s="1"/>
  <c r="F28" i="1" s="1"/>
  <c r="F7" i="2"/>
  <c r="B9" i="6"/>
  <c r="G9" i="6" s="1"/>
  <c r="M9" i="6" s="1"/>
  <c r="L12" i="1"/>
  <c r="E65" i="5"/>
  <c r="B22" i="7"/>
  <c r="B13" i="7" s="1"/>
  <c r="B30" i="7" s="1"/>
  <c r="O19" i="7"/>
  <c r="O18" i="7" s="1"/>
  <c r="P18" i="7" s="1"/>
  <c r="P13" i="7" s="1"/>
  <c r="P30" i="7" s="1"/>
  <c r="I23" i="7"/>
  <c r="I22" i="7" s="1"/>
  <c r="I13" i="7" s="1"/>
  <c r="I30" i="7" s="1"/>
  <c r="O30" i="7" s="1"/>
  <c r="I7" i="1"/>
  <c r="I6" i="1" s="1"/>
  <c r="I28" i="1" s="1"/>
  <c r="H77" i="5"/>
  <c r="H65" i="5" s="1"/>
  <c r="G65" i="5"/>
  <c r="G62" i="5"/>
  <c r="H62" i="5" s="1"/>
  <c r="H72" i="5" s="1"/>
  <c r="C75" i="2"/>
  <c r="N14" i="7"/>
  <c r="N13" i="7" s="1"/>
  <c r="O15" i="7"/>
  <c r="O14" i="7" s="1"/>
  <c r="O9" i="7"/>
  <c r="L7" i="1" l="1"/>
  <c r="L6" i="1" s="1"/>
  <c r="H75" i="5"/>
  <c r="J65" i="5" s="1"/>
  <c r="B30" i="6"/>
  <c r="G30" i="6" s="1"/>
  <c r="M30" i="6" s="1"/>
  <c r="M33" i="6"/>
  <c r="O23" i="7"/>
  <c r="O22" i="7" s="1"/>
  <c r="O13" i="7" s="1"/>
  <c r="L28" i="1" l="1"/>
  <c r="M34" i="6"/>
  <c r="S32" i="7" l="1"/>
  <c r="S33" i="7" s="1"/>
  <c r="G19" i="12"/>
  <c r="G23" i="12" s="1"/>
  <c r="F19" i="12" l="1"/>
  <c r="F23" i="12" s="1"/>
</calcChain>
</file>

<file path=xl/sharedStrings.xml><?xml version="1.0" encoding="utf-8"?>
<sst xmlns="http://schemas.openxmlformats.org/spreadsheetml/2006/main" count="1169" uniqueCount="678">
  <si>
    <t>1. melléklet</t>
  </si>
  <si>
    <t xml:space="preserve">Zamárdi Város Önkormányzatának </t>
  </si>
  <si>
    <t>ezer Ft-ban</t>
  </si>
  <si>
    <t>B1-B7</t>
  </si>
  <si>
    <t xml:space="preserve">A. Költségvetési bevételek </t>
  </si>
  <si>
    <t>I. Működési költségvetési bevételek</t>
  </si>
  <si>
    <t>B1</t>
  </si>
  <si>
    <t>1.Működési célú támogatások államháztartáson belülről</t>
  </si>
  <si>
    <t>B3</t>
  </si>
  <si>
    <t>2. Közhatalmi bevételek</t>
  </si>
  <si>
    <t>B4</t>
  </si>
  <si>
    <t>3. Működési bevételek</t>
  </si>
  <si>
    <t>B6</t>
  </si>
  <si>
    <t>4. Működési célú átvett pénzeszközök</t>
  </si>
  <si>
    <t>II. Felhalmozási költségvetési bevételek</t>
  </si>
  <si>
    <t>B2</t>
  </si>
  <si>
    <t>1. Felhalmozási célú támogatások államháztartáson belülről</t>
  </si>
  <si>
    <t>B5</t>
  </si>
  <si>
    <t>2. Felhalmozási bevételek</t>
  </si>
  <si>
    <t>B7</t>
  </si>
  <si>
    <t>3. Felhalmozási célú átvett pénzeszközök</t>
  </si>
  <si>
    <t>B8</t>
  </si>
  <si>
    <t>B. Finanszírozási bevételek</t>
  </si>
  <si>
    <t>1. Belföldi finanszírozás bevételei</t>
  </si>
  <si>
    <t xml:space="preserve">1.1. Előző év költségvetési maradványának igénybevétele (belső finanszírozás) </t>
  </si>
  <si>
    <t>Működési célú maradvány</t>
  </si>
  <si>
    <t>Felhalmozási célú maradvány</t>
  </si>
  <si>
    <t>2. Költségvetési hiány külső finanszírozására szolgáló eszközök</t>
  </si>
  <si>
    <t>Bevételek összesen</t>
  </si>
  <si>
    <t>K1-K8</t>
  </si>
  <si>
    <t xml:space="preserve">A. Költségvetési kiadások </t>
  </si>
  <si>
    <t xml:space="preserve">I. Működési költségvetési kiadások </t>
  </si>
  <si>
    <t>K1</t>
  </si>
  <si>
    <t>1. Személyi juttatások</t>
  </si>
  <si>
    <t>K2</t>
  </si>
  <si>
    <t>2.  Munkaadókat terhelő járulékok és szociális hozzájárulási adó</t>
  </si>
  <si>
    <t>K3</t>
  </si>
  <si>
    <t>3. Dologi kiadások</t>
  </si>
  <si>
    <t>K4</t>
  </si>
  <si>
    <t>4. Ellátottak pénzbeli juttatásai</t>
  </si>
  <si>
    <t>K5</t>
  </si>
  <si>
    <t>5. Egyéb működési célú kiadások</t>
  </si>
  <si>
    <t xml:space="preserve">II. Felhalmozási költségvetési kiadások </t>
  </si>
  <si>
    <t>K6</t>
  </si>
  <si>
    <t>1. Beruházások</t>
  </si>
  <si>
    <t>K7</t>
  </si>
  <si>
    <t>2. Felújítások</t>
  </si>
  <si>
    <t>K8</t>
  </si>
  <si>
    <t>3. Egyéb felhalmozási célú kiadások</t>
  </si>
  <si>
    <t>3.1. Felhalmozási célú tartalék</t>
  </si>
  <si>
    <t>K9</t>
  </si>
  <si>
    <t>B. Finanszírozási kiadások</t>
  </si>
  <si>
    <t>1. Belföldi finanszírozás kiadásai</t>
  </si>
  <si>
    <t>K914</t>
  </si>
  <si>
    <t>ÁHB megelőlegezések visszafizetése</t>
  </si>
  <si>
    <t>2. Külföldi finanszírozás kiadásai</t>
  </si>
  <si>
    <t>Kiadások összesen</t>
  </si>
  <si>
    <t>2. melléklet</t>
  </si>
  <si>
    <t xml:space="preserve">                                                                                              </t>
  </si>
  <si>
    <t>Működési bevételek - kiadások</t>
  </si>
  <si>
    <t>A. Működési költségvetési bevételek</t>
  </si>
  <si>
    <t>I. Működési célú támogatások államháztartáson belülről</t>
  </si>
  <si>
    <t>B11</t>
  </si>
  <si>
    <t>1. Önkormányzatok működési támogatásai</t>
  </si>
  <si>
    <t>B111</t>
  </si>
  <si>
    <t>1.1. Helyi önkormányzatok működésének általános támogatása</t>
  </si>
  <si>
    <t>1.1.1. Hivatal működésének támogatása</t>
  </si>
  <si>
    <t>1.1.2. Településüzemeltetéshez kapcsolódó feladatellátás támogatása</t>
  </si>
  <si>
    <t>1.1.2.1. Zöldterület gazdálkodással kapcsolatos feladatok támogatása</t>
  </si>
  <si>
    <t>1.1.2.2. Közvilágítás fenntartásának támogatása</t>
  </si>
  <si>
    <t>1.1.2.3. Köztemető fenntartással kapcsolatos feladatok</t>
  </si>
  <si>
    <t>1.1.2.4. Közutak fenntartásának támogatása</t>
  </si>
  <si>
    <t>1.1.3. Egyéb önkormányzati feladatok támogatása</t>
  </si>
  <si>
    <t>1.1.4. Üdülőhelyi feladatok támogatása</t>
  </si>
  <si>
    <t>1.1.5. Lakott külterülettel kapcsolatos feladatok</t>
  </si>
  <si>
    <t>Beszámítás</t>
  </si>
  <si>
    <t>B112</t>
  </si>
  <si>
    <t xml:space="preserve">1.2. Települési önkormányzatok egyes köznevelési feladatainak támogatása </t>
  </si>
  <si>
    <t>B113</t>
  </si>
  <si>
    <t xml:space="preserve">1.3. Települési önkormányzatok szociális gyermekjóléti és gyermekétkeztetési  feladatainak támogatása </t>
  </si>
  <si>
    <t xml:space="preserve">                        Házi segítségnyújtás </t>
  </si>
  <si>
    <t xml:space="preserve">                        Család és Gyermekjóléti Szolgálat </t>
  </si>
  <si>
    <r>
      <t xml:space="preserve">                        Gyermekétkeztetés - elismert dolgozók bértámogatása</t>
    </r>
    <r>
      <rPr>
        <sz val="8"/>
        <rFont val="Times New Roman"/>
        <family val="1"/>
        <charset val="238"/>
      </rPr>
      <t xml:space="preserve"> </t>
    </r>
  </si>
  <si>
    <t xml:space="preserve">                        Gyermekétkeztetés - üzemeltetési támogatás</t>
  </si>
  <si>
    <t>B114</t>
  </si>
  <si>
    <t xml:space="preserve">1.4. Települési önkormányzatok kulturális feladatainak támogatása </t>
  </si>
  <si>
    <t>B16</t>
  </si>
  <si>
    <t>2.1. OEP finanszírozás (védőnői szolgálat)</t>
  </si>
  <si>
    <t>II. Közhatalmi bevételek</t>
  </si>
  <si>
    <t>B34</t>
  </si>
  <si>
    <t>1. Vagyoni típusú adók</t>
  </si>
  <si>
    <t xml:space="preserve">1.1. Építményadó </t>
  </si>
  <si>
    <t>B351</t>
  </si>
  <si>
    <t>2. Értékesítési és forgalmi adók</t>
  </si>
  <si>
    <t>2.1 Iparűzési adó</t>
  </si>
  <si>
    <t>B354</t>
  </si>
  <si>
    <t>3. Gépjárműadó (40 %-a)</t>
  </si>
  <si>
    <t>B355</t>
  </si>
  <si>
    <t xml:space="preserve">4. Egyéb áruhasználati és szolgáltatási adók </t>
  </si>
  <si>
    <t xml:space="preserve">4.1. Idegenforgalmi adó tartózkodás után </t>
  </si>
  <si>
    <t>B36</t>
  </si>
  <si>
    <t>5. Egyéb közhatalmi bevételek (igazgatási szolgáltatási díj, bírságok)</t>
  </si>
  <si>
    <t>III. Működési bevételek</t>
  </si>
  <si>
    <t>IV. Működési célú átvett pénzeszközök</t>
  </si>
  <si>
    <t>1.  Belföldi finanszírozás bevételei</t>
  </si>
  <si>
    <t>1. Előző év működési célú maradvány igénybevétele (belső finanszírozás)</t>
  </si>
  <si>
    <t>Működési bevételek összesen</t>
  </si>
  <si>
    <t xml:space="preserve">A. Működési költségvetési kiadások </t>
  </si>
  <si>
    <t>I. Személyi juttatások</t>
  </si>
  <si>
    <t>II. Munkaadókat terhelő járulékok és szociális hozzájárulási adó</t>
  </si>
  <si>
    <t>III. Dologi kiadások</t>
  </si>
  <si>
    <t>IV. Ellátottak pénzbeli juttatásai</t>
  </si>
  <si>
    <t>V. Egyéb működési célú kiadások</t>
  </si>
  <si>
    <t>I. Belföldi finanszírozás kiadásai</t>
  </si>
  <si>
    <t>Működési kiadások összesen</t>
  </si>
  <si>
    <t>3. melléklet</t>
  </si>
  <si>
    <t>Felhalmozási bevételek - kiadások</t>
  </si>
  <si>
    <t xml:space="preserve">A. Felhalmozási költségvetési bevételek </t>
  </si>
  <si>
    <t>I. Felhalmozási célú támogatások államháztartáson belülről</t>
  </si>
  <si>
    <t xml:space="preserve">1. Európai Uniós forrásból származó bevételek </t>
  </si>
  <si>
    <t>2. Hazai forrásból származó bevételek</t>
  </si>
  <si>
    <t xml:space="preserve">II. Felhalmozási bevételek </t>
  </si>
  <si>
    <t>B51</t>
  </si>
  <si>
    <t xml:space="preserve">1. Immateriális javak értékesítése </t>
  </si>
  <si>
    <t>B52</t>
  </si>
  <si>
    <t>B53</t>
  </si>
  <si>
    <t>3. Egyéb tárgyi eszközök értékesítése</t>
  </si>
  <si>
    <t>B54</t>
  </si>
  <si>
    <t>4. Részesedések értékesítése</t>
  </si>
  <si>
    <t>B55</t>
  </si>
  <si>
    <t xml:space="preserve">5. Részesedések megszűnéséhez kapcsolódó bevételek </t>
  </si>
  <si>
    <t>III. Felhalmozási célú átvett pénzeszközök</t>
  </si>
  <si>
    <t>B74</t>
  </si>
  <si>
    <t>1. Felhalmozási célú visszatérítendő támogatások, kölcsönök visszatérülése Áht-n kívülről</t>
  </si>
  <si>
    <t>1. Előző év felhalmozási célú maradvány igénybevétele (belső finanszírozás)</t>
  </si>
  <si>
    <t>2. Felhalmozási célú hitel</t>
  </si>
  <si>
    <t>Felhalmozási bevételek összesen</t>
  </si>
  <si>
    <t xml:space="preserve">A. Felhalmozási költségvetési kiadások </t>
  </si>
  <si>
    <t>I. Beruházások</t>
  </si>
  <si>
    <t>1. Önkormányzati beruházások</t>
  </si>
  <si>
    <t>1.1. Európai Uniós támogatásból megvalósuló beruházások</t>
  </si>
  <si>
    <t>1.2. Hazai támogatásból megvalósuló beruházások</t>
  </si>
  <si>
    <t>1.3. Saját forrásból megvalósítandó beruházások</t>
  </si>
  <si>
    <r>
      <t>2. Intézményi beruházások</t>
    </r>
    <r>
      <rPr>
        <sz val="10"/>
        <rFont val="Times New Roman"/>
        <family val="1"/>
        <charset val="238"/>
      </rPr>
      <t xml:space="preserve"> (tárgyi eszközök beszerzése)</t>
    </r>
  </si>
  <si>
    <t xml:space="preserve">2.1. Hivatal </t>
  </si>
  <si>
    <t>2.2. Gamesz</t>
  </si>
  <si>
    <t>2.3. Óvoda</t>
  </si>
  <si>
    <t>2.4. Tourinform Iroda, Közösségi Ház és Városi Könyvtár</t>
  </si>
  <si>
    <t xml:space="preserve">2.5. Háziorvosi szolgálat (önkormányzati kormányzati funkció) </t>
  </si>
  <si>
    <t>2.6. Védőnői szolgálat (önkormányzati kormányzati funkció)</t>
  </si>
  <si>
    <t>II. Felújítások</t>
  </si>
  <si>
    <t>1. Önkormányzati felújítások</t>
  </si>
  <si>
    <t>1.1. Európai Uniós támogatásból megvalósuló felújítások</t>
  </si>
  <si>
    <t>1.2. Saját forrásból megvalósítandó felújítások</t>
  </si>
  <si>
    <t>Útburkolat felújítások*</t>
  </si>
  <si>
    <t>2. Intézményi felújítás</t>
  </si>
  <si>
    <t>III. Egyéb felhalmozási célú kiadások</t>
  </si>
  <si>
    <t>1. Felhalmozási célú tartalék</t>
  </si>
  <si>
    <t>Felhalmozási kiadások összesen</t>
  </si>
  <si>
    <t>4. melléklet</t>
  </si>
  <si>
    <t xml:space="preserve">Zamárdi Város Önkormányzata </t>
  </si>
  <si>
    <t>Működési célú támogatások, pénzeszközátadások</t>
  </si>
  <si>
    <t>Petőfi Sportegyesület támogatása</t>
  </si>
  <si>
    <t>Civil szervezetek működési támogatása</t>
  </si>
  <si>
    <t>Magyar Máltai Szeretetszolgálat Egyesület</t>
  </si>
  <si>
    <t>Zamárdi Egészségőr Egyesület</t>
  </si>
  <si>
    <t>Nők a Balatonért Közhasznú Egyesület</t>
  </si>
  <si>
    <t>Zamárdi Vitorlás és Vízimentő Egyesület</t>
  </si>
  <si>
    <t>Fehérgyűrű Közhasznú Egyesület</t>
  </si>
  <si>
    <t>„Berkenye Zamárdi Alkotókör” Egyesület</t>
  </si>
  <si>
    <t>Nyári művészeti tábor (Színjáték Drámastúdió Közkereseti Társaság)</t>
  </si>
  <si>
    <t>Kézműves foglalkozások a Közösségi Házban (Bodrogi Éva)</t>
  </si>
  <si>
    <t xml:space="preserve">Lurkók Vitorlára, "Zamárdió" Parti programok (Váci Autó SE) </t>
  </si>
  <si>
    <t xml:space="preserve">Zenepaviloni programok (Bácska utcai vállalkozók) </t>
  </si>
  <si>
    <t>Balaton Fejlesztési Tanács (Mozdulj Balaton programsorozat)</t>
  </si>
  <si>
    <t xml:space="preserve">Fogorvosi körzet támogatása (Leder Dental Kft) </t>
  </si>
  <si>
    <t xml:space="preserve">Siófoki Állatvédő Alapítvány </t>
  </si>
  <si>
    <t>Dél Balatoni Szennyvízelvezetés és Tisztítás Megvalósítását Célzó Önkormányzati Társulásnak fizetendő működési hozzájár.</t>
  </si>
  <si>
    <t>Egyéb működési célú kiadások összesen</t>
  </si>
  <si>
    <t>5. melléklet</t>
  </si>
  <si>
    <t>Bevételek / kiadások</t>
  </si>
  <si>
    <t>Önkormányzat</t>
  </si>
  <si>
    <t>Intézmények</t>
  </si>
  <si>
    <t>Intézmények 
összesen</t>
  </si>
  <si>
    <t>Önkormányzat 
mindösszesen</t>
  </si>
  <si>
    <t>Polgármesteri
 hivatal</t>
  </si>
  <si>
    <t>GAMESZ</t>
  </si>
  <si>
    <t xml:space="preserve">Óvoda </t>
  </si>
  <si>
    <t>Tourinform Iroda</t>
  </si>
  <si>
    <t>Működési célú támogatások áht-n belülről</t>
  </si>
  <si>
    <t>Közhatalmi bevételek</t>
  </si>
  <si>
    <t>Működési bevételek</t>
  </si>
  <si>
    <t>Működési célú átvett pénzeszközök</t>
  </si>
  <si>
    <t>Felhalmozási bevételek</t>
  </si>
  <si>
    <t>Finanszírozási bevételek</t>
  </si>
  <si>
    <t>Előző évi maradvány</t>
  </si>
  <si>
    <t xml:space="preserve">Intézményfinanszírozás </t>
  </si>
  <si>
    <t xml:space="preserve">Bevételek összesen </t>
  </si>
  <si>
    <t xml:space="preserve">Bevételek nettósítva összesen </t>
  </si>
  <si>
    <t>Intézményfinanszírozás</t>
  </si>
  <si>
    <t>Kiadások nettósítva összesen</t>
  </si>
  <si>
    <t>Személyi juttatások</t>
  </si>
  <si>
    <t>Munkaadókat terhelő jár., szoc. hozzájárulási adó</t>
  </si>
  <si>
    <t>Dologi kiadások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</si>
  <si>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</si>
  <si>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</si>
  <si>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</si>
  <si>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</si>
  <si>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</si>
  <si>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Finanszírozási kiadások</t>
  </si>
  <si>
    <t>Tartalékok (működési + felhalmozási célú)</t>
  </si>
  <si>
    <t xml:space="preserve"> </t>
  </si>
  <si>
    <t>6. melléklet</t>
  </si>
  <si>
    <t>Működési célú támogatások áht-on belülről</t>
  </si>
  <si>
    <t>Működési célú átvett pénzeszköz</t>
  </si>
  <si>
    <t>Összesen</t>
  </si>
  <si>
    <t>Felhalmozási célú támogatások áht-on belülről</t>
  </si>
  <si>
    <t xml:space="preserve"> Felhalmozási bevételek</t>
  </si>
  <si>
    <t>Felhalmozási célú átvett pénzeszközök</t>
  </si>
  <si>
    <t>Felhalmozási célú 
maradvány</t>
  </si>
  <si>
    <t xml:space="preserve">Kötelező </t>
  </si>
  <si>
    <t xml:space="preserve">Önként vállalt </t>
  </si>
  <si>
    <t>Államigazgatási</t>
  </si>
  <si>
    <t>Polgármesteri Hivatal</t>
  </si>
  <si>
    <t xml:space="preserve">GAMESZ </t>
  </si>
  <si>
    <t>Óvoda</t>
  </si>
  <si>
    <t>Önkormányzat
mindösszesen</t>
  </si>
  <si>
    <t>7. melléklet</t>
  </si>
  <si>
    <t>Önkormányzat/
intézmények/feladatok szerinti bontásban</t>
  </si>
  <si>
    <t>Létszám</t>
  </si>
  <si>
    <t>Engedély
ezett
 létszám</t>
  </si>
  <si>
    <t>Működési kiadások</t>
  </si>
  <si>
    <t>Felhalmozási kiadások</t>
  </si>
  <si>
    <t>Költségvetési kiadások összesen</t>
  </si>
  <si>
    <t>Munkaadókat terhelő járulékok és szociális hozzájárulási adó</t>
  </si>
  <si>
    <t>Finanszírozási kiadások (belföldi finanszírozás kiadásai)</t>
  </si>
  <si>
    <t>Működési célú tartalék</t>
  </si>
  <si>
    <t>Beruházás</t>
  </si>
  <si>
    <t>Felújítás</t>
  </si>
  <si>
    <t>Egyéb felhalmozási célú kiadás</t>
  </si>
  <si>
    <t>Felhalmozási célú tartalék</t>
  </si>
  <si>
    <t>közfoglalkoztatottak létszáma (önkormányzat)</t>
  </si>
  <si>
    <t>közfoglalkoztatottak létszáma PMH</t>
  </si>
  <si>
    <t>közfoglalkoztatottak létszáma GAMESZ</t>
  </si>
  <si>
    <t>közfoglalkoztatottak létszáma összesen</t>
  </si>
  <si>
    <t>Az önkormányzat önként vállalt feladatai</t>
  </si>
  <si>
    <t>1. Testvérvárosi és partnervárosi kapcsolatok szervezése, külföldi önkormányzatokkal való együttműködés.</t>
  </si>
  <si>
    <t>2. A város hivatalos honlapjának fenntartása.</t>
  </si>
  <si>
    <t>3. Időszaki lap megjelentetése.</t>
  </si>
  <si>
    <t>4. Helyi televíziós műsorszolgáltatás megrendelése.</t>
  </si>
  <si>
    <t>5. Közterület-felügyelet létrehozása a Polgármesteri Hivatalban.</t>
  </si>
  <si>
    <t>6. Egyes helyi fejlesztési feladatok megvalósítása európai uniós támogatással, a megvalósított projektek és a projektekhez kapcsolódóan tett vállalások fenntartása.</t>
  </si>
  <si>
    <t>7. Egyesületek, alapítványok, egyházak és további lakossági önszerveződő közösségek tevékenységének segítése, támogatása, az együttműködés biztosítása, Városi Közösségi ház működtetése, fejlesztése.</t>
  </si>
  <si>
    <t>8. A helytörténeti emlékek gyűjtésének és gondozásának, helytörténeti gyűjtemény fenntartásának támogatása.</t>
  </si>
  <si>
    <t>9. Városi rendezvények és kulturális programok szervezése, lebonyolítása, helyszíneinek biztosítása és folyamatos fejlesztése.</t>
  </si>
  <si>
    <t>10. Szilárd hulladék szelektív gyűjtésének szervezése, zöldhulladék gyűjtése és ártalmatlanítása.</t>
  </si>
  <si>
    <t>8. melléklet</t>
  </si>
  <si>
    <t>Zamárdi Város Önkormányzatának  több éves kihatással járó feladatai</t>
  </si>
  <si>
    <t>Zamárdi Város Önkormányzatának többéves kihatással járó feladatai</t>
  </si>
  <si>
    <t>Összes kiadás</t>
  </si>
  <si>
    <t>-</t>
  </si>
  <si>
    <t>3. Egyéb felhalmozási kiadások</t>
  </si>
  <si>
    <t>9. melléklet</t>
  </si>
  <si>
    <t>Az Európai Uniós forrásból finanszírozott programok, projektek</t>
  </si>
  <si>
    <t>Az Ávr. rendelet 24. § (1) bekezdés a) és a bd) pontja rögzíti, hogy az önkormányzat kiadásai tekintetében a költségvetés tartalmazza elkülönítetten az EU-s forrásból finanszírozott támogatással megvalósuló programok, projektek kiadásait és bevételeit, valamint a helyi önkormányzat ilyen projektekhez történő hozzájárulásait.</t>
  </si>
  <si>
    <t>Források</t>
  </si>
  <si>
    <t>Saját erő</t>
  </si>
  <si>
    <t>Források összesen:</t>
  </si>
  <si>
    <t>Kiadások, költségek</t>
  </si>
  <si>
    <t>10. melléklet</t>
  </si>
  <si>
    <t>Megnevezés</t>
  </si>
  <si>
    <t>Jan.</t>
  </si>
  <si>
    <t>Febr.</t>
  </si>
  <si>
    <t>Márc.</t>
  </si>
  <si>
    <t>Ápr.</t>
  </si>
  <si>
    <t>Május</t>
  </si>
  <si>
    <t>Jún.</t>
  </si>
  <si>
    <t>Júl.</t>
  </si>
  <si>
    <t>Aug.</t>
  </si>
  <si>
    <t>Szept.</t>
  </si>
  <si>
    <t>Okt.</t>
  </si>
  <si>
    <t>Nov.</t>
  </si>
  <si>
    <t>Dec.</t>
  </si>
  <si>
    <t xml:space="preserve">   Bevételek összesen</t>
  </si>
  <si>
    <t xml:space="preserve">   Kiadások összesen</t>
  </si>
  <si>
    <t>Havi egyenleg</t>
  </si>
  <si>
    <t>Göngyölített egyenleg</t>
  </si>
  <si>
    <t>11. melléklet</t>
  </si>
  <si>
    <t>Saját bevételek és az adósságot keletkeztető ügyletekből és kezességvállalásokból fennálló kötelezettségek aránya</t>
  </si>
  <si>
    <t>Sor-szám</t>
  </si>
  <si>
    <t>1.</t>
  </si>
  <si>
    <t>Helyi adók, települési adók</t>
  </si>
  <si>
    <t>2.</t>
  </si>
  <si>
    <t>Osztalékok, koncessziós díjak, hozambevételek</t>
  </si>
  <si>
    <t>3.</t>
  </si>
  <si>
    <t>Díjak, pótlékok, bírságok</t>
  </si>
  <si>
    <t>4.</t>
  </si>
  <si>
    <t>Tárgyi eszközök, immateriális javak, vagyoni értékű jog értékesítése, vagyonhasznosításból származó bevétel</t>
  </si>
  <si>
    <t>5.</t>
  </si>
  <si>
    <t>Részvények, részesedések értékesítése</t>
  </si>
  <si>
    <t>6.</t>
  </si>
  <si>
    <t>Vállalat értékesítéséből, privatizációból származó bevételek</t>
  </si>
  <si>
    <t>7.</t>
  </si>
  <si>
    <t>Kezesség-, illetve garanciavállalással kapcsolatos megtérülés</t>
  </si>
  <si>
    <t>8.</t>
  </si>
  <si>
    <t>Saját bevételek (1+…+7)</t>
  </si>
  <si>
    <t>9.</t>
  </si>
  <si>
    <t>Saját bevételek (8. sor) 50 %-a</t>
  </si>
  <si>
    <t>10.</t>
  </si>
  <si>
    <t>Előző év(ek)ben keletkezett fizetési kötelezettség (11+…+18)</t>
  </si>
  <si>
    <t>11.</t>
  </si>
  <si>
    <t>Hitelből eredő fizetési kötelezettség</t>
  </si>
  <si>
    <t>12.</t>
  </si>
  <si>
    <t>Kölcsönből eredő fizetési kötelezettség</t>
  </si>
  <si>
    <t>13.</t>
  </si>
  <si>
    <t>Hitelviszonyt megtestesítő értékpapírból eredő fizetési kötelezettség</t>
  </si>
  <si>
    <t>14.</t>
  </si>
  <si>
    <t>Adott váltóból eredő fizetési kötelezettség</t>
  </si>
  <si>
    <t>15.</t>
  </si>
  <si>
    <t>Pénzügyi lízingből eredő fizetési kötelezettség</t>
  </si>
  <si>
    <t>16.</t>
  </si>
  <si>
    <t>Halasztott fizetés, részletfizetés fizetési kötelezettsége</t>
  </si>
  <si>
    <t>17.</t>
  </si>
  <si>
    <t>Szerződésben kikötött visszavásárlási kötelezettség</t>
  </si>
  <si>
    <t>18.</t>
  </si>
  <si>
    <t>Kezesség-, és garanciavállalásból eredő fizetési kötelezettség</t>
  </si>
  <si>
    <t>19.</t>
  </si>
  <si>
    <t>Tárgyévben keletkezett illetve keletkező, tárgyévet terhelő fizetési kötelezettség (20+…+27)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</si>
  <si>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</si>
  <si>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</si>
  <si>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</si>
  <si>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</si>
  <si>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</si>
  <si>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</si>
  <si>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</si>
  <si>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</si>
  <si>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</si>
  <si>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Fizetési kötelezettség összesen (10+19)</t>
  </si>
  <si>
    <t>29.</t>
  </si>
  <si>
    <t>Fizetési kötelezettséggel csökkentett saját bevétel (9-28)</t>
  </si>
  <si>
    <t>Rovat</t>
  </si>
  <si>
    <t>Kiadások</t>
  </si>
  <si>
    <t>011130 Önk. és önk.-i hivatalok 
jogalkotói és ált. igazgatási tevékenysége</t>
  </si>
  <si>
    <t>K11</t>
  </si>
  <si>
    <t>Foglalkoztatottak személyi juttatásai</t>
  </si>
  <si>
    <t>Egyéb költségtérítés (védőszemüveg juttatás)</t>
  </si>
  <si>
    <t>K12</t>
  </si>
  <si>
    <t>Polgármester cafeteria</t>
  </si>
  <si>
    <t>Személyi juttatások összesen</t>
  </si>
  <si>
    <t>Munkaadót terhelő járulékok és szociális hozzájárulási adó</t>
  </si>
  <si>
    <t>K 31</t>
  </si>
  <si>
    <t>Készletbeszerzés</t>
  </si>
  <si>
    <t>K 311</t>
  </si>
  <si>
    <t>K 312</t>
  </si>
  <si>
    <t>Üzemeltetési anyagok</t>
  </si>
  <si>
    <t>Festékpatron</t>
  </si>
  <si>
    <t>Munkaruha</t>
  </si>
  <si>
    <t>K 32</t>
  </si>
  <si>
    <t>Kommunikációs szolgáltatások</t>
  </si>
  <si>
    <t>K 321</t>
  </si>
  <si>
    <t>K 322</t>
  </si>
  <si>
    <t>K 33</t>
  </si>
  <si>
    <t>Szolgáltatási kiadások</t>
  </si>
  <si>
    <t>K 331</t>
  </si>
  <si>
    <t>K 332</t>
  </si>
  <si>
    <t>K 333</t>
  </si>
  <si>
    <t>K 334</t>
  </si>
  <si>
    <t>K 335</t>
  </si>
  <si>
    <t>K 336</t>
  </si>
  <si>
    <t>K 337</t>
  </si>
  <si>
    <t>Egyéb szolgáltatások</t>
  </si>
  <si>
    <t>K 34</t>
  </si>
  <si>
    <t>Kiküldetések, reklám- és propagandakiadások</t>
  </si>
  <si>
    <t>K 341</t>
  </si>
  <si>
    <t xml:space="preserve">     Kiküldetések </t>
  </si>
  <si>
    <t>K 342</t>
  </si>
  <si>
    <t xml:space="preserve">     Reklám- és propagandakiadások </t>
  </si>
  <si>
    <t>K 35</t>
  </si>
  <si>
    <t>Különféle befizetések és egyéb dologi kiadások</t>
  </si>
  <si>
    <t>K 351</t>
  </si>
  <si>
    <t xml:space="preserve">    Működési célú előzetesen felszámított ÁFA</t>
  </si>
  <si>
    <t>K 355</t>
  </si>
  <si>
    <t xml:space="preserve">    Egyéb dologi kiadások</t>
  </si>
  <si>
    <t xml:space="preserve">K3 </t>
  </si>
  <si>
    <t>Dologi kiadások összesen</t>
  </si>
  <si>
    <t xml:space="preserve">K4 </t>
  </si>
  <si>
    <t xml:space="preserve">K5 </t>
  </si>
  <si>
    <t xml:space="preserve">Egyéb működési célú kiadások </t>
  </si>
  <si>
    <t>Működési célú kiadások összesen</t>
  </si>
  <si>
    <t xml:space="preserve">K6 </t>
  </si>
  <si>
    <t>Létszám (fő)</t>
  </si>
  <si>
    <t>011220 Adó-, vám- és jövedéki igazgatás</t>
  </si>
  <si>
    <t>031030 Közterület-felügyelet</t>
  </si>
  <si>
    <t>Béren kívüli juttatás (cafeteria)</t>
  </si>
  <si>
    <t>Közlekedési költségtérítés (munkába járás)</t>
  </si>
  <si>
    <t>Egyéb költségtérítés (bankszámla hozzájárulás)</t>
  </si>
  <si>
    <t>Foglak. Egyéb személyi juttatás (szabadságmegváltás)</t>
  </si>
  <si>
    <t>Szociális támogatások (temetési segély)</t>
  </si>
  <si>
    <t>Külső személyi juttatások</t>
  </si>
  <si>
    <t>Szakmai anyagok beszerzése (könyv, folyóirat, napilap, egyéb)</t>
  </si>
  <si>
    <t>Nyomtatvány, papír, irodaszer</t>
  </si>
  <si>
    <t>Üzemanyag (KKM)</t>
  </si>
  <si>
    <t>Egyéb anyagbeszerzés</t>
  </si>
  <si>
    <t>Informatikai szolgáltatások igénybevétele</t>
  </si>
  <si>
    <t xml:space="preserve">     Közüzemi díjak</t>
  </si>
  <si>
    <t xml:space="preserve">     Vásárolt élelmezés</t>
  </si>
  <si>
    <t xml:space="preserve">     Karbantartási, kisjavítási szolgáltatások</t>
  </si>
  <si>
    <t xml:space="preserve">     Közvetített szolgáltatások</t>
  </si>
  <si>
    <t xml:space="preserve">     Szakmai tevékenységet segítő szolgáltatások</t>
  </si>
  <si>
    <t xml:space="preserve">        Továbbképzés, oktatás</t>
  </si>
  <si>
    <t>Tanulmányi kirándulás, csapatépítés</t>
  </si>
  <si>
    <t xml:space="preserve">Foglalkozás egészségügyi vizsgálat </t>
  </si>
  <si>
    <t xml:space="preserve">     Egyéb szolgáltatások</t>
  </si>
  <si>
    <t>Postaköltség</t>
  </si>
  <si>
    <t xml:space="preserve">Bankköltség </t>
  </si>
  <si>
    <t>Biztosítási díjak (KKM, segédmotor)</t>
  </si>
  <si>
    <t>Iratkezelési szolgáltatás, iratrendezés</t>
  </si>
  <si>
    <t xml:space="preserve">Munka és tűzvédelmi szolg. díj </t>
  </si>
  <si>
    <t>Beruházások (tárgyi eszköz beszerzés)</t>
  </si>
  <si>
    <t>Kisértékű tárgyi eszközök Irodai bútor, porszívó, hűtő stb.)</t>
  </si>
  <si>
    <t xml:space="preserve">Informatikai eszközök </t>
  </si>
  <si>
    <t>Eho (cafeteria1,19*14%)</t>
  </si>
  <si>
    <t>Eho (telefon 1,19*27%)</t>
  </si>
  <si>
    <t>Tisztítószer</t>
  </si>
  <si>
    <t>13. melléklet</t>
  </si>
  <si>
    <t>Zamárdi Polgármesteri Hivatal 2016. évi költségvetési kiadásainak részletezése kormányzati funkciók szerint</t>
  </si>
  <si>
    <t>2016. évi eredeti előirányzat</t>
  </si>
  <si>
    <t>041237 Közfoglalkoztatás</t>
  </si>
  <si>
    <t>011130 Képviselő-testület, bizottságok működése</t>
  </si>
  <si>
    <t>Köztisztviselők illetménye, illetménykiegészítése 21 fő</t>
  </si>
  <si>
    <t>Fizikai alkalmazottak  illetménye, illetménykiegészítése 2 fő</t>
  </si>
  <si>
    <t>Normatív jutalom (2015. évet érintő)</t>
  </si>
  <si>
    <t>Egyéb természetbeni juttatás  (2015. évet érintő)</t>
  </si>
  <si>
    <t>Megbízási díj (saját dolgozónak)</t>
  </si>
  <si>
    <t>Polgármester illetménye</t>
  </si>
  <si>
    <t>Alpolgármester illetménye</t>
  </si>
  <si>
    <t>Költségtérítés (polgármester,alpolgármester)+pm bankszámla hozzájár.</t>
  </si>
  <si>
    <t>Képviselői, bizottsági tagi tiszteletdíjak</t>
  </si>
  <si>
    <t>Reprezentáció (köztisztviselői nap, helyszíni ellenőrzések, Kt ülések)</t>
  </si>
  <si>
    <t>Szociális hozzájárulási adó (27%)</t>
  </si>
  <si>
    <t>Munkáltatót terhelő szja (1,19*15%)</t>
  </si>
  <si>
    <t>Karácsonyi dísz</t>
  </si>
  <si>
    <t>Informatikai eszközök karbantartása (Team Comp Kft. )</t>
  </si>
  <si>
    <t>Opten jogtár előfizetési díj</t>
  </si>
  <si>
    <t>Kommunáldata Kft (szálláshely, telephely eng, műk.eng. program karbantartás, adóbevall. )</t>
  </si>
  <si>
    <t>Pénzügyi Tájékoztató Iroda vagyonnyilatkozat nyilv. prog. szoftver haszn.díj</t>
  </si>
  <si>
    <t>Abacus Kft (winszoc program karbantartás 2015. IV. negyedévi)</t>
  </si>
  <si>
    <t xml:space="preserve">FloridoNet Webstúdió ebnyilvántartó program </t>
  </si>
  <si>
    <t xml:space="preserve">Vizuál regiszter licenszdíj és üzemeltetés </t>
  </si>
  <si>
    <t>Internet előfzetési díj</t>
  </si>
  <si>
    <t>Egyéb kommunikációs szolgáltatások (telefon, riasztó)</t>
  </si>
  <si>
    <t xml:space="preserve">     Bérleti és lízingdíjak (szőnyeg, kávégép)</t>
  </si>
  <si>
    <t>Saldo konzultáció, szakmai nap</t>
  </si>
  <si>
    <t>Saldo tagdíj</t>
  </si>
  <si>
    <t>KKM autópályadíj</t>
  </si>
  <si>
    <t xml:space="preserve">KKM cégautóadó </t>
  </si>
  <si>
    <t>Füstjelző kiépítése tervek</t>
  </si>
  <si>
    <t>K31</t>
  </si>
  <si>
    <t>K32</t>
  </si>
  <si>
    <t>K33</t>
  </si>
  <si>
    <t>K34</t>
  </si>
  <si>
    <t>K35</t>
  </si>
  <si>
    <t xml:space="preserve">Különféle befizetések és egyéb dologi kiadások </t>
  </si>
  <si>
    <t>Ellátottak térítési díjának méltányossági alapon elengedett összege</t>
  </si>
  <si>
    <t>Lakosság részére lakásépítéshez, felújításhoz nyújtott kölcsön elengedése</t>
  </si>
  <si>
    <t>Építményadó mentesség helyi lakosok számára</t>
  </si>
  <si>
    <t>Építményadó törlés méltányosságból</t>
  </si>
  <si>
    <t>Telekadó mentesség, kedvezmény m2 alapján</t>
  </si>
  <si>
    <t>Idegenforgalmi adó kedvezmény elő- utószezonban</t>
  </si>
  <si>
    <t>Egyéb nyújtott kedvezmény vagy kölcsön elengedésének összege</t>
  </si>
  <si>
    <t>Közvetett támogatások</t>
  </si>
  <si>
    <t>2018. évi eredeti előirányzat</t>
  </si>
  <si>
    <t>Fuss Zamárdiért (Zamárdi Egészségőr Egyesület)</t>
  </si>
  <si>
    <t>Magyar Vöröskereszt Egyesület</t>
  </si>
  <si>
    <t>Tálos Ágota- VIII. Zamárdi Művésztelep és Kiállítás, Nyitott műtermi alkotónap</t>
  </si>
  <si>
    <t>2. Felhalmozási célú pénzeszközátadás</t>
  </si>
  <si>
    <t>Pályázatírás, pályázati tervezések</t>
  </si>
  <si>
    <t>Szamárkő közvilágítás kiépítése</t>
  </si>
  <si>
    <t>Tóközi utca közvilágítás bővítés</t>
  </si>
  <si>
    <t>Beruházások (eszközbeszerzés)</t>
  </si>
  <si>
    <t>Dologi kiadások (szakmai tevékenységhez kapcs. szolg. költségei)</t>
  </si>
  <si>
    <t>Munkaadókat terhelő járulékok és szociális hozzájárulási adó (projektmenedzsment foglalkoztatást terhelő adók, járulékok)</t>
  </si>
  <si>
    <t>Személyi juttatások (projektmenedzsment munkabér)</t>
  </si>
  <si>
    <t>- ebből támogatási előleg</t>
  </si>
  <si>
    <t xml:space="preserve">EU-s forrás </t>
  </si>
  <si>
    <t>A támogatás intenzitása: 100 %</t>
  </si>
  <si>
    <t>Projekt költségek elszámolhatóságának kezdő időpontja: 2014.01.01.</t>
  </si>
  <si>
    <t>Projekt megvalósításának kezdete: 2017.07.01.</t>
  </si>
  <si>
    <t>Dologi kiadások (nyilvánosság, szakmai tevékenységhez kapcs. szolg. költségei)</t>
  </si>
  <si>
    <t>Projekt költségek elszámolhatóságának kezdő időpontja:  2014.01.01.</t>
  </si>
  <si>
    <t>Projekt megvalósításának kezdete: 2017.07.01.</t>
  </si>
  <si>
    <t>1.1. TOP-3.2.1-15-S01-2016-00006 "Fekete István Általános Iskola energetikai korszerűsítése" pályázat</t>
  </si>
  <si>
    <t>1.2. TOP-1.2.1-15-SO1-2016-00010 "Többfunkciós kiállító és bemutatótér létrehozása Zamárdiban" pályázat</t>
  </si>
  <si>
    <t>1.1.1. TOP-3.2.1-15-S01-2016-00006 "Fekete István Általános Iskola energetikai korszerűsítése" pályázat</t>
  </si>
  <si>
    <t>1.1.2. TOP-1.2.1-15-SO1-2016-00010 "Többfunkciós kiállító és bemutatótér létrehozása Zamárdiban" pályázat</t>
  </si>
  <si>
    <t>1.1.3. TOP-1.1.3-15-SO1-2016-00004 "Helyi termelők helyi piacra jutásának támogatása Zamárdiban" pályázat</t>
  </si>
  <si>
    <t>Zamárdi Településfejlesztési Koncepciójának és Településrendezési Eszközeinek felülvizsgálata a Környezeti értékeléssel és az Örökségvédelmi Hatástanulmánnyal 93/2017. (III.27.) KT hat.</t>
  </si>
  <si>
    <t>3.2.Felhalmozási célú pénzeszközátadás</t>
  </si>
  <si>
    <t>B116</t>
  </si>
  <si>
    <t>1.2. Telekadó</t>
  </si>
  <si>
    <t>Rétföldi utcai közvilágítás bővítése</t>
  </si>
  <si>
    <t>11. Idegenforgalmi, turisztika-fejlesztési tevékenység, a tourinform iroda működtetése.</t>
  </si>
  <si>
    <t>1.3. TOP-1.1.3-16-SO1-2017-00005 "Helyi termelők helyi piacra jutásának támogatása Zamárdiban" pályázat</t>
  </si>
  <si>
    <t>Projekt fizikai befejezésének tervezett napja: 2019.08.31.</t>
  </si>
  <si>
    <t>A záró kifizetési igénylés benyújtásának határideje: 2019.11.29.</t>
  </si>
  <si>
    <t>Projekt megvalósításának kezdete: 2018.02.15.</t>
  </si>
  <si>
    <t>- ebből támogatási előleg (100%)</t>
  </si>
  <si>
    <r>
      <t xml:space="preserve">EU-s projekt neve, azonosítója: </t>
    </r>
    <r>
      <rPr>
        <sz val="12"/>
        <rFont val="Times New Roman"/>
        <family val="1"/>
        <charset val="238"/>
      </rPr>
      <t>TOP-3.2.1-15-S01-2016-00006 "Fekete István Általános Iskola energetikai korszerűsítése" pályázat</t>
    </r>
  </si>
  <si>
    <r>
      <t xml:space="preserve">EU-s projekt neve, azonosítója: </t>
    </r>
    <r>
      <rPr>
        <sz val="12"/>
        <rFont val="Times New Roman"/>
        <family val="1"/>
        <charset val="238"/>
      </rPr>
      <t>TOP-1.2.1-15-SO1-2016-00010 "Többfunkciós kiállító és bemutatótér létrehozása Zamárdiban" pályázat</t>
    </r>
  </si>
  <si>
    <r>
      <t xml:space="preserve">EU-s projekt neve, azonosítója: </t>
    </r>
    <r>
      <rPr>
        <sz val="12"/>
        <rFont val="Times New Roman"/>
        <family val="1"/>
        <charset val="238"/>
      </rPr>
      <t>TOP-1.1.3-16-SO1-2017-00005 "Helyi piac fejlesztése Zamárdiban" pályázat</t>
    </r>
  </si>
  <si>
    <t>Intézmények, szolgálati lakások felújítása (Fő u. 105-106. tetőjavítás, erkélyburk. szolgálati lakás felújítás, Kossuth L. u. 16. pótmunkák)</t>
  </si>
  <si>
    <t>2019. évi működési bevételei és kiadásai</t>
  </si>
  <si>
    <t>2019. évi eredeti előirányzat</t>
  </si>
  <si>
    <t>1.1.6. Polgármester illetmény támogatása</t>
  </si>
  <si>
    <t xml:space="preserve">                        A települési önkormányzatok szociális feladatainak egyéb támogatása</t>
  </si>
  <si>
    <t>2019. évi működési célú támogatásai, pénzeszközátadásai</t>
  </si>
  <si>
    <t>XX. Balatonkör kerékpártúra (Balatonkör Sportegyesület)</t>
  </si>
  <si>
    <t>Pümkösdölés a Jegenye téren (Bandi 2000 Bt)</t>
  </si>
  <si>
    <t>Helyi értékek-helyi alkotók 2019. évi kulturális támogatás „Berkenye Zamárdi Alkotókör” Egyesület</t>
  </si>
  <si>
    <t>Fehér Imre alkotótábor</t>
  </si>
  <si>
    <t>Nők a Balatonért Közhasznú Egyesület Kulturális és szakmai programok</t>
  </si>
  <si>
    <t>Református Egyházközség Zamárdi (kerítés és szennyvíz elvezetés felújítása)</t>
  </si>
  <si>
    <t>Svert Kupa Vitorlás Egyesület- IV. Svert Kupa 2019</t>
  </si>
  <si>
    <t>Tálos Ágota- 3 Napos Akció Festészet a Zamárdi rajzkörben</t>
  </si>
  <si>
    <t>Tarr Péter saját könyv megjelenése</t>
  </si>
  <si>
    <t>Zamárdi Női Kar 2019. évi működési támogatása</t>
  </si>
  <si>
    <t>Zamárdi Női Kar 2019. évi kulturális porgramok</t>
  </si>
  <si>
    <t xml:space="preserve"> Ft-ban</t>
  </si>
  <si>
    <t>I. és II. sz háziorvosi körzet 2019. évi támogatása</t>
  </si>
  <si>
    <t>DBRHÖT 2019 tagdíj</t>
  </si>
  <si>
    <t xml:space="preserve">Siófoki Tankerületi Központnak a 2019. tanév művészeti oktatás térítési díj és tandíj összege </t>
  </si>
  <si>
    <t xml:space="preserve">2019. évi kulturális programokhoz, rendezvényekhez nyújtott támogatás (civil szervezeteknek, vállalkozásoknak, háztartásoknak) </t>
  </si>
  <si>
    <t>Rákóczi Szövettség</t>
  </si>
  <si>
    <t>Berzsenyi Dániel Irodalmi és Művészeti társaság</t>
  </si>
  <si>
    <t>I. sz háziorvosi körzet 2018. évi támogatása (Unatrév Kft.)</t>
  </si>
  <si>
    <t>Akácfa utcai csatorna</t>
  </si>
  <si>
    <t>Endrédi u. Fő u. és Rétföldi közötti szakaszon ároklefedés + járda engedélyezési díj</t>
  </si>
  <si>
    <t>Energiatakarékossági terv végrehajtása</t>
  </si>
  <si>
    <t>Fekete István Általános Iskola térvilágítási hálózat kiépítése</t>
  </si>
  <si>
    <t>Fekete István Általános Iskola osztályterem kialakítás</t>
  </si>
  <si>
    <t>Fekete I. Ált. Isk. konyha nyílászáró csere</t>
  </si>
  <si>
    <t>Felsőpincesor közvilágítás tervezése, építése</t>
  </si>
  <si>
    <t>Fogorvosi rendelőbe új fogászati szék</t>
  </si>
  <si>
    <t>Harcsa u. Vízibázis közművek + kapubejáró</t>
  </si>
  <si>
    <t>Honvéd u. tervezése</t>
  </si>
  <si>
    <t>Jegenye tér Ustrzyki Dolne emlékpark kiviteli terv, építés</t>
  </si>
  <si>
    <t>Jelzőlámpák korszerűsítése</t>
  </si>
  <si>
    <t>Keszeg és Kilátó utca között a 30m-es parti sávban Lidó tervezése + engedélyezése</t>
  </si>
  <si>
    <t>Kikötő fejlesztésével kapcsolatos koncepció terv</t>
  </si>
  <si>
    <t>Kilátó díszkivilágítás</t>
  </si>
  <si>
    <t>Kiss E. átépítése korszerűsítése a Leiningen és Eötvös utcák közötti szakaszon + közvilágítás terv és kivitelezés</t>
  </si>
  <si>
    <t>Kiss E. u. Sirály társasház előtti parkoló murvás bővítése</t>
  </si>
  <si>
    <t xml:space="preserve">Közbiztonsági kamerák </t>
  </si>
  <si>
    <t>Mobil ház bejárat és sétány összekötése díszburkolattal</t>
  </si>
  <si>
    <t>Mobil ház terasz bővítés</t>
  </si>
  <si>
    <t xml:space="preserve">Mobil ház 2019. évet terhelő utolsó részlet </t>
  </si>
  <si>
    <t xml:space="preserve">Orgona u. tervezés </t>
  </si>
  <si>
    <t>Rendezvény téren lévő faházak tetőszerkezetének átépítésére, javítására + 5 db új faház vásárlására, térkövezés faházak környezetében, és Kossuth L. u. becsatlakozásánál, valamint a színpad alatt új térkövezés készítése kb: 50 m2</t>
  </si>
  <si>
    <t>Siófoki u. autóbuszmegállónál járda és telekhatárok közötti terület térkövezése + hirdetőtábla + pad kihelyezés</t>
  </si>
  <si>
    <t>Sirály Hotel mellett térvilágítás kiépítése ( 3db )</t>
  </si>
  <si>
    <t>Sport tér közvilágítás tervezés + kivitelezés</t>
  </si>
  <si>
    <t xml:space="preserve">Szakértői, műszaki ellenőri, tervezési feladatok: </t>
  </si>
  <si>
    <t>Szent I. utca tereprendezés</t>
  </si>
  <si>
    <t>Települési üdvözlő táblák. 2db</t>
  </si>
  <si>
    <t>Vadkacsa-sor járda tervezése</t>
  </si>
  <si>
    <t>Zamárdi – Villány nagyméretű táblák</t>
  </si>
  <si>
    <t xml:space="preserve">    Alsópincesor utca közvilágításkiépítése</t>
  </si>
  <si>
    <t>TOP-3.2.1-15-S01-2016-00006 "Fekete István Általános Iskola energetikai korszerűsítése" pályázat saját forrás</t>
  </si>
  <si>
    <t>TOP-1.2.1-15-SO1-2016-00010 "Többfunkciós kiállító és bemutatótér létrehozása Zamárdiban" pályázat saját forrás</t>
  </si>
  <si>
    <t>TOP-1.1.3-15-SO1-2016-00004 "Helyi termelők helyi piacra jutásának támogatása Zamárdiban" pályázat saját forrás</t>
  </si>
  <si>
    <t>Költségvetési bevételek</t>
  </si>
  <si>
    <t>Költségvetési kiadások</t>
  </si>
  <si>
    <t xml:space="preserve">2019. évi felhalmozási bevételei és kiadásai </t>
  </si>
  <si>
    <t>2019. évi összevont mérlege</t>
  </si>
  <si>
    <t>2.1. Ovi - Foci Közhasznú alapítvány</t>
  </si>
  <si>
    <t xml:space="preserve">Fekete I. Ált. Isk. néptáncosainak fellépő ruhái </t>
  </si>
  <si>
    <t>Zamárdi Város Önkormányzatának 2019. évi intézményi szintű bevételei, kiadásai, intézményfinanszírozása</t>
  </si>
  <si>
    <t>Ft-ban</t>
  </si>
  <si>
    <t>Rovat megnevezése</t>
  </si>
  <si>
    <t>Sorsz.</t>
  </si>
  <si>
    <t>Rovat száma</t>
  </si>
  <si>
    <t>Eredeti előirányzat</t>
  </si>
  <si>
    <t>Módosítás</t>
  </si>
  <si>
    <t>Módosított előirányzat</t>
  </si>
  <si>
    <t>1</t>
  </si>
  <si>
    <t>2</t>
  </si>
  <si>
    <t>3</t>
  </si>
  <si>
    <t>4</t>
  </si>
  <si>
    <t>5</t>
  </si>
  <si>
    <t>6</t>
  </si>
  <si>
    <t>Költségvetés - 2019 - K1-K8. Költségvetési kiadások (01)</t>
  </si>
  <si>
    <t>Értéktípus: Forint</t>
  </si>
  <si>
    <t xml:space="preserve">Külső személyi juttatások </t>
  </si>
  <si>
    <t>Személyi juttatások (=1+2)</t>
  </si>
  <si>
    <t xml:space="preserve">Készletbeszerzés </t>
  </si>
  <si>
    <t xml:space="preserve">Szolgáltatási kiadások </t>
  </si>
  <si>
    <t>Dologi kiadások (=5+6+7+8+9)</t>
  </si>
  <si>
    <t xml:space="preserve">Ellátottak pénzbeli juttatásai </t>
  </si>
  <si>
    <t>Költségvetési kiadások (=3+4+10+11+12+13+14+15)</t>
  </si>
  <si>
    <t>Létszám (fő):</t>
  </si>
  <si>
    <t>Létszám (Fő)</t>
  </si>
  <si>
    <t>2019. évi előirányzat</t>
  </si>
  <si>
    <t>II. sz. háziorvosi rendelő asszisztens bér támogatása 2019-ben</t>
  </si>
  <si>
    <t xml:space="preserve">  1. Működési célú visszatérítendő kölcsön visszafizetése (Parkolási Kft.)</t>
  </si>
  <si>
    <t>Hivatal</t>
  </si>
  <si>
    <t>Zamárdi teniszpálya tervezése</t>
  </si>
  <si>
    <t>2. Ingatlanok értékesítése (Szent István út déli oldal)</t>
  </si>
  <si>
    <t>Tartalék</t>
  </si>
  <si>
    <t>Római Katrolikus Plébánia Zamárdi orgona hangolása karbantartás</t>
  </si>
  <si>
    <t xml:space="preserve">2.2 Petőfi Sportegyesület támogatása (Tao- pályázathoz önrész) </t>
  </si>
  <si>
    <t>2.3. Zamárdi Plébánia kerítés építéséhez hozzájárulás</t>
  </si>
  <si>
    <t>Zamárdi Város Önkormányzatának 2019. évi bevételei kiemelt előirányzatonként, feladatonként</t>
  </si>
  <si>
    <t>2019. évi eredeti előirányzat (kiemelt előirányzatok)</t>
  </si>
  <si>
    <t xml:space="preserve">                      Ft-ban</t>
  </si>
  <si>
    <t>Zamárdi Város Önkormányzat 2019. évi bevétel-kiadási előirányzat-felhasználási ütemterve</t>
  </si>
  <si>
    <t>..../2019. (…...)  önkormányzati rendelet</t>
  </si>
  <si>
    <t>Zamárdi Város Önkormányzatának 2019. évi kiadásai intézményenként, kiemelt előirányzatonként, 
feladatonkénti bontásban</t>
  </si>
  <si>
    <t>1. Működési célú tartalék</t>
  </si>
  <si>
    <t xml:space="preserve">        1. Működési célú támogatások (civilek támogatása)</t>
  </si>
  <si>
    <t xml:space="preserve">    2. Működési célú visszatérítendő kölcsön nyújtása (Parkolási Kft.)</t>
  </si>
  <si>
    <t>5.1. Működési célú tartalék</t>
  </si>
  <si>
    <t>2.4. Felhalmozási célú garancia- és kezességvállalásból származó kifizetés</t>
  </si>
  <si>
    <t>Projekt fizikai befejezésének tervezett napja: -</t>
  </si>
  <si>
    <t>A záró kifizetési igénylés benyújtásának határideje:-</t>
  </si>
  <si>
    <t>Projekt fizikai befejezésének tervezett napja: 2019.08.31</t>
  </si>
  <si>
    <t>A záró kifizetési igénylés benyújtásának határideje: 2019.09.30</t>
  </si>
  <si>
    <t>Fecske köz útfelújítása</t>
  </si>
  <si>
    <t>Szőlőhegyi utca járda építése</t>
  </si>
  <si>
    <t xml:space="preserve">Zamárdi Polgárőr Egyesület </t>
  </si>
  <si>
    <t>Módoítási javaslat</t>
  </si>
  <si>
    <t>Módosítási javaslat</t>
  </si>
  <si>
    <t>Szabadstrand 2019. évi pályázat saját forrás</t>
  </si>
  <si>
    <t>Szabadstrand 2019. évi pályázat pályázati forrás</t>
  </si>
  <si>
    <t xml:space="preserve">2. Egyéb működési célú támogatások bevételei államháztartáson belülről </t>
  </si>
  <si>
    <t>2.2.  Közfoglalkoztatás támogatása SMJH Munkaügyi Kirendeltségtől (Gamesz)</t>
  </si>
  <si>
    <t>Media Solutions Kft.</t>
  </si>
  <si>
    <t>Hungarovox Bt. (Germán Ágnes Kapcsolat című könyvének kiadása)</t>
  </si>
  <si>
    <t>Unatrév Egészségügyi és Szolgáltató Kft. 2018. évi támogatása</t>
  </si>
  <si>
    <t>Színpad (színpadelem, teleszkóp)</t>
  </si>
  <si>
    <t>Egyéb tárgyi eszköz</t>
  </si>
  <si>
    <t xml:space="preserve">2.4. Európai Parlamenti választások </t>
  </si>
  <si>
    <t>2.4. DRV 2018. évi lakossági víz és csatorna támogatás fel nem használt részének visszfizetése</t>
  </si>
  <si>
    <t xml:space="preserve">    3. Működési célú támogatások, pénzeszközátadások</t>
  </si>
  <si>
    <t>5.3. Működési célú támogatások, pénzeszközátadások</t>
  </si>
  <si>
    <t>2. Helyi önkormányzatok előző évi elszámolásából származó kiadások teljesítése</t>
  </si>
  <si>
    <t xml:space="preserve"> 5.2 Helyi önkormányzatok előző évi elszámolásából származó kiadások teljesítése</t>
  </si>
  <si>
    <t>Mobil házba bútor</t>
  </si>
  <si>
    <t>16. melléklet</t>
  </si>
  <si>
    <t>15. melléklet</t>
  </si>
  <si>
    <t>12. melléklet</t>
  </si>
  <si>
    <t xml:space="preserve"> ZAMÁRDI POLGÁRMESTERI HIVATAL</t>
  </si>
  <si>
    <t xml:space="preserve"> ZAMÁRDI VÁROS ÖNKORMÁNYZATA</t>
  </si>
  <si>
    <t>14. melléklet</t>
  </si>
  <si>
    <t xml:space="preserve"> ZAMÁRDI NAPKÖZIOTTHONOS ÓVODA</t>
  </si>
  <si>
    <t>ZAMÁRDI TOURINFORM IRODA, KÖZÖSSÉGI HÁZ ÉS VÁROSI KÖNYVTÁR</t>
  </si>
  <si>
    <t>B115</t>
  </si>
  <si>
    <t>1.6. Elszámolásból származó bevételek</t>
  </si>
  <si>
    <t xml:space="preserve">1.5. Működési célú költségvetési támogatások és kiegészítő támogatások </t>
  </si>
  <si>
    <t xml:space="preserve">                        Szociális ágazati pótlék</t>
  </si>
  <si>
    <t>1.4. GINOP-7.1.2-15-2016-0008 "Vízitúra megállóhely létesítése Zamárdiban" pályázat</t>
  </si>
  <si>
    <t>1.1.4. GINOP-7.1.2-15-2016-0008 "Vízitúra megállóhely létesítése Zamárdiban" pályázat</t>
  </si>
  <si>
    <t>Módosított előirányzat 05.31</t>
  </si>
  <si>
    <t>7</t>
  </si>
  <si>
    <t>B71</t>
  </si>
  <si>
    <t xml:space="preserve">1. Felhalmozási célú garancia- és kezességvállalásból származó megtérülések államháztartáson kívülről </t>
  </si>
  <si>
    <t>B75</t>
  </si>
  <si>
    <t>2.1. Zamárdi teniszpálya tervezése</t>
  </si>
  <si>
    <t>Egyéb felhalmozás célú átvett pénteszköz</t>
  </si>
  <si>
    <t>Szabadstrand 2019. évi pályázat</t>
  </si>
  <si>
    <t>Miniszterelnöki Kabinetiroda (Red Bull)</t>
  </si>
  <si>
    <t>Rendezvény téren lévő faházak tetőszerkezetének felújítása</t>
  </si>
  <si>
    <t>Fekete I. Ált. Isk. bútor</t>
  </si>
  <si>
    <t xml:space="preserve">        Miniszterelnöki Kabinetiroda (Red Bull)</t>
  </si>
  <si>
    <t xml:space="preserve">2.5. Önkormányzati képviselő és polgármester választás </t>
  </si>
  <si>
    <t>DRV víz és csatorna támogatása</t>
  </si>
  <si>
    <t>1.1.7. Bér kompenzáció</t>
  </si>
  <si>
    <t>2.2. Magyar Faluprogram (orvosi eszközök)</t>
  </si>
  <si>
    <t>Magyar Faluprogram (orvosi eszközök)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</si>
</sst>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F_t_-;\-* #,##0.00\ _F_t_-;_-* \-??\ _F_t_-;_-@_-"/>
    <numFmt numFmtId="165" formatCode="mmm\ d/"/>
    <numFmt numFmtId="166" formatCode="#,###"/>
    <numFmt numFmtId="167" formatCode="yyyy\-mm\-dd"/>
  </numFmts>
  <fonts count="45" x14ac:knownFonts="1"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 CE"/>
      <family val="2"/>
      <charset val="238"/>
    </font>
    <font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1"/>
    </font>
    <font>
      <b/>
      <sz val="10"/>
      <name val="Arial CE"/>
      <family val="2"/>
      <charset val="238"/>
    </font>
    <font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9"/>
      <name val="Times New Roman"/>
      <family val="1"/>
      <charset val="1"/>
    </font>
    <font>
      <sz val="9"/>
      <name val="Times New Roman"/>
      <family val="1"/>
      <charset val="1"/>
    </font>
    <font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1"/>
    </font>
    <font>
      <b/>
      <i/>
      <u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6"/>
      <name val="Times New Roman"/>
      <family val="1"/>
      <charset val="238"/>
    </font>
    <font>
      <sz val="6"/>
      <name val="Times New Roman"/>
      <family val="1"/>
      <charset val="238"/>
    </font>
    <font>
      <sz val="9"/>
      <name val="Arial CE"/>
      <family val="2"/>
      <charset val="238"/>
    </font>
    <font>
      <b/>
      <i/>
      <sz val="11"/>
      <name val="Arial CE"/>
      <family val="2"/>
      <charset val="238"/>
    </font>
    <font>
      <b/>
      <sz val="10"/>
      <name val="Arial"/>
      <family val="2"/>
      <charset val="238"/>
    </font>
    <font>
      <b/>
      <sz val="11"/>
      <name val="Times New Roman"/>
      <family val="1"/>
      <charset val="1"/>
    </font>
    <font>
      <sz val="11"/>
      <name val="Times New Roman"/>
      <family val="1"/>
      <charset val="1"/>
    </font>
    <font>
      <b/>
      <i/>
      <u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color indexed="10"/>
      <name val="Arial CE"/>
      <family val="2"/>
      <charset val="238"/>
    </font>
    <font>
      <sz val="12"/>
      <name val="Times New Roman"/>
      <family val="1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i/>
      <u/>
      <sz val="11"/>
      <name val="Times New Roman"/>
      <family val="1"/>
      <charset val="1"/>
    </font>
    <font>
      <sz val="11"/>
      <name val="Courier New"/>
      <family val="3"/>
      <charset val="238"/>
    </font>
    <font>
      <sz val="9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3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</borders>
  <cellStyleXfs count="12">
    <xf numFmtId="0" fontId="0" fillId="0" borderId="0"/>
    <xf numFmtId="164" fontId="34" fillId="0" borderId="0" applyFill="0" applyBorder="0" applyAlignment="0" applyProtection="0"/>
    <xf numFmtId="0" fontId="34" fillId="0" borderId="0"/>
    <xf numFmtId="0" fontId="1" fillId="0" borderId="0"/>
    <xf numFmtId="0" fontId="2" fillId="0" borderId="0"/>
    <xf numFmtId="0" fontId="34" fillId="0" borderId="0"/>
    <xf numFmtId="0" fontId="34" fillId="0" borderId="0"/>
    <xf numFmtId="0" fontId="3" fillId="0" borderId="0"/>
    <xf numFmtId="0" fontId="1" fillId="0" borderId="0"/>
    <xf numFmtId="0" fontId="34" fillId="0" borderId="0"/>
    <xf numFmtId="0" fontId="34" fillId="0" borderId="0"/>
    <xf numFmtId="0" fontId="34" fillId="0" borderId="0"/>
  </cellStyleXfs>
  <cellXfs count="457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0" xfId="0" applyFont="1"/>
    <xf numFmtId="10" fontId="5" fillId="0" borderId="0" xfId="0" applyNumberFormat="1" applyFont="1"/>
    <xf numFmtId="0" fontId="7" fillId="0" borderId="0" xfId="0" applyFont="1"/>
    <xf numFmtId="0" fontId="9" fillId="0" borderId="0" xfId="0" applyFont="1"/>
    <xf numFmtId="0" fontId="10" fillId="0" borderId="0" xfId="0" applyFont="1" applyFill="1" applyBorder="1" applyAlignment="1">
      <alignment horizontal="left" vertical="center"/>
    </xf>
    <xf numFmtId="3" fontId="11" fillId="0" borderId="0" xfId="0" applyNumberFormat="1" applyFont="1"/>
    <xf numFmtId="0" fontId="12" fillId="0" borderId="0" xfId="0" applyFont="1" applyFill="1" applyBorder="1" applyAlignment="1">
      <alignment horizontal="left" vertical="center"/>
    </xf>
    <xf numFmtId="0" fontId="11" fillId="0" borderId="0" xfId="0" applyFont="1"/>
    <xf numFmtId="0" fontId="0" fillId="0" borderId="0" xfId="0" applyAlignment="1">
      <alignment horizontal="right"/>
    </xf>
    <xf numFmtId="0" fontId="0" fillId="2" borderId="0" xfId="0" applyFill="1"/>
    <xf numFmtId="3" fontId="14" fillId="0" borderId="0" xfId="0" applyNumberFormat="1" applyFont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0" fontId="8" fillId="0" borderId="0" xfId="0" applyFont="1"/>
    <xf numFmtId="3" fontId="0" fillId="0" borderId="0" xfId="0" applyNumberFormat="1"/>
    <xf numFmtId="3" fontId="8" fillId="0" borderId="0" xfId="0" applyNumberFormat="1" applyFont="1"/>
    <xf numFmtId="0" fontId="0" fillId="0" borderId="0" xfId="0" applyBorder="1"/>
    <xf numFmtId="0" fontId="0" fillId="0" borderId="0" xfId="0" applyFont="1" applyBorder="1"/>
    <xf numFmtId="3" fontId="4" fillId="0" borderId="0" xfId="0" applyNumberFormat="1" applyFont="1"/>
    <xf numFmtId="0" fontId="8" fillId="0" borderId="0" xfId="0" applyFont="1" applyFill="1" applyBorder="1" applyAlignment="1">
      <alignment horizontal="left" vertical="center"/>
    </xf>
    <xf numFmtId="0" fontId="0" fillId="2" borderId="0" xfId="0" applyFill="1" applyBorder="1"/>
    <xf numFmtId="0" fontId="5" fillId="2" borderId="0" xfId="0" applyFont="1" applyFill="1" applyBorder="1" applyAlignment="1">
      <alignment horizontal="right"/>
    </xf>
    <xf numFmtId="0" fontId="17" fillId="3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right"/>
    </xf>
    <xf numFmtId="0" fontId="7" fillId="0" borderId="2" xfId="0" applyFont="1" applyFill="1" applyBorder="1" applyAlignment="1">
      <alignment horizontal="left" vertical="center"/>
    </xf>
    <xf numFmtId="3" fontId="5" fillId="0" borderId="2" xfId="0" applyNumberFormat="1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/>
    </xf>
    <xf numFmtId="3" fontId="5" fillId="0" borderId="2" xfId="0" applyNumberFormat="1" applyFont="1" applyBorder="1" applyAlignment="1">
      <alignment horizontal="right"/>
    </xf>
    <xf numFmtId="0" fontId="7" fillId="0" borderId="2" xfId="0" applyFont="1" applyBorder="1"/>
    <xf numFmtId="3" fontId="5" fillId="0" borderId="2" xfId="0" applyNumberFormat="1" applyFont="1" applyFill="1" applyBorder="1" applyAlignment="1">
      <alignment horizontal="right"/>
    </xf>
    <xf numFmtId="0" fontId="7" fillId="0" borderId="2" xfId="0" applyFont="1" applyBorder="1" applyAlignment="1">
      <alignment horizontal="left" vertical="center"/>
    </xf>
    <xf numFmtId="3" fontId="7" fillId="5" borderId="2" xfId="0" applyNumberFormat="1" applyFont="1" applyFill="1" applyBorder="1" applyAlignment="1">
      <alignment horizontal="right"/>
    </xf>
    <xf numFmtId="3" fontId="5" fillId="5" borderId="2" xfId="0" applyNumberFormat="1" applyFont="1" applyFill="1" applyBorder="1" applyAlignment="1">
      <alignment horizontal="right"/>
    </xf>
    <xf numFmtId="3" fontId="5" fillId="5" borderId="2" xfId="0" applyNumberFormat="1" applyFont="1" applyFill="1" applyBorder="1" applyAlignment="1">
      <alignment horizontal="right" vertical="center"/>
    </xf>
    <xf numFmtId="3" fontId="7" fillId="5" borderId="2" xfId="0" applyNumberFormat="1" applyFont="1" applyFill="1" applyBorder="1" applyAlignment="1">
      <alignment horizontal="right" vertical="center"/>
    </xf>
    <xf numFmtId="0" fontId="7" fillId="5" borderId="2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7" fillId="0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3" fontId="21" fillId="2" borderId="0" xfId="0" applyNumberFormat="1" applyFont="1" applyFill="1" applyAlignment="1">
      <alignment horizontal="center" vertical="center"/>
    </xf>
    <xf numFmtId="3" fontId="22" fillId="2" borderId="0" xfId="0" applyNumberFormat="1" applyFont="1" applyFill="1" applyAlignment="1">
      <alignment horizontal="center" vertical="center"/>
    </xf>
    <xf numFmtId="3" fontId="21" fillId="2" borderId="0" xfId="0" applyNumberFormat="1" applyFont="1" applyFill="1" applyAlignment="1">
      <alignment horizontal="right" vertical="center"/>
    </xf>
    <xf numFmtId="3" fontId="15" fillId="2" borderId="0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16" fillId="2" borderId="0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3" fontId="24" fillId="0" borderId="0" xfId="0" applyNumberFormat="1" applyFon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6" fillId="2" borderId="0" xfId="0" applyFont="1" applyFill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horizontal="center" vertical="center"/>
    </xf>
    <xf numFmtId="3" fontId="19" fillId="2" borderId="0" xfId="0" applyNumberFormat="1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horizontal="right" vertical="center"/>
    </xf>
    <xf numFmtId="3" fontId="5" fillId="2" borderId="0" xfId="0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3" fontId="16" fillId="2" borderId="0" xfId="0" applyNumberFormat="1" applyFont="1" applyFill="1" applyAlignment="1">
      <alignment horizontal="right" vertical="center"/>
    </xf>
    <xf numFmtId="3" fontId="20" fillId="4" borderId="2" xfId="0" applyNumberFormat="1" applyFont="1" applyFill="1" applyBorder="1" applyAlignment="1">
      <alignment horizontal="center" vertical="center" wrapText="1"/>
    </xf>
    <xf numFmtId="3" fontId="7" fillId="4" borderId="2" xfId="0" applyNumberFormat="1" applyFont="1" applyFill="1" applyBorder="1" applyAlignment="1">
      <alignment horizontal="center" vertical="center"/>
    </xf>
    <xf numFmtId="3" fontId="7" fillId="4" borderId="2" xfId="0" applyNumberFormat="1" applyFont="1" applyFill="1" applyBorder="1" applyAlignment="1">
      <alignment vertical="center"/>
    </xf>
    <xf numFmtId="3" fontId="7" fillId="0" borderId="2" xfId="1" applyNumberFormat="1" applyFont="1" applyFill="1" applyBorder="1" applyAlignment="1" applyProtection="1">
      <alignment horizontal="right" vertical="center"/>
    </xf>
    <xf numFmtId="3" fontId="5" fillId="0" borderId="2" xfId="1" applyNumberFormat="1" applyFont="1" applyFill="1" applyBorder="1" applyAlignment="1" applyProtection="1">
      <alignment horizontal="right" vertical="center"/>
    </xf>
    <xf numFmtId="0" fontId="5" fillId="0" borderId="2" xfId="0" applyFont="1" applyFill="1" applyBorder="1" applyAlignment="1">
      <alignment vertical="center"/>
    </xf>
    <xf numFmtId="0" fontId="10" fillId="0" borderId="2" xfId="0" applyFont="1" applyBorder="1"/>
    <xf numFmtId="0" fontId="7" fillId="0" borderId="2" xfId="0" applyFont="1" applyFill="1" applyBorder="1" applyAlignment="1">
      <alignment vertical="center"/>
    </xf>
    <xf numFmtId="3" fontId="14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26" fillId="0" borderId="0" xfId="0" applyFont="1"/>
    <xf numFmtId="0" fontId="0" fillId="2" borderId="0" xfId="0" applyFont="1" applyFill="1"/>
    <xf numFmtId="0" fontId="26" fillId="2" borderId="0" xfId="0" applyFont="1" applyFill="1"/>
    <xf numFmtId="0" fontId="16" fillId="2" borderId="0" xfId="0" applyFont="1" applyFill="1"/>
    <xf numFmtId="0" fontId="26" fillId="2" borderId="0" xfId="0" applyFont="1" applyFill="1" applyAlignment="1">
      <alignment horizontal="right"/>
    </xf>
    <xf numFmtId="0" fontId="16" fillId="0" borderId="0" xfId="0" applyFont="1"/>
    <xf numFmtId="0" fontId="16" fillId="0" borderId="0" xfId="0" applyFont="1" applyFill="1" applyBorder="1"/>
    <xf numFmtId="0" fontId="16" fillId="0" borderId="0" xfId="0" applyFont="1" applyFill="1" applyAlignment="1">
      <alignment horizontal="right"/>
    </xf>
    <xf numFmtId="0" fontId="12" fillId="4" borderId="4" xfId="0" applyFont="1" applyFill="1" applyBorder="1" applyAlignment="1">
      <alignment horizontal="center" vertical="center" wrapText="1"/>
    </xf>
    <xf numFmtId="3" fontId="12" fillId="4" borderId="5" xfId="0" applyNumberFormat="1" applyFont="1" applyFill="1" applyBorder="1" applyAlignment="1">
      <alignment horizontal="center" vertical="center" wrapText="1"/>
    </xf>
    <xf numFmtId="3" fontId="27" fillId="0" borderId="0" xfId="0" applyNumberFormat="1" applyFont="1" applyFill="1" applyBorder="1" applyAlignment="1">
      <alignment horizontal="center" vertical="center" wrapText="1"/>
    </xf>
    <xf numFmtId="3" fontId="5" fillId="0" borderId="6" xfId="0" applyNumberFormat="1" applyFont="1" applyBorder="1"/>
    <xf numFmtId="0" fontId="5" fillId="0" borderId="7" xfId="0" applyFont="1" applyBorder="1"/>
    <xf numFmtId="0" fontId="5" fillId="0" borderId="8" xfId="0" applyFont="1" applyBorder="1"/>
    <xf numFmtId="0" fontId="0" fillId="0" borderId="0" xfId="0" applyFont="1" applyFill="1" applyBorder="1"/>
    <xf numFmtId="0" fontId="5" fillId="0" borderId="9" xfId="0" applyFont="1" applyBorder="1"/>
    <xf numFmtId="3" fontId="5" fillId="0" borderId="2" xfId="0" applyNumberFormat="1" applyFont="1" applyBorder="1"/>
    <xf numFmtId="0" fontId="5" fillId="0" borderId="2" xfId="0" applyFont="1" applyBorder="1"/>
    <xf numFmtId="0" fontId="5" fillId="0" borderId="10" xfId="0" applyFont="1" applyBorder="1"/>
    <xf numFmtId="0" fontId="5" fillId="2" borderId="9" xfId="0" applyFont="1" applyFill="1" applyBorder="1"/>
    <xf numFmtId="3" fontId="5" fillId="2" borderId="2" xfId="0" applyNumberFormat="1" applyFont="1" applyFill="1" applyBorder="1" applyAlignment="1">
      <alignment horizontal="center"/>
    </xf>
    <xf numFmtId="0" fontId="5" fillId="0" borderId="9" xfId="0" applyFont="1" applyBorder="1" applyAlignment="1">
      <alignment wrapText="1"/>
    </xf>
    <xf numFmtId="0" fontId="7" fillId="0" borderId="4" xfId="0" applyFont="1" applyBorder="1"/>
    <xf numFmtId="3" fontId="7" fillId="0" borderId="5" xfId="0" applyNumberFormat="1" applyFont="1" applyBorder="1"/>
    <xf numFmtId="3" fontId="7" fillId="0" borderId="11" xfId="0" applyNumberFormat="1" applyFont="1" applyBorder="1"/>
    <xf numFmtId="3" fontId="9" fillId="0" borderId="0" xfId="0" applyNumberFormat="1" applyFont="1" applyBorder="1"/>
    <xf numFmtId="3" fontId="26" fillId="0" borderId="0" xfId="0" applyNumberFormat="1" applyFont="1"/>
    <xf numFmtId="0" fontId="12" fillId="4" borderId="12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vertical="center" wrapText="1"/>
    </xf>
    <xf numFmtId="0" fontId="5" fillId="0" borderId="9" xfId="0" applyFont="1" applyBorder="1" applyAlignment="1">
      <alignment horizontal="left" vertical="center"/>
    </xf>
    <xf numFmtId="3" fontId="10" fillId="0" borderId="2" xfId="0" applyNumberFormat="1" applyFont="1" applyBorder="1"/>
    <xf numFmtId="3" fontId="12" fillId="0" borderId="10" xfId="0" applyNumberFormat="1" applyFont="1" applyBorder="1"/>
    <xf numFmtId="3" fontId="14" fillId="0" borderId="0" xfId="0" applyNumberFormat="1" applyFont="1" applyFill="1" applyBorder="1"/>
    <xf numFmtId="0" fontId="7" fillId="0" borderId="9" xfId="0" applyFont="1" applyBorder="1" applyAlignment="1">
      <alignment horizontal="right" vertical="center"/>
    </xf>
    <xf numFmtId="3" fontId="12" fillId="0" borderId="2" xfId="0" applyNumberFormat="1" applyFont="1" applyBorder="1"/>
    <xf numFmtId="3" fontId="13" fillId="0" borderId="0" xfId="0" applyNumberFormat="1" applyFont="1" applyFill="1" applyBorder="1"/>
    <xf numFmtId="0" fontId="5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3" fontId="12" fillId="2" borderId="16" xfId="0" applyNumberFormat="1" applyFont="1" applyFill="1" applyBorder="1"/>
    <xf numFmtId="3" fontId="12" fillId="2" borderId="17" xfId="0" applyNumberFormat="1" applyFont="1" applyFill="1" applyBorder="1"/>
    <xf numFmtId="3" fontId="0" fillId="2" borderId="0" xfId="0" applyNumberFormat="1" applyFill="1" applyBorder="1"/>
    <xf numFmtId="0" fontId="28" fillId="0" borderId="0" xfId="0" applyFont="1" applyAlignment="1">
      <alignment horizontal="center"/>
    </xf>
    <xf numFmtId="0" fontId="28" fillId="0" borderId="0" xfId="0" applyFont="1" applyAlignment="1">
      <alignment vertical="center"/>
    </xf>
    <xf numFmtId="0" fontId="29" fillId="0" borderId="2" xfId="0" applyFont="1" applyBorder="1" applyAlignment="1">
      <alignment vertical="center" wrapText="1"/>
    </xf>
    <xf numFmtId="0" fontId="30" fillId="0" borderId="2" xfId="0" applyFont="1" applyBorder="1"/>
    <xf numFmtId="3" fontId="30" fillId="0" borderId="2" xfId="0" applyNumberFormat="1" applyFont="1" applyBorder="1"/>
    <xf numFmtId="0" fontId="30" fillId="0" borderId="2" xfId="0" applyFont="1" applyBorder="1" applyAlignment="1">
      <alignment horizontal="justify" vertical="top" wrapText="1"/>
    </xf>
    <xf numFmtId="3" fontId="30" fillId="0" borderId="2" xfId="0" applyNumberFormat="1" applyFont="1" applyBorder="1" applyAlignment="1">
      <alignment vertical="center"/>
    </xf>
    <xf numFmtId="0" fontId="29" fillId="0" borderId="2" xfId="0" applyFont="1" applyBorder="1"/>
    <xf numFmtId="3" fontId="29" fillId="0" borderId="2" xfId="0" applyNumberFormat="1" applyFont="1" applyBorder="1"/>
    <xf numFmtId="0" fontId="29" fillId="0" borderId="2" xfId="0" applyFont="1" applyBorder="1" applyAlignment="1">
      <alignment wrapText="1"/>
    </xf>
    <xf numFmtId="3" fontId="29" fillId="0" borderId="2" xfId="0" applyNumberFormat="1" applyFont="1" applyBorder="1" applyAlignment="1">
      <alignment vertical="center"/>
    </xf>
    <xf numFmtId="0" fontId="29" fillId="0" borderId="2" xfId="0" applyFont="1" applyBorder="1" applyAlignment="1">
      <alignment horizontal="justify" vertical="top" wrapText="1"/>
    </xf>
    <xf numFmtId="0" fontId="5" fillId="0" borderId="2" xfId="5" applyFont="1" applyFill="1" applyBorder="1" applyAlignment="1">
      <alignment horizontal="left" indent="1"/>
    </xf>
    <xf numFmtId="0" fontId="7" fillId="5" borderId="2" xfId="6" applyFont="1" applyFill="1" applyBorder="1"/>
    <xf numFmtId="0" fontId="34" fillId="0" borderId="0" xfId="5"/>
    <xf numFmtId="0" fontId="4" fillId="0" borderId="0" xfId="5" applyFont="1"/>
    <xf numFmtId="0" fontId="1" fillId="0" borderId="0" xfId="8"/>
    <xf numFmtId="0" fontId="34" fillId="2" borderId="0" xfId="5" applyFill="1"/>
    <xf numFmtId="0" fontId="5" fillId="2" borderId="0" xfId="5" applyFont="1" applyFill="1"/>
    <xf numFmtId="0" fontId="16" fillId="2" borderId="0" xfId="5" applyFont="1" applyFill="1" applyAlignment="1">
      <alignment horizontal="right"/>
    </xf>
    <xf numFmtId="0" fontId="31" fillId="2" borderId="0" xfId="5" applyFont="1" applyFill="1" applyAlignment="1">
      <alignment horizontal="center"/>
    </xf>
    <xf numFmtId="0" fontId="34" fillId="0" borderId="0" xfId="5" applyAlignment="1"/>
    <xf numFmtId="0" fontId="34" fillId="2" borderId="0" xfId="5" applyFill="1" applyAlignment="1"/>
    <xf numFmtId="0" fontId="32" fillId="2" borderId="0" xfId="5" applyFont="1" applyFill="1" applyBorder="1" applyAlignment="1">
      <alignment horizontal="center"/>
    </xf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Border="1"/>
    <xf numFmtId="0" fontId="7" fillId="0" borderId="2" xfId="5" applyFont="1" applyFill="1" applyBorder="1" applyAlignment="1">
      <alignment horizontal="left" vertical="center"/>
    </xf>
    <xf numFmtId="3" fontId="7" fillId="0" borderId="2" xfId="5" applyNumberFormat="1" applyFont="1" applyFill="1" applyBorder="1" applyAlignment="1">
      <alignment horizontal="right" vertical="center" wrapText="1"/>
    </xf>
    <xf numFmtId="0" fontId="11" fillId="0" borderId="0" xfId="5" applyFont="1"/>
    <xf numFmtId="0" fontId="5" fillId="0" borderId="2" xfId="5" applyFont="1" applyBorder="1"/>
    <xf numFmtId="3" fontId="5" fillId="0" borderId="2" xfId="5" applyNumberFormat="1" applyFont="1" applyBorder="1"/>
    <xf numFmtId="3" fontId="5" fillId="0" borderId="2" xfId="5" applyNumberFormat="1" applyFont="1" applyFill="1" applyBorder="1" applyAlignment="1">
      <alignment horizontal="right" vertical="center" wrapText="1"/>
    </xf>
    <xf numFmtId="3" fontId="5" fillId="0" borderId="2" xfId="5" applyNumberFormat="1" applyFont="1" applyFill="1" applyBorder="1"/>
    <xf numFmtId="0" fontId="7" fillId="0" borderId="2" xfId="8" applyFont="1" applyBorder="1"/>
    <xf numFmtId="0" fontId="7" fillId="0" borderId="2" xfId="8" applyFont="1" applyFill="1" applyBorder="1" applyAlignment="1">
      <alignment horizontal="left"/>
    </xf>
    <xf numFmtId="3" fontId="7" fillId="0" borderId="2" xfId="5" applyNumberFormat="1" applyFont="1" applyFill="1" applyBorder="1"/>
    <xf numFmtId="0" fontId="5" fillId="0" borderId="2" xfId="8" applyFont="1" applyBorder="1"/>
    <xf numFmtId="0" fontId="5" fillId="0" borderId="2" xfId="8" applyFont="1" applyFill="1" applyBorder="1" applyAlignment="1">
      <alignment horizontal="left" indent="1"/>
    </xf>
    <xf numFmtId="0" fontId="7" fillId="5" borderId="2" xfId="5" applyFont="1" applyFill="1" applyBorder="1"/>
    <xf numFmtId="3" fontId="7" fillId="5" borderId="2" xfId="5" applyNumberFormat="1" applyFont="1" applyFill="1" applyBorder="1" applyAlignment="1"/>
    <xf numFmtId="3" fontId="11" fillId="0" borderId="0" xfId="5" applyNumberFormat="1" applyFont="1"/>
    <xf numFmtId="0" fontId="7" fillId="0" borderId="2" xfId="5" applyFont="1" applyFill="1" applyBorder="1"/>
    <xf numFmtId="3" fontId="7" fillId="0" borderId="2" xfId="5" applyNumberFormat="1" applyFont="1" applyFill="1" applyBorder="1" applyAlignment="1"/>
    <xf numFmtId="3" fontId="5" fillId="0" borderId="2" xfId="5" applyNumberFormat="1" applyFont="1" applyFill="1" applyBorder="1" applyAlignment="1"/>
    <xf numFmtId="0" fontId="5" fillId="0" borderId="2" xfId="5" applyFont="1" applyFill="1" applyBorder="1" applyAlignment="1">
      <alignment horizontal="left" indent="2"/>
    </xf>
    <xf numFmtId="0" fontId="5" fillId="0" borderId="2" xfId="8" applyFont="1" applyFill="1" applyBorder="1" applyAlignment="1">
      <alignment horizontal="left" vertical="center" indent="2"/>
    </xf>
    <xf numFmtId="0" fontId="5" fillId="0" borderId="2" xfId="5" applyFont="1" applyFill="1" applyBorder="1"/>
    <xf numFmtId="0" fontId="5" fillId="0" borderId="2" xfId="5" applyFont="1" applyBorder="1" applyAlignment="1">
      <alignment horizontal="left" indent="2"/>
    </xf>
    <xf numFmtId="0" fontId="5" fillId="0" borderId="0" xfId="5" applyFont="1"/>
    <xf numFmtId="3" fontId="7" fillId="5" borderId="2" xfId="5" applyNumberFormat="1" applyFont="1" applyFill="1" applyBorder="1" applyAlignment="1">
      <alignment horizontal="right" vertical="center" wrapText="1"/>
    </xf>
    <xf numFmtId="3" fontId="7" fillId="5" borderId="2" xfId="5" applyNumberFormat="1" applyFont="1" applyFill="1" applyBorder="1"/>
    <xf numFmtId="0" fontId="33" fillId="5" borderId="2" xfId="5" applyFont="1" applyFill="1" applyBorder="1"/>
    <xf numFmtId="3" fontId="21" fillId="5" borderId="2" xfId="5" applyNumberFormat="1" applyFont="1" applyFill="1" applyBorder="1" applyAlignment="1"/>
    <xf numFmtId="0" fontId="5" fillId="5" borderId="2" xfId="5" applyFont="1" applyFill="1" applyBorder="1"/>
    <xf numFmtId="0" fontId="33" fillId="5" borderId="2" xfId="5" applyFont="1" applyFill="1" applyBorder="1" applyAlignment="1">
      <alignment horizontal="left"/>
    </xf>
    <xf numFmtId="0" fontId="21" fillId="0" borderId="2" xfId="5" applyFont="1" applyBorder="1" applyAlignment="1">
      <alignment horizontal="left"/>
    </xf>
    <xf numFmtId="0" fontId="5" fillId="0" borderId="0" xfId="5" applyFont="1" applyBorder="1"/>
    <xf numFmtId="3" fontId="34" fillId="0" borderId="0" xfId="5" applyNumberFormat="1"/>
    <xf numFmtId="0" fontId="0" fillId="0" borderId="0" xfId="5" applyFont="1" applyAlignment="1">
      <alignment horizontal="left" indent="1"/>
    </xf>
    <xf numFmtId="3" fontId="19" fillId="0" borderId="0" xfId="5" applyNumberFormat="1" applyFont="1"/>
    <xf numFmtId="3" fontId="5" fillId="0" borderId="2" xfId="5" applyNumberFormat="1" applyFont="1" applyBorder="1" applyAlignment="1">
      <alignment horizontal="right"/>
    </xf>
    <xf numFmtId="0" fontId="5" fillId="0" borderId="2" xfId="8" applyFont="1" applyFill="1" applyBorder="1" applyAlignment="1">
      <alignment horizontal="left" vertical="center" wrapText="1" indent="2"/>
    </xf>
    <xf numFmtId="0" fontId="5" fillId="0" borderId="2" xfId="8" applyFont="1" applyFill="1" applyBorder="1" applyAlignment="1">
      <alignment horizontal="left" vertical="center" indent="2" shrinkToFit="1"/>
    </xf>
    <xf numFmtId="3" fontId="5" fillId="0" borderId="2" xfId="5" applyNumberFormat="1" applyFont="1" applyFill="1" applyBorder="1" applyAlignment="1">
      <alignment horizontal="right"/>
    </xf>
    <xf numFmtId="0" fontId="5" fillId="0" borderId="18" xfId="0" applyFont="1" applyBorder="1"/>
    <xf numFmtId="3" fontId="5" fillId="0" borderId="18" xfId="0" applyNumberFormat="1" applyFont="1" applyBorder="1"/>
    <xf numFmtId="0" fontId="0" fillId="8" borderId="18" xfId="0" applyFill="1" applyBorder="1"/>
    <xf numFmtId="0" fontId="5" fillId="0" borderId="18" xfId="0" applyFont="1" applyBorder="1" applyAlignment="1"/>
    <xf numFmtId="0" fontId="12" fillId="6" borderId="18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right" vertical="center"/>
    </xf>
    <xf numFmtId="0" fontId="5" fillId="7" borderId="18" xfId="0" applyFont="1" applyFill="1" applyBorder="1" applyAlignment="1"/>
    <xf numFmtId="0" fontId="5" fillId="0" borderId="7" xfId="0" applyFont="1" applyFill="1" applyBorder="1"/>
    <xf numFmtId="0" fontId="5" fillId="0" borderId="2" xfId="0" applyFont="1" applyFill="1" applyBorder="1"/>
    <xf numFmtId="3" fontId="7" fillId="0" borderId="5" xfId="0" applyNumberFormat="1" applyFont="1" applyFill="1" applyBorder="1"/>
    <xf numFmtId="0" fontId="5" fillId="9" borderId="7" xfId="0" applyFont="1" applyFill="1" applyBorder="1"/>
    <xf numFmtId="0" fontId="5" fillId="9" borderId="2" xfId="0" applyFont="1" applyFill="1" applyBorder="1"/>
    <xf numFmtId="3" fontId="7" fillId="9" borderId="5" xfId="0" applyNumberFormat="1" applyFont="1" applyFill="1" applyBorder="1"/>
    <xf numFmtId="3" fontId="10" fillId="0" borderId="0" xfId="0" applyNumberFormat="1" applyFont="1" applyFill="1" applyBorder="1" applyAlignment="1" applyProtection="1">
      <alignment horizontal="right" vertical="center"/>
    </xf>
    <xf numFmtId="3" fontId="10" fillId="0" borderId="0" xfId="0" applyNumberFormat="1" applyFont="1" applyFill="1" applyBorder="1" applyAlignment="1" applyProtection="1">
      <alignment vertical="center"/>
      <protection locked="0"/>
    </xf>
    <xf numFmtId="3" fontId="5" fillId="0" borderId="0" xfId="0" applyNumberFormat="1" applyFont="1" applyFill="1" applyBorder="1" applyAlignment="1" applyProtection="1">
      <alignment vertical="center"/>
      <protection locked="0"/>
    </xf>
    <xf numFmtId="3" fontId="5" fillId="0" borderId="0" xfId="0" applyNumberFormat="1" applyFont="1" applyFill="1" applyBorder="1" applyAlignment="1" applyProtection="1">
      <alignment horizontal="right" vertical="center"/>
    </xf>
    <xf numFmtId="3" fontId="5" fillId="0" borderId="0" xfId="0" applyNumberFormat="1" applyFont="1"/>
    <xf numFmtId="3" fontId="5" fillId="0" borderId="18" xfId="0" applyNumberFormat="1" applyFont="1" applyFill="1" applyBorder="1" applyAlignment="1">
      <alignment horizontal="right" vertical="center"/>
    </xf>
    <xf numFmtId="3" fontId="5" fillId="0" borderId="18" xfId="0" applyNumberFormat="1" applyFont="1" applyFill="1" applyBorder="1" applyAlignment="1">
      <alignment horizontal="right"/>
    </xf>
    <xf numFmtId="0" fontId="29" fillId="0" borderId="2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3" fontId="4" fillId="2" borderId="0" xfId="0" applyNumberFormat="1" applyFont="1" applyFill="1" applyBorder="1"/>
    <xf numFmtId="3" fontId="35" fillId="2" borderId="0" xfId="0" applyNumberFormat="1" applyFont="1" applyFill="1" applyBorder="1"/>
    <xf numFmtId="3" fontId="36" fillId="2" borderId="0" xfId="0" applyNumberFormat="1" applyFont="1" applyFill="1" applyBorder="1"/>
    <xf numFmtId="3" fontId="35" fillId="0" borderId="0" xfId="0" applyNumberFormat="1" applyFont="1"/>
    <xf numFmtId="0" fontId="37" fillId="0" borderId="0" xfId="0" applyFont="1" applyAlignment="1">
      <alignment horizontal="justify" vertical="center"/>
    </xf>
    <xf numFmtId="0" fontId="37" fillId="0" borderId="0" xfId="0" applyFont="1" applyAlignment="1">
      <alignment vertical="center"/>
    </xf>
    <xf numFmtId="0" fontId="38" fillId="0" borderId="0" xfId="0" applyFont="1"/>
    <xf numFmtId="0" fontId="37" fillId="0" borderId="0" xfId="0" applyFont="1" applyFill="1" applyAlignment="1" applyProtection="1">
      <alignment horizontal="right"/>
    </xf>
    <xf numFmtId="0" fontId="23" fillId="0" borderId="18" xfId="0" applyFont="1" applyFill="1" applyBorder="1" applyAlignment="1" applyProtection="1">
      <alignment vertical="center"/>
    </xf>
    <xf numFmtId="0" fontId="23" fillId="0" borderId="18" xfId="0" applyFont="1" applyFill="1" applyBorder="1" applyAlignment="1" applyProtection="1">
      <alignment horizontal="center" vertical="center"/>
    </xf>
    <xf numFmtId="49" fontId="37" fillId="0" borderId="18" xfId="0" applyNumberFormat="1" applyFont="1" applyFill="1" applyBorder="1" applyAlignment="1" applyProtection="1">
      <alignment horizontal="left" vertical="center" indent="1"/>
    </xf>
    <xf numFmtId="3" fontId="37" fillId="0" borderId="18" xfId="0" applyNumberFormat="1" applyFont="1" applyFill="1" applyBorder="1" applyAlignment="1" applyProtection="1">
      <alignment vertical="center"/>
      <protection locked="0"/>
    </xf>
    <xf numFmtId="49" fontId="23" fillId="0" borderId="18" xfId="0" applyNumberFormat="1" applyFont="1" applyFill="1" applyBorder="1" applyAlignment="1" applyProtection="1">
      <alignment vertical="center"/>
    </xf>
    <xf numFmtId="3" fontId="23" fillId="0" borderId="18" xfId="0" applyNumberFormat="1" applyFont="1" applyFill="1" applyBorder="1" applyAlignment="1" applyProtection="1">
      <alignment vertical="center"/>
    </xf>
    <xf numFmtId="0" fontId="37" fillId="0" borderId="18" xfId="0" applyFont="1" applyFill="1" applyBorder="1" applyAlignment="1" applyProtection="1">
      <alignment vertical="center"/>
    </xf>
    <xf numFmtId="0" fontId="37" fillId="0" borderId="18" xfId="0" applyFont="1" applyFill="1" applyBorder="1" applyAlignment="1" applyProtection="1">
      <alignment horizontal="left" vertical="center" indent="1"/>
    </xf>
    <xf numFmtId="3" fontId="37" fillId="0" borderId="18" xfId="0" applyNumberFormat="1" applyFont="1" applyFill="1" applyBorder="1" applyAlignment="1" applyProtection="1">
      <alignment horizontal="right" vertical="center"/>
    </xf>
    <xf numFmtId="49" fontId="23" fillId="0" borderId="18" xfId="0" applyNumberFormat="1" applyFont="1" applyFill="1" applyBorder="1" applyAlignment="1" applyProtection="1">
      <alignment vertical="center"/>
      <protection locked="0"/>
    </xf>
    <xf numFmtId="3" fontId="23" fillId="0" borderId="18" xfId="0" applyNumberFormat="1" applyFont="1" applyFill="1" applyBorder="1" applyAlignment="1" applyProtection="1">
      <alignment vertical="center"/>
      <protection locked="0"/>
    </xf>
    <xf numFmtId="0" fontId="39" fillId="0" borderId="0" xfId="0" applyFont="1"/>
    <xf numFmtId="0" fontId="23" fillId="0" borderId="0" xfId="0" applyFont="1"/>
    <xf numFmtId="0" fontId="37" fillId="0" borderId="0" xfId="0" applyFont="1" applyAlignment="1">
      <alignment vertical="center" wrapText="1"/>
    </xf>
    <xf numFmtId="0" fontId="38" fillId="0" borderId="0" xfId="0" applyFont="1" applyAlignment="1">
      <alignment vertical="center" wrapText="1"/>
    </xf>
    <xf numFmtId="49" fontId="37" fillId="0" borderId="18" xfId="0" applyNumberFormat="1" applyFont="1" applyFill="1" applyBorder="1" applyAlignment="1" applyProtection="1">
      <alignment horizontal="left" vertical="center" indent="2"/>
      <protection locked="0"/>
    </xf>
    <xf numFmtId="49" fontId="23" fillId="0" borderId="0" xfId="0" applyNumberFormat="1" applyFont="1" applyFill="1" applyBorder="1" applyAlignment="1" applyProtection="1">
      <alignment vertical="center"/>
      <protection locked="0"/>
    </xf>
    <xf numFmtId="3" fontId="23" fillId="0" borderId="0" xfId="0" applyNumberFormat="1" applyFont="1" applyFill="1" applyBorder="1" applyAlignment="1" applyProtection="1">
      <alignment vertical="center"/>
      <protection locked="0"/>
    </xf>
    <xf numFmtId="0" fontId="37" fillId="0" borderId="0" xfId="0" applyFont="1"/>
    <xf numFmtId="0" fontId="37" fillId="0" borderId="0" xfId="0" applyFont="1" applyAlignment="1">
      <alignment horizontal="justify"/>
    </xf>
    <xf numFmtId="3" fontId="7" fillId="4" borderId="18" xfId="0" applyNumberFormat="1" applyFont="1" applyFill="1" applyBorder="1" applyAlignment="1">
      <alignment horizontal="center" vertical="center" wrapText="1"/>
    </xf>
    <xf numFmtId="3" fontId="12" fillId="4" borderId="18" xfId="0" applyNumberFormat="1" applyFont="1" applyFill="1" applyBorder="1" applyAlignment="1">
      <alignment horizontal="center" vertical="center" wrapText="1"/>
    </xf>
    <xf numFmtId="3" fontId="19" fillId="4" borderId="18" xfId="0" applyNumberFormat="1" applyFont="1" applyFill="1" applyBorder="1" applyAlignment="1">
      <alignment horizontal="center" vertical="center" wrapText="1"/>
    </xf>
    <xf numFmtId="3" fontId="19" fillId="4" borderId="18" xfId="0" applyNumberFormat="1" applyFont="1" applyFill="1" applyBorder="1" applyAlignment="1">
      <alignment vertical="center" wrapText="1"/>
    </xf>
    <xf numFmtId="3" fontId="7" fillId="0" borderId="18" xfId="0" applyNumberFormat="1" applyFont="1" applyFill="1" applyBorder="1" applyAlignment="1">
      <alignment horizontal="left" vertical="center"/>
    </xf>
    <xf numFmtId="3" fontId="7" fillId="0" borderId="18" xfId="0" applyNumberFormat="1" applyFont="1" applyFill="1" applyBorder="1" applyAlignment="1">
      <alignment vertical="center"/>
    </xf>
    <xf numFmtId="3" fontId="5" fillId="0" borderId="18" xfId="0" applyNumberFormat="1" applyFont="1" applyFill="1" applyBorder="1" applyAlignment="1">
      <alignment horizontal="left" vertical="center" indent="1"/>
    </xf>
    <xf numFmtId="3" fontId="5" fillId="0" borderId="18" xfId="0" applyNumberFormat="1" applyFont="1" applyFill="1" applyBorder="1" applyAlignment="1">
      <alignment vertical="center"/>
    </xf>
    <xf numFmtId="3" fontId="7" fillId="0" borderId="18" xfId="0" applyNumberFormat="1" applyFont="1" applyFill="1" applyBorder="1" applyAlignment="1">
      <alignment horizontal="left" vertical="center" wrapText="1"/>
    </xf>
    <xf numFmtId="3" fontId="11" fillId="0" borderId="18" xfId="0" applyNumberFormat="1" applyFont="1" applyFill="1" applyBorder="1" applyAlignment="1">
      <alignment vertical="center"/>
    </xf>
    <xf numFmtId="3" fontId="23" fillId="0" borderId="18" xfId="0" applyNumberFormat="1" applyFont="1" applyFill="1" applyBorder="1" applyAlignment="1">
      <alignment horizontal="left" vertical="center" wrapText="1"/>
    </xf>
    <xf numFmtId="3" fontId="23" fillId="0" borderId="18" xfId="0" applyNumberFormat="1" applyFont="1" applyFill="1" applyBorder="1" applyAlignment="1">
      <alignment vertical="center"/>
    </xf>
    <xf numFmtId="0" fontId="40" fillId="0" borderId="0" xfId="0" applyFont="1"/>
    <xf numFmtId="0" fontId="5" fillId="0" borderId="0" xfId="0" applyFont="1" applyAlignment="1">
      <alignment horizontal="left" vertical="center" indent="1"/>
    </xf>
    <xf numFmtId="0" fontId="5" fillId="0" borderId="18" xfId="0" applyFont="1" applyFill="1" applyBorder="1"/>
    <xf numFmtId="0" fontId="5" fillId="0" borderId="18" xfId="6" applyFont="1" applyFill="1" applyBorder="1" applyAlignment="1">
      <alignment horizontal="left"/>
    </xf>
    <xf numFmtId="0" fontId="41" fillId="0" borderId="0" xfId="0" applyFont="1" applyAlignment="1">
      <alignment horizontal="left" vertical="center" indent="6"/>
    </xf>
    <xf numFmtId="167" fontId="5" fillId="0" borderId="18" xfId="11" applyNumberFormat="1" applyFont="1" applyFill="1" applyBorder="1" applyAlignment="1">
      <alignment horizontal="left" vertical="center" indent="3"/>
    </xf>
    <xf numFmtId="0" fontId="0" fillId="0" borderId="0" xfId="0" applyFill="1"/>
    <xf numFmtId="0" fontId="5" fillId="0" borderId="18" xfId="11" applyFont="1" applyFill="1" applyBorder="1" applyAlignment="1">
      <alignment horizontal="left" vertical="center" indent="3"/>
    </xf>
    <xf numFmtId="0" fontId="8" fillId="3" borderId="18" xfId="0" applyFont="1" applyFill="1" applyBorder="1"/>
    <xf numFmtId="0" fontId="17" fillId="3" borderId="18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 wrapText="1"/>
    </xf>
    <xf numFmtId="0" fontId="8" fillId="0" borderId="18" xfId="0" applyFont="1" applyBorder="1"/>
    <xf numFmtId="0" fontId="8" fillId="0" borderId="18" xfId="0" applyFont="1" applyFill="1" applyBorder="1" applyAlignment="1">
      <alignment horizontal="left" vertical="center"/>
    </xf>
    <xf numFmtId="0" fontId="8" fillId="0" borderId="18" xfId="6" applyFont="1" applyFill="1" applyBorder="1" applyAlignment="1">
      <alignment horizontal="left" indent="2"/>
    </xf>
    <xf numFmtId="3" fontId="8" fillId="0" borderId="18" xfId="0" applyNumberFormat="1" applyFont="1" applyFill="1" applyBorder="1" applyAlignment="1">
      <alignment horizontal="right" vertical="center"/>
    </xf>
    <xf numFmtId="0" fontId="8" fillId="0" borderId="18" xfId="0" applyFont="1" applyFill="1" applyBorder="1" applyAlignment="1">
      <alignment horizontal="left" vertical="center" indent="2"/>
    </xf>
    <xf numFmtId="0" fontId="8" fillId="0" borderId="18" xfId="0" applyFont="1" applyFill="1" applyBorder="1" applyAlignment="1">
      <alignment horizontal="left" vertical="center" wrapText="1" indent="2"/>
    </xf>
    <xf numFmtId="0" fontId="8" fillId="0" borderId="18" xfId="6" applyFont="1" applyFill="1" applyBorder="1" applyAlignment="1">
      <alignment horizontal="left"/>
    </xf>
    <xf numFmtId="0" fontId="8" fillId="0" borderId="18" xfId="0" applyFont="1" applyBorder="1" applyAlignment="1">
      <alignment horizontal="left" vertical="center"/>
    </xf>
    <xf numFmtId="3" fontId="8" fillId="0" borderId="18" xfId="0" applyNumberFormat="1" applyFont="1" applyFill="1" applyBorder="1" applyAlignment="1">
      <alignment horizontal="left" vertical="center"/>
    </xf>
    <xf numFmtId="0" fontId="8" fillId="0" borderId="18" xfId="0" applyFont="1" applyBorder="1" applyAlignment="1">
      <alignment horizontal="left"/>
    </xf>
    <xf numFmtId="3" fontId="8" fillId="0" borderId="18" xfId="0" applyNumberFormat="1" applyFont="1" applyFill="1" applyBorder="1"/>
    <xf numFmtId="0" fontId="17" fillId="0" borderId="18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left" vertical="center"/>
    </xf>
    <xf numFmtId="3" fontId="17" fillId="0" borderId="18" xfId="0" applyNumberFormat="1" applyFont="1" applyFill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 wrapText="1"/>
    </xf>
    <xf numFmtId="0" fontId="23" fillId="0" borderId="0" xfId="0" applyFont="1" applyFill="1" applyBorder="1" applyAlignment="1" applyProtection="1">
      <alignment horizontal="center" vertical="center"/>
    </xf>
    <xf numFmtId="3" fontId="37" fillId="0" borderId="0" xfId="0" applyNumberFormat="1" applyFont="1" applyFill="1" applyBorder="1" applyAlignment="1" applyProtection="1">
      <alignment vertical="center"/>
      <protection locked="0"/>
    </xf>
    <xf numFmtId="3" fontId="23" fillId="0" borderId="0" xfId="0" applyNumberFormat="1" applyFont="1" applyFill="1" applyBorder="1" applyAlignment="1" applyProtection="1">
      <alignment vertical="center"/>
    </xf>
    <xf numFmtId="0" fontId="37" fillId="0" borderId="0" xfId="0" applyFont="1" applyFill="1" applyBorder="1" applyAlignment="1" applyProtection="1">
      <alignment vertical="center"/>
    </xf>
    <xf numFmtId="3" fontId="37" fillId="0" borderId="0" xfId="0" applyNumberFormat="1" applyFont="1" applyFill="1" applyBorder="1" applyAlignment="1" applyProtection="1">
      <alignment horizontal="right" vertical="center"/>
    </xf>
    <xf numFmtId="3" fontId="38" fillId="0" borderId="0" xfId="0" applyNumberFormat="1" applyFont="1"/>
    <xf numFmtId="0" fontId="5" fillId="0" borderId="18" xfId="0" applyFont="1" applyFill="1" applyBorder="1" applyAlignment="1">
      <alignment horizontal="left" vertical="center" wrapText="1" indent="1"/>
    </xf>
    <xf numFmtId="0" fontId="17" fillId="0" borderId="0" xfId="0" applyFont="1" applyFill="1" applyBorder="1" applyAlignment="1">
      <alignment horizontal="left" vertical="center"/>
    </xf>
    <xf numFmtId="3" fontId="37" fillId="0" borderId="0" xfId="0" applyNumberFormat="1" applyFont="1" applyBorder="1" applyAlignment="1">
      <alignment vertical="center"/>
    </xf>
    <xf numFmtId="3" fontId="5" fillId="0" borderId="2" xfId="0" applyNumberFormat="1" applyFont="1" applyFill="1" applyBorder="1"/>
    <xf numFmtId="3" fontId="5" fillId="0" borderId="2" xfId="0" applyNumberFormat="1" applyFont="1" applyFill="1" applyBorder="1" applyAlignment="1">
      <alignment vertical="center"/>
    </xf>
    <xf numFmtId="3" fontId="12" fillId="0" borderId="10" xfId="0" applyNumberFormat="1" applyFont="1" applyFill="1" applyBorder="1"/>
    <xf numFmtId="0" fontId="0" fillId="3" borderId="18" xfId="0" applyFill="1" applyBorder="1"/>
    <xf numFmtId="0" fontId="7" fillId="3" borderId="18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3" fontId="7" fillId="0" borderId="18" xfId="0" applyNumberFormat="1" applyFont="1" applyFill="1" applyBorder="1" applyAlignment="1">
      <alignment horizontal="right" vertical="center" wrapText="1"/>
    </xf>
    <xf numFmtId="3" fontId="7" fillId="0" borderId="18" xfId="0" applyNumberFormat="1" applyFont="1" applyFill="1" applyBorder="1" applyAlignment="1">
      <alignment horizontal="right" vertical="center"/>
    </xf>
    <xf numFmtId="0" fontId="7" fillId="0" borderId="18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 indent="1"/>
    </xf>
    <xf numFmtId="49" fontId="8" fillId="0" borderId="18" xfId="0" applyNumberFormat="1" applyFont="1" applyBorder="1"/>
    <xf numFmtId="0" fontId="5" fillId="0" borderId="18" xfId="0" applyFont="1" applyFill="1" applyBorder="1" applyAlignment="1">
      <alignment horizontal="left" vertical="center" wrapText="1" indent="2"/>
    </xf>
    <xf numFmtId="0" fontId="7" fillId="0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left" indent="2"/>
    </xf>
    <xf numFmtId="0" fontId="5" fillId="0" borderId="18" xfId="0" applyFont="1" applyFill="1" applyBorder="1" applyAlignment="1">
      <alignment horizontal="left" vertical="center" indent="3"/>
    </xf>
    <xf numFmtId="0" fontId="7" fillId="0" borderId="18" xfId="0" applyFont="1" applyFill="1" applyBorder="1" applyAlignment="1">
      <alignment horizontal="right" vertical="center" wrapText="1"/>
    </xf>
    <xf numFmtId="0" fontId="7" fillId="0" borderId="18" xfId="0" applyFont="1" applyFill="1" applyBorder="1" applyAlignment="1">
      <alignment vertical="center"/>
    </xf>
    <xf numFmtId="0" fontId="5" fillId="0" borderId="18" xfId="0" applyFont="1" applyFill="1" applyBorder="1" applyAlignment="1">
      <alignment horizontal="left" vertical="center" indent="2"/>
    </xf>
    <xf numFmtId="0" fontId="5" fillId="0" borderId="18" xfId="0" applyFont="1" applyFill="1" applyBorder="1" applyAlignment="1">
      <alignment horizontal="left" vertical="center" indent="4"/>
    </xf>
    <xf numFmtId="0" fontId="5" fillId="0" borderId="18" xfId="0" applyFont="1" applyFill="1" applyBorder="1" applyAlignment="1">
      <alignment horizontal="left" vertical="center" indent="7"/>
    </xf>
    <xf numFmtId="0" fontId="15" fillId="0" borderId="18" xfId="0" applyFont="1" applyFill="1" applyBorder="1" applyAlignment="1">
      <alignment horizontal="right" vertical="center"/>
    </xf>
    <xf numFmtId="3" fontId="15" fillId="0" borderId="18" xfId="0" applyNumberFormat="1" applyFont="1" applyFill="1" applyBorder="1" applyAlignment="1">
      <alignment horizontal="right"/>
    </xf>
    <xf numFmtId="0" fontId="16" fillId="0" borderId="18" xfId="0" applyFont="1" applyBorder="1"/>
    <xf numFmtId="165" fontId="5" fillId="0" borderId="18" xfId="0" applyNumberFormat="1" applyFont="1" applyFill="1" applyBorder="1" applyAlignment="1">
      <alignment horizontal="left" vertical="center" wrapText="1" indent="2"/>
    </xf>
    <xf numFmtId="0" fontId="7" fillId="0" borderId="18" xfId="0" applyFont="1" applyFill="1" applyBorder="1" applyAlignment="1">
      <alignment vertical="center" wrapText="1"/>
    </xf>
    <xf numFmtId="3" fontId="7" fillId="0" borderId="18" xfId="0" applyNumberFormat="1" applyFont="1" applyFill="1" applyBorder="1" applyAlignment="1">
      <alignment horizontal="right"/>
    </xf>
    <xf numFmtId="3" fontId="5" fillId="0" borderId="18" xfId="0" applyNumberFormat="1" applyFont="1" applyFill="1" applyBorder="1" applyAlignment="1">
      <alignment horizontal="right" vertical="center" wrapText="1"/>
    </xf>
    <xf numFmtId="3" fontId="7" fillId="0" borderId="18" xfId="0" applyNumberFormat="1" applyFont="1" applyFill="1" applyBorder="1"/>
    <xf numFmtId="0" fontId="7" fillId="3" borderId="18" xfId="0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left" vertical="center" indent="2"/>
    </xf>
    <xf numFmtId="0" fontId="5" fillId="0" borderId="18" xfId="11" applyFont="1" applyFill="1" applyBorder="1" applyAlignment="1">
      <alignment horizontal="left" vertical="center" indent="1"/>
    </xf>
    <xf numFmtId="0" fontId="5" fillId="0" borderId="18" xfId="11" applyFont="1" applyFill="1" applyBorder="1" applyAlignment="1">
      <alignment horizontal="left" vertical="center" indent="2"/>
    </xf>
    <xf numFmtId="0" fontId="7" fillId="0" borderId="18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indent="1"/>
    </xf>
    <xf numFmtId="0" fontId="7" fillId="0" borderId="18" xfId="0" applyFont="1" applyFill="1" applyBorder="1" applyAlignment="1">
      <alignment horizontal="left" vertical="center" indent="2"/>
    </xf>
    <xf numFmtId="49" fontId="5" fillId="0" borderId="18" xfId="0" applyNumberFormat="1" applyFont="1" applyFill="1" applyBorder="1" applyAlignment="1">
      <alignment horizontal="left" vertical="center" indent="3"/>
    </xf>
    <xf numFmtId="49" fontId="8" fillId="0" borderId="18" xfId="0" applyNumberFormat="1" applyFont="1" applyFill="1" applyBorder="1"/>
    <xf numFmtId="49" fontId="7" fillId="0" borderId="18" xfId="11" applyNumberFormat="1" applyFont="1" applyFill="1" applyBorder="1" applyAlignment="1">
      <alignment horizontal="left" vertical="center" indent="2"/>
    </xf>
    <xf numFmtId="0" fontId="5" fillId="0" borderId="18" xfId="0" applyFont="1" applyFill="1" applyBorder="1" applyAlignment="1">
      <alignment horizontal="left" indent="3"/>
    </xf>
    <xf numFmtId="3" fontId="5" fillId="0" borderId="18" xfId="11" applyNumberFormat="1" applyFont="1" applyFill="1" applyBorder="1" applyAlignment="1">
      <alignment horizontal="right" vertical="center"/>
    </xf>
    <xf numFmtId="167" fontId="5" fillId="0" borderId="18" xfId="11" applyNumberFormat="1" applyFont="1" applyFill="1" applyBorder="1" applyAlignment="1">
      <alignment horizontal="left" vertical="center" wrapText="1" indent="3"/>
    </xf>
    <xf numFmtId="166" fontId="5" fillId="0" borderId="18" xfId="0" applyNumberFormat="1" applyFont="1" applyFill="1" applyBorder="1"/>
    <xf numFmtId="0" fontId="5" fillId="0" borderId="18" xfId="0" applyFont="1" applyFill="1" applyBorder="1" applyAlignment="1">
      <alignment horizontal="left" wrapText="1" indent="2"/>
    </xf>
    <xf numFmtId="0" fontId="7" fillId="0" borderId="18" xfId="0" applyFont="1" applyFill="1" applyBorder="1" applyAlignment="1">
      <alignment horizontal="left" indent="1"/>
    </xf>
    <xf numFmtId="0" fontId="7" fillId="10" borderId="18" xfId="0" applyFont="1" applyFill="1" applyBorder="1" applyAlignment="1">
      <alignment horizontal="center" vertical="center" wrapText="1"/>
    </xf>
    <xf numFmtId="3" fontId="8" fillId="0" borderId="18" xfId="0" applyNumberFormat="1" applyFont="1" applyBorder="1" applyAlignment="1">
      <alignment vertical="center"/>
    </xf>
    <xf numFmtId="3" fontId="5" fillId="0" borderId="32" xfId="0" applyNumberFormat="1" applyFont="1" applyFill="1" applyBorder="1" applyAlignment="1">
      <alignment horizontal="right"/>
    </xf>
    <xf numFmtId="3" fontId="7" fillId="0" borderId="18" xfId="0" applyNumberFormat="1" applyFont="1" applyBorder="1" applyAlignment="1">
      <alignment vertical="center"/>
    </xf>
    <xf numFmtId="3" fontId="7" fillId="10" borderId="18" xfId="0" applyNumberFormat="1" applyFont="1" applyFill="1" applyBorder="1" applyAlignment="1">
      <alignment horizontal="center" vertical="center" wrapText="1"/>
    </xf>
    <xf numFmtId="3" fontId="0" fillId="0" borderId="18" xfId="0" applyNumberFormat="1" applyBorder="1"/>
    <xf numFmtId="3" fontId="8" fillId="0" borderId="18" xfId="0" applyNumberFormat="1" applyFont="1" applyFill="1" applyBorder="1" applyAlignment="1">
      <alignment vertical="center"/>
    </xf>
    <xf numFmtId="0" fontId="19" fillId="4" borderId="2" xfId="0" applyFont="1" applyFill="1" applyBorder="1" applyAlignment="1">
      <alignment horizontal="center" vertical="center" wrapText="1"/>
    </xf>
    <xf numFmtId="3" fontId="7" fillId="4" borderId="2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/>
    </xf>
    <xf numFmtId="3" fontId="19" fillId="0" borderId="2" xfId="0" applyNumberFormat="1" applyFont="1" applyFill="1" applyBorder="1" applyAlignment="1">
      <alignment horizontal="left" vertical="center" wrapText="1"/>
    </xf>
    <xf numFmtId="0" fontId="42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5" fillId="0" borderId="0" xfId="6" applyFont="1"/>
    <xf numFmtId="49" fontId="5" fillId="0" borderId="0" xfId="10" applyNumberFormat="1" applyFont="1" applyFill="1" applyBorder="1" applyAlignment="1"/>
    <xf numFmtId="49" fontId="7" fillId="0" borderId="20" xfId="10" applyNumberFormat="1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/>
    </xf>
    <xf numFmtId="0" fontId="5" fillId="0" borderId="28" xfId="0" applyFont="1" applyBorder="1" applyAlignment="1">
      <alignment vertical="center" wrapText="1"/>
    </xf>
    <xf numFmtId="0" fontId="5" fillId="0" borderId="24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3" fontId="7" fillId="0" borderId="2" xfId="0" applyNumberFormat="1" applyFont="1" applyBorder="1" applyAlignment="1">
      <alignment vertical="center"/>
    </xf>
    <xf numFmtId="3" fontId="7" fillId="0" borderId="23" xfId="0" applyNumberFormat="1" applyFont="1" applyBorder="1" applyAlignment="1">
      <alignment vertical="center"/>
    </xf>
    <xf numFmtId="0" fontId="11" fillId="0" borderId="0" xfId="6" applyFont="1"/>
    <xf numFmtId="3" fontId="11" fillId="0" borderId="0" xfId="6" applyNumberFormat="1" applyFont="1"/>
    <xf numFmtId="0" fontId="5" fillId="0" borderId="0" xfId="8" applyFont="1"/>
    <xf numFmtId="49" fontId="7" fillId="0" borderId="12" xfId="1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49" fontId="7" fillId="0" borderId="13" xfId="10" applyNumberFormat="1" applyFont="1" applyBorder="1" applyAlignment="1">
      <alignment horizontal="center" vertical="center" wrapText="1"/>
    </xf>
    <xf numFmtId="49" fontId="7" fillId="0" borderId="14" xfId="1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0" fontId="7" fillId="0" borderId="16" xfId="0" applyFont="1" applyFill="1" applyBorder="1" applyAlignment="1">
      <alignment horizontal="center" vertical="center"/>
    </xf>
    <xf numFmtId="0" fontId="5" fillId="0" borderId="16" xfId="0" applyFont="1" applyBorder="1"/>
    <xf numFmtId="0" fontId="7" fillId="0" borderId="16" xfId="0" applyFont="1" applyBorder="1"/>
    <xf numFmtId="0" fontId="7" fillId="0" borderId="17" xfId="0" applyFont="1" applyBorder="1"/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49" fontId="5" fillId="0" borderId="15" xfId="0" applyNumberFormat="1" applyFont="1" applyBorder="1" applyAlignment="1">
      <alignment horizontal="center"/>
    </xf>
    <xf numFmtId="49" fontId="5" fillId="0" borderId="16" xfId="0" applyNumberFormat="1" applyFont="1" applyBorder="1" applyAlignment="1">
      <alignment horizontal="center"/>
    </xf>
    <xf numFmtId="1" fontId="16" fillId="0" borderId="0" xfId="8" applyNumberFormat="1" applyFont="1"/>
    <xf numFmtId="0" fontId="43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25" xfId="0" applyFont="1" applyBorder="1" applyAlignment="1">
      <alignment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7" fillId="0" borderId="26" xfId="8" applyFont="1" applyBorder="1"/>
    <xf numFmtId="0" fontId="7" fillId="0" borderId="27" xfId="8" applyFont="1" applyBorder="1" applyAlignment="1">
      <alignment horizontal="center" vertical="center"/>
    </xf>
    <xf numFmtId="0" fontId="5" fillId="0" borderId="27" xfId="8" applyFont="1" applyBorder="1"/>
    <xf numFmtId="0" fontId="7" fillId="0" borderId="15" xfId="8" applyFont="1" applyBorder="1"/>
    <xf numFmtId="0" fontId="7" fillId="0" borderId="16" xfId="8" applyFont="1" applyBorder="1" applyAlignment="1">
      <alignment horizontal="center" vertical="center"/>
    </xf>
    <xf numFmtId="0" fontId="5" fillId="0" borderId="16" xfId="8" applyFont="1" applyBorder="1"/>
    <xf numFmtId="0" fontId="5" fillId="0" borderId="17" xfId="8" applyFont="1" applyBorder="1"/>
    <xf numFmtId="0" fontId="7" fillId="0" borderId="7" xfId="0" applyFont="1" applyBorder="1" applyAlignment="1">
      <alignment horizontal="center" vertical="center"/>
    </xf>
    <xf numFmtId="3" fontId="16" fillId="0" borderId="0" xfId="0" applyNumberFormat="1" applyFont="1" applyAlignment="1">
      <alignment horizontal="left" vertical="center"/>
    </xf>
    <xf numFmtId="3" fontId="16" fillId="0" borderId="0" xfId="0" applyNumberFormat="1" applyFont="1" applyAlignment="1">
      <alignment vertical="center"/>
    </xf>
    <xf numFmtId="0" fontId="7" fillId="0" borderId="24" xfId="0" applyFont="1" applyBorder="1" applyAlignment="1">
      <alignment horizontal="center" vertical="center"/>
    </xf>
    <xf numFmtId="3" fontId="5" fillId="0" borderId="27" xfId="0" applyNumberFormat="1" applyFont="1" applyBorder="1" applyAlignment="1">
      <alignment vertical="center"/>
    </xf>
    <xf numFmtId="0" fontId="5" fillId="0" borderId="29" xfId="8" applyFont="1" applyBorder="1"/>
    <xf numFmtId="0" fontId="5" fillId="0" borderId="30" xfId="8" applyFont="1" applyBorder="1"/>
    <xf numFmtId="0" fontId="5" fillId="0" borderId="2" xfId="0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/>
    </xf>
    <xf numFmtId="0" fontId="7" fillId="5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left" vertical="center"/>
    </xf>
    <xf numFmtId="3" fontId="5" fillId="0" borderId="2" xfId="0" applyNumberFormat="1" applyFont="1" applyFill="1" applyBorder="1" applyAlignment="1">
      <alignment horizontal="left" vertical="center" indent="1"/>
    </xf>
    <xf numFmtId="3" fontId="7" fillId="0" borderId="2" xfId="0" applyNumberFormat="1" applyFont="1" applyFill="1" applyBorder="1" applyAlignment="1">
      <alignment horizontal="left" vertical="center" wrapText="1"/>
    </xf>
    <xf numFmtId="3" fontId="5" fillId="0" borderId="29" xfId="0" applyNumberFormat="1" applyFont="1" applyBorder="1" applyAlignment="1">
      <alignment vertical="center"/>
    </xf>
    <xf numFmtId="3" fontId="7" fillId="0" borderId="20" xfId="1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vertical="center"/>
    </xf>
    <xf numFmtId="49" fontId="7" fillId="0" borderId="34" xfId="10" applyNumberFormat="1" applyFont="1" applyBorder="1" applyAlignment="1">
      <alignment horizontal="center" vertical="center" wrapText="1"/>
    </xf>
    <xf numFmtId="49" fontId="7" fillId="0" borderId="35" xfId="10" applyNumberFormat="1" applyFont="1" applyBorder="1" applyAlignment="1">
      <alignment horizontal="center" vertical="center" wrapText="1"/>
    </xf>
    <xf numFmtId="3" fontId="7" fillId="0" borderId="36" xfId="10" applyNumberFormat="1" applyFont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 wrapText="1"/>
    </xf>
    <xf numFmtId="0" fontId="5" fillId="0" borderId="0" xfId="0" applyFont="1" applyBorder="1"/>
    <xf numFmtId="3" fontId="5" fillId="0" borderId="0" xfId="0" applyNumberFormat="1" applyFont="1" applyBorder="1"/>
    <xf numFmtId="3" fontId="7" fillId="0" borderId="18" xfId="0" applyNumberFormat="1" applyFont="1" applyBorder="1"/>
    <xf numFmtId="0" fontId="8" fillId="0" borderId="18" xfId="0" applyFont="1" applyFill="1" applyBorder="1"/>
    <xf numFmtId="3" fontId="5" fillId="0" borderId="18" xfId="0" applyNumberFormat="1" applyFont="1" applyFill="1" applyBorder="1"/>
    <xf numFmtId="3" fontId="5" fillId="0" borderId="18" xfId="7" applyNumberFormat="1" applyFont="1" applyFill="1" applyBorder="1" applyAlignment="1">
      <alignment wrapText="1"/>
    </xf>
    <xf numFmtId="3" fontId="7" fillId="0" borderId="23" xfId="0" applyNumberFormat="1" applyFont="1" applyFill="1" applyBorder="1" applyAlignment="1">
      <alignment vertical="center"/>
    </xf>
    <xf numFmtId="3" fontId="5" fillId="0" borderId="31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0" fontId="6" fillId="2" borderId="0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5" fillId="2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5" fillId="2" borderId="31" xfId="0" applyFont="1" applyFill="1" applyBorder="1" applyAlignment="1">
      <alignment horizontal="right"/>
    </xf>
    <xf numFmtId="0" fontId="5" fillId="0" borderId="0" xfId="0" applyFont="1" applyAlignment="1">
      <alignment horizontal="right" wrapText="1"/>
    </xf>
    <xf numFmtId="0" fontId="6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/>
    </xf>
    <xf numFmtId="3" fontId="19" fillId="4" borderId="18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right" vertical="center"/>
    </xf>
    <xf numFmtId="3" fontId="7" fillId="4" borderId="18" xfId="0" applyNumberFormat="1" applyFont="1" applyFill="1" applyBorder="1" applyAlignment="1">
      <alignment horizontal="center" vertical="center"/>
    </xf>
    <xf numFmtId="3" fontId="7" fillId="4" borderId="18" xfId="0" applyNumberFormat="1" applyFont="1" applyFill="1" applyBorder="1" applyAlignment="1">
      <alignment horizontal="center" vertical="center" wrapText="1"/>
    </xf>
    <xf numFmtId="3" fontId="12" fillId="4" borderId="18" xfId="0" applyNumberFormat="1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3" fontId="7" fillId="4" borderId="2" xfId="0" applyNumberFormat="1" applyFont="1" applyFill="1" applyBorder="1" applyAlignment="1">
      <alignment horizontal="center" vertical="center" wrapText="1"/>
    </xf>
    <xf numFmtId="3" fontId="7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/>
    </xf>
    <xf numFmtId="0" fontId="14" fillId="0" borderId="0" xfId="0" applyFont="1" applyBorder="1" applyAlignment="1">
      <alignment horizontal="justify"/>
    </xf>
    <xf numFmtId="0" fontId="23" fillId="2" borderId="0" xfId="0" applyFont="1" applyFill="1" applyBorder="1" applyAlignment="1">
      <alignment horizontal="left" vertical="center"/>
    </xf>
    <xf numFmtId="0" fontId="37" fillId="0" borderId="0" xfId="0" applyFont="1" applyAlignment="1">
      <alignment vertical="center" wrapText="1"/>
    </xf>
    <xf numFmtId="0" fontId="37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44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2" borderId="0" xfId="5" applyFont="1" applyFill="1" applyBorder="1" applyAlignment="1">
      <alignment horizontal="center" wrapText="1"/>
    </xf>
    <xf numFmtId="0" fontId="7" fillId="0" borderId="2" xfId="5" applyFont="1" applyFill="1" applyBorder="1" applyAlignment="1">
      <alignment horizontal="center" vertical="center"/>
    </xf>
    <xf numFmtId="0" fontId="7" fillId="0" borderId="2" xfId="5" applyFont="1" applyFill="1" applyBorder="1" applyAlignment="1">
      <alignment horizontal="center" vertical="center" wrapText="1"/>
    </xf>
  </cellXfs>
  <cellStyles count="12">
    <cellStyle name="Ezres 2" xfId="1"/>
    <cellStyle name="Normál" xfId="0" builtinId="0"/>
    <cellStyle name="Normál 2" xfId="2"/>
    <cellStyle name="Normál 2 2" xfId="3"/>
    <cellStyle name="Normál 3" xfId="4"/>
    <cellStyle name="Normál 3 2" xfId="5"/>
    <cellStyle name="Normál 3 3" xfId="6"/>
    <cellStyle name="Normál 4" xfId="7"/>
    <cellStyle name="Normál 5" xfId="8"/>
    <cellStyle name="Normal_KARSZJ3" xfId="9"/>
    <cellStyle name="Normal_KTRSZJ" xfId="10"/>
    <cellStyle name="Normál_Munka1" xfId="11"/>
  </cellStyles>
  <dxfs count="21"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Tourinform%20kiad&#225;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2016%20ktv%20j&#243;v&#225;hagyott/2005.%20&#233;vi%20k&#246;lt&#233;sgvet&#233;s/Mell&#233;kletek/&#214;sszes%20t&#225;bla%20egyb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fmann.renata/Desktop/Tomi/K&#246;lts&#233;gvet&#233;si%20rendelet/2019/2016%20ktv%20j&#243;v&#225;hagyott/2005.%20&#233;vi%20k&#246;lt&#233;sgvet&#233;s/Mell&#233;kletek/&#214;sszes%20t&#225;bla%20egyb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fmann.renata/Desktop/Tomi/K&#246;lts&#233;gvet&#233;si%20rendelet/2019/Hivatal/Hivatal%20kiad&#225;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;nkorm&#225;nyzat%20kiad&#225;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fmann.renata/Desktop/Tomi/K&#246;lts&#233;gvet&#233;si%20rendelet/2019/&#214;nkorm&#225;nyzat/&#214;nkorm&#225;nyzat%20kiad&#225;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ivatal%20kiad&#225;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Gamesz%20kiad&#225;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211;voda%20kiad&#225;s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ltségvetésbe"/>
      <sheetName val="Összesítő"/>
      <sheetName val="046040"/>
      <sheetName val="082042"/>
      <sheetName val="082044"/>
      <sheetName val="082070"/>
      <sheetName val="082091"/>
      <sheetName val="082092"/>
      <sheetName val="083050"/>
      <sheetName val="STYLE"/>
    </sheetNames>
    <sheetDataSet>
      <sheetData sheetId="0">
        <row r="8">
          <cell r="D8">
            <v>19510900</v>
          </cell>
          <cell r="E8">
            <v>19510900</v>
          </cell>
          <cell r="F8">
            <v>0</v>
          </cell>
          <cell r="G8">
            <v>19510900</v>
          </cell>
        </row>
        <row r="9">
          <cell r="D9">
            <v>2030000</v>
          </cell>
          <cell r="E9">
            <v>2030000</v>
          </cell>
          <cell r="F9">
            <v>300000</v>
          </cell>
          <cell r="G9">
            <v>2330000</v>
          </cell>
        </row>
        <row r="11">
          <cell r="D11">
            <v>4398907</v>
          </cell>
          <cell r="E11">
            <v>4398907</v>
          </cell>
          <cell r="F11">
            <v>0</v>
          </cell>
          <cell r="G11">
            <v>4398907</v>
          </cell>
        </row>
        <row r="12">
          <cell r="D12">
            <v>4393000</v>
          </cell>
          <cell r="E12">
            <v>4938000</v>
          </cell>
          <cell r="F12">
            <v>93700</v>
          </cell>
          <cell r="G12">
            <v>5031700</v>
          </cell>
        </row>
        <row r="13">
          <cell r="D13">
            <v>1610000</v>
          </cell>
          <cell r="E13">
            <v>1610000</v>
          </cell>
          <cell r="F13">
            <v>0</v>
          </cell>
          <cell r="G13">
            <v>1610000</v>
          </cell>
        </row>
        <row r="14">
          <cell r="D14">
            <v>30415000</v>
          </cell>
          <cell r="E14">
            <v>30378850</v>
          </cell>
          <cell r="F14">
            <v>6781102</v>
          </cell>
          <cell r="G14">
            <v>37159952</v>
          </cell>
        </row>
        <row r="15">
          <cell r="D15">
            <v>4700000</v>
          </cell>
          <cell r="E15">
            <v>4155000</v>
          </cell>
          <cell r="F15">
            <v>0</v>
          </cell>
          <cell r="G15">
            <v>4155000</v>
          </cell>
        </row>
        <row r="16">
          <cell r="D16">
            <v>11940700</v>
          </cell>
          <cell r="E16">
            <v>11976850</v>
          </cell>
          <cell r="F16">
            <v>-3074802</v>
          </cell>
          <cell r="G16">
            <v>8902048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D20">
            <v>3001265</v>
          </cell>
          <cell r="E20">
            <v>3001265</v>
          </cell>
          <cell r="F20">
            <v>0</v>
          </cell>
          <cell r="G20">
            <v>3001265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ltségvetésbe"/>
      <sheetName val="Összesítő"/>
      <sheetName val="011130"/>
      <sheetName val="011220"/>
      <sheetName val="016010"/>
      <sheetName val="018030"/>
      <sheetName val="031030"/>
      <sheetName val="041233"/>
      <sheetName val="STYLE"/>
    </sheetNames>
    <sheetDataSet>
      <sheetData sheetId="0">
        <row r="24">
          <cell r="D24">
            <v>24</v>
          </cell>
          <cell r="E24">
            <v>0</v>
          </cell>
          <cell r="F24">
            <v>24</v>
          </cell>
        </row>
      </sheetData>
      <sheetData sheetId="1"/>
      <sheetData sheetId="2"/>
      <sheetData sheetId="3"/>
      <sheetData sheetId="4"/>
      <sheetData sheetId="5"/>
      <sheetData sheetId="6">
        <row r="27">
          <cell r="D27">
            <v>1916352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ltségvetésbe"/>
      <sheetName val="Összesítő"/>
      <sheetName val="011130"/>
      <sheetName val="016080"/>
      <sheetName val="018010"/>
      <sheetName val="066020"/>
      <sheetName val="072111"/>
      <sheetName val="072112"/>
      <sheetName val="072311"/>
      <sheetName val="074031"/>
      <sheetName val="084031"/>
      <sheetName val="084032"/>
      <sheetName val="086030"/>
      <sheetName val="104042"/>
      <sheetName val="107052"/>
      <sheetName val="107060"/>
      <sheetName val="STYLE"/>
    </sheetNames>
    <sheetDataSet>
      <sheetData sheetId="0">
        <row r="8">
          <cell r="D8">
            <v>18560840</v>
          </cell>
          <cell r="E8">
            <v>18774840</v>
          </cell>
          <cell r="F8">
            <v>223020</v>
          </cell>
          <cell r="G8">
            <v>18997860</v>
          </cell>
        </row>
        <row r="9">
          <cell r="D9">
            <v>42624840</v>
          </cell>
          <cell r="E9">
            <v>45768840</v>
          </cell>
          <cell r="F9">
            <v>2320000</v>
          </cell>
          <cell r="G9">
            <v>48088840</v>
          </cell>
        </row>
        <row r="11">
          <cell r="D11">
            <v>12003604</v>
          </cell>
          <cell r="E11">
            <v>12769604</v>
          </cell>
          <cell r="F11">
            <v>0</v>
          </cell>
          <cell r="G11">
            <v>12769604</v>
          </cell>
        </row>
        <row r="12">
          <cell r="D12">
            <v>6381000</v>
          </cell>
          <cell r="E12">
            <v>6381000</v>
          </cell>
          <cell r="F12">
            <v>2252000</v>
          </cell>
          <cell r="G12">
            <v>8633000</v>
          </cell>
        </row>
        <row r="13">
          <cell r="D13">
            <v>3495000</v>
          </cell>
          <cell r="E13">
            <v>3495000</v>
          </cell>
          <cell r="F13">
            <v>500000</v>
          </cell>
          <cell r="G13">
            <v>3995000</v>
          </cell>
        </row>
        <row r="14">
          <cell r="D14">
            <v>75916000</v>
          </cell>
          <cell r="E14">
            <v>77664200</v>
          </cell>
          <cell r="F14">
            <v>-7812784</v>
          </cell>
          <cell r="G14">
            <v>69851416</v>
          </cell>
        </row>
        <row r="15">
          <cell r="D15">
            <v>390000</v>
          </cell>
          <cell r="E15">
            <v>390000</v>
          </cell>
          <cell r="F15">
            <v>0</v>
          </cell>
          <cell r="G15">
            <v>390000</v>
          </cell>
        </row>
        <row r="16">
          <cell r="D16">
            <v>72045940</v>
          </cell>
          <cell r="E16">
            <v>96847059</v>
          </cell>
          <cell r="F16">
            <v>31109487</v>
          </cell>
          <cell r="G16">
            <v>127956546</v>
          </cell>
        </row>
        <row r="18">
          <cell r="D18">
            <v>5110000</v>
          </cell>
          <cell r="E18">
            <v>5110000</v>
          </cell>
          <cell r="F18">
            <v>682000</v>
          </cell>
          <cell r="G18">
            <v>5792000</v>
          </cell>
        </row>
        <row r="19">
          <cell r="D19">
            <v>148668872</v>
          </cell>
          <cell r="E19">
            <v>146500083</v>
          </cell>
          <cell r="F19">
            <v>14769690</v>
          </cell>
          <cell r="G19">
            <v>161269773</v>
          </cell>
        </row>
        <row r="20">
          <cell r="D20">
            <v>849526701</v>
          </cell>
          <cell r="E20">
            <v>1008168857</v>
          </cell>
          <cell r="F20">
            <v>52908525</v>
          </cell>
          <cell r="G20">
            <v>1061077382</v>
          </cell>
        </row>
        <row r="21">
          <cell r="D21">
            <v>14000000</v>
          </cell>
          <cell r="E21">
            <v>26181865</v>
          </cell>
          <cell r="F21">
            <v>977000</v>
          </cell>
          <cell r="G21">
            <v>27158865</v>
          </cell>
        </row>
        <row r="22">
          <cell r="D22">
            <v>9370995</v>
          </cell>
          <cell r="E22">
            <v>9370995</v>
          </cell>
          <cell r="F22">
            <v>3352727</v>
          </cell>
          <cell r="G22">
            <v>12723722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ltségvetésbe"/>
      <sheetName val="Összesítő"/>
      <sheetName val="011130"/>
      <sheetName val="016080"/>
      <sheetName val="066020"/>
      <sheetName val="072111"/>
      <sheetName val="072112"/>
      <sheetName val="072311"/>
      <sheetName val="074031"/>
      <sheetName val="084031"/>
      <sheetName val="084032"/>
      <sheetName val="086030"/>
      <sheetName val="104042"/>
      <sheetName val="107052"/>
      <sheetName val="107060"/>
      <sheetName val="STYLE"/>
    </sheetNames>
    <sheetDataSet>
      <sheetData sheetId="0">
        <row r="24">
          <cell r="D24">
            <v>7</v>
          </cell>
          <cell r="E24">
            <v>0</v>
          </cell>
          <cell r="F24">
            <v>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ltségvetésbe"/>
      <sheetName val="Összesítő"/>
      <sheetName val="011130"/>
      <sheetName val="011220"/>
      <sheetName val="016010"/>
      <sheetName val="018030"/>
      <sheetName val="031030"/>
      <sheetName val="041233"/>
      <sheetName val="STYLE"/>
    </sheetNames>
    <sheetDataSet>
      <sheetData sheetId="0">
        <row r="8">
          <cell r="D8">
            <v>111534600</v>
          </cell>
          <cell r="E8">
            <v>111634600</v>
          </cell>
          <cell r="F8">
            <v>0</v>
          </cell>
          <cell r="G8">
            <v>111634600</v>
          </cell>
        </row>
        <row r="9">
          <cell r="D9">
            <v>200000</v>
          </cell>
          <cell r="E9">
            <v>857929</v>
          </cell>
          <cell r="F9">
            <v>1221286</v>
          </cell>
          <cell r="G9">
            <v>2079215</v>
          </cell>
        </row>
        <row r="11">
          <cell r="D11">
            <v>22038813</v>
          </cell>
          <cell r="E11">
            <v>22183638</v>
          </cell>
          <cell r="F11">
            <v>205018</v>
          </cell>
          <cell r="G11">
            <v>22388656</v>
          </cell>
        </row>
        <row r="12">
          <cell r="D12">
            <v>4170000</v>
          </cell>
          <cell r="E12">
            <v>4087606</v>
          </cell>
          <cell r="F12">
            <v>17677</v>
          </cell>
          <cell r="G12">
            <v>4105283</v>
          </cell>
        </row>
        <row r="13">
          <cell r="D13">
            <v>3910000</v>
          </cell>
          <cell r="E13">
            <v>3190000</v>
          </cell>
          <cell r="F13">
            <v>350000</v>
          </cell>
          <cell r="G13">
            <v>3540000</v>
          </cell>
        </row>
        <row r="14">
          <cell r="D14">
            <v>14655480</v>
          </cell>
          <cell r="E14">
            <v>15300183</v>
          </cell>
          <cell r="F14">
            <v>-659973</v>
          </cell>
          <cell r="G14">
            <v>14640210</v>
          </cell>
        </row>
        <row r="15">
          <cell r="D15">
            <v>150000</v>
          </cell>
          <cell r="E15">
            <v>150000</v>
          </cell>
          <cell r="F15">
            <v>0</v>
          </cell>
          <cell r="G15">
            <v>150000</v>
          </cell>
        </row>
        <row r="16">
          <cell r="D16">
            <v>6388479.5999999996</v>
          </cell>
          <cell r="E16">
            <v>6399519.5999999996</v>
          </cell>
          <cell r="F16">
            <v>215272</v>
          </cell>
          <cell r="G16">
            <v>6614791.5999999996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D20">
            <v>2899410</v>
          </cell>
          <cell r="E20">
            <v>2899410</v>
          </cell>
          <cell r="F20">
            <v>0</v>
          </cell>
          <cell r="G20">
            <v>2899410</v>
          </cell>
        </row>
        <row r="21">
          <cell r="D21">
            <v>300000</v>
          </cell>
          <cell r="E21">
            <v>300000</v>
          </cell>
          <cell r="F21">
            <v>0</v>
          </cell>
          <cell r="G21">
            <v>300000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URLAP"/>
      <sheetName val="STYLE"/>
    </sheetNames>
    <sheetDataSet>
      <sheetData sheetId="0">
        <row r="8">
          <cell r="D8">
            <v>183476000</v>
          </cell>
          <cell r="E8">
            <v>188496000</v>
          </cell>
          <cell r="F8">
            <v>0</v>
          </cell>
          <cell r="G8">
            <v>188496000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</row>
        <row r="11">
          <cell r="D11">
            <v>40588000</v>
          </cell>
          <cell r="E11">
            <v>41568000</v>
          </cell>
          <cell r="F11">
            <v>0</v>
          </cell>
          <cell r="G11">
            <v>41568000</v>
          </cell>
        </row>
        <row r="12">
          <cell r="D12">
            <v>55490000</v>
          </cell>
          <cell r="E12">
            <v>55490000</v>
          </cell>
          <cell r="F12">
            <v>0</v>
          </cell>
          <cell r="G12">
            <v>55490000</v>
          </cell>
        </row>
        <row r="13">
          <cell r="D13">
            <v>1303000</v>
          </cell>
          <cell r="E13">
            <v>1303000</v>
          </cell>
          <cell r="F13">
            <v>0</v>
          </cell>
          <cell r="G13">
            <v>1303000</v>
          </cell>
        </row>
        <row r="14">
          <cell r="D14">
            <v>92229000</v>
          </cell>
          <cell r="E14">
            <v>92229000</v>
          </cell>
          <cell r="F14">
            <v>0</v>
          </cell>
          <cell r="G14">
            <v>92229000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D16">
            <v>47477000</v>
          </cell>
          <cell r="E16">
            <v>47477000</v>
          </cell>
          <cell r="F16">
            <v>0</v>
          </cell>
          <cell r="G16">
            <v>47477000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D20">
            <v>29058000</v>
          </cell>
          <cell r="E20">
            <v>23058000</v>
          </cell>
          <cell r="F20">
            <v>0</v>
          </cell>
          <cell r="G20">
            <v>23058000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ltségvetésbe"/>
      <sheetName val="Összesítő"/>
      <sheetName val="091110"/>
      <sheetName val="091140"/>
      <sheetName val="096015"/>
      <sheetName val="096025"/>
      <sheetName val="091120"/>
      <sheetName val="STYLE"/>
    </sheetNames>
    <sheetDataSet>
      <sheetData sheetId="0">
        <row r="8">
          <cell r="D8">
            <v>70098513</v>
          </cell>
          <cell r="E8">
            <v>70248513</v>
          </cell>
          <cell r="F8">
            <v>0</v>
          </cell>
          <cell r="G8">
            <v>70248513</v>
          </cell>
        </row>
        <row r="9">
          <cell r="D9">
            <v>150000</v>
          </cell>
          <cell r="E9">
            <v>150000</v>
          </cell>
          <cell r="F9">
            <v>0</v>
          </cell>
          <cell r="G9">
            <v>150000</v>
          </cell>
        </row>
        <row r="11">
          <cell r="D11">
            <v>14036052</v>
          </cell>
          <cell r="E11">
            <v>14036052</v>
          </cell>
          <cell r="F11">
            <v>0</v>
          </cell>
          <cell r="G11">
            <v>14036052</v>
          </cell>
        </row>
        <row r="12">
          <cell r="D12">
            <v>7760000</v>
          </cell>
          <cell r="E12">
            <v>7460000</v>
          </cell>
          <cell r="F12">
            <v>0</v>
          </cell>
          <cell r="G12">
            <v>7460000</v>
          </cell>
        </row>
        <row r="13">
          <cell r="D13">
            <v>400000</v>
          </cell>
          <cell r="E13">
            <v>400000</v>
          </cell>
          <cell r="F13">
            <v>0</v>
          </cell>
          <cell r="G13">
            <v>400000</v>
          </cell>
        </row>
        <row r="14">
          <cell r="D14">
            <v>4912000</v>
          </cell>
          <cell r="E14">
            <v>5061000</v>
          </cell>
          <cell r="F14">
            <v>1000</v>
          </cell>
          <cell r="G14">
            <v>5062000</v>
          </cell>
        </row>
        <row r="15">
          <cell r="D15">
            <v>100000</v>
          </cell>
          <cell r="E15">
            <v>100000</v>
          </cell>
          <cell r="F15">
            <v>-1000</v>
          </cell>
          <cell r="G15">
            <v>99000</v>
          </cell>
        </row>
        <row r="16">
          <cell r="D16">
            <v>4106440</v>
          </cell>
          <cell r="E16">
            <v>4107440</v>
          </cell>
          <cell r="F16">
            <v>0</v>
          </cell>
          <cell r="G16">
            <v>4107440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D20">
            <v>1300000</v>
          </cell>
          <cell r="E20">
            <v>1300000</v>
          </cell>
          <cell r="F20">
            <v>0</v>
          </cell>
          <cell r="G20">
            <v>1300000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9"/>
  <sheetViews>
    <sheetView view="pageBreakPreview" zoomScaleSheetLayoutView="100" workbookViewId="0">
      <selection activeCell="H31" sqref="H31"/>
    </sheetView>
  </sheetViews>
  <sheetFormatPr defaultRowHeight="12.75" x14ac:dyDescent="0.2"/>
  <cols>
    <col min="1" max="1" width="3" bestFit="1" customWidth="1"/>
    <col min="2" max="2" width="63.140625" customWidth="1"/>
    <col min="3" max="3" width="14" style="1" bestFit="1" customWidth="1"/>
    <col min="4" max="4" width="14" style="1" customWidth="1"/>
    <col min="5" max="5" width="10.85546875" style="1" bestFit="1" customWidth="1"/>
    <col min="6" max="6" width="12.28515625" style="1" bestFit="1" customWidth="1"/>
    <col min="7" max="7" width="4.85546875" bestFit="1" customWidth="1"/>
    <col min="8" max="8" width="52.28515625" bestFit="1" customWidth="1"/>
    <col min="9" max="10" width="15.28515625" customWidth="1"/>
    <col min="11" max="11" width="10.85546875" bestFit="1" customWidth="1"/>
    <col min="12" max="12" width="12.28515625" bestFit="1" customWidth="1"/>
  </cols>
  <sheetData>
    <row r="1" spans="1:48" ht="15" customHeight="1" x14ac:dyDescent="0.2">
      <c r="A1" s="422" t="s">
        <v>0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ht="15.75" x14ac:dyDescent="0.25">
      <c r="A2" s="423" t="s">
        <v>1</v>
      </c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48" ht="15.75" x14ac:dyDescent="0.25">
      <c r="A3" s="423" t="s">
        <v>573</v>
      </c>
      <c r="B3" s="423"/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</row>
    <row r="4" spans="1:48" x14ac:dyDescent="0.2">
      <c r="A4" s="421" t="s">
        <v>527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1:48" ht="30.75" customHeight="1" x14ac:dyDescent="0.2">
      <c r="A5" s="289"/>
      <c r="B5" s="290" t="s">
        <v>570</v>
      </c>
      <c r="C5" s="290" t="s">
        <v>512</v>
      </c>
      <c r="D5" s="330" t="s">
        <v>583</v>
      </c>
      <c r="E5" s="330" t="s">
        <v>629</v>
      </c>
      <c r="F5" s="330" t="s">
        <v>583</v>
      </c>
      <c r="G5" s="289"/>
      <c r="H5" s="290" t="s">
        <v>571</v>
      </c>
      <c r="I5" s="290" t="s">
        <v>512</v>
      </c>
      <c r="J5" s="330" t="s">
        <v>583</v>
      </c>
      <c r="K5" s="330" t="s">
        <v>629</v>
      </c>
      <c r="L5" s="330" t="s">
        <v>583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</row>
    <row r="6" spans="1:48" ht="16.5" customHeight="1" x14ac:dyDescent="0.2">
      <c r="A6" s="261"/>
      <c r="B6" s="291" t="s">
        <v>4</v>
      </c>
      <c r="C6" s="292">
        <f>C7+C16</f>
        <v>1258526317</v>
      </c>
      <c r="D6" s="292">
        <f>D7+D16</f>
        <v>1458895842</v>
      </c>
      <c r="E6" s="292">
        <f>E7+E16</f>
        <v>106730945</v>
      </c>
      <c r="F6" s="292">
        <f>F7+F16</f>
        <v>1565626787</v>
      </c>
      <c r="G6" s="261"/>
      <c r="H6" s="291" t="s">
        <v>30</v>
      </c>
      <c r="I6" s="293">
        <f>I7+I16</f>
        <v>2058824351.5999999</v>
      </c>
      <c r="J6" s="293">
        <f>J7+J16</f>
        <v>2258909005.5999999</v>
      </c>
      <c r="K6" s="293">
        <f>K7+K16</f>
        <v>106730945</v>
      </c>
      <c r="L6" s="293">
        <f>L7+L16</f>
        <v>2365639950.5999999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</row>
    <row r="7" spans="1:48" ht="16.5" customHeight="1" x14ac:dyDescent="0.2">
      <c r="A7" s="261"/>
      <c r="B7" s="294" t="s">
        <v>5</v>
      </c>
      <c r="C7" s="293">
        <f>SUM(C8:C11)</f>
        <v>1069243737</v>
      </c>
      <c r="D7" s="293">
        <f>SUM(D8:D11)</f>
        <v>1071315922</v>
      </c>
      <c r="E7" s="293">
        <f t="shared" ref="E7:F7" si="0">SUM(E8:E11)</f>
        <v>20900970</v>
      </c>
      <c r="F7" s="293">
        <f t="shared" si="0"/>
        <v>1092216892</v>
      </c>
      <c r="G7" s="417"/>
      <c r="H7" s="294" t="s">
        <v>31</v>
      </c>
      <c r="I7" s="293">
        <f>I8+I9+I10+I11+I12</f>
        <v>1102367980.5999999</v>
      </c>
      <c r="J7" s="293">
        <f>J8+J9+J10+J11+J12</f>
        <v>1137628613.5999999</v>
      </c>
      <c r="K7" s="293">
        <f t="shared" ref="K7" si="1">K8+K9+K10+K11+K12</f>
        <v>49492693</v>
      </c>
      <c r="L7" s="293">
        <f>L8+L9+L10+L11+L12</f>
        <v>1187121306.5999999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</row>
    <row r="8" spans="1:48" ht="13.5" customHeight="1" x14ac:dyDescent="0.2">
      <c r="A8" s="261" t="s">
        <v>6</v>
      </c>
      <c r="B8" s="295" t="s">
        <v>7</v>
      </c>
      <c r="C8" s="206">
        <f>'2.Műk.'!C8</f>
        <v>383813737</v>
      </c>
      <c r="D8" s="206">
        <f>'2.Műk.'!D8</f>
        <v>385885922</v>
      </c>
      <c r="E8" s="206">
        <f>'2.Műk.'!E8</f>
        <v>18400970</v>
      </c>
      <c r="F8" s="206">
        <f>'2.Műk.'!F8</f>
        <v>404286892</v>
      </c>
      <c r="G8" s="322" t="s">
        <v>32</v>
      </c>
      <c r="H8" s="295" t="s">
        <v>33</v>
      </c>
      <c r="I8" s="206">
        <f>'2.Műk.'!C61</f>
        <v>448185693</v>
      </c>
      <c r="J8" s="206">
        <f>'2.Műk.'!D61</f>
        <v>457471622</v>
      </c>
      <c r="K8" s="206">
        <f>'2.Műk.'!E61</f>
        <v>4064306</v>
      </c>
      <c r="L8" s="206">
        <f>'2.Műk.'!F61</f>
        <v>461535928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</row>
    <row r="9" spans="1:48" ht="13.5" customHeight="1" x14ac:dyDescent="0.2">
      <c r="A9" s="261" t="s">
        <v>8</v>
      </c>
      <c r="B9" s="295" t="s">
        <v>9</v>
      </c>
      <c r="C9" s="206">
        <f>'2.Műk.'!C40</f>
        <v>519100000</v>
      </c>
      <c r="D9" s="206">
        <f>'2.Műk.'!D40</f>
        <v>519100000</v>
      </c>
      <c r="E9" s="206">
        <f>'2.Műk.'!E40</f>
        <v>0</v>
      </c>
      <c r="F9" s="206">
        <f>'2.Műk.'!F40</f>
        <v>519100000</v>
      </c>
      <c r="G9" s="322" t="s">
        <v>34</v>
      </c>
      <c r="H9" s="283" t="s">
        <v>35</v>
      </c>
      <c r="I9" s="206">
        <f>'2.Műk.'!C62</f>
        <v>93065376</v>
      </c>
      <c r="J9" s="206">
        <f>'2.Műk.'!D62</f>
        <v>94956201</v>
      </c>
      <c r="K9" s="206">
        <f>'2.Műk.'!E62</f>
        <v>205018</v>
      </c>
      <c r="L9" s="206">
        <f>'2.Műk.'!F62</f>
        <v>95161219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</row>
    <row r="10" spans="1:48" ht="13.5" customHeight="1" x14ac:dyDescent="0.2">
      <c r="A10" s="261" t="s">
        <v>10</v>
      </c>
      <c r="B10" s="295" t="s">
        <v>11</v>
      </c>
      <c r="C10" s="206">
        <f>'2.Műk.'!C51</f>
        <v>141330000</v>
      </c>
      <c r="D10" s="206">
        <f>'2.Műk.'!D51</f>
        <v>141330000</v>
      </c>
      <c r="E10" s="206">
        <f>'2.Műk.'!E51</f>
        <v>2500000</v>
      </c>
      <c r="F10" s="206">
        <f>'2.Műk.'!F51</f>
        <v>143830000</v>
      </c>
      <c r="G10" s="322" t="s">
        <v>36</v>
      </c>
      <c r="H10" s="283" t="s">
        <v>37</v>
      </c>
      <c r="I10" s="206">
        <f>'2.Műk.'!C63</f>
        <v>454338039.60000002</v>
      </c>
      <c r="J10" s="206">
        <f>'2.Műk.'!D63</f>
        <v>480590707.60000002</v>
      </c>
      <c r="K10" s="206">
        <f>'2.Műk.'!E63</f>
        <v>29771679</v>
      </c>
      <c r="L10" s="206">
        <f>'2.Műk.'!F63</f>
        <v>510362386.60000002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</row>
    <row r="11" spans="1:48" ht="13.5" customHeight="1" x14ac:dyDescent="0.2">
      <c r="A11" s="261" t="s">
        <v>12</v>
      </c>
      <c r="B11" s="295" t="s">
        <v>13</v>
      </c>
      <c r="C11" s="206">
        <f>'2.Műk.'!C52</f>
        <v>25000000</v>
      </c>
      <c r="D11" s="206">
        <f>'2.Műk.'!D52</f>
        <v>25000000</v>
      </c>
      <c r="E11" s="206">
        <f>'2.Műk.'!E52</f>
        <v>0</v>
      </c>
      <c r="F11" s="206">
        <f>'2.Műk.'!F52</f>
        <v>25000000</v>
      </c>
      <c r="G11" s="322" t="s">
        <v>38</v>
      </c>
      <c r="H11" s="283" t="s">
        <v>39</v>
      </c>
      <c r="I11" s="206">
        <f>'2.Műk.'!C64</f>
        <v>5110000</v>
      </c>
      <c r="J11" s="206">
        <f>'2.Műk.'!D64</f>
        <v>5110000</v>
      </c>
      <c r="K11" s="206">
        <f>'2.Műk.'!E64</f>
        <v>682000</v>
      </c>
      <c r="L11" s="206">
        <f>'2.Műk.'!F64</f>
        <v>5792000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</row>
    <row r="12" spans="1:48" ht="16.5" customHeight="1" x14ac:dyDescent="0.2">
      <c r="A12" s="261"/>
      <c r="B12" s="295"/>
      <c r="C12" s="206"/>
      <c r="D12" s="206"/>
      <c r="E12" s="206"/>
      <c r="F12" s="206"/>
      <c r="G12" s="322" t="s">
        <v>40</v>
      </c>
      <c r="H12" s="283" t="s">
        <v>41</v>
      </c>
      <c r="I12" s="206">
        <f>I13+I15+I14</f>
        <v>101668872</v>
      </c>
      <c r="J12" s="206">
        <f>J13+J15+J14</f>
        <v>99500083</v>
      </c>
      <c r="K12" s="206">
        <f t="shared" ref="K12:L12" si="2">K13+K15+K14</f>
        <v>14769690</v>
      </c>
      <c r="L12" s="206">
        <f t="shared" si="2"/>
        <v>114269773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</row>
    <row r="13" spans="1:48" ht="13.5" customHeight="1" x14ac:dyDescent="0.2">
      <c r="A13" s="261"/>
      <c r="B13" s="295"/>
      <c r="C13" s="206"/>
      <c r="D13" s="206"/>
      <c r="E13" s="206"/>
      <c r="F13" s="206"/>
      <c r="G13" s="322"/>
      <c r="H13" s="297" t="s">
        <v>620</v>
      </c>
      <c r="I13" s="206">
        <f>'2.Műk.'!C66</f>
        <v>54116372</v>
      </c>
      <c r="J13" s="206">
        <f>'2.Műk.'!D66</f>
        <v>47278435</v>
      </c>
      <c r="K13" s="206">
        <f>'2.Műk.'!E66</f>
        <v>-5945610</v>
      </c>
      <c r="L13" s="206">
        <f>'2.Műk.'!F66</f>
        <v>41332825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</row>
    <row r="14" spans="1:48" ht="25.5" x14ac:dyDescent="0.2">
      <c r="A14" s="261"/>
      <c r="B14" s="295"/>
      <c r="C14" s="206"/>
      <c r="D14" s="206"/>
      <c r="E14" s="206"/>
      <c r="F14" s="206"/>
      <c r="G14" s="322"/>
      <c r="H14" s="297" t="s">
        <v>645</v>
      </c>
      <c r="I14" s="206">
        <f>'2.Műk.'!C67</f>
        <v>0</v>
      </c>
      <c r="J14" s="206">
        <f>'2.Műk.'!D67</f>
        <v>2869148</v>
      </c>
      <c r="K14" s="206">
        <f>'2.Műk.'!E67</f>
        <v>0</v>
      </c>
      <c r="L14" s="206">
        <f>'2.Műk.'!F67</f>
        <v>2869148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</row>
    <row r="15" spans="1:48" ht="13.5" customHeight="1" x14ac:dyDescent="0.2">
      <c r="A15" s="261"/>
      <c r="B15" s="295"/>
      <c r="C15" s="206"/>
      <c r="D15" s="206"/>
      <c r="E15" s="206"/>
      <c r="F15" s="206"/>
      <c r="G15" s="322"/>
      <c r="H15" s="297" t="s">
        <v>643</v>
      </c>
      <c r="I15" s="206">
        <f>'2.Műk.'!C68</f>
        <v>47552500</v>
      </c>
      <c r="J15" s="206">
        <f>'2.Műk.'!D68</f>
        <v>49352500</v>
      </c>
      <c r="K15" s="206">
        <f>'2.Műk.'!E68</f>
        <v>20715300</v>
      </c>
      <c r="L15" s="206">
        <f>'2.Műk.'!F68</f>
        <v>70067800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</row>
    <row r="16" spans="1:48" ht="13.5" customHeight="1" x14ac:dyDescent="0.2">
      <c r="A16" s="261"/>
      <c r="B16" s="294" t="s">
        <v>14</v>
      </c>
      <c r="C16" s="293">
        <f>SUM(C17:C19)</f>
        <v>189282580</v>
      </c>
      <c r="D16" s="293">
        <f>SUM(D17:D19)</f>
        <v>387579920</v>
      </c>
      <c r="E16" s="293">
        <f t="shared" ref="E16:F16" si="3">SUM(E17:E19)</f>
        <v>85829975</v>
      </c>
      <c r="F16" s="293">
        <f t="shared" si="3"/>
        <v>473409895</v>
      </c>
      <c r="G16" s="322"/>
      <c r="H16" s="294" t="s">
        <v>42</v>
      </c>
      <c r="I16" s="293">
        <f>I17+I18+I19</f>
        <v>956456371</v>
      </c>
      <c r="J16" s="293">
        <f>J17+J18+J19</f>
        <v>1121280392</v>
      </c>
      <c r="K16" s="293">
        <f t="shared" ref="K16:L16" si="4">K17+K18+K19</f>
        <v>57238252</v>
      </c>
      <c r="L16" s="293">
        <f t="shared" si="4"/>
        <v>1178518644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</row>
    <row r="17" spans="1:48" ht="13.5" customHeight="1" x14ac:dyDescent="0.2">
      <c r="A17" s="261" t="s">
        <v>15</v>
      </c>
      <c r="B17" s="295" t="s">
        <v>16</v>
      </c>
      <c r="C17" s="206">
        <f>'3.Felh.'!C7</f>
        <v>39282580</v>
      </c>
      <c r="D17" s="206">
        <f>'3.Felh.'!D7</f>
        <v>39282580</v>
      </c>
      <c r="E17" s="206">
        <f>'3.Felh.'!E7</f>
        <v>52477248</v>
      </c>
      <c r="F17" s="206">
        <f>'3.Felh.'!F7</f>
        <v>91759828</v>
      </c>
      <c r="G17" s="322" t="s">
        <v>43</v>
      </c>
      <c r="H17" s="295" t="s">
        <v>44</v>
      </c>
      <c r="I17" s="206">
        <f>'3.Felh.'!C36</f>
        <v>885785376</v>
      </c>
      <c r="J17" s="206">
        <f>'3.Felh.'!D36</f>
        <v>1038427532</v>
      </c>
      <c r="K17" s="206">
        <f>'3.Felh.'!E36</f>
        <v>52908525</v>
      </c>
      <c r="L17" s="206">
        <f>'3.Felh.'!F36</f>
        <v>1091336057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</row>
    <row r="18" spans="1:48" ht="16.5" customHeight="1" x14ac:dyDescent="0.2">
      <c r="A18" s="261" t="s">
        <v>17</v>
      </c>
      <c r="B18" s="295" t="s">
        <v>18</v>
      </c>
      <c r="C18" s="206">
        <f>'3.Felh.'!C16</f>
        <v>150000000</v>
      </c>
      <c r="D18" s="206">
        <f>'3.Felh.'!D16</f>
        <v>150000000</v>
      </c>
      <c r="E18" s="206">
        <f>'3.Felh.'!E16</f>
        <v>0</v>
      </c>
      <c r="F18" s="206">
        <f>'3.Felh.'!F16</f>
        <v>150000000</v>
      </c>
      <c r="G18" s="322" t="s">
        <v>45</v>
      </c>
      <c r="H18" s="295" t="s">
        <v>46</v>
      </c>
      <c r="I18" s="206">
        <f>'3.Felh.'!C102</f>
        <v>14300000</v>
      </c>
      <c r="J18" s="206">
        <f>'3.Felh.'!D102</f>
        <v>26481865</v>
      </c>
      <c r="K18" s="206">
        <f>'3.Felh.'!E102</f>
        <v>977000</v>
      </c>
      <c r="L18" s="206">
        <f>'3.Felh.'!F102</f>
        <v>27458865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</row>
    <row r="19" spans="1:48" ht="13.5" customHeight="1" x14ac:dyDescent="0.2">
      <c r="A19" s="261" t="s">
        <v>19</v>
      </c>
      <c r="B19" s="295" t="s">
        <v>20</v>
      </c>
      <c r="C19" s="206">
        <f>'3.Felh.'!C22</f>
        <v>0</v>
      </c>
      <c r="D19" s="206">
        <f>'3.Felh.'!D22</f>
        <v>198297340</v>
      </c>
      <c r="E19" s="206">
        <f>'3.Felh.'!E22</f>
        <v>33352727</v>
      </c>
      <c r="F19" s="206">
        <f>'3.Felh.'!F22</f>
        <v>231650067</v>
      </c>
      <c r="G19" s="322" t="s">
        <v>47</v>
      </c>
      <c r="H19" s="295" t="s">
        <v>48</v>
      </c>
      <c r="I19" s="206">
        <f>SUM(I20:I21)</f>
        <v>56370995</v>
      </c>
      <c r="J19" s="206">
        <f>SUM(J20:J21)</f>
        <v>56370995</v>
      </c>
      <c r="K19" s="206">
        <f t="shared" ref="K19:L19" si="5">SUM(K20:K21)</f>
        <v>3352727</v>
      </c>
      <c r="L19" s="206">
        <f t="shared" si="5"/>
        <v>59723722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</row>
    <row r="20" spans="1:48" ht="13.5" customHeight="1" x14ac:dyDescent="0.2">
      <c r="A20" s="261"/>
      <c r="B20" s="295"/>
      <c r="C20" s="206"/>
      <c r="D20" s="206"/>
      <c r="E20" s="206"/>
      <c r="F20" s="206"/>
      <c r="G20" s="322"/>
      <c r="H20" s="297" t="s">
        <v>49</v>
      </c>
      <c r="I20" s="206">
        <f>'3.Felh.'!C115</f>
        <v>47000000</v>
      </c>
      <c r="J20" s="206">
        <f>'3.Felh.'!D115</f>
        <v>47000000</v>
      </c>
      <c r="K20" s="206">
        <f>'3.Felh.'!E115</f>
        <v>0</v>
      </c>
      <c r="L20" s="206">
        <f>'3.Felh.'!F115</f>
        <v>47000000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</row>
    <row r="21" spans="1:48" ht="13.5" customHeight="1" x14ac:dyDescent="0.2">
      <c r="A21" s="261"/>
      <c r="B21" s="295"/>
      <c r="C21" s="206"/>
      <c r="D21" s="206"/>
      <c r="E21" s="206"/>
      <c r="F21" s="206"/>
      <c r="G21" s="322"/>
      <c r="H21" s="297" t="s">
        <v>497</v>
      </c>
      <c r="I21" s="206">
        <f>'3.Felh.'!C118</f>
        <v>9370995</v>
      </c>
      <c r="J21" s="206">
        <f>'3.Felh.'!D118</f>
        <v>9370995</v>
      </c>
      <c r="K21" s="206">
        <f>'3.Felh.'!E118</f>
        <v>3352727</v>
      </c>
      <c r="L21" s="206">
        <f>'3.Felh.'!F118</f>
        <v>12723722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</row>
    <row r="22" spans="1:48" ht="13.5" customHeight="1" x14ac:dyDescent="0.2">
      <c r="A22" s="261" t="s">
        <v>21</v>
      </c>
      <c r="B22" s="298" t="s">
        <v>22</v>
      </c>
      <c r="C22" s="293"/>
      <c r="D22" s="293"/>
      <c r="E22" s="293"/>
      <c r="F22" s="293"/>
      <c r="G22" s="322" t="s">
        <v>50</v>
      </c>
      <c r="H22" s="298" t="s">
        <v>51</v>
      </c>
      <c r="I22" s="293"/>
      <c r="J22" s="293"/>
      <c r="K22" s="293"/>
      <c r="L22" s="293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</row>
    <row r="23" spans="1:48" ht="13.5" customHeight="1" x14ac:dyDescent="0.2">
      <c r="A23" s="261"/>
      <c r="B23" s="294" t="s">
        <v>23</v>
      </c>
      <c r="C23" s="293">
        <f>C24+C27</f>
        <v>813954089</v>
      </c>
      <c r="D23" s="293">
        <f>D24+D27</f>
        <v>813669218</v>
      </c>
      <c r="E23" s="293">
        <f t="shared" ref="E23:F23" si="6">E24+E27</f>
        <v>0</v>
      </c>
      <c r="F23" s="293">
        <f t="shared" si="6"/>
        <v>813669218</v>
      </c>
      <c r="G23" s="322"/>
      <c r="H23" s="294" t="s">
        <v>52</v>
      </c>
      <c r="I23" s="293">
        <f>SUM(I24:I24)</f>
        <v>13656054</v>
      </c>
      <c r="J23" s="293">
        <f>SUM(J24:J24)</f>
        <v>13656054</v>
      </c>
      <c r="K23" s="293">
        <f t="shared" ref="K23:L23" si="7">SUM(K24:K24)</f>
        <v>0</v>
      </c>
      <c r="L23" s="293">
        <f t="shared" si="7"/>
        <v>13656054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</row>
    <row r="24" spans="1:48" ht="13.5" customHeight="1" x14ac:dyDescent="0.2">
      <c r="A24" s="261"/>
      <c r="B24" s="295" t="s">
        <v>24</v>
      </c>
      <c r="C24" s="206">
        <f>SUM(C25:C26)</f>
        <v>813954089</v>
      </c>
      <c r="D24" s="206">
        <f>SUM(D25:D26)</f>
        <v>813669218</v>
      </c>
      <c r="E24" s="206">
        <f t="shared" ref="E24:F24" si="8">SUM(E25:E26)</f>
        <v>0</v>
      </c>
      <c r="F24" s="206">
        <f t="shared" si="8"/>
        <v>813669218</v>
      </c>
      <c r="G24" s="322" t="s">
        <v>53</v>
      </c>
      <c r="H24" s="299" t="s">
        <v>54</v>
      </c>
      <c r="I24" s="206">
        <f>'2.Műk.'!C74</f>
        <v>13656054</v>
      </c>
      <c r="J24" s="206">
        <f>'2.Műk.'!D74</f>
        <v>13656054</v>
      </c>
      <c r="K24" s="206">
        <f>'2.Műk.'!E74</f>
        <v>0</v>
      </c>
      <c r="L24" s="206">
        <f>'2.Műk.'!F74</f>
        <v>13656054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</row>
    <row r="25" spans="1:48" ht="16.5" customHeight="1" x14ac:dyDescent="0.2">
      <c r="A25" s="261"/>
      <c r="B25" s="300" t="s">
        <v>25</v>
      </c>
      <c r="C25" s="206">
        <f>'2.Műk.'!C57</f>
        <v>326029439</v>
      </c>
      <c r="D25" s="206">
        <f>'2.Műk.'!D57</f>
        <v>325744568</v>
      </c>
      <c r="E25" s="206">
        <f>'2.Műk.'!E57</f>
        <v>0</v>
      </c>
      <c r="F25" s="206">
        <f>'2.Műk.'!F57</f>
        <v>325744568</v>
      </c>
      <c r="G25" s="322"/>
      <c r="H25" s="294" t="s">
        <v>55</v>
      </c>
      <c r="I25" s="293">
        <v>0</v>
      </c>
      <c r="J25" s="293">
        <v>0</v>
      </c>
      <c r="K25" s="293">
        <v>0</v>
      </c>
      <c r="L25" s="293">
        <v>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</row>
    <row r="26" spans="1:48" ht="16.5" customHeight="1" x14ac:dyDescent="0.2">
      <c r="A26" s="261"/>
      <c r="B26" s="300" t="s">
        <v>26</v>
      </c>
      <c r="C26" s="206">
        <f>'3.Felh.'!C31</f>
        <v>487924650</v>
      </c>
      <c r="D26" s="206">
        <f>'3.Felh.'!D31</f>
        <v>487924650</v>
      </c>
      <c r="E26" s="206">
        <f>'3.Felh.'!E31</f>
        <v>0</v>
      </c>
      <c r="F26" s="206">
        <f>'3.Felh.'!F31</f>
        <v>487924650</v>
      </c>
      <c r="G26" s="322"/>
      <c r="H26" s="294"/>
      <c r="I26" s="293"/>
      <c r="J26" s="293"/>
      <c r="K26" s="293"/>
      <c r="L26" s="293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</row>
    <row r="27" spans="1:48" ht="16.5" customHeight="1" x14ac:dyDescent="0.2">
      <c r="A27" s="261"/>
      <c r="B27" s="294" t="s">
        <v>27</v>
      </c>
      <c r="C27" s="206">
        <v>0</v>
      </c>
      <c r="D27" s="206">
        <v>0</v>
      </c>
      <c r="E27" s="206">
        <v>0</v>
      </c>
      <c r="F27" s="206">
        <v>0</v>
      </c>
      <c r="G27" s="322"/>
      <c r="H27" s="294"/>
      <c r="I27" s="293"/>
      <c r="J27" s="293"/>
      <c r="K27" s="293"/>
      <c r="L27" s="293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</row>
    <row r="28" spans="1:48" ht="13.5" customHeight="1" x14ac:dyDescent="0.2">
      <c r="A28" s="261"/>
      <c r="B28" s="301" t="s">
        <v>28</v>
      </c>
      <c r="C28" s="293">
        <f>C6+C23</f>
        <v>2072480406</v>
      </c>
      <c r="D28" s="293">
        <f>D6+D23</f>
        <v>2272565060</v>
      </c>
      <c r="E28" s="293">
        <f>E6+E23</f>
        <v>106730945</v>
      </c>
      <c r="F28" s="293">
        <f>F6+F23</f>
        <v>2379296005</v>
      </c>
      <c r="G28" s="417"/>
      <c r="H28" s="301" t="s">
        <v>56</v>
      </c>
      <c r="I28" s="293">
        <f>I6+I23</f>
        <v>2072480405.5999999</v>
      </c>
      <c r="J28" s="293">
        <f>J6+J23</f>
        <v>2272565059.5999999</v>
      </c>
      <c r="K28" s="293">
        <f>K6+K23</f>
        <v>106730945</v>
      </c>
      <c r="L28" s="293">
        <f>L6+L23</f>
        <v>2379296004.5999999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</row>
    <row r="29" spans="1:48" ht="13.5" customHeight="1" x14ac:dyDescent="0.2"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</row>
    <row r="30" spans="1:48" ht="13.5" customHeight="1" x14ac:dyDescent="0.2">
      <c r="C30" s="21"/>
      <c r="D30" s="21"/>
      <c r="E30" s="21"/>
      <c r="F30" s="21"/>
      <c r="G30" s="2"/>
      <c r="H30" s="2"/>
      <c r="I30" s="205"/>
      <c r="J30" s="205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</row>
    <row r="31" spans="1:48" ht="13.5" customHeight="1" x14ac:dyDescent="0.2">
      <c r="G31" s="2"/>
      <c r="H31" s="205"/>
      <c r="I31" s="2"/>
      <c r="J31" s="2"/>
      <c r="K31" s="2"/>
      <c r="L31" s="205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</row>
    <row r="32" spans="1:48" s="3" customFormat="1" ht="13.5" customHeight="1" x14ac:dyDescent="0.2">
      <c r="A32"/>
      <c r="B32"/>
      <c r="C32" s="1"/>
      <c r="D32" s="1"/>
      <c r="E32" s="1"/>
      <c r="F32" s="21"/>
      <c r="G32" s="2"/>
      <c r="H32" s="2"/>
      <c r="I32" s="205"/>
      <c r="J32" s="205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</row>
    <row r="33" spans="1:48" s="3" customFormat="1" ht="16.5" customHeight="1" x14ac:dyDescent="0.2">
      <c r="A33"/>
      <c r="B33"/>
      <c r="C33" s="1"/>
      <c r="D33" s="1"/>
      <c r="E33" s="1"/>
      <c r="F33" s="1"/>
      <c r="G33" s="2"/>
      <c r="H33" s="2"/>
      <c r="I33" s="205"/>
      <c r="J33" s="205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</row>
    <row r="34" spans="1:48" s="3" customFormat="1" ht="13.5" customHeight="1" x14ac:dyDescent="0.2">
      <c r="A34"/>
      <c r="B34"/>
      <c r="C34" s="1"/>
      <c r="D34" s="1"/>
      <c r="E34" s="1"/>
      <c r="F34" s="1"/>
      <c r="G34" s="205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</row>
    <row r="35" spans="1:48" s="3" customFormat="1" ht="13.5" customHeight="1" x14ac:dyDescent="0.2">
      <c r="A35"/>
      <c r="B35"/>
      <c r="C35" s="1"/>
      <c r="D35" s="1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</row>
    <row r="36" spans="1:48" s="6" customFormat="1" ht="13.5" customHeight="1" x14ac:dyDescent="0.2">
      <c r="A36"/>
      <c r="B36"/>
      <c r="C36" s="1"/>
      <c r="D36" s="1"/>
      <c r="E36" s="1"/>
      <c r="F36" s="1"/>
      <c r="G36" s="2"/>
      <c r="H36" s="2"/>
      <c r="I36" s="2"/>
      <c r="J36" s="2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</row>
    <row r="37" spans="1:48" ht="13.5" customHeight="1" x14ac:dyDescent="0.2">
      <c r="A37" s="3"/>
      <c r="B37" s="3"/>
      <c r="C37" s="3"/>
      <c r="D37" s="3"/>
      <c r="E37" s="3"/>
      <c r="F37" s="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</row>
    <row r="38" spans="1:48" ht="13.5" customHeight="1" x14ac:dyDescent="0.2">
      <c r="A38" s="3"/>
      <c r="B38" s="3"/>
      <c r="C38" s="3"/>
      <c r="D38" s="3"/>
      <c r="E38" s="3"/>
      <c r="F38" s="3"/>
      <c r="G38" s="4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</row>
    <row r="39" spans="1:48" ht="16.5" customHeight="1" x14ac:dyDescent="0.2">
      <c r="A39" s="3"/>
      <c r="B39" s="3"/>
      <c r="C39" s="3"/>
      <c r="D39" s="3"/>
      <c r="E39" s="3"/>
      <c r="F39" s="3"/>
      <c r="G39" s="4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</row>
    <row r="40" spans="1:48" ht="16.5" customHeight="1" x14ac:dyDescent="0.2">
      <c r="A40" s="3"/>
      <c r="B40" s="3"/>
      <c r="C40" s="3"/>
      <c r="D40" s="3"/>
      <c r="E40" s="3"/>
      <c r="F40" s="3"/>
      <c r="G40" s="4"/>
      <c r="H40" s="5"/>
      <c r="I40" s="5"/>
      <c r="J40" s="5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</row>
    <row r="41" spans="1:48" ht="13.5" customHeight="1" x14ac:dyDescent="0.2">
      <c r="A41" s="6"/>
      <c r="B41" s="6"/>
      <c r="C41" s="6"/>
      <c r="D41" s="6"/>
      <c r="E41" s="6"/>
      <c r="F41" s="6"/>
      <c r="G41" s="4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</row>
    <row r="42" spans="1:48" ht="16.5" customHeight="1" x14ac:dyDescent="0.2">
      <c r="G42" s="4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</row>
    <row r="43" spans="1:48" ht="16.5" customHeight="1" x14ac:dyDescent="0.2"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</row>
    <row r="44" spans="1:48" ht="15.75" customHeight="1" x14ac:dyDescent="0.2"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</row>
    <row r="45" spans="1:48" ht="12.75" customHeight="1" x14ac:dyDescent="0.2"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</row>
    <row r="46" spans="1:48" ht="15.75" customHeight="1" x14ac:dyDescent="0.2"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</row>
    <row r="47" spans="1:48" ht="15.75" customHeight="1" x14ac:dyDescent="0.2"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</row>
    <row r="48" spans="1:48" ht="15.75" customHeight="1" x14ac:dyDescent="0.2"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</row>
    <row r="49" spans="2:48" ht="15.75" customHeight="1" x14ac:dyDescent="0.2">
      <c r="B49" s="7"/>
      <c r="C49" s="8"/>
      <c r="D49" s="8"/>
      <c r="E49" s="8"/>
      <c r="F49" s="8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</row>
    <row r="50" spans="2:48" ht="15.75" customHeight="1" x14ac:dyDescent="0.2">
      <c r="B50" s="9"/>
      <c r="C50" s="10"/>
      <c r="D50" s="10"/>
      <c r="E50" s="10"/>
      <c r="F50" s="10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</row>
    <row r="51" spans="2:48" ht="15.75" customHeight="1" x14ac:dyDescent="0.2">
      <c r="B51" s="2"/>
      <c r="C51" s="10"/>
      <c r="D51" s="10"/>
      <c r="E51" s="10"/>
      <c r="F51" s="10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</row>
    <row r="52" spans="2:48" ht="15.75" customHeight="1" x14ac:dyDescent="0.2">
      <c r="B52" s="2"/>
      <c r="C52" s="10"/>
      <c r="D52" s="10"/>
      <c r="E52" s="10"/>
      <c r="F52" s="10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</row>
    <row r="53" spans="2:48" ht="15.75" customHeight="1" x14ac:dyDescent="0.2">
      <c r="B53" s="2"/>
      <c r="C53" s="10"/>
      <c r="D53" s="10"/>
      <c r="E53" s="10"/>
      <c r="F53" s="10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</row>
    <row r="54" spans="2:48" ht="15.75" customHeight="1" x14ac:dyDescent="0.2">
      <c r="B54" s="2"/>
      <c r="C54" s="10"/>
      <c r="D54" s="10"/>
      <c r="E54" s="10"/>
      <c r="F54" s="10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</row>
    <row r="55" spans="2:48" ht="15.75" customHeight="1" x14ac:dyDescent="0.2">
      <c r="B55" s="2"/>
      <c r="C55" s="10"/>
      <c r="D55" s="10"/>
      <c r="E55" s="10"/>
      <c r="F55" s="10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</row>
    <row r="56" spans="2:48" ht="15.75" customHeight="1" x14ac:dyDescent="0.2">
      <c r="B56" s="2"/>
      <c r="C56" s="10"/>
      <c r="D56" s="10"/>
      <c r="E56" s="10"/>
      <c r="F56" s="10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</row>
    <row r="57" spans="2:48" ht="15.75" customHeight="1" x14ac:dyDescent="0.2">
      <c r="B57" s="2"/>
      <c r="C57" s="10"/>
      <c r="D57" s="10"/>
      <c r="E57" s="10"/>
      <c r="F57" s="10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</row>
    <row r="58" spans="2:48" ht="15.75" customHeight="1" x14ac:dyDescent="0.2">
      <c r="B58" s="2"/>
      <c r="C58" s="10"/>
      <c r="D58" s="10"/>
      <c r="E58" s="10"/>
      <c r="F58" s="10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</row>
    <row r="59" spans="2:48" ht="15.75" customHeight="1" x14ac:dyDescent="0.2">
      <c r="B59" s="2"/>
      <c r="C59" s="10"/>
      <c r="D59" s="10"/>
      <c r="E59" s="10"/>
      <c r="F59" s="10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</row>
    <row r="60" spans="2:48" ht="15.75" customHeight="1" x14ac:dyDescent="0.2">
      <c r="B60" s="2"/>
      <c r="C60" s="10"/>
      <c r="D60" s="10"/>
      <c r="E60" s="10"/>
      <c r="F60" s="10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</row>
    <row r="61" spans="2:48" ht="15.75" customHeight="1" x14ac:dyDescent="0.2">
      <c r="B61" s="2"/>
      <c r="C61" s="10"/>
      <c r="D61" s="10"/>
      <c r="E61" s="10"/>
      <c r="F61" s="10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</row>
    <row r="62" spans="2:48" ht="15.75" customHeight="1" x14ac:dyDescent="0.2">
      <c r="B62" s="2"/>
      <c r="C62" s="10"/>
      <c r="D62" s="10"/>
      <c r="E62" s="10"/>
      <c r="F62" s="10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</row>
    <row r="63" spans="2:48" ht="15.75" customHeight="1" x14ac:dyDescent="0.2">
      <c r="B63" s="2"/>
      <c r="C63" s="10"/>
      <c r="D63" s="10"/>
      <c r="E63" s="10"/>
      <c r="F63" s="10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</row>
    <row r="64" spans="2:48" ht="15.75" customHeight="1" x14ac:dyDescent="0.2">
      <c r="B64" s="2"/>
      <c r="C64" s="10"/>
      <c r="D64" s="10"/>
      <c r="E64" s="10"/>
      <c r="F64" s="10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spans="2:48" ht="15.75" customHeight="1" x14ac:dyDescent="0.2">
      <c r="B65" s="2"/>
      <c r="C65" s="10"/>
      <c r="D65" s="10"/>
      <c r="E65" s="10"/>
      <c r="F65" s="10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</row>
    <row r="66" spans="2:48" ht="15.75" customHeight="1" x14ac:dyDescent="0.2">
      <c r="B66" s="2"/>
      <c r="C66" s="10"/>
      <c r="D66" s="10"/>
      <c r="E66" s="10"/>
      <c r="F66" s="10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spans="2:48" ht="15.75" customHeight="1" x14ac:dyDescent="0.2">
      <c r="B67" s="2"/>
      <c r="C67" s="10"/>
      <c r="D67" s="10"/>
      <c r="E67" s="10"/>
      <c r="F67" s="10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</row>
    <row r="68" spans="2:48" ht="15.75" customHeight="1" x14ac:dyDescent="0.2">
      <c r="B68" s="2"/>
      <c r="C68" s="10"/>
      <c r="D68" s="10"/>
      <c r="E68" s="10"/>
      <c r="F68" s="10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</row>
    <row r="69" spans="2:48" ht="15.75" customHeight="1" x14ac:dyDescent="0.2">
      <c r="B69" s="2"/>
      <c r="C69" s="10"/>
      <c r="D69" s="10"/>
      <c r="E69" s="10"/>
      <c r="F69" s="10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</row>
    <row r="70" spans="2:48" ht="15.75" customHeight="1" x14ac:dyDescent="0.2">
      <c r="B70" s="2"/>
      <c r="C70" s="10"/>
      <c r="D70" s="10"/>
      <c r="E70" s="10"/>
      <c r="F70" s="10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spans="2:48" ht="15.75" customHeight="1" x14ac:dyDescent="0.2">
      <c r="B71" s="2"/>
      <c r="C71" s="10"/>
      <c r="D71" s="10"/>
      <c r="E71" s="10"/>
      <c r="F71" s="10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</row>
    <row r="72" spans="2:48" ht="15.75" customHeight="1" x14ac:dyDescent="0.2">
      <c r="B72" s="2"/>
      <c r="C72" s="10"/>
      <c r="D72" s="10"/>
      <c r="E72" s="10"/>
      <c r="F72" s="10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</row>
    <row r="73" spans="2:48" ht="15.75" customHeight="1" x14ac:dyDescent="0.2">
      <c r="B73" s="2"/>
      <c r="C73" s="10"/>
      <c r="D73" s="10"/>
      <c r="E73" s="10"/>
      <c r="F73" s="10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</row>
    <row r="74" spans="2:48" ht="15.75" customHeight="1" x14ac:dyDescent="0.2">
      <c r="B74" s="2"/>
      <c r="C74" s="10"/>
      <c r="D74" s="10"/>
      <c r="E74" s="10"/>
      <c r="F74" s="10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spans="2:48" ht="15.75" customHeight="1" x14ac:dyDescent="0.2">
      <c r="B75" s="2"/>
      <c r="C75" s="10"/>
      <c r="D75" s="10"/>
      <c r="E75" s="10"/>
      <c r="F75" s="10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</row>
    <row r="76" spans="2:48" ht="15.75" customHeight="1" x14ac:dyDescent="0.2">
      <c r="B76" s="2"/>
      <c r="C76" s="10"/>
      <c r="D76" s="10"/>
      <c r="E76" s="10"/>
      <c r="F76" s="10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spans="2:48" ht="15.75" customHeight="1" x14ac:dyDescent="0.2">
      <c r="B77" s="2"/>
      <c r="C77" s="10"/>
      <c r="D77" s="10"/>
      <c r="E77" s="10"/>
      <c r="F77" s="10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</row>
    <row r="78" spans="2:48" ht="15.75" customHeight="1" x14ac:dyDescent="0.2">
      <c r="B78" s="2"/>
      <c r="C78" s="10"/>
      <c r="D78" s="10"/>
      <c r="E78" s="10"/>
      <c r="F78" s="10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</row>
    <row r="79" spans="2:48" ht="15.75" customHeight="1" x14ac:dyDescent="0.2">
      <c r="B79" s="2"/>
      <c r="C79" s="10"/>
      <c r="D79" s="10"/>
      <c r="E79" s="10"/>
      <c r="F79" s="10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</row>
    <row r="80" spans="2:48" ht="15.75" customHeight="1" x14ac:dyDescent="0.2">
      <c r="B80" s="2"/>
      <c r="C80" s="10"/>
      <c r="D80" s="10"/>
      <c r="E80" s="10"/>
      <c r="F80" s="10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</row>
    <row r="81" spans="2:48" ht="15.75" customHeight="1" x14ac:dyDescent="0.2">
      <c r="B81" s="2"/>
      <c r="C81" s="10"/>
      <c r="D81" s="10"/>
      <c r="E81" s="10"/>
      <c r="F81" s="10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</row>
    <row r="82" spans="2:48" ht="15.75" customHeight="1" x14ac:dyDescent="0.2">
      <c r="B82" s="2"/>
      <c r="C82" s="10"/>
      <c r="D82" s="10"/>
      <c r="E82" s="10"/>
      <c r="F82" s="10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spans="2:48" ht="15.75" customHeight="1" x14ac:dyDescent="0.2">
      <c r="B83" s="2"/>
      <c r="C83" s="10"/>
      <c r="D83" s="10"/>
      <c r="E83" s="10"/>
      <c r="F83" s="10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spans="2:48" ht="15.75" customHeight="1" x14ac:dyDescent="0.2">
      <c r="B84" s="2"/>
      <c r="C84" s="10"/>
      <c r="D84" s="10"/>
      <c r="E84" s="10"/>
      <c r="F84" s="10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spans="2:48" ht="15.75" customHeight="1" x14ac:dyDescent="0.2">
      <c r="B85" s="2"/>
      <c r="C85" s="10"/>
      <c r="D85" s="10"/>
      <c r="E85" s="10"/>
      <c r="F85" s="10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</row>
    <row r="86" spans="2:48" ht="15.75" customHeight="1" x14ac:dyDescent="0.2">
      <c r="B86" s="2"/>
      <c r="C86" s="10"/>
      <c r="D86" s="10"/>
      <c r="E86" s="10"/>
      <c r="F86" s="10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</row>
    <row r="87" spans="2:48" ht="15.75" customHeight="1" x14ac:dyDescent="0.2">
      <c r="B87" s="2"/>
      <c r="C87" s="10"/>
      <c r="D87" s="10"/>
      <c r="E87" s="10"/>
      <c r="F87" s="10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</row>
    <row r="88" spans="2:48" ht="15.75" customHeight="1" x14ac:dyDescent="0.2">
      <c r="B88" s="2"/>
      <c r="C88" s="10"/>
      <c r="D88" s="10"/>
      <c r="E88" s="10"/>
      <c r="F88" s="10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</row>
    <row r="89" spans="2:48" ht="15.75" customHeight="1" x14ac:dyDescent="0.2">
      <c r="B89" s="2"/>
      <c r="C89" s="10"/>
      <c r="D89" s="10"/>
      <c r="E89" s="10"/>
      <c r="F89" s="10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</row>
    <row r="90" spans="2:48" ht="15.75" customHeight="1" x14ac:dyDescent="0.2">
      <c r="B90" s="2"/>
      <c r="C90" s="10"/>
      <c r="D90" s="10"/>
      <c r="E90" s="10"/>
      <c r="F90" s="10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</row>
    <row r="91" spans="2:48" ht="15.75" customHeight="1" x14ac:dyDescent="0.2">
      <c r="B91" s="2"/>
      <c r="C91" s="10"/>
      <c r="D91" s="10"/>
      <c r="E91" s="10"/>
      <c r="F91" s="10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</row>
    <row r="92" spans="2:48" ht="15.75" customHeight="1" x14ac:dyDescent="0.2">
      <c r="B92" s="2"/>
      <c r="C92" s="10"/>
      <c r="D92" s="10"/>
      <c r="E92" s="10"/>
      <c r="F92" s="10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</row>
    <row r="93" spans="2:48" ht="15.75" customHeight="1" x14ac:dyDescent="0.2">
      <c r="B93" s="2"/>
      <c r="C93" s="10"/>
      <c r="D93" s="10"/>
      <c r="E93" s="10"/>
      <c r="F93" s="10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</row>
    <row r="94" spans="2:48" ht="15.75" customHeight="1" x14ac:dyDescent="0.2">
      <c r="B94" s="2"/>
      <c r="C94" s="10"/>
      <c r="D94" s="10"/>
      <c r="E94" s="10"/>
      <c r="F94" s="10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</row>
    <row r="95" spans="2:48" ht="15.75" customHeight="1" x14ac:dyDescent="0.2">
      <c r="B95" s="2"/>
      <c r="C95" s="10"/>
      <c r="D95" s="10"/>
      <c r="E95" s="10"/>
      <c r="F95" s="10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</row>
    <row r="96" spans="2:48" ht="15.75" customHeight="1" x14ac:dyDescent="0.2">
      <c r="B96" s="2"/>
      <c r="C96" s="10"/>
      <c r="D96" s="10"/>
      <c r="E96" s="10"/>
      <c r="F96" s="10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</row>
    <row r="97" spans="2:48" ht="15.75" customHeight="1" x14ac:dyDescent="0.2">
      <c r="B97" s="2"/>
      <c r="C97" s="10"/>
      <c r="D97" s="10"/>
      <c r="E97" s="10"/>
      <c r="F97" s="10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</row>
    <row r="98" spans="2:48" ht="15.75" customHeight="1" x14ac:dyDescent="0.2">
      <c r="B98" s="2"/>
      <c r="C98" s="10"/>
      <c r="D98" s="10"/>
      <c r="E98" s="10"/>
      <c r="F98" s="10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</row>
    <row r="99" spans="2:48" ht="15.75" customHeight="1" x14ac:dyDescent="0.2">
      <c r="B99" s="2"/>
      <c r="C99" s="10"/>
      <c r="D99" s="10"/>
      <c r="E99" s="10"/>
      <c r="F99" s="10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</row>
    <row r="100" spans="2:48" ht="15.75" customHeight="1" x14ac:dyDescent="0.2">
      <c r="B100" s="2"/>
      <c r="C100" s="10"/>
      <c r="D100" s="10"/>
      <c r="E100" s="10"/>
      <c r="F100" s="10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</row>
    <row r="101" spans="2:48" ht="15.75" customHeight="1" x14ac:dyDescent="0.2">
      <c r="B101" s="2"/>
      <c r="C101" s="10"/>
      <c r="D101" s="10"/>
      <c r="E101" s="10"/>
      <c r="F101" s="10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</row>
    <row r="102" spans="2:48" ht="15.75" customHeight="1" x14ac:dyDescent="0.2">
      <c r="B102" s="2"/>
      <c r="C102" s="10"/>
      <c r="D102" s="10"/>
      <c r="E102" s="10"/>
      <c r="F102" s="10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</row>
    <row r="103" spans="2:48" ht="15.75" customHeight="1" x14ac:dyDescent="0.2">
      <c r="B103" s="2"/>
      <c r="C103" s="10"/>
      <c r="D103" s="10"/>
      <c r="E103" s="10"/>
      <c r="F103" s="10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</row>
    <row r="104" spans="2:48" ht="15.75" customHeight="1" x14ac:dyDescent="0.2">
      <c r="B104" s="2"/>
      <c r="C104" s="10"/>
      <c r="D104" s="10"/>
      <c r="E104" s="10"/>
      <c r="F104" s="10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</row>
    <row r="105" spans="2:48" ht="15.75" customHeight="1" x14ac:dyDescent="0.2">
      <c r="B105" s="2"/>
      <c r="C105" s="10"/>
      <c r="D105" s="10"/>
      <c r="E105" s="10"/>
      <c r="F105" s="10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</row>
    <row r="106" spans="2:48" ht="15.75" customHeight="1" x14ac:dyDescent="0.2">
      <c r="B106" s="2"/>
      <c r="C106" s="10"/>
      <c r="D106" s="10"/>
      <c r="E106" s="10"/>
      <c r="F106" s="10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</row>
    <row r="107" spans="2:48" ht="15.75" customHeight="1" x14ac:dyDescent="0.2">
      <c r="B107" s="2"/>
      <c r="C107" s="10"/>
      <c r="D107" s="10"/>
      <c r="E107" s="10"/>
      <c r="F107" s="10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</row>
    <row r="108" spans="2:48" ht="15.75" customHeight="1" x14ac:dyDescent="0.2">
      <c r="B108" s="2"/>
      <c r="C108" s="10"/>
      <c r="D108" s="10"/>
      <c r="E108" s="10"/>
      <c r="F108" s="10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</row>
    <row r="109" spans="2:48" ht="15.75" customHeight="1" x14ac:dyDescent="0.2">
      <c r="B109" s="2"/>
      <c r="C109" s="10"/>
      <c r="D109" s="10"/>
      <c r="E109" s="10"/>
      <c r="F109" s="10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</row>
    <row r="110" spans="2:48" ht="15.75" customHeight="1" x14ac:dyDescent="0.2">
      <c r="B110" s="2"/>
      <c r="C110" s="10"/>
      <c r="D110" s="10"/>
      <c r="E110" s="10"/>
      <c r="F110" s="10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</row>
    <row r="111" spans="2:48" ht="15.75" customHeight="1" x14ac:dyDescent="0.2">
      <c r="B111" s="2"/>
      <c r="C111" s="10"/>
      <c r="D111" s="10"/>
      <c r="E111" s="10"/>
      <c r="F111" s="10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</row>
    <row r="112" spans="2:48" ht="15.75" customHeight="1" x14ac:dyDescent="0.2">
      <c r="B112" s="2"/>
      <c r="C112" s="10"/>
      <c r="D112" s="10"/>
      <c r="E112" s="10"/>
      <c r="F112" s="10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</row>
    <row r="113" spans="2:48" ht="15.75" customHeight="1" x14ac:dyDescent="0.2">
      <c r="B113" s="2"/>
      <c r="C113" s="10"/>
      <c r="D113" s="10"/>
      <c r="E113" s="10"/>
      <c r="F113" s="10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</row>
    <row r="114" spans="2:48" ht="15.75" customHeight="1" x14ac:dyDescent="0.2">
      <c r="B114" s="2"/>
      <c r="C114" s="10"/>
      <c r="D114" s="10"/>
      <c r="E114" s="10"/>
      <c r="F114" s="10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</row>
    <row r="115" spans="2:48" ht="15.75" customHeight="1" x14ac:dyDescent="0.2">
      <c r="B115" s="2"/>
      <c r="C115" s="10"/>
      <c r="D115" s="10"/>
      <c r="E115" s="10"/>
      <c r="F115" s="10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</row>
    <row r="116" spans="2:48" ht="15.75" customHeight="1" x14ac:dyDescent="0.2">
      <c r="B116" s="2"/>
      <c r="C116" s="10"/>
      <c r="D116" s="10"/>
      <c r="E116" s="10"/>
      <c r="F116" s="10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</row>
    <row r="117" spans="2:48" ht="15.75" customHeight="1" x14ac:dyDescent="0.2">
      <c r="B117" s="2"/>
      <c r="C117" s="10"/>
      <c r="D117" s="10"/>
      <c r="E117" s="10"/>
      <c r="F117" s="10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</row>
    <row r="118" spans="2:48" ht="15.75" customHeight="1" x14ac:dyDescent="0.2">
      <c r="B118" s="2"/>
      <c r="C118" s="10"/>
      <c r="D118" s="10"/>
      <c r="E118" s="10"/>
      <c r="F118" s="10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</row>
    <row r="119" spans="2:48" ht="15.75" customHeight="1" x14ac:dyDescent="0.2">
      <c r="B119" s="2"/>
      <c r="C119" s="10"/>
      <c r="D119" s="10"/>
      <c r="E119" s="10"/>
      <c r="F119" s="10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</row>
    <row r="120" spans="2:48" ht="15.75" customHeight="1" x14ac:dyDescent="0.2">
      <c r="B120" s="2"/>
      <c r="C120" s="10"/>
      <c r="D120" s="10"/>
      <c r="E120" s="10"/>
      <c r="F120" s="10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</row>
    <row r="121" spans="2:48" ht="15.75" customHeight="1" x14ac:dyDescent="0.2">
      <c r="B121" s="2"/>
      <c r="C121" s="10"/>
      <c r="D121" s="10"/>
      <c r="E121" s="10"/>
      <c r="F121" s="10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</row>
    <row r="122" spans="2:48" ht="15.75" customHeight="1" x14ac:dyDescent="0.2">
      <c r="B122" s="2"/>
      <c r="C122" s="10"/>
      <c r="D122" s="10"/>
      <c r="E122" s="10"/>
      <c r="F122" s="10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</row>
    <row r="123" spans="2:48" ht="15.75" customHeight="1" x14ac:dyDescent="0.2">
      <c r="B123" s="2"/>
      <c r="C123" s="10"/>
      <c r="D123" s="10"/>
      <c r="E123" s="10"/>
      <c r="F123" s="10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</row>
    <row r="124" spans="2:48" ht="15.75" customHeight="1" x14ac:dyDescent="0.2">
      <c r="B124" s="2"/>
      <c r="C124" s="10"/>
      <c r="D124" s="10"/>
      <c r="E124" s="10"/>
      <c r="F124" s="10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</row>
    <row r="125" spans="2:48" ht="15.75" customHeight="1" x14ac:dyDescent="0.2">
      <c r="B125" s="2"/>
      <c r="C125" s="10"/>
      <c r="D125" s="10"/>
      <c r="E125" s="10"/>
      <c r="F125" s="10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</row>
    <row r="126" spans="2:48" ht="15.75" customHeight="1" x14ac:dyDescent="0.2">
      <c r="B126" s="2"/>
      <c r="C126" s="10"/>
      <c r="D126" s="10"/>
      <c r="E126" s="10"/>
      <c r="F126" s="10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</row>
    <row r="127" spans="2:48" ht="15.75" customHeight="1" x14ac:dyDescent="0.2">
      <c r="B127" s="2"/>
      <c r="C127" s="10"/>
      <c r="D127" s="10"/>
      <c r="E127" s="10"/>
      <c r="F127" s="10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</row>
    <row r="128" spans="2:48" ht="15.75" customHeight="1" x14ac:dyDescent="0.2">
      <c r="B128" s="2"/>
      <c r="C128" s="10"/>
      <c r="D128" s="10"/>
      <c r="E128" s="10"/>
      <c r="F128" s="10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</row>
    <row r="129" spans="2:48" ht="15.75" customHeight="1" x14ac:dyDescent="0.2">
      <c r="B129" s="2"/>
      <c r="C129" s="10"/>
      <c r="D129" s="10"/>
      <c r="E129" s="10"/>
      <c r="F129" s="10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</row>
    <row r="130" spans="2:48" ht="15.75" customHeight="1" x14ac:dyDescent="0.2">
      <c r="B130" s="2"/>
      <c r="C130" s="10"/>
      <c r="D130" s="10"/>
      <c r="E130" s="10"/>
      <c r="F130" s="10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</row>
    <row r="131" spans="2:48" ht="15.75" customHeight="1" x14ac:dyDescent="0.2">
      <c r="B131" s="2"/>
      <c r="C131" s="10"/>
      <c r="D131" s="10"/>
      <c r="E131" s="10"/>
      <c r="F131" s="10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</row>
    <row r="132" spans="2:48" ht="15.75" customHeight="1" x14ac:dyDescent="0.2">
      <c r="B132" s="2"/>
      <c r="C132" s="10"/>
      <c r="D132" s="10"/>
      <c r="E132" s="10"/>
      <c r="F132" s="10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</row>
    <row r="133" spans="2:48" ht="15.75" customHeight="1" x14ac:dyDescent="0.2">
      <c r="B133" s="2"/>
      <c r="C133" s="10"/>
      <c r="D133" s="10"/>
      <c r="E133" s="10"/>
      <c r="F133" s="10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</row>
    <row r="134" spans="2:48" ht="15.75" customHeight="1" x14ac:dyDescent="0.2">
      <c r="B134" s="2"/>
      <c r="C134" s="10"/>
      <c r="D134" s="10"/>
      <c r="E134" s="10"/>
      <c r="F134" s="10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</row>
    <row r="135" spans="2:48" ht="15.75" customHeight="1" x14ac:dyDescent="0.2">
      <c r="B135" s="2"/>
      <c r="C135" s="10"/>
      <c r="D135" s="10"/>
      <c r="E135" s="10"/>
      <c r="F135" s="10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</row>
    <row r="136" spans="2:48" ht="15.75" customHeight="1" x14ac:dyDescent="0.2">
      <c r="B136" s="2"/>
      <c r="C136" s="10"/>
      <c r="D136" s="10"/>
      <c r="E136" s="10"/>
      <c r="F136" s="10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</row>
    <row r="137" spans="2:48" ht="15.75" customHeight="1" x14ac:dyDescent="0.2">
      <c r="B137" s="2"/>
      <c r="C137" s="10"/>
      <c r="D137" s="10"/>
      <c r="E137" s="10"/>
      <c r="F137" s="10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</row>
    <row r="138" spans="2:48" ht="15.75" customHeight="1" x14ac:dyDescent="0.2">
      <c r="B138" s="2"/>
      <c r="C138" s="10"/>
      <c r="D138" s="10"/>
      <c r="E138" s="10"/>
      <c r="F138" s="10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</row>
    <row r="139" spans="2:48" ht="15.75" customHeight="1" x14ac:dyDescent="0.2">
      <c r="B139" s="2"/>
      <c r="C139" s="10"/>
      <c r="D139" s="10"/>
      <c r="E139" s="10"/>
      <c r="F139" s="10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</row>
    <row r="140" spans="2:48" ht="15.75" customHeight="1" x14ac:dyDescent="0.2">
      <c r="B140" s="2"/>
      <c r="C140" s="10"/>
      <c r="D140" s="10"/>
      <c r="E140" s="10"/>
      <c r="F140" s="10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</row>
    <row r="141" spans="2:48" ht="15.75" customHeight="1" x14ac:dyDescent="0.2">
      <c r="B141" s="2"/>
      <c r="C141" s="10"/>
      <c r="D141" s="10"/>
      <c r="E141" s="10"/>
      <c r="F141" s="10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</row>
    <row r="142" spans="2:48" ht="15.75" customHeight="1" x14ac:dyDescent="0.2">
      <c r="B142" s="2"/>
      <c r="C142" s="10"/>
      <c r="D142" s="10"/>
      <c r="E142" s="10"/>
      <c r="F142" s="10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</row>
    <row r="143" spans="2:48" ht="15.75" customHeight="1" x14ac:dyDescent="0.2">
      <c r="B143" s="2"/>
      <c r="C143" s="10"/>
      <c r="D143" s="10"/>
      <c r="E143" s="10"/>
      <c r="F143" s="10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</row>
    <row r="144" spans="2:48" ht="15.75" customHeight="1" x14ac:dyDescent="0.2">
      <c r="B144" s="2"/>
      <c r="C144" s="10"/>
      <c r="D144" s="10"/>
      <c r="E144" s="10"/>
      <c r="F144" s="10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</row>
    <row r="145" spans="2:48" ht="15.75" customHeight="1" x14ac:dyDescent="0.2">
      <c r="B145" s="2"/>
      <c r="C145" s="10"/>
      <c r="D145" s="10"/>
      <c r="E145" s="10"/>
      <c r="F145" s="10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</row>
    <row r="146" spans="2:48" ht="15.75" customHeight="1" x14ac:dyDescent="0.2">
      <c r="B146" s="2"/>
      <c r="C146" s="10"/>
      <c r="D146" s="10"/>
      <c r="E146" s="10"/>
      <c r="F146" s="10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</row>
    <row r="147" spans="2:48" ht="15.75" customHeight="1" x14ac:dyDescent="0.2">
      <c r="B147" s="2"/>
      <c r="C147" s="10"/>
      <c r="D147" s="10"/>
      <c r="E147" s="10"/>
      <c r="F147" s="10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</row>
    <row r="148" spans="2:48" ht="15.75" customHeight="1" x14ac:dyDescent="0.2">
      <c r="B148" s="2"/>
      <c r="C148" s="10"/>
      <c r="D148" s="10"/>
      <c r="E148" s="10"/>
      <c r="F148" s="10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</row>
    <row r="149" spans="2:48" ht="15.75" customHeight="1" x14ac:dyDescent="0.2">
      <c r="B149" s="2"/>
      <c r="C149" s="10"/>
      <c r="D149" s="10"/>
      <c r="E149" s="10"/>
      <c r="F149" s="10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</row>
    <row r="150" spans="2:48" ht="15.75" customHeight="1" x14ac:dyDescent="0.2">
      <c r="B150" s="2"/>
      <c r="C150" s="10"/>
      <c r="D150" s="10"/>
      <c r="E150" s="10"/>
      <c r="F150" s="10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</row>
    <row r="151" spans="2:48" ht="15.75" customHeight="1" x14ac:dyDescent="0.2">
      <c r="B151" s="2"/>
      <c r="C151" s="10"/>
      <c r="D151" s="10"/>
      <c r="E151" s="10"/>
      <c r="F151" s="10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</row>
    <row r="152" spans="2:48" ht="15.75" customHeight="1" x14ac:dyDescent="0.2">
      <c r="B152" s="2"/>
      <c r="C152" s="10"/>
      <c r="D152" s="10"/>
      <c r="E152" s="10"/>
      <c r="F152" s="10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</row>
    <row r="153" spans="2:48" ht="15.75" customHeight="1" x14ac:dyDescent="0.2">
      <c r="B153" s="2"/>
      <c r="C153" s="10"/>
      <c r="D153" s="10"/>
      <c r="E153" s="10"/>
      <c r="F153" s="10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</row>
    <row r="154" spans="2:48" ht="15.75" customHeight="1" x14ac:dyDescent="0.2">
      <c r="B154" s="2"/>
      <c r="C154" s="10"/>
      <c r="D154" s="10"/>
      <c r="E154" s="10"/>
      <c r="F154" s="10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</row>
    <row r="155" spans="2:48" ht="15.75" customHeight="1" x14ac:dyDescent="0.2">
      <c r="B155" s="2"/>
      <c r="C155" s="10"/>
      <c r="D155" s="10"/>
      <c r="E155" s="10"/>
      <c r="F155" s="10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</row>
    <row r="156" spans="2:48" ht="15.75" customHeight="1" x14ac:dyDescent="0.2">
      <c r="B156" s="2"/>
      <c r="C156" s="10"/>
      <c r="D156" s="10"/>
      <c r="E156" s="10"/>
      <c r="F156" s="10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</row>
    <row r="157" spans="2:48" ht="15.75" customHeight="1" x14ac:dyDescent="0.2">
      <c r="B157" s="2"/>
      <c r="C157" s="10"/>
      <c r="D157" s="10"/>
      <c r="E157" s="10"/>
      <c r="F157" s="10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</row>
    <row r="158" spans="2:48" ht="15.75" customHeight="1" x14ac:dyDescent="0.2">
      <c r="B158" s="2"/>
      <c r="C158" s="10"/>
      <c r="D158" s="10"/>
      <c r="E158" s="10"/>
      <c r="F158" s="10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</row>
    <row r="159" spans="2:48" ht="15.75" customHeight="1" x14ac:dyDescent="0.2">
      <c r="B159" s="2"/>
      <c r="C159" s="10"/>
      <c r="D159" s="10"/>
      <c r="E159" s="10"/>
      <c r="F159" s="10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</row>
    <row r="160" spans="2:48" ht="15.75" customHeight="1" x14ac:dyDescent="0.2">
      <c r="B160" s="2"/>
      <c r="C160" s="10"/>
      <c r="D160" s="10"/>
      <c r="E160" s="10"/>
      <c r="F160" s="10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</row>
    <row r="161" spans="2:48" ht="15.75" customHeight="1" x14ac:dyDescent="0.2">
      <c r="B161" s="2"/>
      <c r="C161" s="10"/>
      <c r="D161" s="10"/>
      <c r="E161" s="10"/>
      <c r="F161" s="10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</row>
    <row r="162" spans="2:48" ht="15.75" customHeight="1" x14ac:dyDescent="0.2">
      <c r="B162" s="2"/>
      <c r="C162" s="10"/>
      <c r="D162" s="10"/>
      <c r="E162" s="10"/>
      <c r="F162" s="10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</row>
    <row r="163" spans="2:48" ht="15.75" customHeight="1" x14ac:dyDescent="0.2">
      <c r="B163" s="2"/>
      <c r="C163" s="10"/>
      <c r="D163" s="10"/>
      <c r="E163" s="10"/>
      <c r="F163" s="10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</row>
    <row r="164" spans="2:48" ht="15.75" customHeight="1" x14ac:dyDescent="0.2">
      <c r="B164" s="2"/>
      <c r="C164" s="10"/>
      <c r="D164" s="10"/>
      <c r="E164" s="10"/>
      <c r="F164" s="10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</row>
    <row r="165" spans="2:48" ht="15.75" customHeight="1" x14ac:dyDescent="0.2">
      <c r="B165" s="2"/>
      <c r="C165" s="10"/>
      <c r="D165" s="10"/>
      <c r="E165" s="10"/>
      <c r="F165" s="10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</row>
    <row r="166" spans="2:48" ht="15.75" customHeight="1" x14ac:dyDescent="0.2">
      <c r="B166" s="2"/>
      <c r="C166" s="10"/>
      <c r="D166" s="10"/>
      <c r="E166" s="10"/>
      <c r="F166" s="10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</row>
    <row r="167" spans="2:48" ht="15.75" customHeight="1" x14ac:dyDescent="0.2">
      <c r="B167" s="2"/>
      <c r="C167" s="10"/>
      <c r="D167" s="10"/>
      <c r="E167" s="10"/>
      <c r="F167" s="10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</row>
    <row r="168" spans="2:48" ht="15.75" customHeight="1" x14ac:dyDescent="0.2">
      <c r="B168" s="2"/>
      <c r="C168" s="10"/>
      <c r="D168" s="10"/>
      <c r="E168" s="10"/>
      <c r="F168" s="10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</row>
    <row r="169" spans="2:48" ht="15.75" customHeight="1" x14ac:dyDescent="0.2">
      <c r="B169" s="2"/>
      <c r="C169" s="10"/>
      <c r="D169" s="10"/>
      <c r="E169" s="10"/>
      <c r="F169" s="10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</row>
    <row r="170" spans="2:48" ht="15.75" customHeight="1" x14ac:dyDescent="0.2">
      <c r="B170" s="2"/>
      <c r="C170" s="10"/>
      <c r="D170" s="10"/>
      <c r="E170" s="10"/>
      <c r="F170" s="10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</row>
    <row r="171" spans="2:48" ht="15.75" customHeight="1" x14ac:dyDescent="0.2">
      <c r="B171" s="2"/>
      <c r="C171" s="10"/>
      <c r="D171" s="10"/>
      <c r="E171" s="10"/>
      <c r="F171" s="10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</row>
    <row r="172" spans="2:48" ht="15.75" customHeight="1" x14ac:dyDescent="0.2">
      <c r="B172" s="2"/>
      <c r="C172" s="10"/>
      <c r="D172" s="10"/>
      <c r="E172" s="10"/>
      <c r="F172" s="10"/>
      <c r="G172" s="2"/>
      <c r="H172" s="2"/>
      <c r="I172" s="2"/>
      <c r="J172" s="2"/>
    </row>
    <row r="173" spans="2:48" ht="15.75" customHeight="1" x14ac:dyDescent="0.2">
      <c r="B173" s="2"/>
      <c r="C173" s="10"/>
      <c r="D173" s="10"/>
      <c r="E173" s="10"/>
      <c r="F173" s="10"/>
      <c r="G173" s="2"/>
      <c r="H173" s="2"/>
      <c r="I173" s="2"/>
      <c r="J173" s="2"/>
    </row>
    <row r="174" spans="2:48" ht="15.75" customHeight="1" x14ac:dyDescent="0.2">
      <c r="B174" s="2"/>
      <c r="C174" s="10"/>
      <c r="D174" s="10"/>
      <c r="E174" s="10"/>
      <c r="F174" s="10"/>
      <c r="G174" s="2"/>
      <c r="H174" s="2"/>
      <c r="I174" s="2"/>
      <c r="J174" s="2"/>
    </row>
    <row r="175" spans="2:48" ht="15.75" customHeight="1" x14ac:dyDescent="0.2">
      <c r="B175" s="2"/>
      <c r="C175" s="10"/>
      <c r="D175" s="10"/>
      <c r="E175" s="10"/>
      <c r="F175" s="10"/>
      <c r="G175" s="2"/>
      <c r="H175" s="2"/>
      <c r="I175" s="2"/>
      <c r="J175" s="2"/>
    </row>
    <row r="176" spans="2:48" ht="15.75" customHeight="1" x14ac:dyDescent="0.2">
      <c r="B176" s="2"/>
      <c r="C176" s="10"/>
      <c r="D176" s="10"/>
      <c r="E176" s="10"/>
      <c r="F176" s="10"/>
    </row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</sheetData>
  <sheetProtection selectLockedCells="1" selectUnlockedCells="1"/>
  <mergeCells count="4">
    <mergeCell ref="A4:L4"/>
    <mergeCell ref="A1:L1"/>
    <mergeCell ref="A2:L2"/>
    <mergeCell ref="A3:L3"/>
  </mergeCells>
  <pageMargins left="0.39370078740157483" right="0.39370078740157483" top="0.15748031496062992" bottom="0.15748031496062992" header="0.51181102362204722" footer="0.51181102362204722"/>
  <pageSetup paperSize="9" scale="62" firstPageNumber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view="pageBreakPreview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P9" sqref="P9"/>
    </sheetView>
  </sheetViews>
  <sheetFormatPr defaultRowHeight="12.75" x14ac:dyDescent="0.2"/>
  <cols>
    <col min="1" max="1" width="36.7109375" customWidth="1"/>
    <col min="2" max="2" width="11.28515625" bestFit="1" customWidth="1"/>
    <col min="3" max="3" width="12" bestFit="1" customWidth="1"/>
    <col min="4" max="5" width="12.42578125" bestFit="1" customWidth="1"/>
    <col min="6" max="6" width="13.28515625" bestFit="1" customWidth="1"/>
    <col min="7" max="11" width="12.42578125" bestFit="1" customWidth="1"/>
    <col min="12" max="12" width="13.28515625" bestFit="1" customWidth="1"/>
    <col min="13" max="13" width="12.42578125" bestFit="1" customWidth="1"/>
    <col min="14" max="14" width="14.28515625" bestFit="1" customWidth="1"/>
    <col min="15" max="15" width="10.85546875" bestFit="1" customWidth="1"/>
    <col min="16" max="16" width="13.42578125" bestFit="1" customWidth="1"/>
    <col min="17" max="17" width="12.28515625" style="17" customWidth="1"/>
  </cols>
  <sheetData>
    <row r="1" spans="1:16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M1" s="12"/>
      <c r="N1" s="26" t="s">
        <v>269</v>
      </c>
    </row>
    <row r="2" spans="1:16" ht="15.75" x14ac:dyDescent="0.2">
      <c r="A2" s="429" t="s">
        <v>614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</row>
    <row r="3" spans="1:16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26"/>
    </row>
    <row r="4" spans="1:16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6" t="s">
        <v>577</v>
      </c>
    </row>
    <row r="5" spans="1:16" ht="21.75" customHeight="1" x14ac:dyDescent="0.2">
      <c r="A5" s="107" t="s">
        <v>270</v>
      </c>
      <c r="B5" s="108" t="s">
        <v>271</v>
      </c>
      <c r="C5" s="108" t="s">
        <v>272</v>
      </c>
      <c r="D5" s="108" t="s">
        <v>273</v>
      </c>
      <c r="E5" s="108" t="s">
        <v>274</v>
      </c>
      <c r="F5" s="108" t="s">
        <v>275</v>
      </c>
      <c r="G5" s="108" t="s">
        <v>276</v>
      </c>
      <c r="H5" s="108" t="s">
        <v>277</v>
      </c>
      <c r="I5" s="108" t="s">
        <v>278</v>
      </c>
      <c r="J5" s="108" t="s">
        <v>279</v>
      </c>
      <c r="K5" s="108" t="s">
        <v>280</v>
      </c>
      <c r="L5" s="108" t="s">
        <v>281</v>
      </c>
      <c r="M5" s="108" t="s">
        <v>282</v>
      </c>
      <c r="N5" s="109" t="s">
        <v>215</v>
      </c>
    </row>
    <row r="6" spans="1:16" ht="15.95" customHeight="1" x14ac:dyDescent="0.25">
      <c r="A6" s="110" t="s">
        <v>213</v>
      </c>
      <c r="B6" s="111">
        <v>31984478</v>
      </c>
      <c r="C6" s="111">
        <f>31984478+1031211</f>
        <v>33015689</v>
      </c>
      <c r="D6" s="111">
        <v>31984478</v>
      </c>
      <c r="E6" s="111">
        <v>33025452</v>
      </c>
      <c r="F6" s="111">
        <v>31984478</v>
      </c>
      <c r="G6" s="111">
        <v>31984478</v>
      </c>
      <c r="H6" s="111">
        <v>35051307</v>
      </c>
      <c r="I6" s="111">
        <v>35051307</v>
      </c>
      <c r="J6" s="111">
        <v>35051307</v>
      </c>
      <c r="K6" s="111">
        <v>35051306</v>
      </c>
      <c r="L6" s="111">
        <v>35051306</v>
      </c>
      <c r="M6" s="111">
        <v>35051306</v>
      </c>
      <c r="N6" s="112">
        <f t="shared" ref="N6:N13" si="0">SUM(B6:M6)</f>
        <v>404286892</v>
      </c>
      <c r="O6" s="13"/>
      <c r="P6" s="17"/>
    </row>
    <row r="7" spans="1:16" ht="15.95" customHeight="1" x14ac:dyDescent="0.25">
      <c r="A7" s="110" t="s">
        <v>216</v>
      </c>
      <c r="B7" s="111">
        <v>0</v>
      </c>
      <c r="C7" s="111">
        <v>0</v>
      </c>
      <c r="D7" s="111">
        <v>0</v>
      </c>
      <c r="E7" s="111">
        <v>4161690</v>
      </c>
      <c r="F7" s="111">
        <v>0</v>
      </c>
      <c r="G7" s="111">
        <v>26238624</v>
      </c>
      <c r="H7" s="111">
        <v>26238624</v>
      </c>
      <c r="I7" s="111">
        <v>0</v>
      </c>
      <c r="J7" s="111">
        <v>35120890</v>
      </c>
      <c r="K7" s="111">
        <v>0</v>
      </c>
      <c r="L7" s="111">
        <v>0</v>
      </c>
      <c r="M7" s="111">
        <v>0</v>
      </c>
      <c r="N7" s="112">
        <f t="shared" si="0"/>
        <v>91759828</v>
      </c>
      <c r="O7" s="17"/>
      <c r="P7" s="17"/>
    </row>
    <row r="8" spans="1:16" ht="15.95" customHeight="1" x14ac:dyDescent="0.25">
      <c r="A8" s="110" t="s">
        <v>190</v>
      </c>
      <c r="B8" s="111">
        <v>3797000</v>
      </c>
      <c r="C8" s="111">
        <v>30000000</v>
      </c>
      <c r="D8" s="111">
        <v>130541000</v>
      </c>
      <c r="E8" s="111">
        <v>30699000</v>
      </c>
      <c r="F8" s="111">
        <v>18190000</v>
      </c>
      <c r="G8" s="111">
        <v>6190000</v>
      </c>
      <c r="H8" s="111">
        <v>35000000</v>
      </c>
      <c r="I8" s="111">
        <v>45000000</v>
      </c>
      <c r="J8" s="111">
        <v>164240000</v>
      </c>
      <c r="K8" s="111">
        <v>20190000</v>
      </c>
      <c r="L8" s="111">
        <v>20000000</v>
      </c>
      <c r="M8" s="111">
        <v>15253000</v>
      </c>
      <c r="N8" s="112">
        <f t="shared" si="0"/>
        <v>519100000</v>
      </c>
      <c r="O8" s="113"/>
      <c r="P8" s="17"/>
    </row>
    <row r="9" spans="1:16" ht="18" customHeight="1" x14ac:dyDescent="0.25">
      <c r="A9" s="110" t="s">
        <v>191</v>
      </c>
      <c r="B9" s="111">
        <v>3444000</v>
      </c>
      <c r="C9" s="111">
        <v>3444000</v>
      </c>
      <c r="D9" s="111">
        <v>3444000</v>
      </c>
      <c r="E9" s="111">
        <v>20110000</v>
      </c>
      <c r="F9" s="111">
        <v>20110000</v>
      </c>
      <c r="G9" s="111">
        <v>20110000</v>
      </c>
      <c r="H9" s="111">
        <v>20120000</v>
      </c>
      <c r="I9" s="111">
        <v>20110000</v>
      </c>
      <c r="J9" s="111">
        <v>22610000</v>
      </c>
      <c r="K9" s="111">
        <v>3444000</v>
      </c>
      <c r="L9" s="111">
        <v>3444000</v>
      </c>
      <c r="M9" s="111">
        <v>3440000</v>
      </c>
      <c r="N9" s="112">
        <f t="shared" si="0"/>
        <v>143830000</v>
      </c>
      <c r="O9" s="13"/>
      <c r="P9" s="17"/>
    </row>
    <row r="10" spans="1:16" ht="15.95" customHeight="1" x14ac:dyDescent="0.25">
      <c r="A10" s="110" t="s">
        <v>193</v>
      </c>
      <c r="B10" s="111">
        <v>0</v>
      </c>
      <c r="C10" s="111">
        <v>0</v>
      </c>
      <c r="D10" s="111">
        <v>198297340</v>
      </c>
      <c r="E10" s="111">
        <v>0</v>
      </c>
      <c r="F10" s="111">
        <v>0</v>
      </c>
      <c r="G10" s="111">
        <v>0</v>
      </c>
      <c r="H10" s="111">
        <v>33352727</v>
      </c>
      <c r="I10" s="111">
        <v>30000000</v>
      </c>
      <c r="J10" s="111">
        <v>30000000</v>
      </c>
      <c r="K10" s="111">
        <v>30000000</v>
      </c>
      <c r="L10" s="111">
        <v>30000000</v>
      </c>
      <c r="M10" s="111">
        <v>30000000</v>
      </c>
      <c r="N10" s="112">
        <f t="shared" si="0"/>
        <v>381650067</v>
      </c>
      <c r="O10" s="113"/>
      <c r="P10" s="17"/>
    </row>
    <row r="11" spans="1:16" ht="15.95" customHeight="1" x14ac:dyDescent="0.25">
      <c r="A11" s="110" t="s">
        <v>192</v>
      </c>
      <c r="B11" s="111">
        <v>0</v>
      </c>
      <c r="C11" s="111">
        <v>0</v>
      </c>
      <c r="D11" s="111">
        <v>0</v>
      </c>
      <c r="E11" s="111">
        <v>0</v>
      </c>
      <c r="F11" s="111">
        <v>0</v>
      </c>
      <c r="G11" s="111">
        <v>0</v>
      </c>
      <c r="H11" s="111">
        <v>0</v>
      </c>
      <c r="I11" s="111">
        <v>0</v>
      </c>
      <c r="J11" s="111">
        <v>0</v>
      </c>
      <c r="K11" s="111">
        <v>25000000</v>
      </c>
      <c r="L11" s="111">
        <v>0</v>
      </c>
      <c r="M11" s="111">
        <v>0</v>
      </c>
      <c r="N11" s="112">
        <f t="shared" si="0"/>
        <v>25000000</v>
      </c>
      <c r="O11" s="113"/>
      <c r="P11" s="17"/>
    </row>
    <row r="12" spans="1:16" ht="15.95" customHeight="1" x14ac:dyDescent="0.25">
      <c r="A12" s="110" t="s">
        <v>218</v>
      </c>
      <c r="B12" s="111">
        <v>0</v>
      </c>
      <c r="C12" s="111">
        <v>0</v>
      </c>
      <c r="D12" s="111">
        <v>0</v>
      </c>
      <c r="E12" s="111">
        <v>0</v>
      </c>
      <c r="F12" s="111">
        <v>0</v>
      </c>
      <c r="G12" s="111">
        <v>0</v>
      </c>
      <c r="H12" s="111">
        <v>0</v>
      </c>
      <c r="I12" s="111">
        <v>0</v>
      </c>
      <c r="J12" s="111">
        <v>0</v>
      </c>
      <c r="K12" s="111">
        <v>0</v>
      </c>
      <c r="L12" s="111">
        <v>0</v>
      </c>
      <c r="M12" s="111">
        <v>0</v>
      </c>
      <c r="N12" s="112">
        <f t="shared" si="0"/>
        <v>0</v>
      </c>
      <c r="O12" s="113"/>
      <c r="P12" s="17"/>
    </row>
    <row r="13" spans="1:16" ht="15.95" customHeight="1" x14ac:dyDescent="0.25">
      <c r="A13" s="110" t="s">
        <v>194</v>
      </c>
      <c r="B13" s="111">
        <v>57601459</v>
      </c>
      <c r="C13" s="111">
        <v>6606000</v>
      </c>
      <c r="D13" s="111">
        <v>62406000</v>
      </c>
      <c r="E13" s="111">
        <v>149006670</v>
      </c>
      <c r="F13" s="111">
        <v>45000000</v>
      </c>
      <c r="G13" s="111">
        <v>130228000</v>
      </c>
      <c r="H13" s="111">
        <v>103228</v>
      </c>
      <c r="I13" s="111">
        <v>56125000</v>
      </c>
      <c r="J13" s="111">
        <v>40880000</v>
      </c>
      <c r="K13" s="111">
        <v>153655000</v>
      </c>
      <c r="L13" s="111">
        <v>61340861</v>
      </c>
      <c r="M13" s="111">
        <v>50717000</v>
      </c>
      <c r="N13" s="112">
        <f t="shared" si="0"/>
        <v>813669218</v>
      </c>
      <c r="O13" s="113"/>
      <c r="P13" s="17"/>
    </row>
    <row r="14" spans="1:16" ht="15.95" customHeight="1" x14ac:dyDescent="0.2">
      <c r="A14" s="114" t="s">
        <v>283</v>
      </c>
      <c r="B14" s="115">
        <f t="shared" ref="B14:N14" si="1">SUM(B6:B13)</f>
        <v>96826937</v>
      </c>
      <c r="C14" s="115">
        <f t="shared" si="1"/>
        <v>73065689</v>
      </c>
      <c r="D14" s="115">
        <f t="shared" si="1"/>
        <v>426672818</v>
      </c>
      <c r="E14" s="115">
        <f t="shared" si="1"/>
        <v>237002812</v>
      </c>
      <c r="F14" s="115">
        <f t="shared" si="1"/>
        <v>115284478</v>
      </c>
      <c r="G14" s="115">
        <f t="shared" si="1"/>
        <v>214751102</v>
      </c>
      <c r="H14" s="115">
        <f t="shared" si="1"/>
        <v>149865886</v>
      </c>
      <c r="I14" s="115">
        <f t="shared" si="1"/>
        <v>186286307</v>
      </c>
      <c r="J14" s="115">
        <f t="shared" si="1"/>
        <v>327902197</v>
      </c>
      <c r="K14" s="115">
        <f t="shared" si="1"/>
        <v>267340306</v>
      </c>
      <c r="L14" s="115">
        <f t="shared" si="1"/>
        <v>149836167</v>
      </c>
      <c r="M14" s="115">
        <f t="shared" si="1"/>
        <v>134461306</v>
      </c>
      <c r="N14" s="112">
        <f t="shared" si="1"/>
        <v>2379296005</v>
      </c>
      <c r="O14" s="116"/>
      <c r="P14" s="17"/>
    </row>
    <row r="15" spans="1:16" ht="15.75" customHeight="1" x14ac:dyDescent="0.25">
      <c r="A15" s="110" t="s">
        <v>201</v>
      </c>
      <c r="B15" s="111">
        <v>37240474</v>
      </c>
      <c r="C15" s="111">
        <v>37240474</v>
      </c>
      <c r="D15" s="111">
        <v>37240474</v>
      </c>
      <c r="E15" s="111">
        <v>37240474</v>
      </c>
      <c r="F15" s="111">
        <v>37240474</v>
      </c>
      <c r="G15" s="111">
        <v>40585784</v>
      </c>
      <c r="H15" s="111">
        <v>40585783</v>
      </c>
      <c r="I15" s="111">
        <v>40585784</v>
      </c>
      <c r="J15" s="111">
        <v>38506551</v>
      </c>
      <c r="K15" s="111">
        <v>38506551</v>
      </c>
      <c r="L15" s="111">
        <v>38506551</v>
      </c>
      <c r="M15" s="111">
        <v>38056554</v>
      </c>
      <c r="N15" s="112">
        <f t="shared" ref="N15:N24" si="2">SUM(B15:M15)</f>
        <v>461535928</v>
      </c>
      <c r="O15" s="13"/>
      <c r="P15" s="17"/>
    </row>
    <row r="16" spans="1:16" ht="27.75" customHeight="1" x14ac:dyDescent="0.25">
      <c r="A16" s="117" t="s">
        <v>234</v>
      </c>
      <c r="B16" s="111">
        <v>7733906</v>
      </c>
      <c r="C16" s="111">
        <v>7733906</v>
      </c>
      <c r="D16" s="111">
        <v>7733906</v>
      </c>
      <c r="E16" s="111">
        <v>7733906</v>
      </c>
      <c r="F16" s="111">
        <v>7733906</v>
      </c>
      <c r="G16" s="111">
        <v>8414181</v>
      </c>
      <c r="H16" s="111">
        <v>8414181</v>
      </c>
      <c r="I16" s="111">
        <v>8414181</v>
      </c>
      <c r="J16" s="111">
        <v>7783906</v>
      </c>
      <c r="K16" s="111">
        <v>7733906</v>
      </c>
      <c r="L16" s="111">
        <v>7938924</v>
      </c>
      <c r="M16" s="111">
        <v>7792410</v>
      </c>
      <c r="N16" s="112">
        <f t="shared" si="2"/>
        <v>95161219</v>
      </c>
      <c r="O16" s="113"/>
      <c r="P16" s="17"/>
    </row>
    <row r="17" spans="1:16" ht="15.95" customHeight="1" x14ac:dyDescent="0.25">
      <c r="A17" s="117" t="s">
        <v>203</v>
      </c>
      <c r="B17" s="111">
        <v>37861503</v>
      </c>
      <c r="C17" s="111">
        <v>37861503</v>
      </c>
      <c r="D17" s="111">
        <v>37861503</v>
      </c>
      <c r="E17" s="111">
        <v>45618321</v>
      </c>
      <c r="F17" s="111">
        <v>45618321</v>
      </c>
      <c r="G17" s="111">
        <v>45618321</v>
      </c>
      <c r="H17" s="111">
        <v>38358539</v>
      </c>
      <c r="I17" s="111">
        <v>45801459</v>
      </c>
      <c r="J17" s="111">
        <v>45801459</v>
      </c>
      <c r="K17" s="111">
        <v>45801459</v>
      </c>
      <c r="L17" s="111">
        <v>45801459</v>
      </c>
      <c r="M17" s="111">
        <v>38358540</v>
      </c>
      <c r="N17" s="112">
        <f t="shared" si="2"/>
        <v>510362387</v>
      </c>
      <c r="O17" s="113"/>
      <c r="P17" s="17"/>
    </row>
    <row r="18" spans="1:16" ht="15.75" customHeight="1" x14ac:dyDescent="0.25">
      <c r="A18" s="117" t="s">
        <v>204</v>
      </c>
      <c r="B18" s="111">
        <v>200000</v>
      </c>
      <c r="C18" s="111">
        <v>665000</v>
      </c>
      <c r="D18" s="111">
        <v>335000</v>
      </c>
      <c r="E18" s="111">
        <v>195000</v>
      </c>
      <c r="F18" s="111">
        <v>195000</v>
      </c>
      <c r="G18" s="111">
        <v>200000</v>
      </c>
      <c r="H18" s="111">
        <v>195000</v>
      </c>
      <c r="I18" s="111">
        <v>195000</v>
      </c>
      <c r="J18" s="111">
        <v>800000</v>
      </c>
      <c r="K18" s="111">
        <v>882000</v>
      </c>
      <c r="L18" s="111">
        <v>1730000</v>
      </c>
      <c r="M18" s="111">
        <v>200000</v>
      </c>
      <c r="N18" s="112">
        <f t="shared" si="2"/>
        <v>5792000</v>
      </c>
      <c r="O18" s="13"/>
      <c r="P18" s="17"/>
    </row>
    <row r="19" spans="1:16" ht="15.75" customHeight="1" x14ac:dyDescent="0.25">
      <c r="A19" s="117" t="s">
        <v>205</v>
      </c>
      <c r="B19" s="111">
        <v>0</v>
      </c>
      <c r="C19" s="111">
        <v>0</v>
      </c>
      <c r="D19" s="111">
        <v>45552500</v>
      </c>
      <c r="E19" s="111">
        <v>1200000</v>
      </c>
      <c r="F19" s="111">
        <v>500000</v>
      </c>
      <c r="G19" s="111">
        <v>300000</v>
      </c>
      <c r="H19" s="111">
        <v>11134974</v>
      </c>
      <c r="I19" s="111">
        <v>8966185</v>
      </c>
      <c r="J19" s="111">
        <v>7416977</v>
      </c>
      <c r="K19" s="111">
        <v>22186667</v>
      </c>
      <c r="L19" s="111">
        <v>11134975</v>
      </c>
      <c r="M19" s="111">
        <v>5877495</v>
      </c>
      <c r="N19" s="112">
        <f t="shared" si="2"/>
        <v>114269773</v>
      </c>
      <c r="O19" s="13"/>
      <c r="P19" s="17"/>
    </row>
    <row r="20" spans="1:16" ht="15.75" customHeight="1" x14ac:dyDescent="0.25">
      <c r="A20" s="110" t="s">
        <v>206</v>
      </c>
      <c r="B20" s="111">
        <v>0</v>
      </c>
      <c r="C20" s="111">
        <v>0</v>
      </c>
      <c r="D20" s="111">
        <v>75106000</v>
      </c>
      <c r="E20" s="111">
        <v>119218091</v>
      </c>
      <c r="F20" s="111">
        <v>129842093</v>
      </c>
      <c r="G20" s="111">
        <v>134557093</v>
      </c>
      <c r="H20" s="111">
        <v>72844231</v>
      </c>
      <c r="I20" s="111">
        <v>66202500</v>
      </c>
      <c r="J20" s="111">
        <v>159443000</v>
      </c>
      <c r="K20" s="111">
        <v>139575000</v>
      </c>
      <c r="L20" s="111">
        <v>142845786</v>
      </c>
      <c r="M20" s="111">
        <v>51702263</v>
      </c>
      <c r="N20" s="288">
        <f t="shared" si="2"/>
        <v>1091336057</v>
      </c>
      <c r="O20" s="13"/>
      <c r="P20" s="17"/>
    </row>
    <row r="21" spans="1:16" ht="15.75" customHeight="1" x14ac:dyDescent="0.25">
      <c r="A21" s="110" t="s">
        <v>207</v>
      </c>
      <c r="B21" s="111">
        <v>0</v>
      </c>
      <c r="C21" s="111">
        <v>0</v>
      </c>
      <c r="D21" s="111">
        <v>0</v>
      </c>
      <c r="E21" s="111">
        <v>3500000</v>
      </c>
      <c r="F21" s="111">
        <v>3500000</v>
      </c>
      <c r="G21" s="111">
        <v>12181865</v>
      </c>
      <c r="H21" s="111">
        <v>0</v>
      </c>
      <c r="I21" s="111">
        <v>300000</v>
      </c>
      <c r="J21" s="111">
        <v>3500000</v>
      </c>
      <c r="K21" s="111">
        <v>3500000</v>
      </c>
      <c r="L21" s="111">
        <v>977000</v>
      </c>
      <c r="M21" s="111">
        <v>0</v>
      </c>
      <c r="N21" s="112">
        <f t="shared" si="2"/>
        <v>27458865</v>
      </c>
      <c r="O21" s="13"/>
      <c r="P21" s="17"/>
    </row>
    <row r="22" spans="1:16" ht="15.75" customHeight="1" x14ac:dyDescent="0.25">
      <c r="A22" s="110" t="s">
        <v>208</v>
      </c>
      <c r="B22" s="111">
        <v>135000</v>
      </c>
      <c r="C22" s="111">
        <v>0</v>
      </c>
      <c r="D22" s="111">
        <v>0</v>
      </c>
      <c r="E22" s="111">
        <v>0</v>
      </c>
      <c r="F22" s="111">
        <v>2000000</v>
      </c>
      <c r="G22" s="111">
        <v>1000000</v>
      </c>
      <c r="H22" s="111">
        <v>0</v>
      </c>
      <c r="I22" s="111">
        <v>0</v>
      </c>
      <c r="J22" s="111">
        <v>40000000</v>
      </c>
      <c r="K22" s="111">
        <v>6235995</v>
      </c>
      <c r="L22" s="111">
        <v>7000000</v>
      </c>
      <c r="M22" s="111">
        <v>3352727</v>
      </c>
      <c r="N22" s="112">
        <f t="shared" si="2"/>
        <v>59723722</v>
      </c>
      <c r="O22" s="13"/>
      <c r="P22" s="17"/>
    </row>
    <row r="23" spans="1:16" ht="15.75" customHeight="1" x14ac:dyDescent="0.25">
      <c r="A23" s="117" t="s">
        <v>209</v>
      </c>
      <c r="B23" s="111">
        <v>13656054</v>
      </c>
      <c r="C23" s="111">
        <v>0</v>
      </c>
      <c r="D23" s="111">
        <v>0</v>
      </c>
      <c r="E23" s="111">
        <v>0</v>
      </c>
      <c r="F23" s="111">
        <v>0</v>
      </c>
      <c r="G23" s="111">
        <v>0</v>
      </c>
      <c r="H23" s="111">
        <v>0</v>
      </c>
      <c r="I23" s="111">
        <v>0</v>
      </c>
      <c r="J23" s="111">
        <v>0</v>
      </c>
      <c r="K23" s="111">
        <v>0</v>
      </c>
      <c r="L23" s="111">
        <v>0</v>
      </c>
      <c r="M23" s="111">
        <v>0</v>
      </c>
      <c r="N23" s="112">
        <f t="shared" si="2"/>
        <v>13656054</v>
      </c>
      <c r="O23" s="13"/>
      <c r="P23" s="17"/>
    </row>
    <row r="24" spans="1:16" ht="15.95" customHeight="1" x14ac:dyDescent="0.2">
      <c r="A24" s="114" t="s">
        <v>284</v>
      </c>
      <c r="B24" s="115">
        <f t="shared" ref="B24:M24" si="3">SUM(B15:B23)</f>
        <v>96826937</v>
      </c>
      <c r="C24" s="115">
        <f t="shared" si="3"/>
        <v>83500883</v>
      </c>
      <c r="D24" s="115">
        <f t="shared" si="3"/>
        <v>203829383</v>
      </c>
      <c r="E24" s="115">
        <f t="shared" si="3"/>
        <v>214705792</v>
      </c>
      <c r="F24" s="115">
        <f t="shared" si="3"/>
        <v>226629794</v>
      </c>
      <c r="G24" s="115">
        <f t="shared" si="3"/>
        <v>242857244</v>
      </c>
      <c r="H24" s="115">
        <f t="shared" si="3"/>
        <v>171532708</v>
      </c>
      <c r="I24" s="115">
        <f t="shared" si="3"/>
        <v>170465109</v>
      </c>
      <c r="J24" s="115">
        <f t="shared" si="3"/>
        <v>303251893</v>
      </c>
      <c r="K24" s="115">
        <f t="shared" si="3"/>
        <v>264421578</v>
      </c>
      <c r="L24" s="115">
        <f t="shared" si="3"/>
        <v>255934695</v>
      </c>
      <c r="M24" s="115">
        <f t="shared" si="3"/>
        <v>145339989</v>
      </c>
      <c r="N24" s="112">
        <f t="shared" si="2"/>
        <v>2379296005</v>
      </c>
      <c r="O24" s="13"/>
      <c r="P24" s="17"/>
    </row>
    <row r="25" spans="1:16" ht="15.95" customHeight="1" x14ac:dyDescent="0.2">
      <c r="A25" s="118" t="s">
        <v>285</v>
      </c>
      <c r="B25" s="115">
        <f t="shared" ref="B25:N25" si="4">SUM(B14-B24)</f>
        <v>0</v>
      </c>
      <c r="C25" s="115">
        <f t="shared" si="4"/>
        <v>-10435194</v>
      </c>
      <c r="D25" s="115">
        <f t="shared" si="4"/>
        <v>222843435</v>
      </c>
      <c r="E25" s="115">
        <f t="shared" si="4"/>
        <v>22297020</v>
      </c>
      <c r="F25" s="115">
        <f t="shared" si="4"/>
        <v>-111345316</v>
      </c>
      <c r="G25" s="115">
        <f t="shared" si="4"/>
        <v>-28106142</v>
      </c>
      <c r="H25" s="115">
        <f t="shared" si="4"/>
        <v>-21666822</v>
      </c>
      <c r="I25" s="115">
        <f t="shared" si="4"/>
        <v>15821198</v>
      </c>
      <c r="J25" s="115">
        <f t="shared" si="4"/>
        <v>24650304</v>
      </c>
      <c r="K25" s="115">
        <f t="shared" si="4"/>
        <v>2918728</v>
      </c>
      <c r="L25" s="115">
        <f t="shared" si="4"/>
        <v>-106098528</v>
      </c>
      <c r="M25" s="115">
        <f t="shared" si="4"/>
        <v>-10878683</v>
      </c>
      <c r="N25" s="112">
        <f t="shared" si="4"/>
        <v>0</v>
      </c>
    </row>
    <row r="26" spans="1:16" ht="15.95" customHeight="1" x14ac:dyDescent="0.2">
      <c r="A26" s="119" t="s">
        <v>286</v>
      </c>
      <c r="B26" s="120">
        <f>SUM(B25)</f>
        <v>0</v>
      </c>
      <c r="C26" s="120">
        <f t="shared" ref="C26:M26" si="5">B26+C14-C24</f>
        <v>-10435194</v>
      </c>
      <c r="D26" s="120">
        <f t="shared" si="5"/>
        <v>212408241</v>
      </c>
      <c r="E26" s="120">
        <f t="shared" si="5"/>
        <v>234705261</v>
      </c>
      <c r="F26" s="120">
        <f t="shared" si="5"/>
        <v>123359945</v>
      </c>
      <c r="G26" s="120">
        <f t="shared" si="5"/>
        <v>95253803</v>
      </c>
      <c r="H26" s="120">
        <f t="shared" si="5"/>
        <v>73586981</v>
      </c>
      <c r="I26" s="120">
        <f t="shared" si="5"/>
        <v>89408179</v>
      </c>
      <c r="J26" s="120">
        <f t="shared" si="5"/>
        <v>114058483</v>
      </c>
      <c r="K26" s="120">
        <f t="shared" si="5"/>
        <v>116977211</v>
      </c>
      <c r="L26" s="120">
        <f t="shared" si="5"/>
        <v>10878683</v>
      </c>
      <c r="M26" s="120">
        <f t="shared" si="5"/>
        <v>0</v>
      </c>
      <c r="N26" s="121">
        <f>SUM(N25)</f>
        <v>0</v>
      </c>
    </row>
    <row r="27" spans="1:16" ht="18" customHeight="1" x14ac:dyDescent="0.2">
      <c r="A27" s="23"/>
      <c r="B27" s="23"/>
      <c r="C27" s="23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1"/>
      <c r="O27" s="21"/>
    </row>
    <row r="28" spans="1:16" ht="18" customHeight="1" x14ac:dyDescent="0.2">
      <c r="A28" s="23"/>
      <c r="B28" s="122"/>
      <c r="C28" s="122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1"/>
      <c r="O28" s="21"/>
    </row>
    <row r="29" spans="1:16" ht="15.95" customHeight="1" x14ac:dyDescent="0.2">
      <c r="A29" s="23"/>
      <c r="B29" s="23"/>
      <c r="C29" s="23"/>
      <c r="D29" s="210"/>
      <c r="E29" s="210"/>
      <c r="F29" s="210"/>
      <c r="G29" s="212"/>
      <c r="H29" s="210"/>
      <c r="I29" s="210"/>
      <c r="J29" s="210"/>
      <c r="K29" s="210"/>
      <c r="L29" s="210"/>
      <c r="M29" s="210"/>
      <c r="N29" s="211"/>
      <c r="O29" s="21"/>
    </row>
    <row r="30" spans="1:16" ht="15.95" customHeight="1" x14ac:dyDescent="0.2">
      <c r="A30" s="23"/>
      <c r="B30" s="23"/>
      <c r="C30" s="23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1"/>
      <c r="O30" s="21"/>
    </row>
    <row r="31" spans="1:16" ht="15.95" customHeight="1" x14ac:dyDescent="0.2">
      <c r="A31" s="23"/>
      <c r="B31" s="23"/>
      <c r="C31" s="23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1"/>
      <c r="O31" s="21"/>
    </row>
    <row r="32" spans="1:16" ht="15.95" customHeight="1" x14ac:dyDescent="0.2">
      <c r="A32" s="23"/>
      <c r="B32" s="23"/>
      <c r="C32" s="23"/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1"/>
      <c r="O32" s="21"/>
    </row>
    <row r="33" spans="1:15" ht="15.95" customHeight="1" x14ac:dyDescent="0.2">
      <c r="A33" s="23"/>
      <c r="B33" s="23"/>
      <c r="C33" s="23"/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1"/>
      <c r="O33" s="21"/>
    </row>
    <row r="34" spans="1:15" ht="15" customHeight="1" x14ac:dyDescent="0.2">
      <c r="A34" s="23"/>
      <c r="B34" s="23"/>
      <c r="C34" s="23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1"/>
      <c r="O34" s="21"/>
    </row>
    <row r="35" spans="1:15" ht="14.1" customHeight="1" x14ac:dyDescent="0.2">
      <c r="A35" s="23"/>
      <c r="B35" s="23"/>
      <c r="C35" s="23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1"/>
      <c r="O35" s="21"/>
    </row>
    <row r="36" spans="1:15" ht="14.1" customHeight="1" x14ac:dyDescent="0.2">
      <c r="A36" s="23"/>
      <c r="B36" s="23"/>
      <c r="C36" s="23"/>
      <c r="D36" s="210"/>
      <c r="E36" s="210"/>
      <c r="F36" s="210"/>
      <c r="G36" s="210"/>
      <c r="H36" s="210"/>
      <c r="I36" s="210"/>
      <c r="J36" s="210"/>
      <c r="K36" s="210"/>
      <c r="L36" s="210"/>
      <c r="M36" s="210"/>
      <c r="N36" s="211"/>
      <c r="O36" s="21"/>
    </row>
    <row r="37" spans="1:15" ht="14.1" customHeight="1" x14ac:dyDescent="0.2"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1"/>
      <c r="O37" s="21"/>
    </row>
    <row r="38" spans="1:15" ht="14.1" customHeight="1" x14ac:dyDescent="0.2"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1"/>
      <c r="O38" s="21"/>
    </row>
    <row r="39" spans="1:15" x14ac:dyDescent="0.2"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1"/>
      <c r="O39" s="21"/>
    </row>
    <row r="40" spans="1:15" x14ac:dyDescent="0.2"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1"/>
      <c r="O40" s="21"/>
    </row>
    <row r="41" spans="1:15" x14ac:dyDescent="0.2"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1"/>
      <c r="O41" s="21"/>
    </row>
    <row r="42" spans="1:15" x14ac:dyDescent="0.2"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1"/>
      <c r="O42" s="21"/>
    </row>
    <row r="43" spans="1:15" x14ac:dyDescent="0.2"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1"/>
      <c r="O43" s="21"/>
    </row>
    <row r="44" spans="1:15" x14ac:dyDescent="0.2"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1"/>
      <c r="O44" s="21"/>
    </row>
    <row r="45" spans="1:15" x14ac:dyDescent="0.2"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1"/>
      <c r="O45" s="21"/>
    </row>
    <row r="46" spans="1:15" x14ac:dyDescent="0.2"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1"/>
      <c r="O46" s="21"/>
    </row>
    <row r="47" spans="1:15" x14ac:dyDescent="0.2"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1"/>
      <c r="O47" s="21"/>
    </row>
    <row r="48" spans="1:15" x14ac:dyDescent="0.2"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1"/>
      <c r="O48" s="21"/>
    </row>
    <row r="49" spans="4:15" x14ac:dyDescent="0.2"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1"/>
      <c r="O49" s="21"/>
    </row>
    <row r="50" spans="4:15" x14ac:dyDescent="0.2"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1"/>
      <c r="O50" s="21"/>
    </row>
    <row r="51" spans="4:15" x14ac:dyDescent="0.2"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1"/>
      <c r="O51" s="21"/>
    </row>
    <row r="52" spans="4:15" x14ac:dyDescent="0.2"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1"/>
      <c r="O52" s="21"/>
    </row>
    <row r="53" spans="4:15" x14ac:dyDescent="0.2"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1"/>
      <c r="O53" s="21"/>
    </row>
    <row r="54" spans="4:15" x14ac:dyDescent="0.2"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1"/>
      <c r="O54" s="21"/>
    </row>
    <row r="55" spans="4:15" x14ac:dyDescent="0.2"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1"/>
      <c r="O55" s="21"/>
    </row>
    <row r="56" spans="4:15" x14ac:dyDescent="0.2"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1"/>
      <c r="O56" s="21"/>
    </row>
    <row r="57" spans="4:15" x14ac:dyDescent="0.2"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1"/>
      <c r="O57" s="21"/>
    </row>
    <row r="58" spans="4:15" x14ac:dyDescent="0.2"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1"/>
      <c r="O58" s="21"/>
    </row>
    <row r="59" spans="4:15" x14ac:dyDescent="0.2"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1"/>
      <c r="O59" s="21"/>
    </row>
    <row r="60" spans="4:15" x14ac:dyDescent="0.2"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1"/>
      <c r="O60" s="21"/>
    </row>
    <row r="61" spans="4:15" x14ac:dyDescent="0.2"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1"/>
      <c r="O61" s="21"/>
    </row>
    <row r="62" spans="4:15" x14ac:dyDescent="0.2"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1"/>
      <c r="O62" s="21"/>
    </row>
    <row r="63" spans="4:15" x14ac:dyDescent="0.2"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1"/>
      <c r="O63" s="21"/>
    </row>
    <row r="64" spans="4:15" x14ac:dyDescent="0.2"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1"/>
      <c r="O64" s="21"/>
    </row>
    <row r="65" spans="4:15" x14ac:dyDescent="0.2"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1"/>
      <c r="O65" s="21"/>
    </row>
    <row r="66" spans="4:15" x14ac:dyDescent="0.2"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1"/>
      <c r="O66" s="21"/>
    </row>
    <row r="67" spans="4:15" x14ac:dyDescent="0.2"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1"/>
      <c r="O67" s="21"/>
    </row>
    <row r="68" spans="4:15" x14ac:dyDescent="0.2"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1"/>
      <c r="O68" s="21"/>
    </row>
    <row r="69" spans="4:15" x14ac:dyDescent="0.2"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1"/>
      <c r="O69" s="21"/>
    </row>
    <row r="70" spans="4:15" x14ac:dyDescent="0.2"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1"/>
      <c r="O70" s="21"/>
    </row>
    <row r="71" spans="4:15" x14ac:dyDescent="0.2"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1"/>
      <c r="O71" s="21"/>
    </row>
    <row r="72" spans="4:15" x14ac:dyDescent="0.2"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1"/>
      <c r="O72" s="21"/>
    </row>
    <row r="73" spans="4:15" x14ac:dyDescent="0.2"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1"/>
      <c r="O73" s="21"/>
    </row>
    <row r="74" spans="4:15" x14ac:dyDescent="0.2">
      <c r="D74" s="213"/>
      <c r="E74" s="213"/>
      <c r="F74" s="213"/>
      <c r="G74" s="213"/>
      <c r="H74" s="213"/>
      <c r="I74" s="213"/>
      <c r="J74" s="213"/>
      <c r="K74" s="213"/>
      <c r="L74" s="213"/>
      <c r="M74" s="213"/>
      <c r="N74" s="213"/>
      <c r="O74" s="21"/>
    </row>
    <row r="75" spans="4:15" x14ac:dyDescent="0.2"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1"/>
      <c r="O75" s="21"/>
    </row>
    <row r="76" spans="4:15" x14ac:dyDescent="0.2"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1"/>
      <c r="O76" s="21"/>
    </row>
    <row r="77" spans="4:15" x14ac:dyDescent="0.2"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1"/>
      <c r="O77" s="21"/>
    </row>
    <row r="78" spans="4:15" x14ac:dyDescent="0.2"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1"/>
      <c r="O78" s="21"/>
    </row>
    <row r="79" spans="4:15" x14ac:dyDescent="0.2"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1"/>
      <c r="O79" s="21"/>
    </row>
    <row r="80" spans="4:15" x14ac:dyDescent="0.2"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1"/>
      <c r="O80" s="21"/>
    </row>
    <row r="81" spans="4:15" x14ac:dyDescent="0.2">
      <c r="D81" s="21"/>
      <c r="E81" s="21"/>
      <c r="F81" s="213"/>
      <c r="G81" s="213"/>
      <c r="H81" s="213"/>
      <c r="I81" s="213"/>
      <c r="J81" s="213"/>
      <c r="K81" s="213"/>
      <c r="L81" s="213"/>
      <c r="M81" s="213"/>
      <c r="N81" s="211"/>
      <c r="O81" s="21"/>
    </row>
    <row r="82" spans="4:15" x14ac:dyDescent="0.2"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</row>
    <row r="83" spans="4:15" x14ac:dyDescent="0.2"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1"/>
      <c r="O83" s="21"/>
    </row>
    <row r="84" spans="4:15" x14ac:dyDescent="0.2"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1"/>
      <c r="O84" s="21"/>
    </row>
    <row r="85" spans="4:15" x14ac:dyDescent="0.2"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1"/>
      <c r="O85" s="21"/>
    </row>
    <row r="86" spans="4:15" x14ac:dyDescent="0.2"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1"/>
      <c r="O86" s="21"/>
    </row>
    <row r="87" spans="4:15" x14ac:dyDescent="0.2"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1"/>
      <c r="O87" s="21"/>
    </row>
  </sheetData>
  <sheetProtection selectLockedCells="1" selectUnlockedCells="1"/>
  <mergeCells count="1">
    <mergeCell ref="A2:N2"/>
  </mergeCells>
  <pageMargins left="0.78740157480314965" right="0.78740157480314965" top="1.0629921259842521" bottom="1.0629921259842521" header="0.78740157480314965" footer="0.78740157480314965"/>
  <pageSetup paperSize="9" scale="65" firstPageNumber="0" orientation="landscape" r:id="rId1"/>
  <headerFooter alignWithMargins="0">
    <oddHeader>&amp;C&amp;"Times New Roman,Normál"&amp;12&amp;A</oddHeader>
    <oddFooter>&amp;C&amp;"Times New Roman,Normál"&amp;12Oldal &amp;P</oddFooter>
  </headerFooter>
  <colBreaks count="1" manualBreakCount="1">
    <brk id="1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SheetLayoutView="100" workbookViewId="0">
      <selection activeCell="H12" sqref="H12"/>
    </sheetView>
  </sheetViews>
  <sheetFormatPr defaultColWidth="11.5703125" defaultRowHeight="12.75" x14ac:dyDescent="0.2"/>
  <cols>
    <col min="1" max="1" width="5.28515625" customWidth="1"/>
    <col min="2" max="2" width="61.7109375" customWidth="1"/>
    <col min="3" max="6" width="12.42578125" bestFit="1" customWidth="1"/>
    <col min="7" max="254" width="9.140625" customWidth="1"/>
  </cols>
  <sheetData>
    <row r="1" spans="1:7" x14ac:dyDescent="0.2">
      <c r="F1" s="26" t="s">
        <v>287</v>
      </c>
    </row>
    <row r="3" spans="1:7" x14ac:dyDescent="0.2">
      <c r="A3" s="449" t="s">
        <v>615</v>
      </c>
      <c r="B3" s="449"/>
      <c r="C3" s="449"/>
      <c r="D3" s="449"/>
      <c r="E3" s="449"/>
      <c r="F3" s="449"/>
      <c r="G3" s="123"/>
    </row>
    <row r="4" spans="1:7" ht="27.6" customHeight="1" x14ac:dyDescent="0.2">
      <c r="A4" s="450" t="s">
        <v>288</v>
      </c>
      <c r="B4" s="450"/>
      <c r="C4" s="450"/>
      <c r="D4" s="450"/>
      <c r="E4" s="450"/>
      <c r="F4" s="450"/>
      <c r="G4" s="124"/>
    </row>
    <row r="6" spans="1:7" x14ac:dyDescent="0.2">
      <c r="F6" s="26" t="s">
        <v>577</v>
      </c>
    </row>
    <row r="7" spans="1:7" ht="42.75" x14ac:dyDescent="0.2">
      <c r="A7" s="125" t="s">
        <v>289</v>
      </c>
      <c r="B7" s="208" t="s">
        <v>270</v>
      </c>
      <c r="C7" s="208">
        <v>2019</v>
      </c>
      <c r="D7" s="208">
        <v>2020</v>
      </c>
      <c r="E7" s="208">
        <v>2021</v>
      </c>
      <c r="F7" s="208">
        <v>2022</v>
      </c>
    </row>
    <row r="8" spans="1:7" ht="15" x14ac:dyDescent="0.25">
      <c r="A8" s="126" t="s">
        <v>290</v>
      </c>
      <c r="B8" s="126" t="s">
        <v>291</v>
      </c>
      <c r="C8" s="127">
        <v>505000000</v>
      </c>
      <c r="D8" s="127">
        <v>505000000</v>
      </c>
      <c r="E8" s="127">
        <v>505000000</v>
      </c>
      <c r="F8" s="127">
        <v>505000000</v>
      </c>
    </row>
    <row r="9" spans="1:7" ht="15" x14ac:dyDescent="0.25">
      <c r="A9" s="126" t="s">
        <v>292</v>
      </c>
      <c r="B9" s="128" t="s">
        <v>293</v>
      </c>
      <c r="C9" s="127"/>
      <c r="D9" s="127"/>
      <c r="E9" s="127"/>
      <c r="F9" s="127"/>
    </row>
    <row r="10" spans="1:7" ht="15" x14ac:dyDescent="0.25">
      <c r="A10" s="126" t="s">
        <v>294</v>
      </c>
      <c r="B10" s="126" t="s">
        <v>295</v>
      </c>
      <c r="C10" s="127">
        <v>2900000</v>
      </c>
      <c r="D10" s="127">
        <v>2900000</v>
      </c>
      <c r="E10" s="127">
        <v>2900000</v>
      </c>
      <c r="F10" s="127">
        <v>2900000</v>
      </c>
    </row>
    <row r="11" spans="1:7" ht="15.75" customHeight="1" x14ac:dyDescent="0.25">
      <c r="A11" s="126" t="s">
        <v>296</v>
      </c>
      <c r="B11" s="128" t="s">
        <v>297</v>
      </c>
      <c r="C11" s="129">
        <v>150000000</v>
      </c>
      <c r="D11" s="127">
        <v>50000000</v>
      </c>
      <c r="E11" s="127">
        <v>50000000</v>
      </c>
      <c r="F11" s="127">
        <v>50000000</v>
      </c>
    </row>
    <row r="12" spans="1:7" ht="15" x14ac:dyDescent="0.25">
      <c r="A12" s="126" t="s">
        <v>298</v>
      </c>
      <c r="B12" s="126" t="s">
        <v>299</v>
      </c>
      <c r="C12" s="127"/>
      <c r="D12" s="127"/>
      <c r="E12" s="127"/>
      <c r="F12" s="127"/>
    </row>
    <row r="13" spans="1:7" ht="15.75" customHeight="1" x14ac:dyDescent="0.25">
      <c r="A13" s="126" t="s">
        <v>300</v>
      </c>
      <c r="B13" s="126" t="s">
        <v>301</v>
      </c>
      <c r="C13" s="127"/>
      <c r="D13" s="127"/>
      <c r="E13" s="127"/>
      <c r="F13" s="127"/>
    </row>
    <row r="14" spans="1:7" ht="15" x14ac:dyDescent="0.25">
      <c r="A14" s="126" t="s">
        <v>302</v>
      </c>
      <c r="B14" s="126" t="s">
        <v>303</v>
      </c>
      <c r="C14" s="127"/>
      <c r="D14" s="127"/>
      <c r="E14" s="127"/>
      <c r="F14" s="127"/>
    </row>
    <row r="15" spans="1:7" ht="15" x14ac:dyDescent="0.25">
      <c r="A15" s="126" t="s">
        <v>304</v>
      </c>
      <c r="B15" s="130" t="s">
        <v>305</v>
      </c>
      <c r="C15" s="131">
        <f>SUM(C8:C14)</f>
        <v>657900000</v>
      </c>
      <c r="D15" s="131">
        <f>SUM(D8:D14)</f>
        <v>557900000</v>
      </c>
      <c r="E15" s="131">
        <f>SUM(E8:E14)</f>
        <v>557900000</v>
      </c>
      <c r="F15" s="131">
        <f>SUM(F8:F14)</f>
        <v>557900000</v>
      </c>
    </row>
    <row r="16" spans="1:7" ht="15" x14ac:dyDescent="0.25">
      <c r="A16" s="126" t="s">
        <v>306</v>
      </c>
      <c r="B16" s="130" t="s">
        <v>307</v>
      </c>
      <c r="C16" s="131">
        <f>C15*0.5</f>
        <v>328950000</v>
      </c>
      <c r="D16" s="131">
        <f>D15*0.5</f>
        <v>278950000</v>
      </c>
      <c r="E16" s="131">
        <f>E15*0.5</f>
        <v>278950000</v>
      </c>
      <c r="F16" s="131">
        <f>F15*0.5</f>
        <v>278950000</v>
      </c>
    </row>
    <row r="17" spans="1:6" ht="15" x14ac:dyDescent="0.25">
      <c r="A17" s="126" t="s">
        <v>308</v>
      </c>
      <c r="B17" s="130" t="s">
        <v>309</v>
      </c>
      <c r="C17" s="131">
        <f>SUM(C18:C25)</f>
        <v>0</v>
      </c>
      <c r="D17" s="131">
        <f>SUM(D18:D25)</f>
        <v>0</v>
      </c>
      <c r="E17" s="131">
        <f>SUM(E18:E25)</f>
        <v>0</v>
      </c>
      <c r="F17" s="131">
        <f>SUM(F18:F25)</f>
        <v>0</v>
      </c>
    </row>
    <row r="18" spans="1:6" ht="15" x14ac:dyDescent="0.25">
      <c r="A18" s="126" t="s">
        <v>310</v>
      </c>
      <c r="B18" s="126" t="s">
        <v>311</v>
      </c>
      <c r="C18" s="127">
        <v>0</v>
      </c>
      <c r="D18" s="127">
        <v>0</v>
      </c>
      <c r="E18" s="127">
        <v>0</v>
      </c>
      <c r="F18" s="127">
        <v>0</v>
      </c>
    </row>
    <row r="19" spans="1:6" ht="15" x14ac:dyDescent="0.25">
      <c r="A19" s="126" t="s">
        <v>312</v>
      </c>
      <c r="B19" s="126" t="s">
        <v>313</v>
      </c>
      <c r="C19" s="127">
        <v>0</v>
      </c>
      <c r="D19" s="127">
        <v>0</v>
      </c>
      <c r="E19" s="127">
        <v>0</v>
      </c>
      <c r="F19" s="127">
        <v>0</v>
      </c>
    </row>
    <row r="20" spans="1:6" ht="15" x14ac:dyDescent="0.25">
      <c r="A20" s="126" t="s">
        <v>314</v>
      </c>
      <c r="B20" s="126" t="s">
        <v>315</v>
      </c>
      <c r="C20" s="127">
        <v>0</v>
      </c>
      <c r="D20" s="127">
        <v>0</v>
      </c>
      <c r="E20" s="127">
        <v>0</v>
      </c>
      <c r="F20" s="127">
        <v>0</v>
      </c>
    </row>
    <row r="21" spans="1:6" ht="15" x14ac:dyDescent="0.25">
      <c r="A21" s="126" t="s">
        <v>316</v>
      </c>
      <c r="B21" s="126" t="s">
        <v>317</v>
      </c>
      <c r="C21" s="127">
        <v>0</v>
      </c>
      <c r="D21" s="127">
        <v>0</v>
      </c>
      <c r="E21" s="127">
        <v>0</v>
      </c>
      <c r="F21" s="127">
        <v>0</v>
      </c>
    </row>
    <row r="22" spans="1:6" ht="15" x14ac:dyDescent="0.25">
      <c r="A22" s="126" t="s">
        <v>318</v>
      </c>
      <c r="B22" s="126" t="s">
        <v>319</v>
      </c>
      <c r="C22" s="127">
        <v>0</v>
      </c>
      <c r="D22" s="127">
        <v>0</v>
      </c>
      <c r="E22" s="127">
        <v>0</v>
      </c>
      <c r="F22" s="127">
        <v>0</v>
      </c>
    </row>
    <row r="23" spans="1:6" ht="15" x14ac:dyDescent="0.25">
      <c r="A23" s="126" t="s">
        <v>320</v>
      </c>
      <c r="B23" s="126" t="s">
        <v>321</v>
      </c>
      <c r="C23" s="127">
        <v>0</v>
      </c>
      <c r="D23" s="127">
        <v>0</v>
      </c>
      <c r="E23" s="127">
        <v>0</v>
      </c>
      <c r="F23" s="127">
        <v>0</v>
      </c>
    </row>
    <row r="24" spans="1:6" ht="15" x14ac:dyDescent="0.25">
      <c r="A24" s="126" t="s">
        <v>322</v>
      </c>
      <c r="B24" s="126" t="s">
        <v>323</v>
      </c>
      <c r="C24" s="127">
        <v>0</v>
      </c>
      <c r="D24" s="127">
        <v>0</v>
      </c>
      <c r="E24" s="127">
        <v>0</v>
      </c>
      <c r="F24" s="127">
        <v>0</v>
      </c>
    </row>
    <row r="25" spans="1:6" ht="15" x14ac:dyDescent="0.25">
      <c r="A25" s="126" t="s">
        <v>324</v>
      </c>
      <c r="B25" s="126" t="s">
        <v>325</v>
      </c>
      <c r="C25" s="127"/>
      <c r="D25" s="127"/>
      <c r="E25" s="127"/>
      <c r="F25" s="127"/>
    </row>
    <row r="26" spans="1:6" ht="29.25" x14ac:dyDescent="0.25">
      <c r="A26" s="126" t="s">
        <v>326</v>
      </c>
      <c r="B26" s="132" t="s">
        <v>327</v>
      </c>
      <c r="C26" s="133">
        <f>SUM(C27:C34)</f>
        <v>0</v>
      </c>
      <c r="D26" s="133">
        <f>SUM(D27:D34)</f>
        <v>0</v>
      </c>
      <c r="E26" s="133">
        <f>SUM(E27:E34)</f>
        <v>0</v>
      </c>
      <c r="F26" s="133">
        <f>SUM(F27:F34)</f>
        <v>0</v>
      </c>
    </row>
    <row r="27" spans="1:6" ht="15" x14ac:dyDescent="0.25">
      <c r="A27" s="126" t="s">
        <v>328</v>
      </c>
      <c r="B27" s="126" t="s">
        <v>311</v>
      </c>
      <c r="C27" s="127">
        <v>0</v>
      </c>
      <c r="D27" s="127"/>
      <c r="E27" s="127"/>
      <c r="F27" s="127"/>
    </row>
    <row r="28" spans="1:6" ht="13.5" customHeight="1" x14ac:dyDescent="0.25">
      <c r="A28" s="126" t="s">
        <v>329</v>
      </c>
      <c r="B28" s="126" t="s">
        <v>313</v>
      </c>
      <c r="C28" s="127"/>
      <c r="D28" s="127"/>
      <c r="E28" s="127"/>
      <c r="F28" s="127"/>
    </row>
    <row r="29" spans="1:6" ht="15" x14ac:dyDescent="0.25">
      <c r="A29" s="126" t="s">
        <v>330</v>
      </c>
      <c r="B29" s="126" t="s">
        <v>315</v>
      </c>
      <c r="C29" s="127"/>
      <c r="D29" s="127"/>
      <c r="E29" s="127"/>
      <c r="F29" s="127"/>
    </row>
    <row r="30" spans="1:6" ht="15" x14ac:dyDescent="0.25">
      <c r="A30" s="126" t="s">
        <v>331</v>
      </c>
      <c r="B30" s="126" t="s">
        <v>317</v>
      </c>
      <c r="C30" s="127">
        <v>0</v>
      </c>
      <c r="D30" s="127">
        <v>0</v>
      </c>
      <c r="E30" s="127">
        <v>0</v>
      </c>
      <c r="F30" s="127">
        <v>0</v>
      </c>
    </row>
    <row r="31" spans="1:6" ht="15" x14ac:dyDescent="0.25">
      <c r="A31" s="126" t="s">
        <v>332</v>
      </c>
      <c r="B31" s="126" t="s">
        <v>319</v>
      </c>
      <c r="C31" s="127">
        <v>0</v>
      </c>
      <c r="D31" s="127">
        <v>0</v>
      </c>
      <c r="E31" s="127">
        <v>0</v>
      </c>
      <c r="F31" s="127">
        <v>0</v>
      </c>
    </row>
    <row r="32" spans="1:6" ht="15" x14ac:dyDescent="0.25">
      <c r="A32" s="126" t="s">
        <v>333</v>
      </c>
      <c r="B32" s="126" t="s">
        <v>321</v>
      </c>
      <c r="C32" s="127">
        <v>0</v>
      </c>
      <c r="D32" s="127">
        <v>0</v>
      </c>
      <c r="E32" s="127">
        <v>0</v>
      </c>
      <c r="F32" s="127">
        <v>0</v>
      </c>
    </row>
    <row r="33" spans="1:6" ht="15" x14ac:dyDescent="0.25">
      <c r="A33" s="126" t="s">
        <v>334</v>
      </c>
      <c r="B33" s="126" t="s">
        <v>323</v>
      </c>
      <c r="C33" s="127">
        <v>0</v>
      </c>
      <c r="D33" s="127">
        <v>0</v>
      </c>
      <c r="E33" s="127">
        <v>0</v>
      </c>
      <c r="F33" s="127">
        <v>0</v>
      </c>
    </row>
    <row r="34" spans="1:6" ht="15" x14ac:dyDescent="0.25">
      <c r="A34" s="126" t="s">
        <v>335</v>
      </c>
      <c r="B34" s="128" t="s">
        <v>325</v>
      </c>
      <c r="C34" s="127">
        <v>0</v>
      </c>
      <c r="D34" s="127">
        <v>0</v>
      </c>
      <c r="E34" s="127">
        <v>0</v>
      </c>
      <c r="F34" s="127">
        <v>0</v>
      </c>
    </row>
    <row r="35" spans="1:6" ht="15" x14ac:dyDescent="0.25">
      <c r="A35" s="126" t="s">
        <v>336</v>
      </c>
      <c r="B35" s="130" t="s">
        <v>337</v>
      </c>
      <c r="C35" s="131">
        <f>C17+C26</f>
        <v>0</v>
      </c>
      <c r="D35" s="131">
        <f>D17+D26</f>
        <v>0</v>
      </c>
      <c r="E35" s="131">
        <f>E17+E26</f>
        <v>0</v>
      </c>
      <c r="F35" s="131">
        <f>F17+F26</f>
        <v>0</v>
      </c>
    </row>
    <row r="36" spans="1:6" ht="17.25" customHeight="1" x14ac:dyDescent="0.25">
      <c r="A36" s="126" t="s">
        <v>338</v>
      </c>
      <c r="B36" s="134" t="s">
        <v>339</v>
      </c>
      <c r="C36" s="131">
        <f>C16-C35</f>
        <v>328950000</v>
      </c>
      <c r="D36" s="131">
        <f>D16-D35</f>
        <v>278950000</v>
      </c>
      <c r="E36" s="131">
        <f>E16-E35</f>
        <v>278950000</v>
      </c>
      <c r="F36" s="131">
        <f>F16-F35</f>
        <v>278950000</v>
      </c>
    </row>
    <row r="38" spans="1:6" ht="19.5" customHeight="1" x14ac:dyDescent="0.2"/>
  </sheetData>
  <sheetProtection selectLockedCells="1" selectUnlockedCells="1"/>
  <mergeCells count="2">
    <mergeCell ref="A3:F3"/>
    <mergeCell ref="A4:F4"/>
  </mergeCells>
  <pageMargins left="0.78749999999999998" right="0.78749999999999998" top="1.0527777777777778" bottom="1.0527777777777778" header="0.78749999999999998" footer="0.78749999999999998"/>
  <pageSetup paperSize="9" scale="74" firstPageNumber="0" orientation="portrait" r:id="rId1"/>
  <headerFooter alignWithMargins="0">
    <oddHeader>&amp;C&amp;"Times New Roman,Normál"&amp;12&amp;A</oddHeader>
    <oddFooter>&amp;C&amp;"Times New Roman,Normál"&amp;12Oldal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view="pageBreakPreview" workbookViewId="0">
      <selection activeCell="I32" sqref="I32"/>
    </sheetView>
  </sheetViews>
  <sheetFormatPr defaultRowHeight="12.75" x14ac:dyDescent="0.2"/>
  <cols>
    <col min="1" max="1" width="60.7109375" style="344" customWidth="1"/>
    <col min="2" max="2" width="9.140625" style="344"/>
    <col min="3" max="3" width="9.140625" style="344" customWidth="1"/>
    <col min="4" max="7" width="13.7109375" style="344" customWidth="1"/>
    <col min="8" max="16384" width="9.140625" style="344"/>
  </cols>
  <sheetData>
    <row r="1" spans="1:8" x14ac:dyDescent="0.2">
      <c r="A1" s="341"/>
      <c r="B1" s="342"/>
      <c r="C1" s="342"/>
      <c r="D1" s="342"/>
      <c r="E1" s="342"/>
      <c r="F1" s="343"/>
      <c r="G1" s="26" t="s">
        <v>649</v>
      </c>
      <c r="H1" s="26"/>
    </row>
    <row r="2" spans="1:8" ht="15.75" x14ac:dyDescent="0.2">
      <c r="A2" s="452" t="s">
        <v>651</v>
      </c>
      <c r="B2" s="452"/>
      <c r="C2" s="452"/>
      <c r="D2" s="452"/>
      <c r="E2" s="452"/>
      <c r="F2" s="452"/>
      <c r="G2" s="452"/>
    </row>
    <row r="3" spans="1:8" ht="15.75" customHeight="1" x14ac:dyDescent="0.2">
      <c r="A3" s="342"/>
      <c r="B3" s="342"/>
      <c r="C3" s="342"/>
      <c r="D3" s="342"/>
      <c r="E3" s="342"/>
      <c r="F3" s="342"/>
      <c r="G3" s="342"/>
    </row>
    <row r="4" spans="1:8" ht="14.1" customHeight="1" x14ac:dyDescent="0.2">
      <c r="A4" s="451" t="s">
        <v>590</v>
      </c>
      <c r="B4" s="451"/>
      <c r="C4" s="451"/>
      <c r="D4" s="451"/>
      <c r="E4" s="451"/>
      <c r="F4" s="451"/>
      <c r="G4" s="451"/>
    </row>
    <row r="5" spans="1:8" ht="13.5" thickBot="1" x14ac:dyDescent="0.25">
      <c r="A5" s="345" t="s">
        <v>591</v>
      </c>
      <c r="B5" s="345"/>
      <c r="C5" s="345"/>
      <c r="D5" s="345"/>
      <c r="E5" s="345"/>
      <c r="F5" s="345"/>
      <c r="G5" s="345"/>
    </row>
    <row r="6" spans="1:8" ht="38.25" x14ac:dyDescent="0.2">
      <c r="A6" s="363" t="s">
        <v>578</v>
      </c>
      <c r="B6" s="364" t="s">
        <v>579</v>
      </c>
      <c r="C6" s="365" t="s">
        <v>580</v>
      </c>
      <c r="D6" s="365" t="s">
        <v>581</v>
      </c>
      <c r="E6" s="412" t="s">
        <v>661</v>
      </c>
      <c r="F6" s="365" t="s">
        <v>582</v>
      </c>
      <c r="G6" s="366" t="s">
        <v>583</v>
      </c>
    </row>
    <row r="7" spans="1:8" ht="13.5" thickBot="1" x14ac:dyDescent="0.25">
      <c r="A7" s="378" t="s">
        <v>584</v>
      </c>
      <c r="B7" s="379" t="s">
        <v>585</v>
      </c>
      <c r="C7" s="379" t="s">
        <v>586</v>
      </c>
      <c r="D7" s="379" t="s">
        <v>587</v>
      </c>
      <c r="E7" s="379" t="s">
        <v>588</v>
      </c>
      <c r="F7" s="379" t="s">
        <v>589</v>
      </c>
      <c r="G7" s="379" t="s">
        <v>662</v>
      </c>
    </row>
    <row r="8" spans="1:8" x14ac:dyDescent="0.2">
      <c r="A8" s="374" t="s">
        <v>344</v>
      </c>
      <c r="B8" s="375">
        <v>1</v>
      </c>
      <c r="C8" s="376" t="s">
        <v>343</v>
      </c>
      <c r="D8" s="377">
        <f>[5]Költségvetésbe!D8</f>
        <v>18560840</v>
      </c>
      <c r="E8" s="377">
        <f>[5]Költségvetésbe!E8</f>
        <v>18774840</v>
      </c>
      <c r="F8" s="377">
        <f>[5]Költségvetésbe!F8</f>
        <v>223020</v>
      </c>
      <c r="G8" s="377">
        <f>[5]Költségvetésbe!G8</f>
        <v>18997860</v>
      </c>
    </row>
    <row r="9" spans="1:8" x14ac:dyDescent="0.2">
      <c r="A9" s="367" t="s">
        <v>592</v>
      </c>
      <c r="B9" s="352">
        <v>2</v>
      </c>
      <c r="C9" s="353" t="s">
        <v>346</v>
      </c>
      <c r="D9" s="377">
        <f>[5]Költségvetésbe!D9</f>
        <v>42624840</v>
      </c>
      <c r="E9" s="377">
        <f>[5]Költségvetésbe!E9</f>
        <v>45768840</v>
      </c>
      <c r="F9" s="377">
        <f>[5]Költségvetésbe!F9</f>
        <v>2320000</v>
      </c>
      <c r="G9" s="377">
        <f>[5]Költségvetésbe!G9</f>
        <v>48088840</v>
      </c>
    </row>
    <row r="10" spans="1:8" x14ac:dyDescent="0.2">
      <c r="A10" s="368" t="s">
        <v>593</v>
      </c>
      <c r="B10" s="356">
        <v>3</v>
      </c>
      <c r="C10" s="357" t="s">
        <v>32</v>
      </c>
      <c r="D10" s="358">
        <f>D8+D9</f>
        <v>61185680</v>
      </c>
      <c r="E10" s="358">
        <f t="shared" ref="E10:G10" si="0">E8+E9</f>
        <v>64543680</v>
      </c>
      <c r="F10" s="358">
        <f t="shared" si="0"/>
        <v>2543020</v>
      </c>
      <c r="G10" s="358">
        <f t="shared" si="0"/>
        <v>67086700</v>
      </c>
    </row>
    <row r="11" spans="1:8" s="360" customFormat="1" x14ac:dyDescent="0.2">
      <c r="A11" s="368" t="s">
        <v>234</v>
      </c>
      <c r="B11" s="356">
        <v>4</v>
      </c>
      <c r="C11" s="357" t="s">
        <v>34</v>
      </c>
      <c r="D11" s="358">
        <f>[5]Költségvetésbe!D11</f>
        <v>12003604</v>
      </c>
      <c r="E11" s="358">
        <f>[5]Költségvetésbe!E11</f>
        <v>12769604</v>
      </c>
      <c r="F11" s="358">
        <f>[5]Költségvetésbe!F11</f>
        <v>0</v>
      </c>
      <c r="G11" s="358">
        <f>[5]Költségvetésbe!G11</f>
        <v>12769604</v>
      </c>
    </row>
    <row r="12" spans="1:8" s="360" customFormat="1" x14ac:dyDescent="0.2">
      <c r="A12" s="367" t="s">
        <v>594</v>
      </c>
      <c r="B12" s="352">
        <v>5</v>
      </c>
      <c r="C12" s="353" t="s">
        <v>457</v>
      </c>
      <c r="D12" s="354">
        <f>[5]Költségvetésbe!D12</f>
        <v>6381000</v>
      </c>
      <c r="E12" s="354">
        <f>[5]Költségvetésbe!E12</f>
        <v>6381000</v>
      </c>
      <c r="F12" s="354">
        <f>[5]Költségvetésbe!F12</f>
        <v>2252000</v>
      </c>
      <c r="G12" s="354">
        <f>[5]Költségvetésbe!G12</f>
        <v>8633000</v>
      </c>
    </row>
    <row r="13" spans="1:8" s="360" customFormat="1" x14ac:dyDescent="0.2">
      <c r="A13" s="367" t="s">
        <v>358</v>
      </c>
      <c r="B13" s="352">
        <v>6</v>
      </c>
      <c r="C13" s="353" t="s">
        <v>458</v>
      </c>
      <c r="D13" s="354">
        <f>[5]Költségvetésbe!D13</f>
        <v>3495000</v>
      </c>
      <c r="E13" s="354">
        <f>[5]Költségvetésbe!E13</f>
        <v>3495000</v>
      </c>
      <c r="F13" s="354">
        <f>[5]Költségvetésbe!F13</f>
        <v>500000</v>
      </c>
      <c r="G13" s="354">
        <f>[5]Költségvetésbe!G13</f>
        <v>3995000</v>
      </c>
    </row>
    <row r="14" spans="1:8" s="360" customFormat="1" x14ac:dyDescent="0.2">
      <c r="A14" s="367" t="s">
        <v>595</v>
      </c>
      <c r="B14" s="352">
        <v>7</v>
      </c>
      <c r="C14" s="353" t="s">
        <v>459</v>
      </c>
      <c r="D14" s="354">
        <f>[5]Költségvetésbe!D14</f>
        <v>75916000</v>
      </c>
      <c r="E14" s="354">
        <f>[5]Költségvetésbe!E14</f>
        <v>77664200</v>
      </c>
      <c r="F14" s="354">
        <f>[5]Költségvetésbe!F14</f>
        <v>-7812784</v>
      </c>
      <c r="G14" s="354">
        <f>[5]Költségvetésbe!G14</f>
        <v>69851416</v>
      </c>
    </row>
    <row r="15" spans="1:8" s="360" customFormat="1" x14ac:dyDescent="0.2">
      <c r="A15" s="367" t="s">
        <v>372</v>
      </c>
      <c r="B15" s="352">
        <v>8</v>
      </c>
      <c r="C15" s="353" t="s">
        <v>460</v>
      </c>
      <c r="D15" s="354">
        <f>[5]Költségvetésbe!D15</f>
        <v>390000</v>
      </c>
      <c r="E15" s="354">
        <f>[5]Költségvetésbe!E15</f>
        <v>390000</v>
      </c>
      <c r="F15" s="354">
        <f>[5]Költségvetésbe!F15</f>
        <v>0</v>
      </c>
      <c r="G15" s="354">
        <f>[5]Költségvetésbe!G15</f>
        <v>390000</v>
      </c>
    </row>
    <row r="16" spans="1:8" s="360" customFormat="1" x14ac:dyDescent="0.2">
      <c r="A16" s="367" t="s">
        <v>462</v>
      </c>
      <c r="B16" s="352">
        <v>9</v>
      </c>
      <c r="C16" s="353" t="s">
        <v>461</v>
      </c>
      <c r="D16" s="354">
        <f>[5]Költségvetésbe!D16</f>
        <v>72045940</v>
      </c>
      <c r="E16" s="354">
        <f>[5]Költségvetésbe!E16</f>
        <v>96847059</v>
      </c>
      <c r="F16" s="354">
        <f>[5]Költségvetésbe!F16</f>
        <v>31109487</v>
      </c>
      <c r="G16" s="354">
        <f>[5]Költségvetésbe!G16</f>
        <v>127956546</v>
      </c>
    </row>
    <row r="17" spans="1:7" s="360" customFormat="1" x14ac:dyDescent="0.2">
      <c r="A17" s="368" t="s">
        <v>596</v>
      </c>
      <c r="B17" s="356">
        <v>10</v>
      </c>
      <c r="C17" s="357" t="s">
        <v>36</v>
      </c>
      <c r="D17" s="358">
        <f>D12+D13+D14+D15+D16</f>
        <v>158227940</v>
      </c>
      <c r="E17" s="358">
        <f t="shared" ref="E17:G17" si="1">E12+E13+E14+E15+E16</f>
        <v>184777259</v>
      </c>
      <c r="F17" s="358">
        <f t="shared" si="1"/>
        <v>26048703</v>
      </c>
      <c r="G17" s="358">
        <f t="shared" si="1"/>
        <v>210825962</v>
      </c>
    </row>
    <row r="18" spans="1:7" s="360" customFormat="1" x14ac:dyDescent="0.2">
      <c r="A18" s="367" t="s">
        <v>597</v>
      </c>
      <c r="B18" s="352">
        <v>11</v>
      </c>
      <c r="C18" s="353" t="s">
        <v>38</v>
      </c>
      <c r="D18" s="354">
        <f>[5]Költségvetésbe!D18</f>
        <v>5110000</v>
      </c>
      <c r="E18" s="354">
        <f>[5]Költségvetésbe!E18</f>
        <v>5110000</v>
      </c>
      <c r="F18" s="354">
        <f>[5]Költségvetésbe!F18</f>
        <v>682000</v>
      </c>
      <c r="G18" s="354">
        <f>[5]Költségvetésbe!G18</f>
        <v>5792000</v>
      </c>
    </row>
    <row r="19" spans="1:7" s="360" customFormat="1" x14ac:dyDescent="0.2">
      <c r="A19" s="367" t="s">
        <v>387</v>
      </c>
      <c r="B19" s="352">
        <v>12</v>
      </c>
      <c r="C19" s="353" t="s">
        <v>40</v>
      </c>
      <c r="D19" s="354">
        <f>[5]Költségvetésbe!D19</f>
        <v>148668872</v>
      </c>
      <c r="E19" s="354">
        <f>[5]Költségvetésbe!E19</f>
        <v>146500083</v>
      </c>
      <c r="F19" s="354">
        <f>[5]Költségvetésbe!F19</f>
        <v>14769690</v>
      </c>
      <c r="G19" s="354">
        <f>[5]Költségvetésbe!G19</f>
        <v>161269773</v>
      </c>
    </row>
    <row r="20" spans="1:7" s="360" customFormat="1" x14ac:dyDescent="0.2">
      <c r="A20" s="367" t="s">
        <v>206</v>
      </c>
      <c r="B20" s="352">
        <v>13</v>
      </c>
      <c r="C20" s="353" t="s">
        <v>43</v>
      </c>
      <c r="D20" s="354">
        <f>[5]Költségvetésbe!D20</f>
        <v>849526701</v>
      </c>
      <c r="E20" s="354">
        <f>[5]Költségvetésbe!E20</f>
        <v>1008168857</v>
      </c>
      <c r="F20" s="354">
        <f>[5]Költségvetésbe!F20</f>
        <v>52908525</v>
      </c>
      <c r="G20" s="354">
        <f>[5]Költségvetésbe!G20</f>
        <v>1061077382</v>
      </c>
    </row>
    <row r="21" spans="1:7" s="360" customFormat="1" x14ac:dyDescent="0.2">
      <c r="A21" s="367" t="s">
        <v>207</v>
      </c>
      <c r="B21" s="352">
        <v>14</v>
      </c>
      <c r="C21" s="353" t="s">
        <v>45</v>
      </c>
      <c r="D21" s="354">
        <f>[5]Költségvetésbe!D21</f>
        <v>14000000</v>
      </c>
      <c r="E21" s="354">
        <f>[5]Költségvetésbe!E21</f>
        <v>26181865</v>
      </c>
      <c r="F21" s="354">
        <f>[5]Költségvetésbe!F21</f>
        <v>977000</v>
      </c>
      <c r="G21" s="354">
        <f>[5]Költségvetésbe!G21</f>
        <v>27158865</v>
      </c>
    </row>
    <row r="22" spans="1:7" s="360" customFormat="1" x14ac:dyDescent="0.2">
      <c r="A22" s="367" t="s">
        <v>208</v>
      </c>
      <c r="B22" s="352">
        <v>15</v>
      </c>
      <c r="C22" s="353" t="s">
        <v>47</v>
      </c>
      <c r="D22" s="354">
        <f>[5]Költségvetésbe!D22</f>
        <v>9370995</v>
      </c>
      <c r="E22" s="354">
        <f>[5]Költségvetésbe!E22</f>
        <v>9370995</v>
      </c>
      <c r="F22" s="354">
        <f>[5]Költségvetésbe!F22</f>
        <v>3352727</v>
      </c>
      <c r="G22" s="354">
        <f>[5]Költségvetésbe!G22</f>
        <v>12723722</v>
      </c>
    </row>
    <row r="23" spans="1:7" s="360" customFormat="1" x14ac:dyDescent="0.2">
      <c r="A23" s="368" t="s">
        <v>598</v>
      </c>
      <c r="B23" s="356">
        <v>16</v>
      </c>
      <c r="C23" s="357" t="s">
        <v>29</v>
      </c>
      <c r="D23" s="358">
        <f>D10+D11+D17+D18+D19+D20+D21+D22</f>
        <v>1258093792</v>
      </c>
      <c r="E23" s="358">
        <f t="shared" ref="E23:G23" si="2">E10+E11+E17+E18+E19+E20+E21+E22</f>
        <v>1457422343</v>
      </c>
      <c r="F23" s="358">
        <f t="shared" si="2"/>
        <v>101281665</v>
      </c>
      <c r="G23" s="358">
        <f t="shared" si="2"/>
        <v>1558704008</v>
      </c>
    </row>
    <row r="24" spans="1:7" s="360" customFormat="1" ht="13.5" thickBot="1" x14ac:dyDescent="0.25">
      <c r="A24" s="369" t="s">
        <v>600</v>
      </c>
      <c r="B24" s="370">
        <v>17</v>
      </c>
      <c r="C24" s="371"/>
      <c r="D24" s="372">
        <f>[6]Költségvetésbe!$D$24</f>
        <v>7</v>
      </c>
      <c r="E24" s="372">
        <v>7</v>
      </c>
      <c r="F24" s="372">
        <f>[6]Költségvetésbe!$E$24</f>
        <v>0</v>
      </c>
      <c r="G24" s="373">
        <f>[6]Költségvetésbe!$F$24</f>
        <v>7</v>
      </c>
    </row>
    <row r="25" spans="1:7" s="360" customFormat="1" ht="11.25" x14ac:dyDescent="0.2"/>
    <row r="26" spans="1:7" s="360" customFormat="1" ht="11.25" x14ac:dyDescent="0.2"/>
    <row r="27" spans="1:7" s="360" customFormat="1" ht="11.25" x14ac:dyDescent="0.2"/>
    <row r="28" spans="1:7" s="360" customFormat="1" ht="11.25" x14ac:dyDescent="0.2">
      <c r="D28" s="361"/>
      <c r="E28" s="361"/>
    </row>
    <row r="29" spans="1:7" s="360" customFormat="1" ht="11.25" x14ac:dyDescent="0.2"/>
    <row r="30" spans="1:7" s="360" customFormat="1" ht="11.25" x14ac:dyDescent="0.2"/>
    <row r="31" spans="1:7" s="360" customFormat="1" ht="11.25" x14ac:dyDescent="0.2"/>
    <row r="32" spans="1:7" s="360" customFormat="1" ht="11.25" x14ac:dyDescent="0.2"/>
    <row r="41" ht="13.5" customHeight="1" x14ac:dyDescent="0.2"/>
    <row r="49" hidden="1" x14ac:dyDescent="0.2"/>
    <row r="93" ht="12.75" customHeight="1" x14ac:dyDescent="0.2"/>
    <row r="136" ht="15.75" customHeight="1" x14ac:dyDescent="0.2"/>
    <row r="137" ht="14.25" customHeight="1" x14ac:dyDescent="0.2"/>
    <row r="143" hidden="1" x14ac:dyDescent="0.2"/>
    <row r="144" hidden="1" x14ac:dyDescent="0.2"/>
    <row r="145" hidden="1" x14ac:dyDescent="0.2"/>
    <row r="146" hidden="1" x14ac:dyDescent="0.2"/>
  </sheetData>
  <sheetProtection selectLockedCells="1" selectUnlockedCells="1"/>
  <mergeCells count="2">
    <mergeCell ref="A4:G4"/>
    <mergeCell ref="A2:G2"/>
  </mergeCells>
  <conditionalFormatting sqref="B8:B24">
    <cfRule type="cellIs" dxfId="14" priority="4" stopIfTrue="1" operator="equal">
      <formula>#REF!</formula>
    </cfRule>
  </conditionalFormatting>
  <conditionalFormatting sqref="C8:G23">
    <cfRule type="cellIs" dxfId="13" priority="5" stopIfTrue="1" operator="equal">
      <formula>#REF!</formula>
    </cfRule>
  </conditionalFormatting>
  <conditionalFormatting sqref="A8:A24">
    <cfRule type="cellIs" dxfId="12" priority="7" stopIfTrue="1" operator="equal">
      <formula>#REF!</formula>
    </cfRule>
  </conditionalFormatting>
  <pageMargins left="0.82677165354330717" right="0.15748031496062992" top="0.62992125984251968" bottom="0.15748031496062992" header="0.51181102362204722" footer="0.51181102362204722"/>
  <pageSetup paperSize="9" scale="70" firstPageNumber="0" orientation="portrait" r:id="rId1"/>
  <headerFooter alignWithMargins="0"/>
  <rowBreaks count="2" manualBreakCount="2">
    <brk id="68" max="16383" man="1"/>
    <brk id="17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82"/>
  <sheetViews>
    <sheetView view="pageBreakPreview" workbookViewId="0">
      <selection activeCell="J16" sqref="J16"/>
    </sheetView>
  </sheetViews>
  <sheetFormatPr defaultColWidth="11.5703125" defaultRowHeight="12.75" x14ac:dyDescent="0.2"/>
  <cols>
    <col min="1" max="1" width="60.7109375" style="171" customWidth="1"/>
    <col min="2" max="3" width="9.140625" style="171" customWidth="1"/>
    <col min="4" max="7" width="13.7109375" style="171" customWidth="1"/>
    <col min="8" max="247" width="9.140625" style="171" customWidth="1"/>
    <col min="248" max="248" width="11.5703125" style="362"/>
    <col min="249" max="16384" width="11.5703125" style="2"/>
  </cols>
  <sheetData>
    <row r="1" spans="1:7" x14ac:dyDescent="0.2">
      <c r="A1" s="341"/>
      <c r="B1" s="342"/>
      <c r="C1" s="342"/>
      <c r="D1" s="342"/>
      <c r="E1" s="342"/>
      <c r="F1" s="343"/>
      <c r="G1" s="26" t="s">
        <v>424</v>
      </c>
    </row>
    <row r="2" spans="1:7" ht="15.75" x14ac:dyDescent="0.2">
      <c r="A2" s="452" t="s">
        <v>650</v>
      </c>
      <c r="B2" s="452"/>
      <c r="C2" s="452"/>
      <c r="D2" s="452"/>
      <c r="E2" s="452"/>
      <c r="F2" s="452"/>
      <c r="G2" s="452"/>
    </row>
    <row r="3" spans="1:7" x14ac:dyDescent="0.2">
      <c r="A3" s="342"/>
      <c r="B3" s="342"/>
      <c r="C3" s="342"/>
      <c r="D3" s="342"/>
      <c r="E3" s="342"/>
      <c r="F3" s="342"/>
      <c r="G3" s="342"/>
    </row>
    <row r="4" spans="1:7" ht="14.25" x14ac:dyDescent="0.2">
      <c r="A4" s="451" t="s">
        <v>590</v>
      </c>
      <c r="B4" s="451"/>
      <c r="C4" s="451"/>
      <c r="D4" s="451"/>
      <c r="E4" s="451"/>
      <c r="F4" s="451"/>
      <c r="G4" s="451"/>
    </row>
    <row r="5" spans="1:7" ht="16.350000000000001" customHeight="1" thickBot="1" x14ac:dyDescent="0.25">
      <c r="A5" s="345" t="s">
        <v>591</v>
      </c>
      <c r="B5" s="345"/>
      <c r="C5" s="345"/>
      <c r="D5" s="345"/>
      <c r="E5" s="345"/>
      <c r="F5" s="345"/>
      <c r="G5" s="345"/>
    </row>
    <row r="6" spans="1:7" ht="38.25" x14ac:dyDescent="0.2">
      <c r="A6" s="363" t="s">
        <v>578</v>
      </c>
      <c r="B6" s="364" t="s">
        <v>579</v>
      </c>
      <c r="C6" s="365" t="s">
        <v>580</v>
      </c>
      <c r="D6" s="365" t="s">
        <v>581</v>
      </c>
      <c r="E6" s="412" t="s">
        <v>661</v>
      </c>
      <c r="F6" s="365" t="s">
        <v>582</v>
      </c>
      <c r="G6" s="366" t="s">
        <v>583</v>
      </c>
    </row>
    <row r="7" spans="1:7" ht="13.5" customHeight="1" thickBot="1" x14ac:dyDescent="0.25">
      <c r="A7" s="378" t="s">
        <v>584</v>
      </c>
      <c r="B7" s="379" t="s">
        <v>585</v>
      </c>
      <c r="C7" s="379" t="s">
        <v>586</v>
      </c>
      <c r="D7" s="379" t="s">
        <v>587</v>
      </c>
      <c r="E7" s="379" t="s">
        <v>588</v>
      </c>
      <c r="F7" s="379" t="s">
        <v>589</v>
      </c>
      <c r="G7" s="379" t="s">
        <v>662</v>
      </c>
    </row>
    <row r="8" spans="1:7" ht="14.1" customHeight="1" x14ac:dyDescent="0.2">
      <c r="A8" s="374" t="s">
        <v>344</v>
      </c>
      <c r="B8" s="375">
        <v>1</v>
      </c>
      <c r="C8" s="376" t="s">
        <v>343</v>
      </c>
      <c r="D8" s="377">
        <f>[7]Költségvetésbe!D8</f>
        <v>111534600</v>
      </c>
      <c r="E8" s="377">
        <f>[7]Költségvetésbe!E8</f>
        <v>111634600</v>
      </c>
      <c r="F8" s="377">
        <f>[7]Költségvetésbe!F8</f>
        <v>0</v>
      </c>
      <c r="G8" s="377">
        <f>[7]Költségvetésbe!G8</f>
        <v>111634600</v>
      </c>
    </row>
    <row r="9" spans="1:7" ht="14.1" customHeight="1" x14ac:dyDescent="0.2">
      <c r="A9" s="367" t="s">
        <v>592</v>
      </c>
      <c r="B9" s="352">
        <v>2</v>
      </c>
      <c r="C9" s="353" t="s">
        <v>346</v>
      </c>
      <c r="D9" s="377">
        <f>[7]Költségvetésbe!D9</f>
        <v>200000</v>
      </c>
      <c r="E9" s="377">
        <f>[7]Költségvetésbe!E9</f>
        <v>857929</v>
      </c>
      <c r="F9" s="377">
        <f>[7]Költségvetésbe!F9</f>
        <v>1221286</v>
      </c>
      <c r="G9" s="377">
        <f>[7]Költségvetésbe!G9</f>
        <v>2079215</v>
      </c>
    </row>
    <row r="10" spans="1:7" ht="14.1" customHeight="1" x14ac:dyDescent="0.2">
      <c r="A10" s="368" t="s">
        <v>593</v>
      </c>
      <c r="B10" s="356">
        <v>3</v>
      </c>
      <c r="C10" s="357" t="s">
        <v>32</v>
      </c>
      <c r="D10" s="358">
        <f>D9+D8</f>
        <v>111734600</v>
      </c>
      <c r="E10" s="358">
        <f t="shared" ref="E10:G10" si="0">E9+E8</f>
        <v>112492529</v>
      </c>
      <c r="F10" s="358">
        <f t="shared" si="0"/>
        <v>1221286</v>
      </c>
      <c r="G10" s="358">
        <f t="shared" si="0"/>
        <v>113713815</v>
      </c>
    </row>
    <row r="11" spans="1:7" ht="12.75" customHeight="1" x14ac:dyDescent="0.2">
      <c r="A11" s="368" t="s">
        <v>234</v>
      </c>
      <c r="B11" s="356">
        <v>4</v>
      </c>
      <c r="C11" s="357" t="s">
        <v>34</v>
      </c>
      <c r="D11" s="358">
        <f>[7]Költségvetésbe!D11</f>
        <v>22038813</v>
      </c>
      <c r="E11" s="358">
        <f>[7]Költségvetésbe!E11</f>
        <v>22183638</v>
      </c>
      <c r="F11" s="358">
        <f>[7]Költségvetésbe!F11</f>
        <v>205018</v>
      </c>
      <c r="G11" s="358">
        <f>[7]Költségvetésbe!G11</f>
        <v>22388656</v>
      </c>
    </row>
    <row r="12" spans="1:7" ht="12.75" customHeight="1" x14ac:dyDescent="0.2">
      <c r="A12" s="367" t="s">
        <v>594</v>
      </c>
      <c r="B12" s="352">
        <v>5</v>
      </c>
      <c r="C12" s="353" t="s">
        <v>457</v>
      </c>
      <c r="D12" s="354">
        <f>[7]Költségvetésbe!D12</f>
        <v>4170000</v>
      </c>
      <c r="E12" s="354">
        <f>[7]Költségvetésbe!E12</f>
        <v>4087606</v>
      </c>
      <c r="F12" s="354">
        <f>[7]Költségvetésbe!F12</f>
        <v>17677</v>
      </c>
      <c r="G12" s="354">
        <f>[7]Költségvetésbe!G12</f>
        <v>4105283</v>
      </c>
    </row>
    <row r="13" spans="1:7" ht="12.75" customHeight="1" x14ac:dyDescent="0.2">
      <c r="A13" s="367" t="s">
        <v>358</v>
      </c>
      <c r="B13" s="352">
        <v>6</v>
      </c>
      <c r="C13" s="353" t="s">
        <v>458</v>
      </c>
      <c r="D13" s="354">
        <f>[7]Költségvetésbe!D13</f>
        <v>3910000</v>
      </c>
      <c r="E13" s="354">
        <f>[7]Költségvetésbe!E13</f>
        <v>3190000</v>
      </c>
      <c r="F13" s="354">
        <f>[7]Költségvetésbe!F13</f>
        <v>350000</v>
      </c>
      <c r="G13" s="354">
        <f>[7]Költségvetésbe!G13</f>
        <v>3540000</v>
      </c>
    </row>
    <row r="14" spans="1:7" ht="12.75" customHeight="1" x14ac:dyDescent="0.2">
      <c r="A14" s="367" t="s">
        <v>595</v>
      </c>
      <c r="B14" s="352">
        <v>7</v>
      </c>
      <c r="C14" s="353" t="s">
        <v>459</v>
      </c>
      <c r="D14" s="354">
        <f>[7]Költségvetésbe!D14</f>
        <v>14655480</v>
      </c>
      <c r="E14" s="354">
        <f>[7]Költségvetésbe!E14</f>
        <v>15300183</v>
      </c>
      <c r="F14" s="354">
        <f>[7]Költségvetésbe!F14</f>
        <v>-659973</v>
      </c>
      <c r="G14" s="354">
        <f>[7]Költségvetésbe!G14</f>
        <v>14640210</v>
      </c>
    </row>
    <row r="15" spans="1:7" ht="12.75" customHeight="1" x14ac:dyDescent="0.2">
      <c r="A15" s="367" t="s">
        <v>372</v>
      </c>
      <c r="B15" s="352">
        <v>8</v>
      </c>
      <c r="C15" s="353" t="s">
        <v>460</v>
      </c>
      <c r="D15" s="354">
        <f>[7]Költségvetésbe!D15</f>
        <v>150000</v>
      </c>
      <c r="E15" s="354">
        <f>[7]Költségvetésbe!E15</f>
        <v>150000</v>
      </c>
      <c r="F15" s="354">
        <f>[7]Költségvetésbe!F15</f>
        <v>0</v>
      </c>
      <c r="G15" s="354">
        <f>[7]Költségvetésbe!G15</f>
        <v>150000</v>
      </c>
    </row>
    <row r="16" spans="1:7" ht="12.75" customHeight="1" x14ac:dyDescent="0.2">
      <c r="A16" s="367" t="s">
        <v>462</v>
      </c>
      <c r="B16" s="352">
        <v>9</v>
      </c>
      <c r="C16" s="353" t="s">
        <v>461</v>
      </c>
      <c r="D16" s="354">
        <f>[7]Költségvetésbe!D16</f>
        <v>6388479.5999999996</v>
      </c>
      <c r="E16" s="354">
        <f>[7]Költségvetésbe!E16</f>
        <v>6399519.5999999996</v>
      </c>
      <c r="F16" s="354">
        <f>[7]Költségvetésbe!F16</f>
        <v>215272</v>
      </c>
      <c r="G16" s="354">
        <f>[7]Költségvetésbe!G16</f>
        <v>6614791.5999999996</v>
      </c>
    </row>
    <row r="17" spans="1:7" ht="12.75" customHeight="1" x14ac:dyDescent="0.2">
      <c r="A17" s="368" t="s">
        <v>596</v>
      </c>
      <c r="B17" s="356">
        <v>10</v>
      </c>
      <c r="C17" s="357" t="s">
        <v>36</v>
      </c>
      <c r="D17" s="358">
        <f>D12+D13+D14+D15+D16</f>
        <v>29273959.600000001</v>
      </c>
      <c r="E17" s="358">
        <f t="shared" ref="E17:G17" si="1">E12+E13+E14+E15+E16</f>
        <v>29127308.600000001</v>
      </c>
      <c r="F17" s="358">
        <f t="shared" si="1"/>
        <v>-77024</v>
      </c>
      <c r="G17" s="358">
        <f t="shared" si="1"/>
        <v>29050284.600000001</v>
      </c>
    </row>
    <row r="18" spans="1:7" ht="12.75" customHeight="1" x14ac:dyDescent="0.2">
      <c r="A18" s="367" t="s">
        <v>597</v>
      </c>
      <c r="B18" s="352">
        <v>11</v>
      </c>
      <c r="C18" s="353" t="s">
        <v>38</v>
      </c>
      <c r="D18" s="354">
        <f>[7]Költségvetésbe!D18</f>
        <v>0</v>
      </c>
      <c r="E18" s="354">
        <f>[7]Költségvetésbe!E18</f>
        <v>0</v>
      </c>
      <c r="F18" s="354">
        <f>[7]Költségvetésbe!F18</f>
        <v>0</v>
      </c>
      <c r="G18" s="354">
        <f>[7]Költségvetésbe!G18</f>
        <v>0</v>
      </c>
    </row>
    <row r="19" spans="1:7" ht="12.75" customHeight="1" x14ac:dyDescent="0.2">
      <c r="A19" s="367" t="s">
        <v>387</v>
      </c>
      <c r="B19" s="352">
        <v>12</v>
      </c>
      <c r="C19" s="353" t="s">
        <v>40</v>
      </c>
      <c r="D19" s="354">
        <f>[7]Költségvetésbe!D19</f>
        <v>0</v>
      </c>
      <c r="E19" s="354">
        <f>[7]Költségvetésbe!E19</f>
        <v>0</v>
      </c>
      <c r="F19" s="354">
        <f>[7]Költségvetésbe!F19</f>
        <v>0</v>
      </c>
      <c r="G19" s="354">
        <f>[7]Költségvetésbe!G19</f>
        <v>0</v>
      </c>
    </row>
    <row r="20" spans="1:7" ht="13.5" customHeight="1" x14ac:dyDescent="0.2">
      <c r="A20" s="367" t="s">
        <v>206</v>
      </c>
      <c r="B20" s="352">
        <v>13</v>
      </c>
      <c r="C20" s="353" t="s">
        <v>43</v>
      </c>
      <c r="D20" s="354">
        <f>[7]Költségvetésbe!D20</f>
        <v>2899410</v>
      </c>
      <c r="E20" s="354">
        <f>[7]Költségvetésbe!E20</f>
        <v>2899410</v>
      </c>
      <c r="F20" s="354">
        <f>[7]Költségvetésbe!F20</f>
        <v>0</v>
      </c>
      <c r="G20" s="354">
        <f>[7]Költségvetésbe!G20</f>
        <v>2899410</v>
      </c>
    </row>
    <row r="21" spans="1:7" ht="13.5" customHeight="1" x14ac:dyDescent="0.2">
      <c r="A21" s="367" t="s">
        <v>207</v>
      </c>
      <c r="B21" s="352">
        <v>14</v>
      </c>
      <c r="C21" s="353" t="s">
        <v>45</v>
      </c>
      <c r="D21" s="354">
        <f>[7]Költségvetésbe!D21</f>
        <v>300000</v>
      </c>
      <c r="E21" s="354">
        <f>[7]Költségvetésbe!E21</f>
        <v>300000</v>
      </c>
      <c r="F21" s="354">
        <f>[7]Költségvetésbe!F21</f>
        <v>0</v>
      </c>
      <c r="G21" s="354">
        <f>[7]Költségvetésbe!G21</f>
        <v>300000</v>
      </c>
    </row>
    <row r="22" spans="1:7" x14ac:dyDescent="0.2">
      <c r="A22" s="367" t="s">
        <v>208</v>
      </c>
      <c r="B22" s="352">
        <v>15</v>
      </c>
      <c r="C22" s="353" t="s">
        <v>47</v>
      </c>
      <c r="D22" s="354">
        <f>[7]Költségvetésbe!D22</f>
        <v>0</v>
      </c>
      <c r="E22" s="354">
        <f>[7]Költségvetésbe!E22</f>
        <v>0</v>
      </c>
      <c r="F22" s="354">
        <f>[7]Költségvetésbe!F22</f>
        <v>0</v>
      </c>
      <c r="G22" s="354">
        <f>[7]Költségvetésbe!G22</f>
        <v>0</v>
      </c>
    </row>
    <row r="23" spans="1:7" x14ac:dyDescent="0.2">
      <c r="A23" s="368" t="s">
        <v>598</v>
      </c>
      <c r="B23" s="356">
        <v>16</v>
      </c>
      <c r="C23" s="357" t="s">
        <v>29</v>
      </c>
      <c r="D23" s="358">
        <f>D18+D19+D20+D21+D22+D10+D11+D17</f>
        <v>166246782.59999999</v>
      </c>
      <c r="E23" s="358">
        <f t="shared" ref="E23:G23" si="2">E18+E19+E20+E21+E22+E10+E11+E17</f>
        <v>167002885.59999999</v>
      </c>
      <c r="F23" s="358">
        <f t="shared" si="2"/>
        <v>1349280</v>
      </c>
      <c r="G23" s="358">
        <f t="shared" si="2"/>
        <v>168352165.59999999</v>
      </c>
    </row>
    <row r="24" spans="1:7" ht="13.5" customHeight="1" thickBot="1" x14ac:dyDescent="0.25">
      <c r="A24" s="369" t="s">
        <v>600</v>
      </c>
      <c r="B24" s="370">
        <v>17</v>
      </c>
      <c r="C24" s="371"/>
      <c r="D24" s="372">
        <f>[4]Költségvetésbe!$D$24</f>
        <v>24</v>
      </c>
      <c r="E24" s="372">
        <f>[4]Költségvetésbe!$D$24</f>
        <v>24</v>
      </c>
      <c r="F24" s="372">
        <f>[4]Költségvetésbe!$E$24</f>
        <v>0</v>
      </c>
      <c r="G24" s="373">
        <f>[4]Költségvetésbe!$F$24</f>
        <v>24</v>
      </c>
    </row>
    <row r="25" spans="1:7" ht="13.5" customHeight="1" x14ac:dyDescent="0.2"/>
    <row r="26" spans="1:7" ht="13.5" customHeight="1" x14ac:dyDescent="0.2"/>
    <row r="27" spans="1:7" ht="13.5" customHeight="1" x14ac:dyDescent="0.2"/>
    <row r="28" spans="1:7" ht="13.5" customHeight="1" x14ac:dyDescent="0.2"/>
    <row r="29" spans="1:7" ht="13.35" customHeight="1" x14ac:dyDescent="0.2"/>
    <row r="31" spans="1:7" ht="13.5" customHeight="1" x14ac:dyDescent="0.2"/>
    <row r="32" spans="1:7" ht="13.5" customHeight="1" x14ac:dyDescent="0.2"/>
    <row r="33" ht="13.5" customHeight="1" x14ac:dyDescent="0.2"/>
    <row r="34" ht="13.5" customHeight="1" x14ac:dyDescent="0.2"/>
    <row r="35" ht="12.6" customHeight="1" x14ac:dyDescent="0.2"/>
    <row r="36" ht="12.6" customHeight="1" x14ac:dyDescent="0.2"/>
    <row r="37" ht="12.6" customHeight="1" x14ac:dyDescent="0.2"/>
    <row r="38" ht="12.6" customHeight="1" x14ac:dyDescent="0.2"/>
    <row r="39" ht="12.6" customHeight="1" x14ac:dyDescent="0.2"/>
    <row r="40" ht="12.6" customHeight="1" x14ac:dyDescent="0.2"/>
    <row r="41" ht="13.5" customHeight="1" x14ac:dyDescent="0.2"/>
    <row r="42" ht="13.5" customHeight="1" x14ac:dyDescent="0.2"/>
    <row r="43" ht="13.5" customHeight="1" x14ac:dyDescent="0.2"/>
    <row r="44" ht="13.5" customHeight="1" x14ac:dyDescent="0.2"/>
    <row r="45" ht="13.5" customHeight="1" x14ac:dyDescent="0.2"/>
    <row r="46" ht="13.5" customHeight="1" x14ac:dyDescent="0.2"/>
    <row r="47" ht="13.5" customHeight="1" x14ac:dyDescent="0.2"/>
    <row r="48" ht="13.5" customHeight="1" x14ac:dyDescent="0.2"/>
    <row r="49" ht="13.5" customHeight="1" x14ac:dyDescent="0.2"/>
    <row r="50" ht="13.5" customHeight="1" x14ac:dyDescent="0.2"/>
    <row r="51" ht="13.5" customHeight="1" x14ac:dyDescent="0.2"/>
    <row r="52" ht="12.6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4.25" customHeight="1" x14ac:dyDescent="0.2"/>
    <row r="74" ht="15.7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4.85" customHeight="1" x14ac:dyDescent="0.2"/>
  </sheetData>
  <sheetProtection selectLockedCells="1" selectUnlockedCells="1"/>
  <mergeCells count="2">
    <mergeCell ref="A4:G4"/>
    <mergeCell ref="A2:G2"/>
  </mergeCells>
  <conditionalFormatting sqref="B8:B24">
    <cfRule type="cellIs" dxfId="11" priority="4" stopIfTrue="1" operator="equal">
      <formula>#REF!</formula>
    </cfRule>
  </conditionalFormatting>
  <conditionalFormatting sqref="C8:G23">
    <cfRule type="cellIs" dxfId="10" priority="5" stopIfTrue="1" operator="equal">
      <formula>#REF!</formula>
    </cfRule>
  </conditionalFormatting>
  <conditionalFormatting sqref="A8:A24">
    <cfRule type="cellIs" dxfId="9" priority="7" stopIfTrue="1" operator="equal">
      <formula>#REF!</formula>
    </cfRule>
  </conditionalFormatting>
  <pageMargins left="0.78740157480314965" right="0.78740157480314965" top="1.0629921259842521" bottom="1.0629921259842521" header="0.78740157480314965" footer="0.78740157480314965"/>
  <pageSetup paperSize="8" scale="97" firstPageNumber="0" orientation="portrait" r:id="rId1"/>
  <headerFooter alignWithMargins="0">
    <oddHeader>&amp;C&amp;"Times New Roman,Normál"&amp;12&amp;A</oddHeader>
    <oddFooter>&amp;C&amp;"Times New Roman,Normál"&amp;12Oldal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view="pageBreakPreview" workbookViewId="0">
      <selection activeCell="E43" sqref="E43"/>
    </sheetView>
  </sheetViews>
  <sheetFormatPr defaultColWidth="11.5703125" defaultRowHeight="12.75" x14ac:dyDescent="0.2"/>
  <cols>
    <col min="1" max="1" width="60.7109375" style="362" customWidth="1"/>
    <col min="2" max="3" width="9.140625" style="362" customWidth="1"/>
    <col min="4" max="7" width="13.7109375" style="362" customWidth="1"/>
    <col min="8" max="16384" width="11.5703125" style="362"/>
  </cols>
  <sheetData>
    <row r="1" spans="1:7" x14ac:dyDescent="0.2">
      <c r="A1" s="2"/>
      <c r="B1" s="2"/>
      <c r="C1" s="2"/>
      <c r="D1" s="2"/>
      <c r="E1" s="2"/>
      <c r="F1" s="2"/>
      <c r="G1" s="26" t="s">
        <v>652</v>
      </c>
    </row>
    <row r="2" spans="1:7" ht="15.75" x14ac:dyDescent="0.2">
      <c r="A2" s="453" t="s">
        <v>186</v>
      </c>
      <c r="B2" s="453"/>
      <c r="C2" s="453"/>
      <c r="D2" s="453"/>
      <c r="E2" s="453"/>
      <c r="F2" s="453"/>
      <c r="G2" s="453"/>
    </row>
    <row r="3" spans="1:7" ht="16.5" customHeight="1" x14ac:dyDescent="0.2">
      <c r="A3" s="2"/>
      <c r="B3" s="2"/>
      <c r="C3" s="2"/>
      <c r="D3" s="2"/>
      <c r="E3" s="2"/>
      <c r="F3" s="2"/>
      <c r="G3" s="2"/>
    </row>
    <row r="4" spans="1:7" ht="14.25" x14ac:dyDescent="0.2">
      <c r="A4" s="451" t="s">
        <v>590</v>
      </c>
      <c r="B4" s="451"/>
      <c r="C4" s="451"/>
      <c r="D4" s="451"/>
      <c r="E4" s="451"/>
      <c r="F4" s="451"/>
      <c r="G4" s="451"/>
    </row>
    <row r="5" spans="1:7" ht="17.25" customHeight="1" thickBot="1" x14ac:dyDescent="0.25">
      <c r="A5" s="345" t="s">
        <v>591</v>
      </c>
      <c r="B5" s="345"/>
      <c r="C5" s="345"/>
      <c r="D5" s="345"/>
      <c r="E5" s="345"/>
      <c r="F5" s="345"/>
      <c r="G5" s="345"/>
    </row>
    <row r="6" spans="1:7" ht="38.25" x14ac:dyDescent="0.2">
      <c r="A6" s="363" t="s">
        <v>578</v>
      </c>
      <c r="B6" s="364" t="s">
        <v>579</v>
      </c>
      <c r="C6" s="365" t="s">
        <v>580</v>
      </c>
      <c r="D6" s="365" t="s">
        <v>581</v>
      </c>
      <c r="E6" s="412" t="s">
        <v>661</v>
      </c>
      <c r="F6" s="365" t="s">
        <v>582</v>
      </c>
      <c r="G6" s="366" t="s">
        <v>583</v>
      </c>
    </row>
    <row r="7" spans="1:7" ht="13.5" thickBot="1" x14ac:dyDescent="0.25">
      <c r="A7" s="378" t="s">
        <v>584</v>
      </c>
      <c r="B7" s="379" t="s">
        <v>585</v>
      </c>
      <c r="C7" s="379" t="s">
        <v>586</v>
      </c>
      <c r="D7" s="379" t="s">
        <v>587</v>
      </c>
      <c r="E7" s="379" t="s">
        <v>588</v>
      </c>
      <c r="F7" s="379" t="s">
        <v>589</v>
      </c>
      <c r="G7" s="379" t="s">
        <v>662</v>
      </c>
    </row>
    <row r="8" spans="1:7" x14ac:dyDescent="0.2">
      <c r="A8" s="374" t="s">
        <v>344</v>
      </c>
      <c r="B8" s="375">
        <v>1</v>
      </c>
      <c r="C8" s="376" t="s">
        <v>343</v>
      </c>
      <c r="D8" s="377">
        <f>[8]Munka1!D8</f>
        <v>183476000</v>
      </c>
      <c r="E8" s="377">
        <f>[8]Munka1!E8</f>
        <v>188496000</v>
      </c>
      <c r="F8" s="377">
        <f>[8]Munka1!F8</f>
        <v>0</v>
      </c>
      <c r="G8" s="377">
        <f>[8]Munka1!G8</f>
        <v>188496000</v>
      </c>
    </row>
    <row r="9" spans="1:7" x14ac:dyDescent="0.2">
      <c r="A9" s="367" t="s">
        <v>592</v>
      </c>
      <c r="B9" s="352">
        <v>2</v>
      </c>
      <c r="C9" s="353" t="s">
        <v>346</v>
      </c>
      <c r="D9" s="377">
        <f>[8]Munka1!D9</f>
        <v>0</v>
      </c>
      <c r="E9" s="377">
        <f>[8]Munka1!E9</f>
        <v>0</v>
      </c>
      <c r="F9" s="377">
        <f>[8]Munka1!F9</f>
        <v>0</v>
      </c>
      <c r="G9" s="377">
        <f>[8]Munka1!G9</f>
        <v>0</v>
      </c>
    </row>
    <row r="10" spans="1:7" x14ac:dyDescent="0.2">
      <c r="A10" s="368" t="s">
        <v>593</v>
      </c>
      <c r="B10" s="356">
        <v>3</v>
      </c>
      <c r="C10" s="357" t="s">
        <v>32</v>
      </c>
      <c r="D10" s="358">
        <f>D9+D8</f>
        <v>183476000</v>
      </c>
      <c r="E10" s="358">
        <f t="shared" ref="E10:G10" si="0">E9+E8</f>
        <v>188496000</v>
      </c>
      <c r="F10" s="358">
        <f t="shared" si="0"/>
        <v>0</v>
      </c>
      <c r="G10" s="358">
        <f t="shared" si="0"/>
        <v>188496000</v>
      </c>
    </row>
    <row r="11" spans="1:7" x14ac:dyDescent="0.2">
      <c r="A11" s="368" t="s">
        <v>234</v>
      </c>
      <c r="B11" s="356">
        <v>4</v>
      </c>
      <c r="C11" s="357" t="s">
        <v>34</v>
      </c>
      <c r="D11" s="358">
        <f>[8]Munka1!D11</f>
        <v>40588000</v>
      </c>
      <c r="E11" s="358">
        <f>[8]Munka1!E11</f>
        <v>41568000</v>
      </c>
      <c r="F11" s="358">
        <f>[8]Munka1!F11</f>
        <v>0</v>
      </c>
      <c r="G11" s="358">
        <f>[8]Munka1!G11</f>
        <v>41568000</v>
      </c>
    </row>
    <row r="12" spans="1:7" x14ac:dyDescent="0.2">
      <c r="A12" s="367" t="s">
        <v>594</v>
      </c>
      <c r="B12" s="352">
        <v>5</v>
      </c>
      <c r="C12" s="353" t="s">
        <v>457</v>
      </c>
      <c r="D12" s="354">
        <f>[8]Munka1!D12</f>
        <v>55490000</v>
      </c>
      <c r="E12" s="354">
        <f>[8]Munka1!E12</f>
        <v>55490000</v>
      </c>
      <c r="F12" s="354">
        <f>[8]Munka1!F12</f>
        <v>0</v>
      </c>
      <c r="G12" s="354">
        <f>[8]Munka1!G12</f>
        <v>55490000</v>
      </c>
    </row>
    <row r="13" spans="1:7" x14ac:dyDescent="0.2">
      <c r="A13" s="367" t="s">
        <v>358</v>
      </c>
      <c r="B13" s="352">
        <v>6</v>
      </c>
      <c r="C13" s="353" t="s">
        <v>458</v>
      </c>
      <c r="D13" s="354">
        <f>[8]Munka1!D13</f>
        <v>1303000</v>
      </c>
      <c r="E13" s="354">
        <f>[8]Munka1!E13</f>
        <v>1303000</v>
      </c>
      <c r="F13" s="354">
        <f>[8]Munka1!F13</f>
        <v>0</v>
      </c>
      <c r="G13" s="354">
        <f>[8]Munka1!G13</f>
        <v>1303000</v>
      </c>
    </row>
    <row r="14" spans="1:7" x14ac:dyDescent="0.2">
      <c r="A14" s="367" t="s">
        <v>595</v>
      </c>
      <c r="B14" s="352">
        <v>7</v>
      </c>
      <c r="C14" s="353" t="s">
        <v>459</v>
      </c>
      <c r="D14" s="354">
        <f>[8]Munka1!D14</f>
        <v>92229000</v>
      </c>
      <c r="E14" s="354">
        <f>[8]Munka1!E14</f>
        <v>92229000</v>
      </c>
      <c r="F14" s="354">
        <f>[8]Munka1!F14</f>
        <v>0</v>
      </c>
      <c r="G14" s="354">
        <f>[8]Munka1!G14</f>
        <v>92229000</v>
      </c>
    </row>
    <row r="15" spans="1:7" x14ac:dyDescent="0.2">
      <c r="A15" s="367" t="s">
        <v>372</v>
      </c>
      <c r="B15" s="352">
        <v>8</v>
      </c>
      <c r="C15" s="353" t="s">
        <v>460</v>
      </c>
      <c r="D15" s="354">
        <f>[8]Munka1!D15</f>
        <v>0</v>
      </c>
      <c r="E15" s="354">
        <f>[8]Munka1!E15</f>
        <v>0</v>
      </c>
      <c r="F15" s="354">
        <f>[8]Munka1!F15</f>
        <v>0</v>
      </c>
      <c r="G15" s="354">
        <f>[8]Munka1!G15</f>
        <v>0</v>
      </c>
    </row>
    <row r="16" spans="1:7" x14ac:dyDescent="0.2">
      <c r="A16" s="367" t="s">
        <v>462</v>
      </c>
      <c r="B16" s="352">
        <v>9</v>
      </c>
      <c r="C16" s="353" t="s">
        <v>461</v>
      </c>
      <c r="D16" s="354">
        <f>[8]Munka1!D16</f>
        <v>47477000</v>
      </c>
      <c r="E16" s="354">
        <f>[8]Munka1!E16</f>
        <v>47477000</v>
      </c>
      <c r="F16" s="354">
        <f>[8]Munka1!F16</f>
        <v>0</v>
      </c>
      <c r="G16" s="354">
        <f>[8]Munka1!G16</f>
        <v>47477000</v>
      </c>
    </row>
    <row r="17" spans="1:7" x14ac:dyDescent="0.2">
      <c r="A17" s="368" t="s">
        <v>596</v>
      </c>
      <c r="B17" s="356">
        <v>10</v>
      </c>
      <c r="C17" s="357" t="s">
        <v>36</v>
      </c>
      <c r="D17" s="358">
        <f>D12+D13+D14+D15+D16</f>
        <v>196499000</v>
      </c>
      <c r="E17" s="358">
        <f t="shared" ref="E17:G17" si="1">E12+E13+E14+E15+E16</f>
        <v>196499000</v>
      </c>
      <c r="F17" s="358">
        <f t="shared" si="1"/>
        <v>0</v>
      </c>
      <c r="G17" s="358">
        <f t="shared" si="1"/>
        <v>196499000</v>
      </c>
    </row>
    <row r="18" spans="1:7" x14ac:dyDescent="0.2">
      <c r="A18" s="367" t="s">
        <v>597</v>
      </c>
      <c r="B18" s="352">
        <v>11</v>
      </c>
      <c r="C18" s="353" t="s">
        <v>38</v>
      </c>
      <c r="D18" s="354">
        <f>[8]Munka1!D18</f>
        <v>0</v>
      </c>
      <c r="E18" s="354">
        <f>[8]Munka1!E18</f>
        <v>0</v>
      </c>
      <c r="F18" s="354">
        <f>[8]Munka1!F18</f>
        <v>0</v>
      </c>
      <c r="G18" s="354">
        <f>[8]Munka1!G18</f>
        <v>0</v>
      </c>
    </row>
    <row r="19" spans="1:7" x14ac:dyDescent="0.2">
      <c r="A19" s="367" t="s">
        <v>387</v>
      </c>
      <c r="B19" s="352">
        <v>12</v>
      </c>
      <c r="C19" s="353" t="s">
        <v>40</v>
      </c>
      <c r="D19" s="354">
        <f>[8]Munka1!D19</f>
        <v>0</v>
      </c>
      <c r="E19" s="354">
        <f>[8]Munka1!E19</f>
        <v>0</v>
      </c>
      <c r="F19" s="354">
        <f>[8]Munka1!F19</f>
        <v>0</v>
      </c>
      <c r="G19" s="354">
        <f>[8]Munka1!G19</f>
        <v>0</v>
      </c>
    </row>
    <row r="20" spans="1:7" x14ac:dyDescent="0.2">
      <c r="A20" s="367" t="s">
        <v>206</v>
      </c>
      <c r="B20" s="352">
        <v>13</v>
      </c>
      <c r="C20" s="353" t="s">
        <v>43</v>
      </c>
      <c r="D20" s="354">
        <f>[8]Munka1!D20</f>
        <v>29058000</v>
      </c>
      <c r="E20" s="354">
        <f>[8]Munka1!E20</f>
        <v>23058000</v>
      </c>
      <c r="F20" s="354">
        <f>[8]Munka1!F20</f>
        <v>0</v>
      </c>
      <c r="G20" s="354">
        <f>[8]Munka1!G20</f>
        <v>23058000</v>
      </c>
    </row>
    <row r="21" spans="1:7" x14ac:dyDescent="0.2">
      <c r="A21" s="367" t="s">
        <v>207</v>
      </c>
      <c r="B21" s="352">
        <v>14</v>
      </c>
      <c r="C21" s="353" t="s">
        <v>45</v>
      </c>
      <c r="D21" s="354">
        <f>[8]Munka1!D21</f>
        <v>0</v>
      </c>
      <c r="E21" s="354">
        <f>[8]Munka1!E21</f>
        <v>0</v>
      </c>
      <c r="F21" s="354">
        <f>[8]Munka1!F21</f>
        <v>0</v>
      </c>
      <c r="G21" s="354">
        <f>[8]Munka1!G21</f>
        <v>0</v>
      </c>
    </row>
    <row r="22" spans="1:7" x14ac:dyDescent="0.2">
      <c r="A22" s="367" t="s">
        <v>208</v>
      </c>
      <c r="B22" s="352">
        <v>15</v>
      </c>
      <c r="C22" s="353" t="s">
        <v>47</v>
      </c>
      <c r="D22" s="354">
        <f>[8]Munka1!D22</f>
        <v>0</v>
      </c>
      <c r="E22" s="354">
        <f>[8]Munka1!E22</f>
        <v>0</v>
      </c>
      <c r="F22" s="354">
        <f>[8]Munka1!F22</f>
        <v>0</v>
      </c>
      <c r="G22" s="354">
        <f>[8]Munka1!G22</f>
        <v>0</v>
      </c>
    </row>
    <row r="23" spans="1:7" x14ac:dyDescent="0.2">
      <c r="A23" s="368" t="s">
        <v>598</v>
      </c>
      <c r="B23" s="356">
        <v>16</v>
      </c>
      <c r="C23" s="357" t="s">
        <v>29</v>
      </c>
      <c r="D23" s="358">
        <f>D10+D11+D17+D18+D19+D20+D21+D22</f>
        <v>449621000</v>
      </c>
      <c r="E23" s="358">
        <f t="shared" ref="E23:G23" si="2">E10+E11+E17+E18+E19+E20+E21+E22</f>
        <v>449621000</v>
      </c>
      <c r="F23" s="358">
        <f t="shared" si="2"/>
        <v>0</v>
      </c>
      <c r="G23" s="358">
        <f t="shared" si="2"/>
        <v>449621000</v>
      </c>
    </row>
    <row r="24" spans="1:7" ht="13.5" thickBot="1" x14ac:dyDescent="0.25">
      <c r="A24" s="369" t="s">
        <v>600</v>
      </c>
      <c r="B24" s="370">
        <v>17</v>
      </c>
      <c r="C24" s="371"/>
      <c r="D24" s="372">
        <v>53</v>
      </c>
      <c r="E24" s="372">
        <v>53</v>
      </c>
      <c r="F24" s="372">
        <v>0</v>
      </c>
      <c r="G24" s="373">
        <v>53</v>
      </c>
    </row>
    <row r="25" spans="1:7" x14ac:dyDescent="0.2">
      <c r="A25" s="380"/>
    </row>
    <row r="26" spans="1:7" x14ac:dyDescent="0.2">
      <c r="A26" s="380"/>
    </row>
    <row r="27" spans="1:7" x14ac:dyDescent="0.2">
      <c r="A27" s="380"/>
    </row>
    <row r="28" spans="1:7" x14ac:dyDescent="0.2">
      <c r="A28" s="380"/>
    </row>
    <row r="29" spans="1:7" x14ac:dyDescent="0.2">
      <c r="A29" s="380"/>
    </row>
    <row r="30" spans="1:7" x14ac:dyDescent="0.2">
      <c r="A30" s="380"/>
    </row>
    <row r="31" spans="1:7" x14ac:dyDescent="0.2">
      <c r="A31" s="380"/>
    </row>
    <row r="32" spans="1:7" x14ac:dyDescent="0.2">
      <c r="A32" s="380"/>
    </row>
    <row r="33" spans="1:1" x14ac:dyDescent="0.2">
      <c r="A33" s="380"/>
    </row>
    <row r="34" spans="1:1" x14ac:dyDescent="0.2">
      <c r="A34" s="380"/>
    </row>
    <row r="35" spans="1:1" x14ac:dyDescent="0.2">
      <c r="A35" s="380"/>
    </row>
    <row r="36" spans="1:1" x14ac:dyDescent="0.2">
      <c r="A36" s="380"/>
    </row>
    <row r="37" spans="1:1" x14ac:dyDescent="0.2">
      <c r="A37" s="380"/>
    </row>
    <row r="38" spans="1:1" x14ac:dyDescent="0.2">
      <c r="A38" s="380"/>
    </row>
    <row r="39" spans="1:1" x14ac:dyDescent="0.2">
      <c r="A39" s="380"/>
    </row>
    <row r="40" spans="1:1" x14ac:dyDescent="0.2">
      <c r="A40" s="380"/>
    </row>
    <row r="41" spans="1:1" x14ac:dyDescent="0.2">
      <c r="A41" s="380"/>
    </row>
    <row r="42" spans="1:1" x14ac:dyDescent="0.2">
      <c r="A42" s="380"/>
    </row>
    <row r="43" spans="1:1" x14ac:dyDescent="0.2">
      <c r="A43" s="380"/>
    </row>
    <row r="44" spans="1:1" x14ac:dyDescent="0.2">
      <c r="A44" s="380"/>
    </row>
    <row r="45" spans="1:1" x14ac:dyDescent="0.2">
      <c r="A45" s="380"/>
    </row>
    <row r="46" spans="1:1" x14ac:dyDescent="0.2">
      <c r="A46" s="380"/>
    </row>
    <row r="47" spans="1:1" x14ac:dyDescent="0.2">
      <c r="A47" s="380"/>
    </row>
    <row r="48" spans="1:1" x14ac:dyDescent="0.2">
      <c r="A48" s="380"/>
    </row>
    <row r="49" spans="1:1" x14ac:dyDescent="0.2">
      <c r="A49" s="380"/>
    </row>
    <row r="50" spans="1:1" x14ac:dyDescent="0.2">
      <c r="A50" s="380"/>
    </row>
    <row r="51" spans="1:1" x14ac:dyDescent="0.2">
      <c r="A51" s="380"/>
    </row>
    <row r="52" spans="1:1" x14ac:dyDescent="0.2">
      <c r="A52" s="380"/>
    </row>
    <row r="53" spans="1:1" x14ac:dyDescent="0.2">
      <c r="A53" s="380"/>
    </row>
    <row r="54" spans="1:1" x14ac:dyDescent="0.2">
      <c r="A54" s="380"/>
    </row>
    <row r="55" spans="1:1" x14ac:dyDescent="0.2">
      <c r="A55" s="380"/>
    </row>
    <row r="56" spans="1:1" x14ac:dyDescent="0.2">
      <c r="A56" s="380"/>
    </row>
    <row r="57" spans="1:1" x14ac:dyDescent="0.2">
      <c r="A57" s="380"/>
    </row>
    <row r="58" spans="1:1" x14ac:dyDescent="0.2">
      <c r="A58" s="380"/>
    </row>
    <row r="59" spans="1:1" x14ac:dyDescent="0.2">
      <c r="A59" s="380"/>
    </row>
    <row r="60" spans="1:1" x14ac:dyDescent="0.2">
      <c r="A60" s="380"/>
    </row>
    <row r="61" spans="1:1" x14ac:dyDescent="0.2">
      <c r="A61" s="380"/>
    </row>
    <row r="62" spans="1:1" x14ac:dyDescent="0.2">
      <c r="A62" s="380"/>
    </row>
    <row r="63" spans="1:1" x14ac:dyDescent="0.2">
      <c r="A63" s="380"/>
    </row>
    <row r="64" spans="1:1" x14ac:dyDescent="0.2">
      <c r="A64" s="380"/>
    </row>
    <row r="65" spans="1:1" x14ac:dyDescent="0.2">
      <c r="A65" s="380"/>
    </row>
    <row r="66" spans="1:1" x14ac:dyDescent="0.2">
      <c r="A66" s="380"/>
    </row>
    <row r="67" spans="1:1" x14ac:dyDescent="0.2">
      <c r="A67" s="380"/>
    </row>
    <row r="68" spans="1:1" x14ac:dyDescent="0.2">
      <c r="A68" s="380"/>
    </row>
    <row r="69" spans="1:1" x14ac:dyDescent="0.2">
      <c r="A69" s="380"/>
    </row>
    <row r="70" spans="1:1" x14ac:dyDescent="0.2">
      <c r="A70" s="380"/>
    </row>
    <row r="71" spans="1:1" x14ac:dyDescent="0.2">
      <c r="A71" s="380"/>
    </row>
    <row r="72" spans="1:1" x14ac:dyDescent="0.2">
      <c r="A72" s="380"/>
    </row>
    <row r="73" spans="1:1" x14ac:dyDescent="0.2">
      <c r="A73" s="380"/>
    </row>
    <row r="74" spans="1:1" x14ac:dyDescent="0.2">
      <c r="A74" s="380"/>
    </row>
    <row r="75" spans="1:1" x14ac:dyDescent="0.2">
      <c r="A75" s="380"/>
    </row>
    <row r="76" spans="1:1" x14ac:dyDescent="0.2">
      <c r="A76" s="380"/>
    </row>
    <row r="77" spans="1:1" x14ac:dyDescent="0.2">
      <c r="A77" s="380"/>
    </row>
    <row r="78" spans="1:1" x14ac:dyDescent="0.2">
      <c r="A78" s="380"/>
    </row>
    <row r="79" spans="1:1" x14ac:dyDescent="0.2">
      <c r="A79" s="380"/>
    </row>
    <row r="80" spans="1:1" x14ac:dyDescent="0.2">
      <c r="A80" s="380"/>
    </row>
    <row r="81" spans="1:1" x14ac:dyDescent="0.2">
      <c r="A81" s="380"/>
    </row>
    <row r="82" spans="1:1" x14ac:dyDescent="0.2">
      <c r="A82" s="380"/>
    </row>
    <row r="83" spans="1:1" x14ac:dyDescent="0.2">
      <c r="A83" s="380"/>
    </row>
    <row r="84" spans="1:1" x14ac:dyDescent="0.2">
      <c r="A84" s="380"/>
    </row>
    <row r="85" spans="1:1" x14ac:dyDescent="0.2">
      <c r="A85" s="380"/>
    </row>
    <row r="86" spans="1:1" x14ac:dyDescent="0.2">
      <c r="A86" s="380"/>
    </row>
    <row r="87" spans="1:1" x14ac:dyDescent="0.2">
      <c r="A87" s="380"/>
    </row>
    <row r="88" spans="1:1" x14ac:dyDescent="0.2">
      <c r="A88" s="380"/>
    </row>
    <row r="89" spans="1:1" x14ac:dyDescent="0.2">
      <c r="A89" s="380"/>
    </row>
    <row r="90" spans="1:1" x14ac:dyDescent="0.2">
      <c r="A90" s="380"/>
    </row>
    <row r="91" spans="1:1" x14ac:dyDescent="0.2">
      <c r="A91" s="380"/>
    </row>
    <row r="92" spans="1:1" x14ac:dyDescent="0.2">
      <c r="A92" s="380"/>
    </row>
    <row r="93" spans="1:1" x14ac:dyDescent="0.2">
      <c r="A93" s="380"/>
    </row>
    <row r="94" spans="1:1" x14ac:dyDescent="0.2">
      <c r="A94" s="380"/>
    </row>
    <row r="95" spans="1:1" x14ac:dyDescent="0.2">
      <c r="A95" s="380"/>
    </row>
    <row r="96" spans="1:1" x14ac:dyDescent="0.2">
      <c r="A96" s="380"/>
    </row>
    <row r="97" spans="1:1" x14ac:dyDescent="0.2">
      <c r="A97" s="380"/>
    </row>
    <row r="98" spans="1:1" x14ac:dyDescent="0.2">
      <c r="A98" s="380"/>
    </row>
    <row r="99" spans="1:1" x14ac:dyDescent="0.2">
      <c r="A99" s="380"/>
    </row>
    <row r="100" spans="1:1" x14ac:dyDescent="0.2">
      <c r="A100" s="380"/>
    </row>
    <row r="101" spans="1:1" x14ac:dyDescent="0.2">
      <c r="A101" s="380"/>
    </row>
    <row r="102" spans="1:1" x14ac:dyDescent="0.2">
      <c r="A102" s="380"/>
    </row>
    <row r="103" spans="1:1" x14ac:dyDescent="0.2">
      <c r="A103" s="380"/>
    </row>
    <row r="104" spans="1:1" x14ac:dyDescent="0.2">
      <c r="A104" s="380"/>
    </row>
  </sheetData>
  <sheetProtection selectLockedCells="1" selectUnlockedCells="1"/>
  <mergeCells count="2">
    <mergeCell ref="A2:G2"/>
    <mergeCell ref="A4:G4"/>
  </mergeCells>
  <conditionalFormatting sqref="B8:B24">
    <cfRule type="cellIs" dxfId="8" priority="3" stopIfTrue="1" operator="equal">
      <formula>#REF!</formula>
    </cfRule>
  </conditionalFormatting>
  <conditionalFormatting sqref="C8:G23">
    <cfRule type="cellIs" dxfId="7" priority="4" stopIfTrue="1" operator="equal">
      <formula>#REF!</formula>
    </cfRule>
  </conditionalFormatting>
  <conditionalFormatting sqref="A8:A24">
    <cfRule type="cellIs" dxfId="6" priority="6" stopIfTrue="1" operator="equal">
      <formula>#REF!</formula>
    </cfRule>
  </conditionalFormatting>
  <pageMargins left="0.78740157480314965" right="0.78740157480314965" top="1.0629921259842521" bottom="1.0629921259842521" header="0.78740157480314965" footer="0.78740157480314965"/>
  <pageSetup paperSize="9" scale="64" firstPageNumber="0" orientation="portrait" r:id="rId1"/>
  <headerFooter alignWithMargins="0">
    <oddHeader>&amp;C&amp;"Times New Roman,Normál"&amp;12&amp;A</oddHeader>
    <oddFooter>&amp;C&amp;"Times New Roman,Normál"&amp;12Oldal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9"/>
  <sheetViews>
    <sheetView view="pageBreakPreview" workbookViewId="0"/>
  </sheetViews>
  <sheetFormatPr defaultColWidth="11.5703125" defaultRowHeight="12.75" x14ac:dyDescent="0.2"/>
  <cols>
    <col min="1" max="1" width="5" style="137" customWidth="1"/>
    <col min="2" max="2" width="56" style="137" customWidth="1"/>
    <col min="3" max="3" width="15.5703125" style="137" customWidth="1"/>
    <col min="4" max="4" width="12.5703125" style="137" customWidth="1"/>
    <col min="5" max="5" width="10.85546875" style="137" customWidth="1"/>
    <col min="6" max="6" width="10" style="137" customWidth="1"/>
    <col min="7" max="7" width="10.28515625" style="137" customWidth="1"/>
    <col min="8" max="8" width="10.42578125" style="137" customWidth="1"/>
    <col min="9" max="9" width="9.140625" style="138" customWidth="1"/>
    <col min="10" max="255" width="9.140625" style="137" customWidth="1"/>
    <col min="256" max="16384" width="11.5703125" style="139"/>
  </cols>
  <sheetData>
    <row r="1" spans="1:9" x14ac:dyDescent="0.2">
      <c r="A1" s="140"/>
      <c r="B1" s="141"/>
      <c r="C1" s="142"/>
      <c r="H1" s="26" t="s">
        <v>424</v>
      </c>
    </row>
    <row r="2" spans="1:9" ht="15.75" customHeight="1" x14ac:dyDescent="0.25">
      <c r="A2" s="454" t="s">
        <v>425</v>
      </c>
      <c r="B2" s="454"/>
      <c r="C2" s="454"/>
      <c r="D2" s="454"/>
      <c r="E2" s="454"/>
      <c r="F2" s="454"/>
      <c r="G2" s="454"/>
      <c r="H2" s="454"/>
    </row>
    <row r="3" spans="1:9" ht="15.75" customHeight="1" x14ac:dyDescent="0.25">
      <c r="A3" s="143"/>
      <c r="B3" s="144"/>
      <c r="C3" s="144"/>
      <c r="D3" s="144"/>
      <c r="E3" s="144"/>
      <c r="F3" s="144"/>
      <c r="G3" s="144"/>
      <c r="H3" s="144"/>
    </row>
    <row r="4" spans="1:9" ht="15.75" x14ac:dyDescent="0.25">
      <c r="A4" s="145"/>
      <c r="B4" s="146"/>
      <c r="C4" s="146"/>
      <c r="D4" s="146"/>
      <c r="E4" s="146"/>
      <c r="F4" s="146"/>
      <c r="G4" s="146"/>
      <c r="H4" s="142" t="s">
        <v>2</v>
      </c>
    </row>
    <row r="5" spans="1:9" ht="16.350000000000001" customHeight="1" x14ac:dyDescent="0.2">
      <c r="A5" s="455" t="s">
        <v>340</v>
      </c>
      <c r="B5" s="455" t="s">
        <v>341</v>
      </c>
      <c r="C5" s="456" t="s">
        <v>426</v>
      </c>
      <c r="D5" s="456"/>
      <c r="E5" s="456"/>
      <c r="F5" s="456"/>
      <c r="G5" s="456"/>
      <c r="H5" s="456"/>
    </row>
    <row r="6" spans="1:9" ht="52.9" customHeight="1" x14ac:dyDescent="0.2">
      <c r="A6" s="455"/>
      <c r="B6" s="455"/>
      <c r="C6" s="147" t="s">
        <v>342</v>
      </c>
      <c r="D6" s="147" t="s">
        <v>391</v>
      </c>
      <c r="E6" s="147" t="s">
        <v>392</v>
      </c>
      <c r="F6" s="147" t="s">
        <v>427</v>
      </c>
      <c r="G6" s="147" t="s">
        <v>428</v>
      </c>
      <c r="H6" s="147" t="s">
        <v>215</v>
      </c>
    </row>
    <row r="7" spans="1:9" ht="13.5" customHeight="1" x14ac:dyDescent="0.2">
      <c r="A7" s="148" t="s">
        <v>343</v>
      </c>
      <c r="B7" s="149" t="s">
        <v>344</v>
      </c>
      <c r="C7" s="150">
        <f>SUM(C8:C18)</f>
        <v>64623</v>
      </c>
      <c r="D7" s="150">
        <f>SUM(D8:D18)</f>
        <v>8802</v>
      </c>
      <c r="E7" s="150">
        <f>SUM(E8:E18)</f>
        <v>7329</v>
      </c>
      <c r="F7" s="150">
        <f>SUM(F8:F18)</f>
        <v>475</v>
      </c>
      <c r="G7" s="150">
        <f>SUM(G8:G18)</f>
        <v>0</v>
      </c>
      <c r="H7" s="150">
        <f t="shared" ref="H7:H38" si="0">SUM(C7:G7)</f>
        <v>81229</v>
      </c>
      <c r="I7" s="151">
        <f>SUM(H8:H18)</f>
        <v>81229</v>
      </c>
    </row>
    <row r="8" spans="1:9" ht="14.1" customHeight="1" x14ac:dyDescent="0.2">
      <c r="A8" s="152"/>
      <c r="B8" s="135" t="s">
        <v>429</v>
      </c>
      <c r="C8" s="153">
        <v>47441</v>
      </c>
      <c r="D8" s="153">
        <v>7502</v>
      </c>
      <c r="E8" s="153">
        <v>5616</v>
      </c>
      <c r="F8" s="153">
        <v>475</v>
      </c>
      <c r="G8" s="153"/>
      <c r="H8" s="154">
        <f t="shared" si="0"/>
        <v>61034</v>
      </c>
      <c r="I8" s="151"/>
    </row>
    <row r="9" spans="1:9" ht="12.75" customHeight="1" x14ac:dyDescent="0.2">
      <c r="A9" s="152"/>
      <c r="B9" s="135" t="s">
        <v>430</v>
      </c>
      <c r="C9" s="153">
        <v>3107</v>
      </c>
      <c r="D9" s="153"/>
      <c r="E9" s="153"/>
      <c r="F9" s="153"/>
      <c r="G9" s="153"/>
      <c r="H9" s="154">
        <f t="shared" si="0"/>
        <v>3107</v>
      </c>
      <c r="I9" s="182"/>
    </row>
    <row r="10" spans="1:9" ht="12.75" customHeight="1" x14ac:dyDescent="0.2">
      <c r="A10" s="152"/>
      <c r="B10" s="135" t="s">
        <v>431</v>
      </c>
      <c r="C10" s="155">
        <v>3788</v>
      </c>
      <c r="D10" s="155"/>
      <c r="E10" s="155"/>
      <c r="F10" s="155"/>
      <c r="G10" s="155"/>
      <c r="H10" s="154">
        <f t="shared" si="0"/>
        <v>3788</v>
      </c>
      <c r="I10" s="182"/>
    </row>
    <row r="11" spans="1:9" ht="12.75" customHeight="1" x14ac:dyDescent="0.2">
      <c r="A11" s="152"/>
      <c r="B11" s="135" t="s">
        <v>393</v>
      </c>
      <c r="C11" s="155">
        <v>2400</v>
      </c>
      <c r="D11" s="155">
        <v>600</v>
      </c>
      <c r="E11" s="155">
        <v>450</v>
      </c>
      <c r="F11" s="155"/>
      <c r="G11" s="155"/>
      <c r="H11" s="154">
        <f t="shared" si="0"/>
        <v>3450</v>
      </c>
      <c r="I11" s="151"/>
    </row>
    <row r="12" spans="1:9" ht="12.75" customHeight="1" x14ac:dyDescent="0.2">
      <c r="A12" s="152"/>
      <c r="B12" s="160" t="s">
        <v>432</v>
      </c>
      <c r="C12" s="155">
        <v>4296</v>
      </c>
      <c r="D12" s="155">
        <v>652</v>
      </c>
      <c r="E12" s="155">
        <v>492</v>
      </c>
      <c r="F12" s="155"/>
      <c r="G12" s="155"/>
      <c r="H12" s="154">
        <f t="shared" si="0"/>
        <v>5440</v>
      </c>
      <c r="I12" s="151"/>
    </row>
    <row r="13" spans="1:9" ht="12.75" customHeight="1" x14ac:dyDescent="0.2">
      <c r="A13" s="152"/>
      <c r="B13" s="135" t="s">
        <v>394</v>
      </c>
      <c r="C13" s="155">
        <v>855</v>
      </c>
      <c r="D13" s="155"/>
      <c r="E13" s="155">
        <v>335</v>
      </c>
      <c r="F13" s="155"/>
      <c r="G13" s="155"/>
      <c r="H13" s="154">
        <f t="shared" si="0"/>
        <v>1190</v>
      </c>
      <c r="I13" s="151"/>
    </row>
    <row r="14" spans="1:9" ht="12.75" customHeight="1" x14ac:dyDescent="0.2">
      <c r="A14" s="152"/>
      <c r="B14" s="135" t="s">
        <v>345</v>
      </c>
      <c r="C14" s="155">
        <v>280</v>
      </c>
      <c r="D14" s="155"/>
      <c r="E14" s="155"/>
      <c r="F14" s="155"/>
      <c r="G14" s="155"/>
      <c r="H14" s="154">
        <f t="shared" si="0"/>
        <v>280</v>
      </c>
      <c r="I14" s="151"/>
    </row>
    <row r="15" spans="1:9" ht="12.75" customHeight="1" x14ac:dyDescent="0.2">
      <c r="A15" s="152"/>
      <c r="B15" s="135" t="s">
        <v>395</v>
      </c>
      <c r="C15" s="155">
        <v>192</v>
      </c>
      <c r="D15" s="155">
        <v>48</v>
      </c>
      <c r="E15" s="155">
        <v>36</v>
      </c>
      <c r="F15" s="155"/>
      <c r="G15" s="155"/>
      <c r="H15" s="154">
        <f t="shared" si="0"/>
        <v>276</v>
      </c>
      <c r="I15" s="151"/>
    </row>
    <row r="16" spans="1:9" ht="12.75" customHeight="1" x14ac:dyDescent="0.2">
      <c r="A16" s="152"/>
      <c r="B16" s="135" t="s">
        <v>396</v>
      </c>
      <c r="C16" s="155">
        <v>1000</v>
      </c>
      <c r="D16" s="155"/>
      <c r="E16" s="155">
        <v>400</v>
      </c>
      <c r="F16" s="155"/>
      <c r="G16" s="155"/>
      <c r="H16" s="154">
        <f t="shared" si="0"/>
        <v>1400</v>
      </c>
      <c r="I16" s="151"/>
    </row>
    <row r="17" spans="1:9" ht="12.75" customHeight="1" x14ac:dyDescent="0.2">
      <c r="A17" s="152"/>
      <c r="B17" s="135" t="s">
        <v>433</v>
      </c>
      <c r="C17" s="155">
        <v>864</v>
      </c>
      <c r="D17" s="155"/>
      <c r="E17" s="155"/>
      <c r="F17" s="155"/>
      <c r="G17" s="155"/>
      <c r="H17" s="154">
        <f t="shared" si="0"/>
        <v>864</v>
      </c>
      <c r="I17" s="151"/>
    </row>
    <row r="18" spans="1:9" ht="12.75" customHeight="1" x14ac:dyDescent="0.2">
      <c r="A18" s="152"/>
      <c r="B18" s="135" t="s">
        <v>397</v>
      </c>
      <c r="C18" s="155">
        <v>400</v>
      </c>
      <c r="D18" s="155"/>
      <c r="E18" s="155"/>
      <c r="F18" s="155"/>
      <c r="G18" s="155"/>
      <c r="H18" s="154">
        <f t="shared" si="0"/>
        <v>400</v>
      </c>
      <c r="I18" s="151"/>
    </row>
    <row r="19" spans="1:9" ht="12.75" customHeight="1" x14ac:dyDescent="0.2">
      <c r="A19" s="156" t="s">
        <v>346</v>
      </c>
      <c r="B19" s="157" t="s">
        <v>398</v>
      </c>
      <c r="C19" s="158">
        <f>SUM(C20:C27)</f>
        <v>10889</v>
      </c>
      <c r="D19" s="158">
        <f>SUM(D20:D27)</f>
        <v>0</v>
      </c>
      <c r="E19" s="158">
        <f>SUM(E20:E27)</f>
        <v>0</v>
      </c>
      <c r="F19" s="158">
        <f>SUM(F20:F27)</f>
        <v>0</v>
      </c>
      <c r="G19" s="158">
        <f>SUM(G20:G27)</f>
        <v>6202</v>
      </c>
      <c r="H19" s="150">
        <f t="shared" si="0"/>
        <v>17091</v>
      </c>
      <c r="I19" s="151">
        <f>SUM(H20:H27)</f>
        <v>17091</v>
      </c>
    </row>
    <row r="20" spans="1:9" ht="12.75" customHeight="1" x14ac:dyDescent="0.2">
      <c r="A20" s="156"/>
      <c r="B20" s="160" t="s">
        <v>434</v>
      </c>
      <c r="C20" s="169">
        <v>5381</v>
      </c>
      <c r="D20" s="155"/>
      <c r="E20" s="155"/>
      <c r="F20" s="155"/>
      <c r="G20" s="155"/>
      <c r="H20" s="154">
        <f t="shared" si="0"/>
        <v>5381</v>
      </c>
      <c r="I20" s="151"/>
    </row>
    <row r="21" spans="1:9" ht="12.75" customHeight="1" x14ac:dyDescent="0.2">
      <c r="A21" s="156"/>
      <c r="B21" s="160" t="s">
        <v>435</v>
      </c>
      <c r="C21" s="169">
        <v>2154</v>
      </c>
      <c r="D21" s="155"/>
      <c r="E21" s="155"/>
      <c r="F21" s="155"/>
      <c r="G21" s="155"/>
      <c r="H21" s="154">
        <f t="shared" si="0"/>
        <v>2154</v>
      </c>
      <c r="I21" s="151"/>
    </row>
    <row r="22" spans="1:9" ht="12.75" customHeight="1" x14ac:dyDescent="0.2">
      <c r="A22" s="156"/>
      <c r="B22" s="160" t="s">
        <v>431</v>
      </c>
      <c r="C22" s="169">
        <v>1345</v>
      </c>
      <c r="D22" s="155"/>
      <c r="E22" s="155"/>
      <c r="F22" s="155"/>
      <c r="G22" s="155"/>
      <c r="H22" s="154">
        <f t="shared" si="0"/>
        <v>1345</v>
      </c>
      <c r="I22" s="151"/>
    </row>
    <row r="23" spans="1:9" ht="12.75" customHeight="1" x14ac:dyDescent="0.2">
      <c r="A23" s="156"/>
      <c r="B23" s="160" t="s">
        <v>432</v>
      </c>
      <c r="C23" s="169">
        <v>516</v>
      </c>
      <c r="D23" s="155"/>
      <c r="E23" s="155"/>
      <c r="F23" s="155"/>
      <c r="G23" s="155"/>
      <c r="H23" s="154">
        <f t="shared" si="0"/>
        <v>516</v>
      </c>
      <c r="I23" s="151"/>
    </row>
    <row r="24" spans="1:9" ht="12.75" customHeight="1" x14ac:dyDescent="0.2">
      <c r="A24" s="156"/>
      <c r="B24" s="160" t="s">
        <v>436</v>
      </c>
      <c r="C24" s="152">
        <v>1143</v>
      </c>
      <c r="D24" s="153"/>
      <c r="E24" s="153"/>
      <c r="F24" s="153"/>
      <c r="G24" s="153"/>
      <c r="H24" s="154">
        <f t="shared" si="0"/>
        <v>1143</v>
      </c>
      <c r="I24" s="151"/>
    </row>
    <row r="25" spans="1:9" ht="12.75" customHeight="1" x14ac:dyDescent="0.2">
      <c r="A25" s="156"/>
      <c r="B25" s="160" t="s">
        <v>347</v>
      </c>
      <c r="C25" s="152">
        <v>150</v>
      </c>
      <c r="D25" s="153"/>
      <c r="E25" s="153"/>
      <c r="F25" s="153"/>
      <c r="G25" s="153"/>
      <c r="H25" s="154">
        <f t="shared" si="0"/>
        <v>150</v>
      </c>
      <c r="I25" s="151"/>
    </row>
    <row r="26" spans="1:9" ht="12.75" customHeight="1" x14ac:dyDescent="0.2">
      <c r="A26" s="156"/>
      <c r="B26" s="160" t="s">
        <v>437</v>
      </c>
      <c r="C26" s="152"/>
      <c r="D26" s="153"/>
      <c r="E26" s="153"/>
      <c r="F26" s="153"/>
      <c r="G26" s="153">
        <v>5952</v>
      </c>
      <c r="H26" s="154">
        <f t="shared" si="0"/>
        <v>5952</v>
      </c>
      <c r="I26" s="151"/>
    </row>
    <row r="27" spans="1:9" ht="12.75" customHeight="1" x14ac:dyDescent="0.2">
      <c r="A27" s="159"/>
      <c r="B27" s="160" t="s">
        <v>438</v>
      </c>
      <c r="C27" s="153">
        <v>200</v>
      </c>
      <c r="D27" s="153"/>
      <c r="E27" s="153"/>
      <c r="F27" s="153"/>
      <c r="G27" s="153">
        <v>250</v>
      </c>
      <c r="H27" s="154">
        <f t="shared" si="0"/>
        <v>450</v>
      </c>
      <c r="I27" s="151"/>
    </row>
    <row r="28" spans="1:9" ht="13.5" customHeight="1" x14ac:dyDescent="0.2">
      <c r="A28" s="161" t="s">
        <v>32</v>
      </c>
      <c r="B28" s="161" t="s">
        <v>348</v>
      </c>
      <c r="C28" s="162">
        <f>C19+C7</f>
        <v>75512</v>
      </c>
      <c r="D28" s="162">
        <f>D19+D7</f>
        <v>8802</v>
      </c>
      <c r="E28" s="162">
        <f>E19+E7</f>
        <v>7329</v>
      </c>
      <c r="F28" s="162">
        <f>F19+F7</f>
        <v>475</v>
      </c>
      <c r="G28" s="162">
        <f>G19+G7</f>
        <v>6202</v>
      </c>
      <c r="H28" s="172">
        <f t="shared" si="0"/>
        <v>98320</v>
      </c>
      <c r="I28" s="163"/>
    </row>
    <row r="29" spans="1:9" ht="13.5" customHeight="1" x14ac:dyDescent="0.2">
      <c r="A29" s="152"/>
      <c r="B29" s="160" t="s">
        <v>439</v>
      </c>
      <c r="C29" s="183">
        <v>18008</v>
      </c>
      <c r="D29" s="183">
        <v>2039</v>
      </c>
      <c r="E29" s="183">
        <v>1634</v>
      </c>
      <c r="F29" s="183">
        <v>64</v>
      </c>
      <c r="G29" s="183">
        <v>1446</v>
      </c>
      <c r="H29" s="154">
        <f t="shared" si="0"/>
        <v>23191</v>
      </c>
      <c r="I29" s="151"/>
    </row>
    <row r="30" spans="1:9" x14ac:dyDescent="0.2">
      <c r="A30" s="152"/>
      <c r="B30" s="160" t="s">
        <v>440</v>
      </c>
      <c r="C30" s="153">
        <v>812</v>
      </c>
      <c r="D30" s="153">
        <v>107</v>
      </c>
      <c r="E30" s="153">
        <v>112</v>
      </c>
      <c r="F30" s="153">
        <f>(F11+F54+F25)*1.19*0.15</f>
        <v>0</v>
      </c>
      <c r="G30" s="153">
        <f>(G11+G54+G25)*1.19*0.15</f>
        <v>0</v>
      </c>
      <c r="H30" s="154">
        <f t="shared" si="0"/>
        <v>1031</v>
      </c>
      <c r="I30" s="151"/>
    </row>
    <row r="31" spans="1:9" x14ac:dyDescent="0.2">
      <c r="A31" s="152"/>
      <c r="B31" s="160" t="s">
        <v>421</v>
      </c>
      <c r="C31" s="153">
        <v>425</v>
      </c>
      <c r="D31" s="153">
        <v>100</v>
      </c>
      <c r="E31" s="153">
        <v>75</v>
      </c>
      <c r="F31" s="153">
        <f>(F11+F25)*1.19*0.14</f>
        <v>0</v>
      </c>
      <c r="G31" s="153">
        <f>(G11+G25)*1.19*0.14</f>
        <v>0</v>
      </c>
      <c r="H31" s="154">
        <f t="shared" si="0"/>
        <v>600</v>
      </c>
      <c r="I31" s="151"/>
    </row>
    <row r="32" spans="1:9" x14ac:dyDescent="0.2">
      <c r="A32" s="152"/>
      <c r="B32" s="160" t="s">
        <v>422</v>
      </c>
      <c r="C32" s="153">
        <v>643</v>
      </c>
      <c r="D32" s="153"/>
      <c r="E32" s="153">
        <v>58</v>
      </c>
      <c r="F32" s="153">
        <f>F54*1.19*0.27</f>
        <v>0</v>
      </c>
      <c r="G32" s="153">
        <f>G54*1.19*0.27</f>
        <v>0</v>
      </c>
      <c r="H32" s="154">
        <f t="shared" si="0"/>
        <v>701</v>
      </c>
      <c r="I32" s="151"/>
    </row>
    <row r="33" spans="1:9" ht="13.5" customHeight="1" x14ac:dyDescent="0.2">
      <c r="A33" s="161" t="s">
        <v>34</v>
      </c>
      <c r="B33" s="161" t="s">
        <v>349</v>
      </c>
      <c r="C33" s="162">
        <f>SUM(C29:C32)</f>
        <v>19888</v>
      </c>
      <c r="D33" s="162">
        <f>SUM(D29:D32)</f>
        <v>2246</v>
      </c>
      <c r="E33" s="162">
        <f>SUM(E29:E32)</f>
        <v>1879</v>
      </c>
      <c r="F33" s="162">
        <f>SUM(F29:F32)</f>
        <v>64</v>
      </c>
      <c r="G33" s="162">
        <f>SUM(G29:G32)</f>
        <v>1446</v>
      </c>
      <c r="H33" s="172">
        <f t="shared" si="0"/>
        <v>25523</v>
      </c>
      <c r="I33" s="163">
        <f>SUM(H29:H32)</f>
        <v>25523</v>
      </c>
    </row>
    <row r="34" spans="1:9" ht="13.5" customHeight="1" x14ac:dyDescent="0.2">
      <c r="A34" s="148" t="s">
        <v>350</v>
      </c>
      <c r="B34" s="164" t="s">
        <v>351</v>
      </c>
      <c r="C34" s="165">
        <f>C35+C36</f>
        <v>4200</v>
      </c>
      <c r="D34" s="165">
        <f>D35+D36</f>
        <v>0</v>
      </c>
      <c r="E34" s="165">
        <f>E35+E36</f>
        <v>180</v>
      </c>
      <c r="F34" s="165">
        <f>F35+F36</f>
        <v>0</v>
      </c>
      <c r="G34" s="165">
        <f>G35+G36</f>
        <v>0</v>
      </c>
      <c r="H34" s="154">
        <f t="shared" si="0"/>
        <v>4380</v>
      </c>
      <c r="I34" s="163">
        <f>SUM(H35:H43)-H36</f>
        <v>4380</v>
      </c>
    </row>
    <row r="35" spans="1:9" ht="13.5" customHeight="1" x14ac:dyDescent="0.2">
      <c r="A35" s="152" t="s">
        <v>352</v>
      </c>
      <c r="B35" s="135" t="s">
        <v>399</v>
      </c>
      <c r="C35" s="166">
        <v>300</v>
      </c>
      <c r="D35" s="153"/>
      <c r="E35" s="153"/>
      <c r="F35" s="153"/>
      <c r="G35" s="153"/>
      <c r="H35" s="154">
        <f t="shared" si="0"/>
        <v>300</v>
      </c>
      <c r="I35" s="151"/>
    </row>
    <row r="36" spans="1:9" ht="13.5" customHeight="1" x14ac:dyDescent="0.2">
      <c r="A36" s="152" t="s">
        <v>353</v>
      </c>
      <c r="B36" s="135" t="s">
        <v>354</v>
      </c>
      <c r="C36" s="166">
        <f>SUM(C37:C43)</f>
        <v>3900</v>
      </c>
      <c r="D36" s="166">
        <f>SUM(D37:D43)</f>
        <v>0</v>
      </c>
      <c r="E36" s="166">
        <f>SUM(E37:E43)</f>
        <v>180</v>
      </c>
      <c r="F36" s="166">
        <f>SUM(F37:F43)</f>
        <v>0</v>
      </c>
      <c r="G36" s="166">
        <f>SUM(G37:G43)</f>
        <v>0</v>
      </c>
      <c r="H36" s="154">
        <f t="shared" si="0"/>
        <v>4080</v>
      </c>
      <c r="I36" s="163"/>
    </row>
    <row r="37" spans="1:9" ht="13.5" customHeight="1" x14ac:dyDescent="0.2">
      <c r="A37" s="152"/>
      <c r="B37" s="167" t="s">
        <v>400</v>
      </c>
      <c r="C37" s="166">
        <v>2000</v>
      </c>
      <c r="D37" s="153"/>
      <c r="E37" s="153"/>
      <c r="F37" s="153"/>
      <c r="G37" s="153"/>
      <c r="H37" s="154">
        <f t="shared" si="0"/>
        <v>2000</v>
      </c>
      <c r="I37" s="151"/>
    </row>
    <row r="38" spans="1:9" ht="13.35" customHeight="1" x14ac:dyDescent="0.2">
      <c r="A38" s="152"/>
      <c r="B38" s="167" t="s">
        <v>355</v>
      </c>
      <c r="C38" s="166">
        <v>200</v>
      </c>
      <c r="D38" s="153"/>
      <c r="E38" s="153"/>
      <c r="F38" s="153"/>
      <c r="G38" s="153"/>
      <c r="H38" s="154">
        <f t="shared" si="0"/>
        <v>200</v>
      </c>
      <c r="I38" s="151"/>
    </row>
    <row r="39" spans="1:9" x14ac:dyDescent="0.2">
      <c r="A39" s="152"/>
      <c r="B39" s="168" t="s">
        <v>401</v>
      </c>
      <c r="C39" s="166">
        <v>400</v>
      </c>
      <c r="D39" s="153"/>
      <c r="E39" s="153"/>
      <c r="F39" s="153"/>
      <c r="G39" s="153"/>
      <c r="H39" s="154">
        <f t="shared" ref="H39:H70" si="1">SUM(C39:G39)</f>
        <v>400</v>
      </c>
      <c r="I39" s="151"/>
    </row>
    <row r="40" spans="1:9" ht="13.5" customHeight="1" x14ac:dyDescent="0.2">
      <c r="A40" s="152"/>
      <c r="B40" s="167" t="s">
        <v>423</v>
      </c>
      <c r="C40" s="166">
        <v>300</v>
      </c>
      <c r="D40" s="153"/>
      <c r="E40" s="153"/>
      <c r="F40" s="153"/>
      <c r="G40" s="153"/>
      <c r="H40" s="154">
        <f t="shared" si="1"/>
        <v>300</v>
      </c>
      <c r="I40" s="151"/>
    </row>
    <row r="41" spans="1:9" ht="13.5" customHeight="1" x14ac:dyDescent="0.2">
      <c r="A41" s="152"/>
      <c r="B41" s="167" t="s">
        <v>356</v>
      </c>
      <c r="C41" s="166">
        <v>300</v>
      </c>
      <c r="D41" s="153"/>
      <c r="E41" s="153">
        <v>180</v>
      </c>
      <c r="F41" s="153"/>
      <c r="G41" s="153"/>
      <c r="H41" s="154">
        <f t="shared" si="1"/>
        <v>480</v>
      </c>
      <c r="I41" s="151"/>
    </row>
    <row r="42" spans="1:9" ht="13.5" customHeight="1" x14ac:dyDescent="0.2">
      <c r="A42" s="152"/>
      <c r="B42" s="168" t="s">
        <v>441</v>
      </c>
      <c r="C42" s="166">
        <v>100</v>
      </c>
      <c r="D42" s="153"/>
      <c r="E42" s="153"/>
      <c r="F42" s="153"/>
      <c r="G42" s="153"/>
      <c r="H42" s="154">
        <f t="shared" si="1"/>
        <v>100</v>
      </c>
      <c r="I42" s="151"/>
    </row>
    <row r="43" spans="1:9" ht="13.5" customHeight="1" x14ac:dyDescent="0.2">
      <c r="A43" s="152"/>
      <c r="B43" s="168" t="s">
        <v>402</v>
      </c>
      <c r="C43" s="166">
        <v>600</v>
      </c>
      <c r="D43" s="153"/>
      <c r="E43" s="153"/>
      <c r="F43" s="153"/>
      <c r="G43" s="153"/>
      <c r="H43" s="154">
        <f t="shared" si="1"/>
        <v>600</v>
      </c>
      <c r="I43" s="151"/>
    </row>
    <row r="44" spans="1:9" ht="13.5" customHeight="1" x14ac:dyDescent="0.2">
      <c r="A44" s="148" t="s">
        <v>357</v>
      </c>
      <c r="B44" s="164" t="s">
        <v>358</v>
      </c>
      <c r="C44" s="165">
        <f>C45+C54</f>
        <v>5220</v>
      </c>
      <c r="D44" s="165">
        <f>D45+D54</f>
        <v>0</v>
      </c>
      <c r="E44" s="165">
        <f>E45+E54</f>
        <v>180</v>
      </c>
      <c r="F44" s="165">
        <f>F45+F54</f>
        <v>0</v>
      </c>
      <c r="G44" s="165">
        <f>G45+G54</f>
        <v>0</v>
      </c>
      <c r="H44" s="154">
        <f t="shared" si="1"/>
        <v>5400</v>
      </c>
      <c r="I44" s="163">
        <f>SUM(H45:H54)-H45</f>
        <v>5400</v>
      </c>
    </row>
    <row r="45" spans="1:9" ht="13.5" customHeight="1" x14ac:dyDescent="0.2">
      <c r="A45" s="152" t="s">
        <v>359</v>
      </c>
      <c r="B45" s="135" t="s">
        <v>403</v>
      </c>
      <c r="C45" s="166">
        <f>SUM(C46:C53)</f>
        <v>3220</v>
      </c>
      <c r="D45" s="166">
        <f>SUM(D46:D53)</f>
        <v>0</v>
      </c>
      <c r="E45" s="166">
        <f>SUM(E46:E53)</f>
        <v>0</v>
      </c>
      <c r="F45" s="166">
        <f>SUM(F46:F53)</f>
        <v>0</v>
      </c>
      <c r="G45" s="166">
        <f>SUM(G46:G53)</f>
        <v>0</v>
      </c>
      <c r="H45" s="154">
        <f t="shared" si="1"/>
        <v>3220</v>
      </c>
      <c r="I45" s="163"/>
    </row>
    <row r="46" spans="1:9" ht="12.6" customHeight="1" x14ac:dyDescent="0.2">
      <c r="A46" s="152"/>
      <c r="B46" s="184" t="s">
        <v>442</v>
      </c>
      <c r="C46" s="166">
        <v>2500</v>
      </c>
      <c r="D46" s="153"/>
      <c r="E46" s="153"/>
      <c r="F46" s="153"/>
      <c r="G46" s="153"/>
      <c r="H46" s="154">
        <f t="shared" si="1"/>
        <v>2500</v>
      </c>
      <c r="I46" s="151"/>
    </row>
    <row r="47" spans="1:9" ht="13.5" customHeight="1" x14ac:dyDescent="0.2">
      <c r="A47" s="152"/>
      <c r="B47" s="184" t="s">
        <v>443</v>
      </c>
      <c r="C47" s="166">
        <v>200</v>
      </c>
      <c r="D47" s="153"/>
      <c r="E47" s="153"/>
      <c r="F47" s="153"/>
      <c r="G47" s="153"/>
      <c r="H47" s="154">
        <f t="shared" si="1"/>
        <v>200</v>
      </c>
      <c r="I47" s="151"/>
    </row>
    <row r="48" spans="1:9" ht="13.35" customHeight="1" x14ac:dyDescent="0.2">
      <c r="A48" s="152"/>
      <c r="B48" s="185" t="s">
        <v>444</v>
      </c>
      <c r="C48" s="166">
        <v>160</v>
      </c>
      <c r="D48" s="153"/>
      <c r="E48" s="153"/>
      <c r="F48" s="153"/>
      <c r="G48" s="153"/>
      <c r="H48" s="154">
        <f t="shared" si="1"/>
        <v>160</v>
      </c>
      <c r="I48" s="151"/>
    </row>
    <row r="49" spans="1:9" ht="14.85" customHeight="1" x14ac:dyDescent="0.2">
      <c r="A49" s="152"/>
      <c r="B49" s="185" t="s">
        <v>445</v>
      </c>
      <c r="C49" s="166">
        <v>20</v>
      </c>
      <c r="D49" s="153"/>
      <c r="E49" s="153"/>
      <c r="F49" s="153"/>
      <c r="G49" s="153"/>
      <c r="H49" s="154">
        <f t="shared" si="1"/>
        <v>20</v>
      </c>
      <c r="I49" s="151"/>
    </row>
    <row r="50" spans="1:9" ht="13.5" customHeight="1" x14ac:dyDescent="0.2">
      <c r="A50" s="152"/>
      <c r="B50" s="184" t="s">
        <v>446</v>
      </c>
      <c r="C50" s="166">
        <v>20</v>
      </c>
      <c r="D50" s="153"/>
      <c r="E50" s="153"/>
      <c r="F50" s="153"/>
      <c r="G50" s="153"/>
      <c r="H50" s="154">
        <f t="shared" si="1"/>
        <v>20</v>
      </c>
      <c r="I50" s="151"/>
    </row>
    <row r="51" spans="1:9" ht="13.5" customHeight="1" x14ac:dyDescent="0.2">
      <c r="A51" s="152"/>
      <c r="B51" s="184" t="s">
        <v>447</v>
      </c>
      <c r="C51" s="166">
        <v>20</v>
      </c>
      <c r="D51" s="153"/>
      <c r="E51" s="153"/>
      <c r="F51" s="153"/>
      <c r="G51" s="153"/>
      <c r="H51" s="154">
        <f t="shared" si="1"/>
        <v>20</v>
      </c>
      <c r="I51" s="151"/>
    </row>
    <row r="52" spans="1:9" ht="12.6" customHeight="1" x14ac:dyDescent="0.2">
      <c r="A52" s="152"/>
      <c r="B52" s="184" t="s">
        <v>448</v>
      </c>
      <c r="C52" s="166">
        <v>150</v>
      </c>
      <c r="D52" s="153"/>
      <c r="E52" s="153"/>
      <c r="F52" s="153"/>
      <c r="G52" s="153"/>
      <c r="H52" s="154">
        <f t="shared" si="1"/>
        <v>150</v>
      </c>
      <c r="I52" s="151"/>
    </row>
    <row r="53" spans="1:9" ht="12.6" customHeight="1" x14ac:dyDescent="0.2">
      <c r="A53" s="152"/>
      <c r="B53" s="184" t="s">
        <v>449</v>
      </c>
      <c r="C53" s="166">
        <v>150</v>
      </c>
      <c r="D53" s="153"/>
      <c r="E53" s="153"/>
      <c r="F53" s="153"/>
      <c r="G53" s="153"/>
      <c r="H53" s="154">
        <f t="shared" si="1"/>
        <v>150</v>
      </c>
      <c r="I53" s="151"/>
    </row>
    <row r="54" spans="1:9" ht="13.5" customHeight="1" x14ac:dyDescent="0.2">
      <c r="A54" s="152" t="s">
        <v>360</v>
      </c>
      <c r="B54" s="135" t="s">
        <v>450</v>
      </c>
      <c r="C54" s="166">
        <v>2000</v>
      </c>
      <c r="D54" s="166"/>
      <c r="E54" s="166">
        <v>180</v>
      </c>
      <c r="F54" s="166"/>
      <c r="G54" s="166"/>
      <c r="H54" s="154">
        <f t="shared" si="1"/>
        <v>2180</v>
      </c>
      <c r="I54" s="151"/>
    </row>
    <row r="55" spans="1:9" ht="13.5" customHeight="1" x14ac:dyDescent="0.2">
      <c r="A55" s="148" t="s">
        <v>361</v>
      </c>
      <c r="B55" s="164" t="s">
        <v>362</v>
      </c>
      <c r="C55" s="165">
        <f>C56+C57+C58+C59+C60+C61+C66</f>
        <v>10695</v>
      </c>
      <c r="D55" s="165">
        <f>D56+D57+D58+D59+D60+D61+D66</f>
        <v>230</v>
      </c>
      <c r="E55" s="165">
        <f>E56+E57+E58+E59+E60+E61+E66</f>
        <v>105</v>
      </c>
      <c r="F55" s="165">
        <f>F56+F57+F58+F59+F60+F61+F66</f>
        <v>0</v>
      </c>
      <c r="G55" s="165">
        <f>G56+G57+G58+G59+G60+G61+G66</f>
        <v>0</v>
      </c>
      <c r="H55" s="154">
        <f t="shared" si="1"/>
        <v>11030</v>
      </c>
      <c r="I55" s="163">
        <f>SUM(H56:H72)-H61-H66</f>
        <v>11030</v>
      </c>
    </row>
    <row r="56" spans="1:9" ht="13.5" customHeight="1" x14ac:dyDescent="0.2">
      <c r="A56" s="152" t="s">
        <v>363</v>
      </c>
      <c r="B56" s="169" t="s">
        <v>404</v>
      </c>
      <c r="C56" s="166">
        <v>2200</v>
      </c>
      <c r="D56" s="153"/>
      <c r="E56" s="153"/>
      <c r="F56" s="153"/>
      <c r="G56" s="153"/>
      <c r="H56" s="154">
        <f t="shared" si="1"/>
        <v>2200</v>
      </c>
      <c r="I56" s="151"/>
    </row>
    <row r="57" spans="1:9" ht="13.5" customHeight="1" x14ac:dyDescent="0.2">
      <c r="A57" s="152" t="s">
        <v>364</v>
      </c>
      <c r="B57" s="169" t="s">
        <v>405</v>
      </c>
      <c r="C57" s="166"/>
      <c r="D57" s="153"/>
      <c r="E57" s="153"/>
      <c r="F57" s="153"/>
      <c r="G57" s="153"/>
      <c r="H57" s="154">
        <f t="shared" si="1"/>
        <v>0</v>
      </c>
      <c r="I57" s="151"/>
    </row>
    <row r="58" spans="1:9" ht="13.5" customHeight="1" x14ac:dyDescent="0.2">
      <c r="A58" s="152" t="s">
        <v>365</v>
      </c>
      <c r="B58" s="169" t="s">
        <v>451</v>
      </c>
      <c r="C58" s="166">
        <v>170</v>
      </c>
      <c r="D58" s="166"/>
      <c r="E58" s="166"/>
      <c r="F58" s="166"/>
      <c r="G58" s="166"/>
      <c r="H58" s="154">
        <f t="shared" si="1"/>
        <v>170</v>
      </c>
      <c r="I58" s="163"/>
    </row>
    <row r="59" spans="1:9" ht="13.5" customHeight="1" x14ac:dyDescent="0.2">
      <c r="A59" s="152" t="s">
        <v>366</v>
      </c>
      <c r="B59" s="169" t="s">
        <v>406</v>
      </c>
      <c r="C59" s="166">
        <v>1000</v>
      </c>
      <c r="D59" s="166"/>
      <c r="E59" s="166"/>
      <c r="F59" s="166"/>
      <c r="G59" s="166"/>
      <c r="H59" s="154">
        <f t="shared" si="1"/>
        <v>1000</v>
      </c>
      <c r="I59" s="163"/>
    </row>
    <row r="60" spans="1:9" ht="13.5" customHeight="1" x14ac:dyDescent="0.2">
      <c r="A60" s="152" t="s">
        <v>367</v>
      </c>
      <c r="B60" s="169" t="s">
        <v>407</v>
      </c>
      <c r="C60" s="166"/>
      <c r="D60" s="153"/>
      <c r="E60" s="153"/>
      <c r="F60" s="153"/>
      <c r="G60" s="153"/>
      <c r="H60" s="154">
        <f t="shared" si="1"/>
        <v>0</v>
      </c>
      <c r="I60" s="151"/>
    </row>
    <row r="61" spans="1:9" ht="13.5" customHeight="1" x14ac:dyDescent="0.2">
      <c r="A61" s="152" t="s">
        <v>368</v>
      </c>
      <c r="B61" s="169" t="s">
        <v>408</v>
      </c>
      <c r="C61" s="166">
        <f>SUM(C62:C65)</f>
        <v>2035</v>
      </c>
      <c r="D61" s="166">
        <f>SUM(D62:D65)</f>
        <v>230</v>
      </c>
      <c r="E61" s="166">
        <f>SUM(E62:E65)</f>
        <v>105</v>
      </c>
      <c r="F61" s="166">
        <f>SUM(F62:F65)</f>
        <v>0</v>
      </c>
      <c r="G61" s="166">
        <f>SUM(G62:G65)</f>
        <v>0</v>
      </c>
      <c r="H61" s="154">
        <f t="shared" si="1"/>
        <v>2370</v>
      </c>
      <c r="I61" s="151"/>
    </row>
    <row r="62" spans="1:9" ht="13.5" customHeight="1" x14ac:dyDescent="0.2">
      <c r="A62" s="152"/>
      <c r="B62" s="169" t="s">
        <v>409</v>
      </c>
      <c r="C62" s="169">
        <v>1200</v>
      </c>
      <c r="D62" s="153">
        <v>200</v>
      </c>
      <c r="E62" s="153">
        <v>80</v>
      </c>
      <c r="F62" s="153"/>
      <c r="G62" s="153"/>
      <c r="H62" s="154">
        <f t="shared" si="1"/>
        <v>1480</v>
      </c>
      <c r="I62" s="151"/>
    </row>
    <row r="63" spans="1:9" ht="13.5" customHeight="1" x14ac:dyDescent="0.2">
      <c r="A63" s="152"/>
      <c r="B63" s="168" t="s">
        <v>410</v>
      </c>
      <c r="C63" s="153">
        <v>200</v>
      </c>
      <c r="D63" s="153"/>
      <c r="E63" s="153"/>
      <c r="F63" s="153"/>
      <c r="G63" s="153"/>
      <c r="H63" s="154">
        <f t="shared" si="1"/>
        <v>200</v>
      </c>
      <c r="I63" s="151"/>
    </row>
    <row r="64" spans="1:9" ht="13.5" customHeight="1" x14ac:dyDescent="0.2">
      <c r="A64" s="152"/>
      <c r="B64" s="168" t="s">
        <v>411</v>
      </c>
      <c r="C64" s="153">
        <v>135</v>
      </c>
      <c r="D64" s="153">
        <v>30</v>
      </c>
      <c r="E64" s="153">
        <v>25</v>
      </c>
      <c r="F64" s="153"/>
      <c r="G64" s="153"/>
      <c r="H64" s="154">
        <f t="shared" si="1"/>
        <v>190</v>
      </c>
      <c r="I64" s="151"/>
    </row>
    <row r="65" spans="1:9" ht="12.6" customHeight="1" x14ac:dyDescent="0.2">
      <c r="A65" s="152"/>
      <c r="B65" s="168" t="s">
        <v>452</v>
      </c>
      <c r="C65" s="153">
        <v>500</v>
      </c>
      <c r="D65" s="153"/>
      <c r="E65" s="153"/>
      <c r="F65" s="153"/>
      <c r="G65" s="153"/>
      <c r="H65" s="154">
        <f t="shared" si="1"/>
        <v>500</v>
      </c>
      <c r="I65" s="151"/>
    </row>
    <row r="66" spans="1:9" ht="13.5" customHeight="1" x14ac:dyDescent="0.2">
      <c r="A66" s="152" t="s">
        <v>369</v>
      </c>
      <c r="B66" s="169" t="s">
        <v>412</v>
      </c>
      <c r="C66" s="166">
        <f>SUM(C67:C72)</f>
        <v>5290</v>
      </c>
      <c r="D66" s="166">
        <f>SUM(D67:D72)</f>
        <v>0</v>
      </c>
      <c r="E66" s="166">
        <f>SUM(E67:E72)</f>
        <v>0</v>
      </c>
      <c r="F66" s="166">
        <f>SUM(F67:F72)</f>
        <v>0</v>
      </c>
      <c r="G66" s="166">
        <f>SUM(G67:G72)</f>
        <v>0</v>
      </c>
      <c r="H66" s="154">
        <f t="shared" si="1"/>
        <v>5290</v>
      </c>
      <c r="I66" s="163"/>
    </row>
    <row r="67" spans="1:9" ht="13.5" customHeight="1" x14ac:dyDescent="0.2">
      <c r="A67" s="152"/>
      <c r="B67" s="170" t="s">
        <v>413</v>
      </c>
      <c r="C67" s="153">
        <v>3000</v>
      </c>
      <c r="D67" s="153"/>
      <c r="E67" s="153"/>
      <c r="F67" s="153"/>
      <c r="G67" s="153"/>
      <c r="H67" s="154">
        <f t="shared" si="1"/>
        <v>3000</v>
      </c>
      <c r="I67" s="151"/>
    </row>
    <row r="68" spans="1:9" ht="13.5" customHeight="1" x14ac:dyDescent="0.2">
      <c r="A68" s="152"/>
      <c r="B68" s="168" t="s">
        <v>414</v>
      </c>
      <c r="C68" s="166">
        <v>300</v>
      </c>
      <c r="D68" s="153"/>
      <c r="E68" s="153"/>
      <c r="F68" s="153"/>
      <c r="G68" s="153"/>
      <c r="H68" s="154">
        <f t="shared" si="1"/>
        <v>300</v>
      </c>
      <c r="I68" s="151"/>
    </row>
    <row r="69" spans="1:9" ht="13.5" customHeight="1" x14ac:dyDescent="0.2">
      <c r="A69" s="152"/>
      <c r="B69" s="168" t="s">
        <v>415</v>
      </c>
      <c r="C69" s="166">
        <v>150</v>
      </c>
      <c r="D69" s="153"/>
      <c r="E69" s="153"/>
      <c r="F69" s="153"/>
      <c r="G69" s="153"/>
      <c r="H69" s="154">
        <f t="shared" si="1"/>
        <v>150</v>
      </c>
      <c r="I69" s="151"/>
    </row>
    <row r="70" spans="1:9" ht="13.5" customHeight="1" x14ac:dyDescent="0.2">
      <c r="A70" s="152"/>
      <c r="B70" s="168" t="s">
        <v>416</v>
      </c>
      <c r="C70" s="166">
        <v>1000</v>
      </c>
      <c r="D70" s="153"/>
      <c r="E70" s="153"/>
      <c r="F70" s="153"/>
      <c r="G70" s="153"/>
      <c r="H70" s="154">
        <f t="shared" si="1"/>
        <v>1000</v>
      </c>
      <c r="I70" s="151"/>
    </row>
    <row r="71" spans="1:9" ht="13.5" customHeight="1" x14ac:dyDescent="0.2">
      <c r="A71" s="152"/>
      <c r="B71" s="168" t="s">
        <v>417</v>
      </c>
      <c r="C71" s="166">
        <v>240</v>
      </c>
      <c r="D71" s="153"/>
      <c r="E71" s="153"/>
      <c r="F71" s="153"/>
      <c r="G71" s="153"/>
      <c r="H71" s="154">
        <f t="shared" ref="H71:H91" si="2">SUM(C71:G71)</f>
        <v>240</v>
      </c>
      <c r="I71" s="151"/>
    </row>
    <row r="72" spans="1:9" ht="13.5" customHeight="1" x14ac:dyDescent="0.2">
      <c r="A72" s="152"/>
      <c r="B72" s="168" t="s">
        <v>370</v>
      </c>
      <c r="C72" s="166">
        <v>600</v>
      </c>
      <c r="D72" s="153"/>
      <c r="E72" s="153"/>
      <c r="F72" s="153"/>
      <c r="G72" s="153"/>
      <c r="H72" s="154">
        <f t="shared" si="2"/>
        <v>600</v>
      </c>
      <c r="I72" s="151"/>
    </row>
    <row r="73" spans="1:9" ht="13.5" customHeight="1" x14ac:dyDescent="0.2">
      <c r="A73" s="148" t="s">
        <v>371</v>
      </c>
      <c r="B73" s="164" t="s">
        <v>372</v>
      </c>
      <c r="C73" s="165">
        <f>SUM(C74:C75)</f>
        <v>600</v>
      </c>
      <c r="D73" s="165">
        <f>SUM(D74:D75)</f>
        <v>80</v>
      </c>
      <c r="E73" s="165">
        <f>SUM(E74:E75)</f>
        <v>0</v>
      </c>
      <c r="F73" s="165">
        <f>SUM(F74:F75)</f>
        <v>0</v>
      </c>
      <c r="G73" s="165">
        <f>SUM(G74:G75)</f>
        <v>0</v>
      </c>
      <c r="H73" s="154">
        <f t="shared" si="2"/>
        <v>680</v>
      </c>
      <c r="I73" s="163">
        <f>SUM(H74:H75)</f>
        <v>680</v>
      </c>
    </row>
    <row r="74" spans="1:9" ht="13.5" customHeight="1" x14ac:dyDescent="0.2">
      <c r="A74" s="152" t="s">
        <v>373</v>
      </c>
      <c r="B74" s="169" t="s">
        <v>374</v>
      </c>
      <c r="C74" s="166">
        <v>400</v>
      </c>
      <c r="D74" s="153">
        <v>80</v>
      </c>
      <c r="E74" s="153"/>
      <c r="F74" s="153"/>
      <c r="G74" s="153"/>
      <c r="H74" s="154">
        <f t="shared" si="2"/>
        <v>480</v>
      </c>
      <c r="I74" s="151"/>
    </row>
    <row r="75" spans="1:9" ht="13.5" customHeight="1" x14ac:dyDescent="0.2">
      <c r="A75" s="152" t="s">
        <v>375</v>
      </c>
      <c r="B75" s="169" t="s">
        <v>376</v>
      </c>
      <c r="C75" s="166">
        <v>200</v>
      </c>
      <c r="D75" s="153"/>
      <c r="E75" s="153"/>
      <c r="F75" s="153"/>
      <c r="G75" s="153"/>
      <c r="H75" s="154">
        <f t="shared" si="2"/>
        <v>200</v>
      </c>
      <c r="I75" s="151"/>
    </row>
    <row r="76" spans="1:9" ht="13.5" customHeight="1" x14ac:dyDescent="0.2">
      <c r="A76" s="148" t="s">
        <v>377</v>
      </c>
      <c r="B76" s="164" t="s">
        <v>378</v>
      </c>
      <c r="C76" s="165">
        <f>SUM(C77:C78)</f>
        <v>5977</v>
      </c>
      <c r="D76" s="165">
        <f>SUM(D77:D78)</f>
        <v>62</v>
      </c>
      <c r="E76" s="165">
        <f>SUM(E77:E78)</f>
        <v>126</v>
      </c>
      <c r="F76" s="165">
        <f>SUM(F77:F78)</f>
        <v>0</v>
      </c>
      <c r="G76" s="165">
        <f>SUM(G77:G78)</f>
        <v>0</v>
      </c>
      <c r="H76" s="154">
        <f t="shared" si="2"/>
        <v>6165</v>
      </c>
      <c r="I76" s="151">
        <f>SUM(H77:H78)</f>
        <v>6165</v>
      </c>
    </row>
    <row r="77" spans="1:9" ht="13.5" customHeight="1" x14ac:dyDescent="0.2">
      <c r="A77" s="152" t="s">
        <v>379</v>
      </c>
      <c r="B77" s="169" t="s">
        <v>380</v>
      </c>
      <c r="C77" s="166">
        <v>5610</v>
      </c>
      <c r="D77" s="166">
        <v>62</v>
      </c>
      <c r="E77" s="166">
        <v>126</v>
      </c>
      <c r="F77" s="166">
        <f>(F55+F44+F34)*0.27</f>
        <v>0</v>
      </c>
      <c r="G77" s="166">
        <f>(G55+G44+G34)*0.27</f>
        <v>0</v>
      </c>
      <c r="H77" s="154">
        <f t="shared" si="2"/>
        <v>5798</v>
      </c>
      <c r="I77" s="171"/>
    </row>
    <row r="78" spans="1:9" ht="13.5" customHeight="1" x14ac:dyDescent="0.2">
      <c r="A78" s="152" t="s">
        <v>381</v>
      </c>
      <c r="B78" s="169" t="s">
        <v>382</v>
      </c>
      <c r="C78" s="166">
        <f>SUM(C79:C81)</f>
        <v>367</v>
      </c>
      <c r="D78" s="166">
        <f>SUM(D79:D81)</f>
        <v>0</v>
      </c>
      <c r="E78" s="166">
        <f>SUM(E79:E81)</f>
        <v>0</v>
      </c>
      <c r="F78" s="166">
        <f>SUM(F79:F81)</f>
        <v>0</v>
      </c>
      <c r="G78" s="166">
        <f>SUM(G79:G81)</f>
        <v>0</v>
      </c>
      <c r="H78" s="154">
        <f t="shared" si="2"/>
        <v>367</v>
      </c>
      <c r="I78" s="163"/>
    </row>
    <row r="79" spans="1:9" ht="13.5" customHeight="1" x14ac:dyDescent="0.2">
      <c r="A79" s="152"/>
      <c r="B79" s="167" t="s">
        <v>453</v>
      </c>
      <c r="C79" s="153">
        <v>190</v>
      </c>
      <c r="D79" s="153"/>
      <c r="E79" s="153"/>
      <c r="F79" s="153"/>
      <c r="G79" s="153"/>
      <c r="H79" s="154">
        <f t="shared" si="2"/>
        <v>190</v>
      </c>
      <c r="I79" s="151"/>
    </row>
    <row r="80" spans="1:9" ht="13.5" customHeight="1" x14ac:dyDescent="0.2">
      <c r="A80" s="152"/>
      <c r="B80" s="168" t="s">
        <v>454</v>
      </c>
      <c r="C80" s="186">
        <v>45</v>
      </c>
      <c r="D80" s="153"/>
      <c r="E80" s="153"/>
      <c r="F80" s="153"/>
      <c r="G80" s="153"/>
      <c r="H80" s="154">
        <f t="shared" si="2"/>
        <v>45</v>
      </c>
      <c r="I80" s="151"/>
    </row>
    <row r="81" spans="1:9" ht="13.5" customHeight="1" x14ac:dyDescent="0.2">
      <c r="A81" s="152"/>
      <c r="B81" s="168" t="s">
        <v>455</v>
      </c>
      <c r="C81" s="186">
        <v>132</v>
      </c>
      <c r="D81" s="153"/>
      <c r="E81" s="153"/>
      <c r="F81" s="153"/>
      <c r="G81" s="153"/>
      <c r="H81" s="154">
        <f t="shared" si="2"/>
        <v>132</v>
      </c>
      <c r="I81" s="151"/>
    </row>
    <row r="82" spans="1:9" ht="13.5" customHeight="1" x14ac:dyDescent="0.2">
      <c r="A82" s="161" t="s">
        <v>383</v>
      </c>
      <c r="B82" s="161" t="s">
        <v>384</v>
      </c>
      <c r="C82" s="162">
        <f>SUM(C34+C44+C55+C73+C76)</f>
        <v>26692</v>
      </c>
      <c r="D82" s="162">
        <f>SUM(D34+D44+D55+D73+D76)</f>
        <v>372</v>
      </c>
      <c r="E82" s="162">
        <f>SUM(E34+E44+E55+E73+E76)</f>
        <v>591</v>
      </c>
      <c r="F82" s="162">
        <f>SUM(F34+F44+F55+F73+F76)</f>
        <v>0</v>
      </c>
      <c r="G82" s="162">
        <f>SUM(G34+G44+G55+G73+G76)</f>
        <v>0</v>
      </c>
      <c r="H82" s="172">
        <f t="shared" si="2"/>
        <v>27655</v>
      </c>
      <c r="I82" s="163">
        <f>SUM(I34:I81)</f>
        <v>27655</v>
      </c>
    </row>
    <row r="83" spans="1:9" ht="13.5" customHeight="1" x14ac:dyDescent="0.2">
      <c r="A83" s="161" t="s">
        <v>385</v>
      </c>
      <c r="B83" s="136" t="s">
        <v>204</v>
      </c>
      <c r="C83" s="162"/>
      <c r="D83" s="173"/>
      <c r="E83" s="173"/>
      <c r="F83" s="173"/>
      <c r="G83" s="173"/>
      <c r="H83" s="172">
        <f t="shared" si="2"/>
        <v>0</v>
      </c>
      <c r="I83" s="151"/>
    </row>
    <row r="84" spans="1:9" ht="13.5" customHeight="1" x14ac:dyDescent="0.2">
      <c r="A84" s="161" t="s">
        <v>386</v>
      </c>
      <c r="B84" s="161" t="s">
        <v>205</v>
      </c>
      <c r="C84" s="162"/>
      <c r="D84" s="173"/>
      <c r="E84" s="173"/>
      <c r="F84" s="173"/>
      <c r="G84" s="173"/>
      <c r="H84" s="172">
        <f t="shared" si="2"/>
        <v>0</v>
      </c>
      <c r="I84" s="151"/>
    </row>
    <row r="85" spans="1:9" ht="14.25" customHeight="1" x14ac:dyDescent="0.25">
      <c r="A85" s="161"/>
      <c r="B85" s="174" t="s">
        <v>388</v>
      </c>
      <c r="C85" s="175">
        <f>SUM(C28+C33+C82+C83+C84)</f>
        <v>122092</v>
      </c>
      <c r="D85" s="175">
        <f>SUM(D28+D33+D82+D83+D84)</f>
        <v>11420</v>
      </c>
      <c r="E85" s="175">
        <f>SUM(E28+E33+E82+E83+E84)</f>
        <v>9799</v>
      </c>
      <c r="F85" s="175">
        <f>SUM(F28+F33+F82+F83+F84)</f>
        <v>539</v>
      </c>
      <c r="G85" s="175">
        <f>SUM(G28+G33+G82+G83+G84)</f>
        <v>7648</v>
      </c>
      <c r="H85" s="172">
        <f t="shared" si="2"/>
        <v>151498</v>
      </c>
      <c r="I85" s="151"/>
    </row>
    <row r="86" spans="1:9" ht="15.75" customHeight="1" x14ac:dyDescent="0.2">
      <c r="A86" s="161" t="s">
        <v>389</v>
      </c>
      <c r="B86" s="161" t="s">
        <v>418</v>
      </c>
      <c r="C86" s="162">
        <f>SUM(C87:C89)</f>
        <v>2000</v>
      </c>
      <c r="D86" s="162">
        <f>SUM(D87:D89)</f>
        <v>0</v>
      </c>
      <c r="E86" s="162">
        <f>SUM(E87:E89)</f>
        <v>0</v>
      </c>
      <c r="F86" s="162">
        <f>SUM(F87:F89)</f>
        <v>0</v>
      </c>
      <c r="G86" s="162">
        <f>SUM(G87:G89)</f>
        <v>0</v>
      </c>
      <c r="H86" s="172">
        <f t="shared" si="2"/>
        <v>2000</v>
      </c>
      <c r="I86" s="151"/>
    </row>
    <row r="87" spans="1:9" ht="13.5" customHeight="1" x14ac:dyDescent="0.2">
      <c r="A87" s="148"/>
      <c r="B87" s="135" t="s">
        <v>419</v>
      </c>
      <c r="C87" s="166">
        <v>500</v>
      </c>
      <c r="D87" s="155"/>
      <c r="E87" s="155"/>
      <c r="F87" s="155"/>
      <c r="G87" s="155"/>
      <c r="H87" s="154">
        <f t="shared" si="2"/>
        <v>500</v>
      </c>
      <c r="I87" s="151"/>
    </row>
    <row r="88" spans="1:9" ht="13.5" customHeight="1" x14ac:dyDescent="0.2">
      <c r="A88" s="148"/>
      <c r="B88" s="135" t="s">
        <v>420</v>
      </c>
      <c r="C88" s="166">
        <v>1000</v>
      </c>
      <c r="D88" s="155"/>
      <c r="E88" s="155"/>
      <c r="F88" s="155"/>
      <c r="G88" s="155"/>
      <c r="H88" s="154">
        <f t="shared" si="2"/>
        <v>1000</v>
      </c>
      <c r="I88" s="151"/>
    </row>
    <row r="89" spans="1:9" ht="13.5" customHeight="1" x14ac:dyDescent="0.2">
      <c r="A89" s="148"/>
      <c r="B89" s="135" t="s">
        <v>456</v>
      </c>
      <c r="C89" s="166">
        <v>500</v>
      </c>
      <c r="D89" s="155"/>
      <c r="E89" s="155"/>
      <c r="F89" s="155"/>
      <c r="G89" s="155"/>
      <c r="H89" s="154">
        <f t="shared" si="2"/>
        <v>500</v>
      </c>
      <c r="I89" s="151"/>
    </row>
    <row r="90" spans="1:9" ht="14.85" customHeight="1" x14ac:dyDescent="0.25">
      <c r="A90" s="176"/>
      <c r="B90" s="177" t="s">
        <v>233</v>
      </c>
      <c r="C90" s="175">
        <f>C85+C86</f>
        <v>124092</v>
      </c>
      <c r="D90" s="175">
        <f>D85+D86</f>
        <v>11420</v>
      </c>
      <c r="E90" s="175">
        <f>E85+E86</f>
        <v>9799</v>
      </c>
      <c r="F90" s="175">
        <f>F85+F86</f>
        <v>539</v>
      </c>
      <c r="G90" s="175">
        <f>G85+G86</f>
        <v>7648</v>
      </c>
      <c r="H90" s="172">
        <f t="shared" si="2"/>
        <v>153498</v>
      </c>
      <c r="I90" s="163"/>
    </row>
    <row r="91" spans="1:9" ht="13.5" x14ac:dyDescent="0.25">
      <c r="A91" s="152"/>
      <c r="B91" s="178" t="s">
        <v>390</v>
      </c>
      <c r="C91" s="155">
        <v>17</v>
      </c>
      <c r="D91" s="153">
        <v>4</v>
      </c>
      <c r="E91" s="153">
        <v>3</v>
      </c>
      <c r="F91" s="153">
        <v>2</v>
      </c>
      <c r="G91" s="153"/>
      <c r="H91" s="154">
        <f t="shared" si="2"/>
        <v>26</v>
      </c>
      <c r="I91" s="151"/>
    </row>
    <row r="92" spans="1:9" x14ac:dyDescent="0.2">
      <c r="C92" s="179"/>
      <c r="D92" s="171"/>
      <c r="E92" s="171"/>
      <c r="F92" s="171"/>
      <c r="G92" s="171"/>
      <c r="H92" s="171"/>
      <c r="I92" s="151"/>
    </row>
    <row r="94" spans="1:9" x14ac:dyDescent="0.2">
      <c r="H94" s="180"/>
    </row>
    <row r="96" spans="1:9" x14ac:dyDescent="0.2">
      <c r="B96" s="181"/>
    </row>
    <row r="97" spans="2:2" x14ac:dyDescent="0.2">
      <c r="B97" s="181"/>
    </row>
    <row r="98" spans="2:2" x14ac:dyDescent="0.2">
      <c r="B98" s="181"/>
    </row>
    <row r="99" spans="2:2" x14ac:dyDescent="0.2">
      <c r="B99" s="181"/>
    </row>
  </sheetData>
  <sheetProtection selectLockedCells="1" selectUnlockedCells="1"/>
  <mergeCells count="4">
    <mergeCell ref="A2:H2"/>
    <mergeCell ref="A5:A6"/>
    <mergeCell ref="B5:B6"/>
    <mergeCell ref="C5:H5"/>
  </mergeCells>
  <pageMargins left="0.74027777777777781" right="0.15763888888888888" top="0.17986111111111111" bottom="0.15763888888888888" header="0.51180555555555551" footer="0.51180555555555551"/>
  <pageSetup paperSize="9" scale="58" firstPageNumber="0" orientation="portrait" horizontalDpi="300" verticalDpi="300" r:id="rId1"/>
  <headerFooter alignWithMargins="0"/>
  <rowBreaks count="1" manualBreakCount="1">
    <brk id="92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view="pageBreakPreview" workbookViewId="0">
      <selection activeCell="F37" sqref="F37"/>
    </sheetView>
  </sheetViews>
  <sheetFormatPr defaultColWidth="11.5703125" defaultRowHeight="12.75" x14ac:dyDescent="0.2"/>
  <cols>
    <col min="1" max="1" width="60.7109375" style="362" customWidth="1"/>
    <col min="2" max="3" width="9.140625" style="362" customWidth="1"/>
    <col min="4" max="7" width="13.7109375" style="362" customWidth="1"/>
    <col min="8" max="16384" width="11.5703125" style="362"/>
  </cols>
  <sheetData>
    <row r="1" spans="1:7" ht="16.5" customHeight="1" x14ac:dyDescent="0.2">
      <c r="A1" s="381"/>
      <c r="B1" s="382"/>
      <c r="C1" s="382"/>
      <c r="D1" s="382"/>
      <c r="E1" s="382"/>
      <c r="F1" s="58"/>
      <c r="G1" s="26" t="s">
        <v>648</v>
      </c>
    </row>
    <row r="2" spans="1:7" ht="14.25" customHeight="1" x14ac:dyDescent="0.2">
      <c r="A2" s="452" t="s">
        <v>653</v>
      </c>
      <c r="B2" s="452"/>
      <c r="C2" s="452"/>
      <c r="D2" s="452"/>
      <c r="E2" s="452"/>
      <c r="F2" s="452"/>
      <c r="G2" s="452"/>
    </row>
    <row r="3" spans="1:7" x14ac:dyDescent="0.2">
      <c r="A3" s="342"/>
      <c r="B3" s="342"/>
      <c r="C3" s="342"/>
      <c r="D3" s="342"/>
      <c r="E3" s="342"/>
      <c r="F3" s="342"/>
      <c r="G3" s="342"/>
    </row>
    <row r="4" spans="1:7" ht="14.25" x14ac:dyDescent="0.2">
      <c r="A4" s="451" t="s">
        <v>590</v>
      </c>
      <c r="B4" s="451"/>
      <c r="C4" s="451"/>
      <c r="D4" s="451"/>
      <c r="E4" s="451"/>
      <c r="F4" s="451"/>
      <c r="G4" s="451"/>
    </row>
    <row r="5" spans="1:7" ht="17.25" customHeight="1" thickBot="1" x14ac:dyDescent="0.25">
      <c r="A5" s="345" t="s">
        <v>591</v>
      </c>
      <c r="B5" s="345"/>
      <c r="C5" s="345"/>
      <c r="D5" s="345"/>
      <c r="E5" s="345"/>
      <c r="F5" s="345"/>
      <c r="G5" s="345"/>
    </row>
    <row r="6" spans="1:7" ht="38.25" x14ac:dyDescent="0.2">
      <c r="A6" s="363" t="s">
        <v>578</v>
      </c>
      <c r="B6" s="364" t="s">
        <v>579</v>
      </c>
      <c r="C6" s="365" t="s">
        <v>580</v>
      </c>
      <c r="D6" s="410" t="s">
        <v>581</v>
      </c>
      <c r="E6" s="412" t="s">
        <v>661</v>
      </c>
      <c r="F6" s="411" t="s">
        <v>582</v>
      </c>
      <c r="G6" s="366" t="s">
        <v>583</v>
      </c>
    </row>
    <row r="7" spans="1:7" ht="13.5" thickBot="1" x14ac:dyDescent="0.25">
      <c r="A7" s="378" t="s">
        <v>584</v>
      </c>
      <c r="B7" s="379" t="s">
        <v>585</v>
      </c>
      <c r="C7" s="379" t="s">
        <v>586</v>
      </c>
      <c r="D7" s="379" t="s">
        <v>587</v>
      </c>
      <c r="E7" s="379" t="s">
        <v>588</v>
      </c>
      <c r="F7" s="379" t="s">
        <v>589</v>
      </c>
      <c r="G7" s="379" t="s">
        <v>662</v>
      </c>
    </row>
    <row r="8" spans="1:7" x14ac:dyDescent="0.2">
      <c r="A8" s="374" t="s">
        <v>344</v>
      </c>
      <c r="B8" s="393">
        <v>1</v>
      </c>
      <c r="C8" s="376" t="s">
        <v>343</v>
      </c>
      <c r="D8" s="377">
        <f>[9]Költségvetésbe!D8</f>
        <v>70098513</v>
      </c>
      <c r="E8" s="377">
        <f>[9]Költségvetésbe!E8</f>
        <v>70248513</v>
      </c>
      <c r="F8" s="377">
        <f>[9]Költségvetésbe!F8</f>
        <v>0</v>
      </c>
      <c r="G8" s="377">
        <f>[9]Költségvetésbe!G8</f>
        <v>70248513</v>
      </c>
    </row>
    <row r="9" spans="1:7" x14ac:dyDescent="0.2">
      <c r="A9" s="367" t="s">
        <v>592</v>
      </c>
      <c r="B9" s="356">
        <v>2</v>
      </c>
      <c r="C9" s="353" t="s">
        <v>346</v>
      </c>
      <c r="D9" s="377">
        <f>[9]Költségvetésbe!D9</f>
        <v>150000</v>
      </c>
      <c r="E9" s="377">
        <f>[9]Költségvetésbe!E9</f>
        <v>150000</v>
      </c>
      <c r="F9" s="377">
        <f>[9]Költségvetésbe!F9</f>
        <v>0</v>
      </c>
      <c r="G9" s="377">
        <f>[9]Költségvetésbe!G9</f>
        <v>150000</v>
      </c>
    </row>
    <row r="10" spans="1:7" x14ac:dyDescent="0.2">
      <c r="A10" s="368" t="s">
        <v>593</v>
      </c>
      <c r="B10" s="356">
        <v>3</v>
      </c>
      <c r="C10" s="357" t="s">
        <v>32</v>
      </c>
      <c r="D10" s="358">
        <f>D8+D9</f>
        <v>70248513</v>
      </c>
      <c r="E10" s="358">
        <f t="shared" ref="E10:G10" si="0">E8+E9</f>
        <v>70398513</v>
      </c>
      <c r="F10" s="358">
        <f t="shared" si="0"/>
        <v>0</v>
      </c>
      <c r="G10" s="358">
        <f t="shared" si="0"/>
        <v>70398513</v>
      </c>
    </row>
    <row r="11" spans="1:7" x14ac:dyDescent="0.2">
      <c r="A11" s="368" t="s">
        <v>234</v>
      </c>
      <c r="B11" s="356">
        <v>4</v>
      </c>
      <c r="C11" s="357" t="s">
        <v>34</v>
      </c>
      <c r="D11" s="358">
        <f>[9]Költségvetésbe!D11</f>
        <v>14036052</v>
      </c>
      <c r="E11" s="358">
        <f>[9]Költségvetésbe!E11</f>
        <v>14036052</v>
      </c>
      <c r="F11" s="358">
        <f>[9]Költségvetésbe!F11</f>
        <v>0</v>
      </c>
      <c r="G11" s="358">
        <f>[9]Költségvetésbe!G11</f>
        <v>14036052</v>
      </c>
    </row>
    <row r="12" spans="1:7" x14ac:dyDescent="0.2">
      <c r="A12" s="367" t="s">
        <v>594</v>
      </c>
      <c r="B12" s="356">
        <v>5</v>
      </c>
      <c r="C12" s="353" t="s">
        <v>457</v>
      </c>
      <c r="D12" s="354">
        <f>[9]Költségvetésbe!D12</f>
        <v>7760000</v>
      </c>
      <c r="E12" s="354">
        <f>[9]Költségvetésbe!E12</f>
        <v>7460000</v>
      </c>
      <c r="F12" s="354">
        <f>[9]Költségvetésbe!F12</f>
        <v>0</v>
      </c>
      <c r="G12" s="354">
        <f>[9]Költségvetésbe!G12</f>
        <v>7460000</v>
      </c>
    </row>
    <row r="13" spans="1:7" x14ac:dyDescent="0.2">
      <c r="A13" s="367" t="s">
        <v>358</v>
      </c>
      <c r="B13" s="356">
        <v>6</v>
      </c>
      <c r="C13" s="353" t="s">
        <v>458</v>
      </c>
      <c r="D13" s="354">
        <f>[9]Költségvetésbe!D13</f>
        <v>400000</v>
      </c>
      <c r="E13" s="354">
        <f>[9]Költségvetésbe!E13</f>
        <v>400000</v>
      </c>
      <c r="F13" s="354">
        <f>[9]Költségvetésbe!F13</f>
        <v>0</v>
      </c>
      <c r="G13" s="354">
        <f>[9]Költségvetésbe!G13</f>
        <v>400000</v>
      </c>
    </row>
    <row r="14" spans="1:7" x14ac:dyDescent="0.2">
      <c r="A14" s="367" t="s">
        <v>595</v>
      </c>
      <c r="B14" s="356">
        <v>7</v>
      </c>
      <c r="C14" s="353" t="s">
        <v>459</v>
      </c>
      <c r="D14" s="354">
        <f>[9]Költségvetésbe!D14</f>
        <v>4912000</v>
      </c>
      <c r="E14" s="354">
        <f>[9]Költségvetésbe!E14</f>
        <v>5061000</v>
      </c>
      <c r="F14" s="354">
        <f>[9]Költségvetésbe!F14</f>
        <v>1000</v>
      </c>
      <c r="G14" s="354">
        <f>[9]Költségvetésbe!G14</f>
        <v>5062000</v>
      </c>
    </row>
    <row r="15" spans="1:7" x14ac:dyDescent="0.2">
      <c r="A15" s="367" t="s">
        <v>372</v>
      </c>
      <c r="B15" s="356">
        <v>8</v>
      </c>
      <c r="C15" s="353" t="s">
        <v>460</v>
      </c>
      <c r="D15" s="354">
        <f>[9]Költségvetésbe!D15</f>
        <v>100000</v>
      </c>
      <c r="E15" s="354">
        <f>[9]Költségvetésbe!E15</f>
        <v>100000</v>
      </c>
      <c r="F15" s="354">
        <f>[9]Költségvetésbe!F15</f>
        <v>-1000</v>
      </c>
      <c r="G15" s="354">
        <f>[9]Költségvetésbe!G15</f>
        <v>99000</v>
      </c>
    </row>
    <row r="16" spans="1:7" x14ac:dyDescent="0.2">
      <c r="A16" s="367" t="s">
        <v>462</v>
      </c>
      <c r="B16" s="356">
        <v>9</v>
      </c>
      <c r="C16" s="353" t="s">
        <v>461</v>
      </c>
      <c r="D16" s="354">
        <f>[9]Költségvetésbe!D16</f>
        <v>4106440</v>
      </c>
      <c r="E16" s="354">
        <f>[9]Költségvetésbe!E16</f>
        <v>4107440</v>
      </c>
      <c r="F16" s="354">
        <f>[9]Költségvetésbe!F16</f>
        <v>0</v>
      </c>
      <c r="G16" s="354">
        <f>[9]Költségvetésbe!G16</f>
        <v>4107440</v>
      </c>
    </row>
    <row r="17" spans="1:7" x14ac:dyDescent="0.2">
      <c r="A17" s="368" t="s">
        <v>596</v>
      </c>
      <c r="B17" s="356">
        <v>10</v>
      </c>
      <c r="C17" s="357" t="s">
        <v>36</v>
      </c>
      <c r="D17" s="358">
        <f>D12+D13+D14+D15+D16</f>
        <v>17278440</v>
      </c>
      <c r="E17" s="358">
        <f t="shared" ref="E17:G17" si="1">E12+E13+E14+E15+E16</f>
        <v>17128440</v>
      </c>
      <c r="F17" s="358">
        <f t="shared" si="1"/>
        <v>0</v>
      </c>
      <c r="G17" s="358">
        <f t="shared" si="1"/>
        <v>17128440</v>
      </c>
    </row>
    <row r="18" spans="1:7" x14ac:dyDescent="0.2">
      <c r="A18" s="367" t="s">
        <v>597</v>
      </c>
      <c r="B18" s="356">
        <v>11</v>
      </c>
      <c r="C18" s="353" t="s">
        <v>38</v>
      </c>
      <c r="D18" s="354">
        <f>[9]Költségvetésbe!D18</f>
        <v>0</v>
      </c>
      <c r="E18" s="354">
        <f>[9]Költségvetésbe!E18</f>
        <v>0</v>
      </c>
      <c r="F18" s="354">
        <f>[9]Költségvetésbe!F18</f>
        <v>0</v>
      </c>
      <c r="G18" s="354">
        <f>[9]Költségvetésbe!G18</f>
        <v>0</v>
      </c>
    </row>
    <row r="19" spans="1:7" x14ac:dyDescent="0.2">
      <c r="A19" s="367" t="s">
        <v>387</v>
      </c>
      <c r="B19" s="356">
        <v>12</v>
      </c>
      <c r="C19" s="353" t="s">
        <v>40</v>
      </c>
      <c r="D19" s="354">
        <f>[9]Költségvetésbe!D19</f>
        <v>0</v>
      </c>
      <c r="E19" s="354">
        <f>[9]Költségvetésbe!E19</f>
        <v>0</v>
      </c>
      <c r="F19" s="354">
        <f>[9]Költségvetésbe!F19</f>
        <v>0</v>
      </c>
      <c r="G19" s="354">
        <f>[9]Költségvetésbe!G19</f>
        <v>0</v>
      </c>
    </row>
    <row r="20" spans="1:7" x14ac:dyDescent="0.2">
      <c r="A20" s="367" t="s">
        <v>206</v>
      </c>
      <c r="B20" s="356">
        <v>13</v>
      </c>
      <c r="C20" s="353" t="s">
        <v>43</v>
      </c>
      <c r="D20" s="354">
        <f>[9]Költségvetésbe!D20</f>
        <v>1300000</v>
      </c>
      <c r="E20" s="354">
        <f>[9]Költségvetésbe!E20</f>
        <v>1300000</v>
      </c>
      <c r="F20" s="354">
        <f>[9]Költségvetésbe!F20</f>
        <v>0</v>
      </c>
      <c r="G20" s="354">
        <f>[9]Költségvetésbe!G20</f>
        <v>1300000</v>
      </c>
    </row>
    <row r="21" spans="1:7" x14ac:dyDescent="0.2">
      <c r="A21" s="367" t="s">
        <v>207</v>
      </c>
      <c r="B21" s="356">
        <v>14</v>
      </c>
      <c r="C21" s="353" t="s">
        <v>45</v>
      </c>
      <c r="D21" s="354">
        <f>[9]Költségvetésbe!D21</f>
        <v>0</v>
      </c>
      <c r="E21" s="354">
        <f>[9]Költségvetésbe!E21</f>
        <v>0</v>
      </c>
      <c r="F21" s="354">
        <f>[9]Költségvetésbe!F21</f>
        <v>0</v>
      </c>
      <c r="G21" s="354">
        <f>[9]Költségvetésbe!G21</f>
        <v>0</v>
      </c>
    </row>
    <row r="22" spans="1:7" x14ac:dyDescent="0.2">
      <c r="A22" s="367" t="s">
        <v>208</v>
      </c>
      <c r="B22" s="356">
        <v>15</v>
      </c>
      <c r="C22" s="353" t="s">
        <v>47</v>
      </c>
      <c r="D22" s="354">
        <f>[9]Költségvetésbe!D22</f>
        <v>0</v>
      </c>
      <c r="E22" s="354">
        <f>[9]Költségvetésbe!E22</f>
        <v>0</v>
      </c>
      <c r="F22" s="354">
        <f>[9]Költségvetésbe!F22</f>
        <v>0</v>
      </c>
      <c r="G22" s="354">
        <f>[9]Költségvetésbe!G22</f>
        <v>0</v>
      </c>
    </row>
    <row r="23" spans="1:7" x14ac:dyDescent="0.2">
      <c r="A23" s="368" t="s">
        <v>598</v>
      </c>
      <c r="B23" s="356">
        <v>16</v>
      </c>
      <c r="C23" s="357" t="s">
        <v>29</v>
      </c>
      <c r="D23" s="358">
        <f>D10+D11+D17+D18+D19+D20+D21+D22</f>
        <v>102863005</v>
      </c>
      <c r="E23" s="358">
        <f t="shared" ref="E23:G23" si="2">E10+E11+E17+E18+E19+E20+E21+E22</f>
        <v>102863005</v>
      </c>
      <c r="F23" s="358">
        <f t="shared" si="2"/>
        <v>0</v>
      </c>
      <c r="G23" s="358">
        <f t="shared" si="2"/>
        <v>102863005</v>
      </c>
    </row>
    <row r="24" spans="1:7" ht="13.5" thickBot="1" x14ac:dyDescent="0.25">
      <c r="A24" s="389" t="s">
        <v>599</v>
      </c>
      <c r="B24" s="390">
        <v>17</v>
      </c>
      <c r="C24" s="391"/>
      <c r="D24" s="391">
        <v>19</v>
      </c>
      <c r="E24" s="391">
        <v>19</v>
      </c>
      <c r="F24" s="391">
        <v>0</v>
      </c>
      <c r="G24" s="392">
        <v>19</v>
      </c>
    </row>
    <row r="45" ht="20.85" hidden="1" customHeight="1" x14ac:dyDescent="0.2"/>
    <row r="46" ht="14.1" hidden="1" customHeight="1" x14ac:dyDescent="0.2"/>
    <row r="47" ht="13.35" hidden="1" customHeight="1" x14ac:dyDescent="0.2"/>
    <row r="48" ht="14.1" hidden="1" customHeight="1" x14ac:dyDescent="0.2"/>
    <row r="49" ht="11.85" hidden="1" customHeight="1" x14ac:dyDescent="0.2"/>
  </sheetData>
  <sheetProtection selectLockedCells="1" selectUnlockedCells="1"/>
  <mergeCells count="2">
    <mergeCell ref="A4:G4"/>
    <mergeCell ref="A2:G2"/>
  </mergeCells>
  <conditionalFormatting sqref="B8:B23">
    <cfRule type="cellIs" dxfId="5" priority="3" stopIfTrue="1" operator="equal">
      <formula>#REF!</formula>
    </cfRule>
  </conditionalFormatting>
  <conditionalFormatting sqref="C8:G23">
    <cfRule type="cellIs" dxfId="4" priority="4" stopIfTrue="1" operator="equal">
      <formula>#REF!</formula>
    </cfRule>
  </conditionalFormatting>
  <conditionalFormatting sqref="A8:A23">
    <cfRule type="cellIs" dxfId="3" priority="6" stopIfTrue="1" operator="equal">
      <formula>#REF!</formula>
    </cfRule>
  </conditionalFormatting>
  <pageMargins left="0.78740157480314965" right="0.78740157480314965" top="1.0629921259842521" bottom="1.0629921259842521" header="0.78740157480314965" footer="0.78740157480314965"/>
  <pageSetup paperSize="9" scale="64" firstPageNumber="0" orientation="portrait" r:id="rId1"/>
  <headerFooter alignWithMargins="0">
    <oddHeader>&amp;C&amp;"Times New Roman,Normál"&amp;12&amp;A</oddHeader>
    <oddFooter>&amp;C&amp;"Times New Roman,Normál"&amp;12Oldal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view="pageBreakPreview" topLeftCell="A4" workbookViewId="0">
      <selection activeCell="G23" sqref="G23"/>
    </sheetView>
  </sheetViews>
  <sheetFormatPr defaultRowHeight="12.75" x14ac:dyDescent="0.2"/>
  <cols>
    <col min="1" max="1" width="60.7109375" style="362" customWidth="1"/>
    <col min="2" max="3" width="9.140625" style="362"/>
    <col min="4" max="4" width="13.7109375" style="362" customWidth="1"/>
    <col min="5" max="5" width="14.5703125" style="362" customWidth="1"/>
    <col min="6" max="7" width="13.7109375" style="362" customWidth="1"/>
    <col min="8" max="16384" width="9.140625" style="362"/>
  </cols>
  <sheetData>
    <row r="1" spans="1:7" x14ac:dyDescent="0.2">
      <c r="A1" s="341"/>
      <c r="B1" s="342"/>
      <c r="C1" s="342"/>
      <c r="D1" s="394"/>
      <c r="E1" s="394"/>
      <c r="F1" s="395"/>
      <c r="G1" s="26" t="s">
        <v>647</v>
      </c>
    </row>
    <row r="2" spans="1:7" ht="15.75" x14ac:dyDescent="0.2">
      <c r="A2" s="452" t="s">
        <v>654</v>
      </c>
      <c r="B2" s="452"/>
      <c r="C2" s="452"/>
      <c r="D2" s="452"/>
      <c r="E2" s="452"/>
      <c r="F2" s="452"/>
      <c r="G2" s="452"/>
    </row>
    <row r="3" spans="1:7" x14ac:dyDescent="0.2">
      <c r="A3" s="342"/>
      <c r="B3" s="342"/>
      <c r="C3" s="342"/>
      <c r="D3" s="394"/>
      <c r="E3" s="394"/>
      <c r="F3" s="394"/>
      <c r="G3" s="394"/>
    </row>
    <row r="4" spans="1:7" ht="16.5" customHeight="1" x14ac:dyDescent="0.2">
      <c r="A4" s="451" t="s">
        <v>590</v>
      </c>
      <c r="B4" s="451"/>
      <c r="C4" s="451"/>
      <c r="D4" s="451"/>
      <c r="E4" s="451"/>
      <c r="F4" s="451"/>
      <c r="G4" s="451"/>
    </row>
    <row r="5" spans="1:7" ht="12.75" customHeight="1" thickBot="1" x14ac:dyDescent="0.25">
      <c r="A5" s="345" t="s">
        <v>591</v>
      </c>
      <c r="B5" s="345"/>
      <c r="C5" s="345"/>
      <c r="D5" s="345"/>
      <c r="E5" s="345"/>
      <c r="F5" s="345"/>
      <c r="G5" s="345"/>
    </row>
    <row r="6" spans="1:7" ht="39" thickTop="1" x14ac:dyDescent="0.2">
      <c r="A6" s="346" t="s">
        <v>578</v>
      </c>
      <c r="B6" s="347" t="s">
        <v>579</v>
      </c>
      <c r="C6" s="346" t="s">
        <v>580</v>
      </c>
      <c r="D6" s="346" t="s">
        <v>581</v>
      </c>
      <c r="E6" s="408" t="s">
        <v>661</v>
      </c>
      <c r="F6" s="346" t="s">
        <v>582</v>
      </c>
      <c r="G6" s="346" t="s">
        <v>583</v>
      </c>
    </row>
    <row r="7" spans="1:7" ht="13.35" customHeight="1" thickBot="1" x14ac:dyDescent="0.25">
      <c r="A7" s="348" t="s">
        <v>584</v>
      </c>
      <c r="B7" s="348" t="s">
        <v>585</v>
      </c>
      <c r="C7" s="348" t="s">
        <v>586</v>
      </c>
      <c r="D7" s="348" t="s">
        <v>587</v>
      </c>
      <c r="E7" s="348" t="s">
        <v>588</v>
      </c>
      <c r="F7" s="348" t="s">
        <v>589</v>
      </c>
      <c r="G7" s="348" t="s">
        <v>662</v>
      </c>
    </row>
    <row r="8" spans="1:7" ht="13.5" thickTop="1" x14ac:dyDescent="0.2">
      <c r="A8" s="349" t="s">
        <v>344</v>
      </c>
      <c r="B8" s="396">
        <v>1</v>
      </c>
      <c r="C8" s="350" t="s">
        <v>343</v>
      </c>
      <c r="D8" s="409">
        <f>[10]Költségvetésbe!D8</f>
        <v>19510900</v>
      </c>
      <c r="E8" s="409">
        <f>[10]Költségvetésbe!E8</f>
        <v>19510900</v>
      </c>
      <c r="F8" s="409">
        <f>[10]Költségvetésbe!F8</f>
        <v>0</v>
      </c>
      <c r="G8" s="409">
        <f>[10]Költségvetésbe!G8</f>
        <v>19510900</v>
      </c>
    </row>
    <row r="9" spans="1:7" x14ac:dyDescent="0.2">
      <c r="A9" s="351" t="s">
        <v>592</v>
      </c>
      <c r="B9" s="356">
        <v>2</v>
      </c>
      <c r="C9" s="353" t="s">
        <v>346</v>
      </c>
      <c r="D9" s="56">
        <f>[10]Költségvetésbe!D9</f>
        <v>2030000</v>
      </c>
      <c r="E9" s="56">
        <f>[10]Költségvetésbe!E9</f>
        <v>2030000</v>
      </c>
      <c r="F9" s="56">
        <f>[10]Költségvetésbe!F9</f>
        <v>300000</v>
      </c>
      <c r="G9" s="56">
        <f>[10]Költségvetésbe!G9</f>
        <v>2330000</v>
      </c>
    </row>
    <row r="10" spans="1:7" x14ac:dyDescent="0.2">
      <c r="A10" s="355" t="s">
        <v>593</v>
      </c>
      <c r="B10" s="356">
        <v>3</v>
      </c>
      <c r="C10" s="357" t="s">
        <v>32</v>
      </c>
      <c r="D10" s="358">
        <f>D9+D8</f>
        <v>21540900</v>
      </c>
      <c r="E10" s="358">
        <f>E9+E8</f>
        <v>21540900</v>
      </c>
      <c r="F10" s="358">
        <f t="shared" ref="F10:G10" si="0">F9+F8</f>
        <v>300000</v>
      </c>
      <c r="G10" s="359">
        <f t="shared" si="0"/>
        <v>21840900</v>
      </c>
    </row>
    <row r="11" spans="1:7" x14ac:dyDescent="0.2">
      <c r="A11" s="355" t="s">
        <v>234</v>
      </c>
      <c r="B11" s="356">
        <v>4</v>
      </c>
      <c r="C11" s="357" t="s">
        <v>34</v>
      </c>
      <c r="D11" s="358">
        <f>[10]Költségvetésbe!D11</f>
        <v>4398907</v>
      </c>
      <c r="E11" s="358">
        <f>[10]Költségvetésbe!E11</f>
        <v>4398907</v>
      </c>
      <c r="F11" s="358">
        <f>[10]Költségvetésbe!F11</f>
        <v>0</v>
      </c>
      <c r="G11" s="358">
        <f>[10]Költségvetésbe!G11</f>
        <v>4398907</v>
      </c>
    </row>
    <row r="12" spans="1:7" x14ac:dyDescent="0.2">
      <c r="A12" s="351" t="s">
        <v>594</v>
      </c>
      <c r="B12" s="356">
        <v>5</v>
      </c>
      <c r="C12" s="353" t="s">
        <v>457</v>
      </c>
      <c r="D12" s="354">
        <f>[10]Költségvetésbe!D12</f>
        <v>4393000</v>
      </c>
      <c r="E12" s="354">
        <f>[10]Költségvetésbe!E12</f>
        <v>4938000</v>
      </c>
      <c r="F12" s="354">
        <f>[10]Költségvetésbe!F12</f>
        <v>93700</v>
      </c>
      <c r="G12" s="354">
        <f>[10]Költségvetésbe!G12</f>
        <v>5031700</v>
      </c>
    </row>
    <row r="13" spans="1:7" x14ac:dyDescent="0.2">
      <c r="A13" s="351" t="s">
        <v>358</v>
      </c>
      <c r="B13" s="356">
        <v>6</v>
      </c>
      <c r="C13" s="353" t="s">
        <v>458</v>
      </c>
      <c r="D13" s="354">
        <f>[10]Költségvetésbe!D13</f>
        <v>1610000</v>
      </c>
      <c r="E13" s="354">
        <f>[10]Költségvetésbe!E13</f>
        <v>1610000</v>
      </c>
      <c r="F13" s="354">
        <f>[10]Költségvetésbe!F13</f>
        <v>0</v>
      </c>
      <c r="G13" s="354">
        <f>[10]Költségvetésbe!G13</f>
        <v>1610000</v>
      </c>
    </row>
    <row r="14" spans="1:7" x14ac:dyDescent="0.2">
      <c r="A14" s="351" t="s">
        <v>595</v>
      </c>
      <c r="B14" s="356">
        <v>7</v>
      </c>
      <c r="C14" s="353" t="s">
        <v>459</v>
      </c>
      <c r="D14" s="354">
        <f>[10]Költségvetésbe!D14</f>
        <v>30415000</v>
      </c>
      <c r="E14" s="354">
        <f>[10]Költségvetésbe!E14</f>
        <v>30378850</v>
      </c>
      <c r="F14" s="354">
        <f>[10]Költségvetésbe!F14</f>
        <v>6781102</v>
      </c>
      <c r="G14" s="354">
        <f>[10]Költségvetésbe!G14</f>
        <v>37159952</v>
      </c>
    </row>
    <row r="15" spans="1:7" x14ac:dyDescent="0.2">
      <c r="A15" s="351" t="s">
        <v>372</v>
      </c>
      <c r="B15" s="356">
        <v>8</v>
      </c>
      <c r="C15" s="353" t="s">
        <v>460</v>
      </c>
      <c r="D15" s="354">
        <f>[10]Költségvetésbe!D15</f>
        <v>4700000</v>
      </c>
      <c r="E15" s="354">
        <f>[10]Költségvetésbe!E15</f>
        <v>4155000</v>
      </c>
      <c r="F15" s="354">
        <f>[10]Költségvetésbe!F15</f>
        <v>0</v>
      </c>
      <c r="G15" s="354">
        <f>[10]Költségvetésbe!G15</f>
        <v>4155000</v>
      </c>
    </row>
    <row r="16" spans="1:7" x14ac:dyDescent="0.2">
      <c r="A16" s="351" t="s">
        <v>462</v>
      </c>
      <c r="B16" s="356">
        <v>9</v>
      </c>
      <c r="C16" s="353" t="s">
        <v>461</v>
      </c>
      <c r="D16" s="354">
        <f>[10]Költségvetésbe!D16</f>
        <v>11940700</v>
      </c>
      <c r="E16" s="354">
        <f>[10]Költségvetésbe!E16</f>
        <v>11976850</v>
      </c>
      <c r="F16" s="354">
        <f>[10]Költségvetésbe!F16</f>
        <v>-3074802</v>
      </c>
      <c r="G16" s="354">
        <f>[10]Költségvetésbe!G16</f>
        <v>8902048</v>
      </c>
    </row>
    <row r="17" spans="1:7" x14ac:dyDescent="0.2">
      <c r="A17" s="355" t="s">
        <v>596</v>
      </c>
      <c r="B17" s="356">
        <v>10</v>
      </c>
      <c r="C17" s="357" t="s">
        <v>36</v>
      </c>
      <c r="D17" s="358">
        <f>D12+D13+D14+D15+D16</f>
        <v>53058700</v>
      </c>
      <c r="E17" s="358">
        <f>E12+E13+E14+E15+E16</f>
        <v>53058700</v>
      </c>
      <c r="F17" s="358">
        <f t="shared" ref="F17:G17" si="1">F12+F13+F14+F15+F16</f>
        <v>3800000</v>
      </c>
      <c r="G17" s="359">
        <f t="shared" si="1"/>
        <v>56858700</v>
      </c>
    </row>
    <row r="18" spans="1:7" x14ac:dyDescent="0.2">
      <c r="A18" s="351" t="s">
        <v>597</v>
      </c>
      <c r="B18" s="356">
        <v>11</v>
      </c>
      <c r="C18" s="353" t="s">
        <v>38</v>
      </c>
      <c r="D18" s="354">
        <f>[10]Költségvetésbe!D18</f>
        <v>0</v>
      </c>
      <c r="E18" s="354">
        <f>[10]Költségvetésbe!E18</f>
        <v>0</v>
      </c>
      <c r="F18" s="354">
        <f>[10]Költségvetésbe!F18</f>
        <v>0</v>
      </c>
      <c r="G18" s="354">
        <f>[10]Költségvetésbe!G18</f>
        <v>0</v>
      </c>
    </row>
    <row r="19" spans="1:7" x14ac:dyDescent="0.2">
      <c r="A19" s="351" t="s">
        <v>387</v>
      </c>
      <c r="B19" s="356">
        <v>12</v>
      </c>
      <c r="C19" s="353" t="s">
        <v>40</v>
      </c>
      <c r="D19" s="354">
        <f>[10]Költségvetésbe!D19</f>
        <v>0</v>
      </c>
      <c r="E19" s="354">
        <f>[10]Költségvetésbe!E19</f>
        <v>0</v>
      </c>
      <c r="F19" s="354">
        <f>[10]Költségvetésbe!F19</f>
        <v>0</v>
      </c>
      <c r="G19" s="354">
        <f>[10]Költségvetésbe!G19</f>
        <v>0</v>
      </c>
    </row>
    <row r="20" spans="1:7" x14ac:dyDescent="0.2">
      <c r="A20" s="351" t="s">
        <v>206</v>
      </c>
      <c r="B20" s="356">
        <v>13</v>
      </c>
      <c r="C20" s="353" t="s">
        <v>43</v>
      </c>
      <c r="D20" s="354">
        <f>[10]Költségvetésbe!D20</f>
        <v>3001265</v>
      </c>
      <c r="E20" s="354">
        <f>[10]Költségvetésbe!E20</f>
        <v>3001265</v>
      </c>
      <c r="F20" s="354">
        <f>[10]Költségvetésbe!F20</f>
        <v>0</v>
      </c>
      <c r="G20" s="354">
        <f>[10]Költségvetésbe!G20</f>
        <v>3001265</v>
      </c>
    </row>
    <row r="21" spans="1:7" x14ac:dyDescent="0.2">
      <c r="A21" s="351" t="s">
        <v>207</v>
      </c>
      <c r="B21" s="356">
        <v>14</v>
      </c>
      <c r="C21" s="353" t="s">
        <v>45</v>
      </c>
      <c r="D21" s="354">
        <f>[10]Költségvetésbe!D21</f>
        <v>0</v>
      </c>
      <c r="E21" s="354">
        <f>[10]Költségvetésbe!E21</f>
        <v>0</v>
      </c>
      <c r="F21" s="354">
        <f>[10]Költségvetésbe!F21</f>
        <v>0</v>
      </c>
      <c r="G21" s="354">
        <f>[10]Költségvetésbe!G21</f>
        <v>0</v>
      </c>
    </row>
    <row r="22" spans="1:7" x14ac:dyDescent="0.2">
      <c r="A22" s="351" t="s">
        <v>208</v>
      </c>
      <c r="B22" s="356">
        <v>15</v>
      </c>
      <c r="C22" s="353" t="s">
        <v>47</v>
      </c>
      <c r="D22" s="354">
        <f>[10]Költségvetésbe!D22</f>
        <v>0</v>
      </c>
      <c r="E22" s="354">
        <f>[10]Költségvetésbe!E22</f>
        <v>0</v>
      </c>
      <c r="F22" s="354">
        <f>[10]Költségvetésbe!F22</f>
        <v>0</v>
      </c>
      <c r="G22" s="354">
        <f>[10]Költségvetésbe!G22</f>
        <v>0</v>
      </c>
    </row>
    <row r="23" spans="1:7" x14ac:dyDescent="0.2">
      <c r="A23" s="383" t="s">
        <v>598</v>
      </c>
      <c r="B23" s="384">
        <v>16</v>
      </c>
      <c r="C23" s="385" t="s">
        <v>29</v>
      </c>
      <c r="D23" s="358">
        <f>D10+D11+D17+D18+D19+D20+D21+D22</f>
        <v>81999772</v>
      </c>
      <c r="E23" s="358">
        <f>E10+E11+E17+E18+E19+E20+E21+E22</f>
        <v>81999772</v>
      </c>
      <c r="F23" s="358">
        <f t="shared" ref="F23:G23" si="2">F10+F11+F17+F18+F19+F20+F21+F22</f>
        <v>4100000</v>
      </c>
      <c r="G23" s="420">
        <f t="shared" si="2"/>
        <v>86099772</v>
      </c>
    </row>
    <row r="24" spans="1:7" ht="13.5" thickBot="1" x14ac:dyDescent="0.25">
      <c r="A24" s="386" t="s">
        <v>599</v>
      </c>
      <c r="B24" s="387">
        <v>17</v>
      </c>
      <c r="C24" s="388"/>
      <c r="D24" s="397">
        <v>5</v>
      </c>
      <c r="E24" s="407">
        <v>5</v>
      </c>
      <c r="F24" s="398">
        <v>0</v>
      </c>
      <c r="G24" s="399">
        <v>5</v>
      </c>
    </row>
    <row r="25" spans="1:7" ht="13.5" thickTop="1" x14ac:dyDescent="0.2"/>
    <row r="42" ht="12" customHeight="1" x14ac:dyDescent="0.2"/>
    <row r="65" ht="12.75" customHeight="1" x14ac:dyDescent="0.2"/>
    <row r="67" ht="12.75" customHeight="1" x14ac:dyDescent="0.2"/>
    <row r="74" ht="12.75" customHeight="1" x14ac:dyDescent="0.2"/>
    <row r="88" ht="13.5" customHeight="1" x14ac:dyDescent="0.2"/>
    <row r="106" ht="14.1" customHeight="1" x14ac:dyDescent="0.2"/>
  </sheetData>
  <sheetProtection selectLockedCells="1" selectUnlockedCells="1"/>
  <mergeCells count="2">
    <mergeCell ref="A4:G4"/>
    <mergeCell ref="A2:G2"/>
  </mergeCells>
  <conditionalFormatting sqref="B8:B23">
    <cfRule type="cellIs" dxfId="2" priority="1" stopIfTrue="1" operator="equal">
      <formula>#REF!</formula>
    </cfRule>
  </conditionalFormatting>
  <conditionalFormatting sqref="D24:E24 C8:G23">
    <cfRule type="cellIs" dxfId="1" priority="2" stopIfTrue="1" operator="equal">
      <formula>#REF!</formula>
    </cfRule>
  </conditionalFormatting>
  <conditionalFormatting sqref="A8:A23">
    <cfRule type="cellIs" dxfId="0" priority="3" stopIfTrue="1" operator="equal">
      <formula>#REF!</formula>
    </cfRule>
  </conditionalFormatting>
  <pageMargins left="0.70866141732283472" right="0.70866141732283472" top="0.74803149606299213" bottom="0.74803149606299213" header="0.51181102362204722" footer="0.51181102362204722"/>
  <pageSetup paperSize="9" scale="65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view="pageBreakPreview" topLeftCell="A43" zoomScaleSheetLayoutView="100" workbookViewId="0">
      <selection activeCell="I16" sqref="I16"/>
    </sheetView>
  </sheetViews>
  <sheetFormatPr defaultRowHeight="12.75" x14ac:dyDescent="0.2"/>
  <cols>
    <col min="1" max="1" width="6.140625" customWidth="1"/>
    <col min="2" max="2" width="103.42578125" customWidth="1"/>
    <col min="3" max="4" width="13.140625" customWidth="1"/>
    <col min="5" max="5" width="9.85546875" style="17" bestFit="1" customWidth="1"/>
    <col min="6" max="6" width="12.7109375" bestFit="1" customWidth="1"/>
  </cols>
  <sheetData>
    <row r="1" spans="1:6" x14ac:dyDescent="0.2">
      <c r="A1" s="422" t="s">
        <v>57</v>
      </c>
      <c r="B1" s="422"/>
      <c r="C1" s="422"/>
      <c r="D1" s="422"/>
      <c r="E1" s="422"/>
      <c r="F1" s="422"/>
    </row>
    <row r="2" spans="1:6" ht="6" hidden="1" customHeight="1" x14ac:dyDescent="0.2">
      <c r="B2" s="12" t="s">
        <v>58</v>
      </c>
    </row>
    <row r="3" spans="1:6" ht="19.5" customHeight="1" x14ac:dyDescent="0.25">
      <c r="A3" s="423" t="s">
        <v>1</v>
      </c>
      <c r="B3" s="423"/>
      <c r="C3" s="423"/>
      <c r="D3" s="423"/>
      <c r="E3" s="423"/>
      <c r="F3" s="423"/>
    </row>
    <row r="4" spans="1:6" ht="19.5" customHeight="1" x14ac:dyDescent="0.25">
      <c r="A4" s="423" t="s">
        <v>511</v>
      </c>
      <c r="B4" s="423"/>
      <c r="C4" s="423"/>
      <c r="D4" s="423"/>
      <c r="E4" s="423"/>
      <c r="F4" s="423"/>
    </row>
    <row r="5" spans="1:6" x14ac:dyDescent="0.2">
      <c r="A5" s="424" t="s">
        <v>577</v>
      </c>
      <c r="B5" s="424"/>
      <c r="C5" s="424"/>
      <c r="D5" s="424"/>
      <c r="E5" s="424"/>
      <c r="F5" s="424"/>
    </row>
    <row r="6" spans="1:6" ht="43.5" customHeight="1" x14ac:dyDescent="0.2">
      <c r="A6" s="289"/>
      <c r="B6" s="290" t="s">
        <v>59</v>
      </c>
      <c r="C6" s="290" t="s">
        <v>512</v>
      </c>
      <c r="D6" s="330" t="s">
        <v>583</v>
      </c>
      <c r="E6" s="334" t="s">
        <v>629</v>
      </c>
      <c r="F6" s="330" t="s">
        <v>583</v>
      </c>
    </row>
    <row r="7" spans="1:6" ht="14.1" customHeight="1" x14ac:dyDescent="0.2">
      <c r="A7" s="261" t="s">
        <v>3</v>
      </c>
      <c r="B7" s="291" t="s">
        <v>60</v>
      </c>
      <c r="C7" s="292">
        <f>C8+C40+C51+C52</f>
        <v>1069243737</v>
      </c>
      <c r="D7" s="292">
        <f>D8+D40+D51+D52</f>
        <v>1071315922</v>
      </c>
      <c r="E7" s="292">
        <f>E8+E40+E51+E52</f>
        <v>20900970</v>
      </c>
      <c r="F7" s="292">
        <f>F8+F40+F51+F52</f>
        <v>1092216892</v>
      </c>
    </row>
    <row r="8" spans="1:6" ht="14.1" customHeight="1" x14ac:dyDescent="0.2">
      <c r="A8" s="261" t="s">
        <v>6</v>
      </c>
      <c r="B8" s="302" t="s">
        <v>61</v>
      </c>
      <c r="C8" s="292">
        <f>C9+C34</f>
        <v>383813737</v>
      </c>
      <c r="D8" s="292">
        <f>D9+D34</f>
        <v>385885922</v>
      </c>
      <c r="E8" s="292">
        <f t="shared" ref="E8:F8" si="0">E9+E34</f>
        <v>18400970</v>
      </c>
      <c r="F8" s="292">
        <f t="shared" si="0"/>
        <v>404286892</v>
      </c>
    </row>
    <row r="9" spans="1:6" ht="13.5" customHeight="1" x14ac:dyDescent="0.2">
      <c r="A9" s="261" t="s">
        <v>62</v>
      </c>
      <c r="B9" s="295" t="s">
        <v>63</v>
      </c>
      <c r="C9" s="207">
        <f>C10+C23+C24+C31+C33+C32</f>
        <v>372058537</v>
      </c>
      <c r="D9" s="207">
        <f>D10+D23+D24+D31+D33+D32</f>
        <v>372058537</v>
      </c>
      <c r="E9" s="207">
        <f>E10+E23+E24+E31+E33+E32</f>
        <v>17451690</v>
      </c>
      <c r="F9" s="207">
        <f>F10+F23+F24+F31+F33+F32</f>
        <v>389510227</v>
      </c>
    </row>
    <row r="10" spans="1:6" ht="13.5" customHeight="1" x14ac:dyDescent="0.2">
      <c r="A10" s="261" t="s">
        <v>64</v>
      </c>
      <c r="B10" s="303" t="s">
        <v>65</v>
      </c>
      <c r="C10" s="207">
        <f>C11+C12+C17+C18+C19+C22+C20+C21</f>
        <v>263931571</v>
      </c>
      <c r="D10" s="207">
        <f>D11+D12+D17+D18+D19+D22+D20+D21</f>
        <v>263931571</v>
      </c>
      <c r="E10" s="207">
        <f t="shared" ref="E10:F10" si="1">E11+E12+E17+E18+E19+E22+E20+E21</f>
        <v>212488</v>
      </c>
      <c r="F10" s="207">
        <f t="shared" si="1"/>
        <v>264144059</v>
      </c>
    </row>
    <row r="11" spans="1:6" ht="13.5" customHeight="1" x14ac:dyDescent="0.2">
      <c r="A11" s="261"/>
      <c r="B11" s="304" t="s">
        <v>66</v>
      </c>
      <c r="C11" s="207">
        <v>61875800</v>
      </c>
      <c r="D11" s="207">
        <v>61875800</v>
      </c>
      <c r="E11" s="207">
        <v>0</v>
      </c>
      <c r="F11" s="418">
        <f>D11+E11</f>
        <v>61875800</v>
      </c>
    </row>
    <row r="12" spans="1:6" ht="13.5" customHeight="1" x14ac:dyDescent="0.2">
      <c r="A12" s="261"/>
      <c r="B12" s="304" t="s">
        <v>67</v>
      </c>
      <c r="C12" s="207">
        <f>SUM(C13:C16)</f>
        <v>71627554</v>
      </c>
      <c r="D12" s="207">
        <f>SUM(D13:D16)</f>
        <v>71627554</v>
      </c>
      <c r="E12" s="207">
        <f t="shared" ref="E12:F12" si="2">SUM(E13:E16)</f>
        <v>0</v>
      </c>
      <c r="F12" s="207">
        <f t="shared" si="2"/>
        <v>71627554</v>
      </c>
    </row>
    <row r="13" spans="1:6" ht="13.5" customHeight="1" x14ac:dyDescent="0.2">
      <c r="A13" s="261"/>
      <c r="B13" s="305" t="s">
        <v>68</v>
      </c>
      <c r="C13" s="207">
        <v>14936540</v>
      </c>
      <c r="D13" s="207">
        <v>14936540</v>
      </c>
      <c r="E13" s="418">
        <v>0</v>
      </c>
      <c r="F13" s="418">
        <f t="shared" ref="F13:F23" si="3">D13+E13</f>
        <v>14936540</v>
      </c>
    </row>
    <row r="14" spans="1:6" ht="13.5" customHeight="1" x14ac:dyDescent="0.2">
      <c r="A14" s="261"/>
      <c r="B14" s="305" t="s">
        <v>69</v>
      </c>
      <c r="C14" s="207">
        <v>36064000</v>
      </c>
      <c r="D14" s="207">
        <v>36064000</v>
      </c>
      <c r="E14" s="418">
        <v>0</v>
      </c>
      <c r="F14" s="418">
        <f t="shared" si="3"/>
        <v>36064000</v>
      </c>
    </row>
    <row r="15" spans="1:6" ht="13.5" customHeight="1" x14ac:dyDescent="0.2">
      <c r="A15" s="261"/>
      <c r="B15" s="305" t="s">
        <v>70</v>
      </c>
      <c r="C15" s="207">
        <v>2194614</v>
      </c>
      <c r="D15" s="207">
        <v>2194614</v>
      </c>
      <c r="E15" s="418">
        <v>0</v>
      </c>
      <c r="F15" s="418">
        <f t="shared" si="3"/>
        <v>2194614</v>
      </c>
    </row>
    <row r="16" spans="1:6" ht="13.5" customHeight="1" x14ac:dyDescent="0.2">
      <c r="A16" s="261"/>
      <c r="B16" s="305" t="s">
        <v>71</v>
      </c>
      <c r="C16" s="207">
        <v>18432400</v>
      </c>
      <c r="D16" s="207">
        <v>18432400</v>
      </c>
      <c r="E16" s="418">
        <v>0</v>
      </c>
      <c r="F16" s="418">
        <f t="shared" si="3"/>
        <v>18432400</v>
      </c>
    </row>
    <row r="17" spans="1:6" ht="13.5" customHeight="1" x14ac:dyDescent="0.2">
      <c r="A17" s="261"/>
      <c r="B17" s="304" t="s">
        <v>72</v>
      </c>
      <c r="C17" s="207">
        <v>7052400</v>
      </c>
      <c r="D17" s="207">
        <v>7052400</v>
      </c>
      <c r="E17" s="418">
        <v>0</v>
      </c>
      <c r="F17" s="418">
        <f t="shared" si="3"/>
        <v>7052400</v>
      </c>
    </row>
    <row r="18" spans="1:6" ht="13.5" customHeight="1" x14ac:dyDescent="0.2">
      <c r="A18" s="261"/>
      <c r="B18" s="304" t="s">
        <v>73</v>
      </c>
      <c r="C18" s="419">
        <v>149398104</v>
      </c>
      <c r="D18" s="419">
        <v>149398104</v>
      </c>
      <c r="E18" s="418">
        <v>0</v>
      </c>
      <c r="F18" s="418">
        <f t="shared" si="3"/>
        <v>149398104</v>
      </c>
    </row>
    <row r="19" spans="1:6" ht="13.5" customHeight="1" x14ac:dyDescent="0.2">
      <c r="A19" s="261"/>
      <c r="B19" s="304" t="s">
        <v>74</v>
      </c>
      <c r="C19" s="207">
        <v>186150</v>
      </c>
      <c r="D19" s="207">
        <v>186150</v>
      </c>
      <c r="E19" s="418">
        <v>0</v>
      </c>
      <c r="F19" s="418">
        <f t="shared" si="3"/>
        <v>186150</v>
      </c>
    </row>
    <row r="20" spans="1:6" ht="13.5" customHeight="1" x14ac:dyDescent="0.2">
      <c r="A20" s="261"/>
      <c r="B20" s="304" t="s">
        <v>513</v>
      </c>
      <c r="C20" s="207">
        <v>243100</v>
      </c>
      <c r="D20" s="207">
        <v>243100</v>
      </c>
      <c r="E20" s="418">
        <v>0</v>
      </c>
      <c r="F20" s="418">
        <f t="shared" si="3"/>
        <v>243100</v>
      </c>
    </row>
    <row r="21" spans="1:6" ht="13.5" customHeight="1" x14ac:dyDescent="0.2">
      <c r="A21" s="261"/>
      <c r="B21" s="304" t="s">
        <v>675</v>
      </c>
      <c r="C21" s="207">
        <v>0</v>
      </c>
      <c r="D21" s="207">
        <v>0</v>
      </c>
      <c r="E21" s="418">
        <v>212488</v>
      </c>
      <c r="F21" s="418">
        <f t="shared" si="3"/>
        <v>212488</v>
      </c>
    </row>
    <row r="22" spans="1:6" ht="13.5" customHeight="1" x14ac:dyDescent="0.2">
      <c r="A22" s="261"/>
      <c r="B22" s="306" t="s">
        <v>75</v>
      </c>
      <c r="C22" s="307">
        <v>-26451537</v>
      </c>
      <c r="D22" s="307">
        <v>-26451537</v>
      </c>
      <c r="E22" s="418">
        <v>0</v>
      </c>
      <c r="F22" s="418">
        <f t="shared" si="3"/>
        <v>-26451537</v>
      </c>
    </row>
    <row r="23" spans="1:6" ht="13.5" customHeight="1" x14ac:dyDescent="0.2">
      <c r="A23" s="261" t="s">
        <v>76</v>
      </c>
      <c r="B23" s="297" t="s">
        <v>77</v>
      </c>
      <c r="C23" s="207">
        <v>58568900</v>
      </c>
      <c r="D23" s="207">
        <v>58568900</v>
      </c>
      <c r="E23" s="418">
        <v>1090926</v>
      </c>
      <c r="F23" s="418">
        <f t="shared" si="3"/>
        <v>59659826</v>
      </c>
    </row>
    <row r="24" spans="1:6" ht="13.5" customHeight="1" x14ac:dyDescent="0.2">
      <c r="A24" s="261" t="s">
        <v>78</v>
      </c>
      <c r="B24" s="297" t="s">
        <v>79</v>
      </c>
      <c r="C24" s="207">
        <f>SUM(C25:C30)</f>
        <v>46397546</v>
      </c>
      <c r="D24" s="207">
        <f>SUM(D25:D30)</f>
        <v>46397546</v>
      </c>
      <c r="E24" s="207">
        <f>SUM(E25:E30)</f>
        <v>-10038543</v>
      </c>
      <c r="F24" s="207">
        <f t="shared" ref="F24" si="4">SUM(F25:F30)</f>
        <v>36359003</v>
      </c>
    </row>
    <row r="25" spans="1:6" ht="13.5" customHeight="1" x14ac:dyDescent="0.2">
      <c r="A25" s="261"/>
      <c r="B25" s="308" t="s">
        <v>80</v>
      </c>
      <c r="C25" s="207">
        <v>5280000</v>
      </c>
      <c r="D25" s="207">
        <v>5280000</v>
      </c>
      <c r="E25" s="418">
        <v>-990000</v>
      </c>
      <c r="F25" s="418">
        <f t="shared" ref="F25:F32" si="5">D25+E25</f>
        <v>4290000</v>
      </c>
    </row>
    <row r="26" spans="1:6" ht="13.5" customHeight="1" x14ac:dyDescent="0.2">
      <c r="A26" s="261"/>
      <c r="B26" s="308" t="s">
        <v>81</v>
      </c>
      <c r="C26" s="207">
        <v>3400000</v>
      </c>
      <c r="D26" s="207">
        <v>3400000</v>
      </c>
      <c r="E26" s="418">
        <v>0</v>
      </c>
      <c r="F26" s="418">
        <f t="shared" si="5"/>
        <v>3400000</v>
      </c>
    </row>
    <row r="27" spans="1:6" ht="13.5" customHeight="1" x14ac:dyDescent="0.2">
      <c r="A27" s="261"/>
      <c r="B27" s="308" t="s">
        <v>82</v>
      </c>
      <c r="C27" s="207">
        <v>13281000</v>
      </c>
      <c r="D27" s="207">
        <v>13281000</v>
      </c>
      <c r="E27" s="418">
        <v>-570000</v>
      </c>
      <c r="F27" s="418">
        <f t="shared" si="5"/>
        <v>12711000</v>
      </c>
    </row>
    <row r="28" spans="1:6" ht="13.5" customHeight="1" x14ac:dyDescent="0.2">
      <c r="A28" s="261"/>
      <c r="B28" s="308" t="s">
        <v>83</v>
      </c>
      <c r="C28" s="207">
        <v>20459546</v>
      </c>
      <c r="D28" s="207">
        <v>20459546</v>
      </c>
      <c r="E28" s="418">
        <v>-8849359</v>
      </c>
      <c r="F28" s="418">
        <f t="shared" si="5"/>
        <v>11610187</v>
      </c>
    </row>
    <row r="29" spans="1:6" ht="13.5" customHeight="1" x14ac:dyDescent="0.2">
      <c r="A29" s="261"/>
      <c r="B29" s="308" t="s">
        <v>514</v>
      </c>
      <c r="C29" s="207">
        <v>3977000</v>
      </c>
      <c r="D29" s="207">
        <v>3977000</v>
      </c>
      <c r="E29" s="418">
        <v>0</v>
      </c>
      <c r="F29" s="418">
        <f t="shared" si="5"/>
        <v>3977000</v>
      </c>
    </row>
    <row r="30" spans="1:6" ht="13.5" customHeight="1" x14ac:dyDescent="0.2">
      <c r="A30" s="261"/>
      <c r="B30" s="308" t="s">
        <v>658</v>
      </c>
      <c r="C30" s="207">
        <v>0</v>
      </c>
      <c r="D30" s="207">
        <v>0</v>
      </c>
      <c r="E30" s="418">
        <v>370816</v>
      </c>
      <c r="F30" s="418">
        <f t="shared" si="5"/>
        <v>370816</v>
      </c>
    </row>
    <row r="31" spans="1:6" ht="13.5" customHeight="1" x14ac:dyDescent="0.2">
      <c r="A31" s="261" t="s">
        <v>84</v>
      </c>
      <c r="B31" s="297" t="s">
        <v>85</v>
      </c>
      <c r="C31" s="207">
        <v>3160520</v>
      </c>
      <c r="D31" s="207">
        <v>3160520</v>
      </c>
      <c r="E31" s="418">
        <v>1130319</v>
      </c>
      <c r="F31" s="418">
        <f t="shared" si="5"/>
        <v>4290839</v>
      </c>
    </row>
    <row r="32" spans="1:6" ht="13.5" customHeight="1" x14ac:dyDescent="0.2">
      <c r="A32" s="261" t="s">
        <v>655</v>
      </c>
      <c r="B32" s="297" t="s">
        <v>657</v>
      </c>
      <c r="C32" s="207">
        <v>0</v>
      </c>
      <c r="D32" s="207">
        <v>0</v>
      </c>
      <c r="E32" s="418">
        <f>4323200+20715300</f>
        <v>25038500</v>
      </c>
      <c r="F32" s="418">
        <f t="shared" si="5"/>
        <v>25038500</v>
      </c>
    </row>
    <row r="33" spans="1:6" ht="13.5" customHeight="1" x14ac:dyDescent="0.2">
      <c r="A33" s="261" t="s">
        <v>498</v>
      </c>
      <c r="B33" s="297" t="s">
        <v>656</v>
      </c>
      <c r="C33" s="207">
        <v>0</v>
      </c>
      <c r="D33" s="207">
        <v>0</v>
      </c>
      <c r="E33" s="418">
        <v>18000</v>
      </c>
      <c r="F33" s="418">
        <f>D33+E33</f>
        <v>18000</v>
      </c>
    </row>
    <row r="34" spans="1:6" ht="13.5" customHeight="1" x14ac:dyDescent="0.2">
      <c r="A34" s="261" t="s">
        <v>86</v>
      </c>
      <c r="B34" s="283" t="s">
        <v>633</v>
      </c>
      <c r="C34" s="207">
        <f>SUM(C35:C39)</f>
        <v>11755200</v>
      </c>
      <c r="D34" s="207">
        <f t="shared" ref="D34:F34" si="6">SUM(D35:D39)</f>
        <v>13827385</v>
      </c>
      <c r="E34" s="207">
        <f t="shared" si="6"/>
        <v>949280</v>
      </c>
      <c r="F34" s="207">
        <f t="shared" si="6"/>
        <v>14776665</v>
      </c>
    </row>
    <row r="35" spans="1:6" ht="13.5" customHeight="1" x14ac:dyDescent="0.2">
      <c r="A35" s="261"/>
      <c r="B35" s="297" t="s">
        <v>87</v>
      </c>
      <c r="C35" s="207">
        <v>7885200</v>
      </c>
      <c r="D35" s="207">
        <v>7885200</v>
      </c>
      <c r="E35" s="418">
        <v>0</v>
      </c>
      <c r="F35" s="418">
        <f>D35+E35</f>
        <v>7885200</v>
      </c>
    </row>
    <row r="36" spans="1:6" ht="13.5" customHeight="1" x14ac:dyDescent="0.2">
      <c r="A36" s="261"/>
      <c r="B36" s="309" t="s">
        <v>634</v>
      </c>
      <c r="C36" s="207">
        <v>3870000</v>
      </c>
      <c r="D36" s="207">
        <v>3870000</v>
      </c>
      <c r="E36" s="418">
        <v>0</v>
      </c>
      <c r="F36" s="418">
        <f t="shared" ref="F36:F39" si="7">D36+E36</f>
        <v>3870000</v>
      </c>
    </row>
    <row r="37" spans="1:6" ht="13.5" customHeight="1" x14ac:dyDescent="0.2">
      <c r="A37" s="261"/>
      <c r="B37" s="297" t="s">
        <v>641</v>
      </c>
      <c r="C37" s="207">
        <v>0</v>
      </c>
      <c r="D37" s="418">
        <v>1316082</v>
      </c>
      <c r="E37" s="418">
        <v>0</v>
      </c>
      <c r="F37" s="418">
        <f t="shared" si="7"/>
        <v>1316082</v>
      </c>
    </row>
    <row r="38" spans="1:6" ht="14.25" customHeight="1" x14ac:dyDescent="0.2">
      <c r="A38" s="261"/>
      <c r="B38" s="297" t="s">
        <v>640</v>
      </c>
      <c r="C38" s="207">
        <v>0</v>
      </c>
      <c r="D38" s="418">
        <v>756103</v>
      </c>
      <c r="E38" s="418">
        <v>0</v>
      </c>
      <c r="F38" s="418">
        <f t="shared" si="7"/>
        <v>756103</v>
      </c>
    </row>
    <row r="39" spans="1:6" ht="14.25" customHeight="1" x14ac:dyDescent="0.2">
      <c r="A39" s="261"/>
      <c r="B39" s="297" t="s">
        <v>673</v>
      </c>
      <c r="C39" s="207">
        <v>0</v>
      </c>
      <c r="D39" s="418">
        <v>0</v>
      </c>
      <c r="E39" s="418">
        <v>949280</v>
      </c>
      <c r="F39" s="418">
        <f t="shared" si="7"/>
        <v>949280</v>
      </c>
    </row>
    <row r="40" spans="1:6" ht="14.1" customHeight="1" x14ac:dyDescent="0.2">
      <c r="A40" s="261" t="s">
        <v>8</v>
      </c>
      <c r="B40" s="310" t="s">
        <v>88</v>
      </c>
      <c r="C40" s="311">
        <f>C41+C44+C46+C47+C49+C50</f>
        <v>519100000</v>
      </c>
      <c r="D40" s="311">
        <f>D41+D44+D46+D47+D49+D50</f>
        <v>519100000</v>
      </c>
      <c r="E40" s="311">
        <f t="shared" ref="E40:F40" si="8">E41+E44+E46+E47+E49+E50</f>
        <v>0</v>
      </c>
      <c r="F40" s="311">
        <f t="shared" si="8"/>
        <v>519100000</v>
      </c>
    </row>
    <row r="41" spans="1:6" ht="13.5" customHeight="1" x14ac:dyDescent="0.2">
      <c r="A41" s="261" t="s">
        <v>89</v>
      </c>
      <c r="B41" s="295" t="s">
        <v>90</v>
      </c>
      <c r="C41" s="207">
        <f>SUM(C42:C43)</f>
        <v>255000000</v>
      </c>
      <c r="D41" s="207">
        <f>SUM(D42:D43)</f>
        <v>255000000</v>
      </c>
      <c r="E41" s="207">
        <f t="shared" ref="E41:F41" si="9">SUM(E42:E43)</f>
        <v>0</v>
      </c>
      <c r="F41" s="207">
        <f t="shared" si="9"/>
        <v>255000000</v>
      </c>
    </row>
    <row r="42" spans="1:6" ht="15" customHeight="1" x14ac:dyDescent="0.2">
      <c r="A42" s="261"/>
      <c r="B42" s="303" t="s">
        <v>91</v>
      </c>
      <c r="C42" s="207">
        <v>251500000</v>
      </c>
      <c r="D42" s="207">
        <v>251500000</v>
      </c>
      <c r="E42" s="188">
        <v>0</v>
      </c>
      <c r="F42" s="188">
        <f>D42+E42</f>
        <v>251500000</v>
      </c>
    </row>
    <row r="43" spans="1:6" ht="15" customHeight="1" x14ac:dyDescent="0.2">
      <c r="A43" s="261"/>
      <c r="B43" s="303" t="s">
        <v>499</v>
      </c>
      <c r="C43" s="207">
        <v>3500000</v>
      </c>
      <c r="D43" s="207">
        <v>3500000</v>
      </c>
      <c r="E43" s="188">
        <v>0</v>
      </c>
      <c r="F43" s="188">
        <f>D43+E43</f>
        <v>3500000</v>
      </c>
    </row>
    <row r="44" spans="1:6" ht="13.5" customHeight="1" x14ac:dyDescent="0.2">
      <c r="A44" s="261" t="s">
        <v>92</v>
      </c>
      <c r="B44" s="295" t="s">
        <v>93</v>
      </c>
      <c r="C44" s="207">
        <f>C45</f>
        <v>120000000</v>
      </c>
      <c r="D44" s="207">
        <f>D45</f>
        <v>120000000</v>
      </c>
      <c r="E44" s="207">
        <f t="shared" ref="E44:F44" si="10">E45</f>
        <v>0</v>
      </c>
      <c r="F44" s="207">
        <f t="shared" si="10"/>
        <v>120000000</v>
      </c>
    </row>
    <row r="45" spans="1:6" ht="13.5" customHeight="1" x14ac:dyDescent="0.2">
      <c r="A45" s="261"/>
      <c r="B45" s="303" t="s">
        <v>94</v>
      </c>
      <c r="C45" s="207">
        <v>120000000</v>
      </c>
      <c r="D45" s="207">
        <v>120000000</v>
      </c>
      <c r="E45" s="188">
        <v>0</v>
      </c>
      <c r="F45" s="188">
        <f>D45+E45</f>
        <v>120000000</v>
      </c>
    </row>
    <row r="46" spans="1:6" ht="13.5" customHeight="1" x14ac:dyDescent="0.2">
      <c r="A46" s="261" t="s">
        <v>95</v>
      </c>
      <c r="B46" s="295" t="s">
        <v>96</v>
      </c>
      <c r="C46" s="207">
        <v>11200000</v>
      </c>
      <c r="D46" s="207">
        <v>11200000</v>
      </c>
      <c r="E46" s="188">
        <v>0</v>
      </c>
      <c r="F46" s="188">
        <f>D46+E46</f>
        <v>11200000</v>
      </c>
    </row>
    <row r="47" spans="1:6" ht="13.5" customHeight="1" x14ac:dyDescent="0.2">
      <c r="A47" s="261" t="s">
        <v>97</v>
      </c>
      <c r="B47" s="295" t="s">
        <v>98</v>
      </c>
      <c r="C47" s="207">
        <f>C48</f>
        <v>130000000</v>
      </c>
      <c r="D47" s="207">
        <f>D48</f>
        <v>130000000</v>
      </c>
      <c r="E47" s="207">
        <f t="shared" ref="E47:F47" si="11">E48</f>
        <v>0</v>
      </c>
      <c r="F47" s="207">
        <f t="shared" si="11"/>
        <v>130000000</v>
      </c>
    </row>
    <row r="48" spans="1:6" ht="13.5" customHeight="1" x14ac:dyDescent="0.2">
      <c r="A48" s="261"/>
      <c r="B48" s="303" t="s">
        <v>99</v>
      </c>
      <c r="C48" s="207">
        <v>130000000</v>
      </c>
      <c r="D48" s="207">
        <v>130000000</v>
      </c>
      <c r="E48" s="188">
        <v>0</v>
      </c>
      <c r="F48" s="188">
        <f>D48+E48</f>
        <v>130000000</v>
      </c>
    </row>
    <row r="49" spans="1:6" ht="13.5" customHeight="1" x14ac:dyDescent="0.2">
      <c r="A49" s="261" t="s">
        <v>100</v>
      </c>
      <c r="B49" s="295" t="s">
        <v>101</v>
      </c>
      <c r="C49" s="207">
        <v>2000000</v>
      </c>
      <c r="D49" s="207">
        <v>2000000</v>
      </c>
      <c r="E49" s="188">
        <v>0</v>
      </c>
      <c r="F49" s="188">
        <f>D49+E49</f>
        <v>2000000</v>
      </c>
    </row>
    <row r="50" spans="1:6" ht="13.5" customHeight="1" x14ac:dyDescent="0.2">
      <c r="A50" s="261"/>
      <c r="B50" s="295" t="s">
        <v>604</v>
      </c>
      <c r="C50" s="207">
        <v>900000</v>
      </c>
      <c r="D50" s="207">
        <v>900000</v>
      </c>
      <c r="E50" s="188">
        <v>0</v>
      </c>
      <c r="F50" s="188">
        <f>D50+E50</f>
        <v>900000</v>
      </c>
    </row>
    <row r="51" spans="1:6" ht="15.6" customHeight="1" x14ac:dyDescent="0.2">
      <c r="A51" s="261" t="s">
        <v>10</v>
      </c>
      <c r="B51" s="302" t="s">
        <v>102</v>
      </c>
      <c r="C51" s="311">
        <f>'5.finanszírozás'!H17</f>
        <v>141330000</v>
      </c>
      <c r="D51" s="311">
        <f>'5.finanszírozás'!H18</f>
        <v>141330000</v>
      </c>
      <c r="E51" s="416">
        <f>'5.finanszírozás'!H19</f>
        <v>2500000</v>
      </c>
      <c r="F51" s="416">
        <f>'5.finanszírozás'!H20</f>
        <v>143830000</v>
      </c>
    </row>
    <row r="52" spans="1:6" ht="14.1" customHeight="1" x14ac:dyDescent="0.2">
      <c r="A52" s="261" t="s">
        <v>12</v>
      </c>
      <c r="B52" s="302" t="s">
        <v>103</v>
      </c>
      <c r="C52" s="311">
        <f>SUM(C53)</f>
        <v>25000000</v>
      </c>
      <c r="D52" s="311">
        <f>SUM(D53)</f>
        <v>25000000</v>
      </c>
      <c r="E52" s="311">
        <f t="shared" ref="E52:F52" si="12">SUM(E53)</f>
        <v>0</v>
      </c>
      <c r="F52" s="311">
        <f t="shared" si="12"/>
        <v>25000000</v>
      </c>
    </row>
    <row r="53" spans="1:6" ht="13.5" customHeight="1" x14ac:dyDescent="0.2">
      <c r="A53" s="261"/>
      <c r="B53" s="297" t="s">
        <v>603</v>
      </c>
      <c r="C53" s="207">
        <v>25000000</v>
      </c>
      <c r="D53" s="207">
        <v>25000000</v>
      </c>
      <c r="E53" s="188">
        <v>0</v>
      </c>
      <c r="F53" s="188">
        <f>D53+E53</f>
        <v>25000000</v>
      </c>
    </row>
    <row r="54" spans="1:6" ht="13.5" customHeight="1" x14ac:dyDescent="0.2">
      <c r="A54" s="261"/>
      <c r="B54" s="297"/>
      <c r="C54" s="332"/>
      <c r="D54" s="332"/>
      <c r="E54" s="188">
        <v>0</v>
      </c>
      <c r="F54" s="188">
        <f t="shared" ref="F54:F74" si="13">C54+E54</f>
        <v>0</v>
      </c>
    </row>
    <row r="55" spans="1:6" ht="18.75" customHeight="1" x14ac:dyDescent="0.2">
      <c r="A55" s="261" t="s">
        <v>21</v>
      </c>
      <c r="B55" s="298" t="s">
        <v>22</v>
      </c>
      <c r="C55" s="292">
        <f>C56+C58</f>
        <v>326029439</v>
      </c>
      <c r="D55" s="292">
        <f t="shared" ref="D55:F55" si="14">D56+D58</f>
        <v>325744568</v>
      </c>
      <c r="E55" s="292">
        <f t="shared" si="14"/>
        <v>0</v>
      </c>
      <c r="F55" s="292">
        <f t="shared" si="14"/>
        <v>325744568</v>
      </c>
    </row>
    <row r="56" spans="1:6" ht="14.85" customHeight="1" x14ac:dyDescent="0.2">
      <c r="A56" s="261"/>
      <c r="B56" s="294" t="s">
        <v>104</v>
      </c>
      <c r="C56" s="292">
        <f>SUM(C57:C57)</f>
        <v>326029439</v>
      </c>
      <c r="D56" s="292">
        <f t="shared" ref="D56:E56" si="15">SUM(D57:D57)</f>
        <v>325744568</v>
      </c>
      <c r="E56" s="292">
        <f t="shared" si="15"/>
        <v>0</v>
      </c>
      <c r="F56" s="416">
        <f t="shared" ref="F56" si="16">D56+E56</f>
        <v>325744568</v>
      </c>
    </row>
    <row r="57" spans="1:6" ht="13.35" customHeight="1" x14ac:dyDescent="0.2">
      <c r="A57" s="261"/>
      <c r="B57" s="295" t="s">
        <v>105</v>
      </c>
      <c r="C57" s="312">
        <v>326029439</v>
      </c>
      <c r="D57" s="312">
        <v>325744568</v>
      </c>
      <c r="E57" s="188">
        <v>0</v>
      </c>
      <c r="F57" s="188">
        <f>D57+E57</f>
        <v>325744568</v>
      </c>
    </row>
    <row r="58" spans="1:6" ht="14.85" customHeight="1" x14ac:dyDescent="0.2">
      <c r="A58" s="261"/>
      <c r="B58" s="294" t="s">
        <v>27</v>
      </c>
      <c r="C58" s="312">
        <v>0</v>
      </c>
      <c r="D58" s="312">
        <v>0</v>
      </c>
      <c r="E58" s="188">
        <v>0</v>
      </c>
      <c r="F58" s="188">
        <f t="shared" si="13"/>
        <v>0</v>
      </c>
    </row>
    <row r="59" spans="1:6" ht="14.1" customHeight="1" x14ac:dyDescent="0.2">
      <c r="A59" s="261"/>
      <c r="B59" s="301" t="s">
        <v>106</v>
      </c>
      <c r="C59" s="292">
        <f>C7+C55</f>
        <v>1395273176</v>
      </c>
      <c r="D59" s="292">
        <f>D7+D55</f>
        <v>1397060490</v>
      </c>
      <c r="E59" s="292">
        <f>E7+E55</f>
        <v>20900970</v>
      </c>
      <c r="F59" s="333">
        <f>D59+E59</f>
        <v>1417961460</v>
      </c>
    </row>
    <row r="60" spans="1:6" ht="17.100000000000001" customHeight="1" x14ac:dyDescent="0.2">
      <c r="A60" s="261" t="s">
        <v>29</v>
      </c>
      <c r="B60" s="291" t="s">
        <v>107</v>
      </c>
      <c r="C60" s="292">
        <f>C61+C62+C63+C64+C65</f>
        <v>1102367980.5999999</v>
      </c>
      <c r="D60" s="292">
        <f>D61+D62+D63+D64+D65</f>
        <v>1137628613.5999999</v>
      </c>
      <c r="E60" s="292">
        <f>E61+E62+E63+E64+E65</f>
        <v>49492693</v>
      </c>
      <c r="F60" s="333">
        <f>D60+E60</f>
        <v>1187121306.5999999</v>
      </c>
    </row>
    <row r="61" spans="1:6" ht="16.5" customHeight="1" x14ac:dyDescent="0.2">
      <c r="A61" s="296" t="s">
        <v>32</v>
      </c>
      <c r="B61" s="310" t="s">
        <v>108</v>
      </c>
      <c r="C61" s="207">
        <f>'12. Önk.'!D10+'13. Hivatal'!D10+'14. GAMESZ'!D10+'15. Óvoda'!D10+'16. Tourinform'!D10</f>
        <v>448185693</v>
      </c>
      <c r="D61" s="207">
        <f>'12. Önk.'!E10+'13. Hivatal'!E10+'14. GAMESZ'!E10+'15. Óvoda'!E10+'16. Tourinform'!E10</f>
        <v>457471622</v>
      </c>
      <c r="E61" s="207">
        <f>'12. Önk.'!F10+'13. Hivatal'!F10+'14. GAMESZ'!F10+'15. Óvoda'!F10+'16. Tourinform'!F10</f>
        <v>4064306</v>
      </c>
      <c r="F61" s="207">
        <f>'12. Önk.'!G10+'13. Hivatal'!G10+'14. GAMESZ'!G10+'15. Óvoda'!G10+'16. Tourinform'!G10</f>
        <v>461535928</v>
      </c>
    </row>
    <row r="62" spans="1:6" ht="14.1" customHeight="1" x14ac:dyDescent="0.2">
      <c r="A62" s="296" t="s">
        <v>34</v>
      </c>
      <c r="B62" s="310" t="s">
        <v>109</v>
      </c>
      <c r="C62" s="207">
        <f>'12. Önk.'!D11+'13. Hivatal'!D11+'14. GAMESZ'!D11+'15. Óvoda'!D11+'16. Tourinform'!D11</f>
        <v>93065376</v>
      </c>
      <c r="D62" s="207">
        <f>'12. Önk.'!E11+'13. Hivatal'!E11+'14. GAMESZ'!E11+'15. Óvoda'!E11+'16. Tourinform'!E11</f>
        <v>94956201</v>
      </c>
      <c r="E62" s="207">
        <f>'12. Önk.'!F11+'13. Hivatal'!F11+'14. GAMESZ'!F11+'15. Óvoda'!F11+'16. Tourinform'!F11</f>
        <v>205018</v>
      </c>
      <c r="F62" s="207">
        <f>'12. Önk.'!G11+'13. Hivatal'!G11+'14. GAMESZ'!G11+'15. Óvoda'!G11+'16. Tourinform'!G11</f>
        <v>95161219</v>
      </c>
    </row>
    <row r="63" spans="1:6" ht="14.85" customHeight="1" x14ac:dyDescent="0.2">
      <c r="A63" s="296" t="s">
        <v>36</v>
      </c>
      <c r="B63" s="310" t="s">
        <v>110</v>
      </c>
      <c r="C63" s="207">
        <f>'12. Önk.'!D17+'13. Hivatal'!D17+'14. GAMESZ'!D17+'15. Óvoda'!D17+'16. Tourinform'!D17</f>
        <v>454338039.60000002</v>
      </c>
      <c r="D63" s="207">
        <f>'12. Önk.'!E17+'13. Hivatal'!E17+'14. GAMESZ'!E17+'15. Óvoda'!E17+'16. Tourinform'!E17</f>
        <v>480590707.60000002</v>
      </c>
      <c r="E63" s="207">
        <f>'12. Önk.'!F17+'13. Hivatal'!F17+'14. GAMESZ'!F17+'15. Óvoda'!F17+'16. Tourinform'!F17</f>
        <v>29771679</v>
      </c>
      <c r="F63" s="207">
        <f>'12. Önk.'!G17+'13. Hivatal'!G17+'14. GAMESZ'!G17+'15. Óvoda'!G17+'16. Tourinform'!G17</f>
        <v>510362386.60000002</v>
      </c>
    </row>
    <row r="64" spans="1:6" ht="15.6" customHeight="1" x14ac:dyDescent="0.2">
      <c r="A64" s="296" t="s">
        <v>38</v>
      </c>
      <c r="B64" s="310" t="s">
        <v>111</v>
      </c>
      <c r="C64" s="207">
        <f>'12. Önk.'!D18+'13. Hivatal'!D18+'14. GAMESZ'!D18+'15. Óvoda'!D18+'16. Tourinform'!D18</f>
        <v>5110000</v>
      </c>
      <c r="D64" s="207">
        <f>'12. Önk.'!E18+'13. Hivatal'!E18+'14. GAMESZ'!E18+'15. Óvoda'!E18+'16. Tourinform'!E18</f>
        <v>5110000</v>
      </c>
      <c r="E64" s="207">
        <f>'12. Önk.'!F18+'13. Hivatal'!F18+'14. GAMESZ'!F18+'15. Óvoda'!F18+'16. Tourinform'!F18</f>
        <v>682000</v>
      </c>
      <c r="F64" s="207">
        <f>'12. Önk.'!G18+'13. Hivatal'!G18+'14. GAMESZ'!G18+'15. Óvoda'!G18+'16. Tourinform'!G18</f>
        <v>5792000</v>
      </c>
    </row>
    <row r="65" spans="1:6" ht="14.85" customHeight="1" x14ac:dyDescent="0.2">
      <c r="A65" s="296" t="s">
        <v>40</v>
      </c>
      <c r="B65" s="310" t="s">
        <v>112</v>
      </c>
      <c r="C65" s="207">
        <f>C66+C68+C67</f>
        <v>101668872</v>
      </c>
      <c r="D65" s="207">
        <f>D66+D68+D67</f>
        <v>99500083</v>
      </c>
      <c r="E65" s="207">
        <f t="shared" ref="E65:F65" si="17">E66+E68+E67</f>
        <v>14769690</v>
      </c>
      <c r="F65" s="207">
        <f t="shared" si="17"/>
        <v>114269773</v>
      </c>
    </row>
    <row r="66" spans="1:6" ht="14.85" customHeight="1" x14ac:dyDescent="0.2">
      <c r="A66" s="296"/>
      <c r="B66" s="283" t="s">
        <v>617</v>
      </c>
      <c r="C66" s="207">
        <v>54116372</v>
      </c>
      <c r="D66" s="207">
        <v>47278435</v>
      </c>
      <c r="E66" s="207">
        <v>-5945610</v>
      </c>
      <c r="F66" s="207">
        <f>E66+D66</f>
        <v>41332825</v>
      </c>
    </row>
    <row r="67" spans="1:6" ht="14.85" customHeight="1" x14ac:dyDescent="0.2">
      <c r="A67" s="296"/>
      <c r="B67" s="283" t="s">
        <v>644</v>
      </c>
      <c r="C67" s="207">
        <v>0</v>
      </c>
      <c r="D67" s="207">
        <v>2869148</v>
      </c>
      <c r="E67" s="207">
        <v>0</v>
      </c>
      <c r="F67" s="207">
        <f>E67+D67</f>
        <v>2869148</v>
      </c>
    </row>
    <row r="68" spans="1:6" ht="14.85" customHeight="1" x14ac:dyDescent="0.2">
      <c r="A68" s="296"/>
      <c r="B68" s="252" t="s">
        <v>642</v>
      </c>
      <c r="C68" s="207">
        <f>C69+C70</f>
        <v>47552500</v>
      </c>
      <c r="D68" s="207">
        <f t="shared" ref="D68:E68" si="18">D69+D70</f>
        <v>49352500</v>
      </c>
      <c r="E68" s="207">
        <f t="shared" si="18"/>
        <v>20715300</v>
      </c>
      <c r="F68" s="207">
        <f>D68+E68</f>
        <v>70067800</v>
      </c>
    </row>
    <row r="69" spans="1:6" ht="14.1" customHeight="1" x14ac:dyDescent="0.2">
      <c r="A69" s="261"/>
      <c r="B69" s="252" t="s">
        <v>618</v>
      </c>
      <c r="C69" s="207">
        <f>'4. Átadott p.eszk.'!C51</f>
        <v>22552500</v>
      </c>
      <c r="D69" s="207">
        <f>'4. Átadott p.eszk.'!D51</f>
        <v>24352500</v>
      </c>
      <c r="E69" s="207">
        <f>'4. Átadott p.eszk.'!E51</f>
        <v>20715300</v>
      </c>
      <c r="F69" s="207">
        <f>D69+E69</f>
        <v>45067800</v>
      </c>
    </row>
    <row r="70" spans="1:6" ht="14.1" customHeight="1" x14ac:dyDescent="0.2">
      <c r="A70" s="261"/>
      <c r="B70" s="283" t="s">
        <v>619</v>
      </c>
      <c r="C70" s="207">
        <v>25000000</v>
      </c>
      <c r="D70" s="207">
        <v>25000000</v>
      </c>
      <c r="E70" s="207">
        <v>0</v>
      </c>
      <c r="F70" s="207">
        <f>D70+E70</f>
        <v>25000000</v>
      </c>
    </row>
    <row r="71" spans="1:6" ht="13.5" customHeight="1" x14ac:dyDescent="0.2">
      <c r="A71" s="261"/>
      <c r="B71" s="297"/>
      <c r="C71" s="207"/>
      <c r="D71" s="207"/>
      <c r="E71" s="188"/>
      <c r="F71" s="188"/>
    </row>
    <row r="72" spans="1:6" ht="16.5" customHeight="1" x14ac:dyDescent="0.2">
      <c r="A72" s="296" t="s">
        <v>50</v>
      </c>
      <c r="B72" s="298" t="s">
        <v>51</v>
      </c>
      <c r="C72" s="313">
        <f>SUM(C73:C74)</f>
        <v>13656054</v>
      </c>
      <c r="D72" s="313">
        <f>SUM(D73:D74)</f>
        <v>13656054</v>
      </c>
      <c r="E72" s="313">
        <f>SUM(E73:E74)</f>
        <v>0</v>
      </c>
      <c r="F72" s="333">
        <f t="shared" si="13"/>
        <v>13656054</v>
      </c>
    </row>
    <row r="73" spans="1:6" ht="16.5" customHeight="1" x14ac:dyDescent="0.2">
      <c r="A73" s="261"/>
      <c r="B73" s="294" t="s">
        <v>113</v>
      </c>
      <c r="C73" s="313">
        <v>0</v>
      </c>
      <c r="D73" s="313">
        <v>0</v>
      </c>
      <c r="E73" s="416">
        <v>0</v>
      </c>
      <c r="F73" s="416">
        <f t="shared" si="13"/>
        <v>0</v>
      </c>
    </row>
    <row r="74" spans="1:6" ht="14.85" customHeight="1" x14ac:dyDescent="0.2">
      <c r="A74" s="261" t="s">
        <v>53</v>
      </c>
      <c r="B74" s="299" t="s">
        <v>54</v>
      </c>
      <c r="C74" s="206">
        <v>13656054</v>
      </c>
      <c r="D74" s="206">
        <v>13656054</v>
      </c>
      <c r="E74" s="188">
        <v>0</v>
      </c>
      <c r="F74" s="188">
        <f t="shared" si="13"/>
        <v>13656054</v>
      </c>
    </row>
    <row r="75" spans="1:6" ht="18.75" customHeight="1" x14ac:dyDescent="0.2">
      <c r="A75" s="261"/>
      <c r="B75" s="301" t="s">
        <v>114</v>
      </c>
      <c r="C75" s="292">
        <f>C60+C72</f>
        <v>1116024034.5999999</v>
      </c>
      <c r="D75" s="292">
        <f>D60+D72</f>
        <v>1151284667.5999999</v>
      </c>
      <c r="E75" s="292">
        <f>E60+E72</f>
        <v>49492693</v>
      </c>
      <c r="F75" s="333">
        <f>D75+E75</f>
        <v>1200777360.5999999</v>
      </c>
    </row>
    <row r="76" spans="1:6" ht="14.1" customHeight="1" x14ac:dyDescent="0.2">
      <c r="B76" s="2"/>
    </row>
    <row r="77" spans="1:6" ht="14.1" customHeight="1" x14ac:dyDescent="0.2">
      <c r="B77" s="14"/>
      <c r="C77" s="15"/>
      <c r="D77" s="15"/>
    </row>
    <row r="78" spans="1:6" ht="14.1" customHeight="1" x14ac:dyDescent="0.2">
      <c r="B78" s="2"/>
    </row>
    <row r="79" spans="1:6" ht="14.1" customHeight="1" x14ac:dyDescent="0.2">
      <c r="B79" s="2"/>
    </row>
    <row r="80" spans="1:6" ht="14.1" customHeight="1" x14ac:dyDescent="0.2">
      <c r="B80" s="2"/>
    </row>
    <row r="81" spans="2:2" ht="14.1" customHeight="1" x14ac:dyDescent="0.2">
      <c r="B81" s="2"/>
    </row>
    <row r="82" spans="2:2" ht="14.1" customHeight="1" x14ac:dyDescent="0.2">
      <c r="B82" s="2"/>
    </row>
    <row r="83" spans="2:2" ht="14.1" customHeight="1" x14ac:dyDescent="0.2">
      <c r="B83" s="2"/>
    </row>
    <row r="84" spans="2:2" ht="14.1" customHeight="1" x14ac:dyDescent="0.2">
      <c r="B84" s="2"/>
    </row>
    <row r="85" spans="2:2" x14ac:dyDescent="0.2">
      <c r="B85" s="2"/>
    </row>
    <row r="86" spans="2:2" x14ac:dyDescent="0.2">
      <c r="B86" s="2"/>
    </row>
    <row r="87" spans="2:2" x14ac:dyDescent="0.2">
      <c r="B87" s="2"/>
    </row>
    <row r="88" spans="2:2" x14ac:dyDescent="0.2">
      <c r="B88" s="2"/>
    </row>
  </sheetData>
  <sheetProtection selectLockedCells="1" selectUnlockedCells="1"/>
  <mergeCells count="4">
    <mergeCell ref="A5:F5"/>
    <mergeCell ref="A1:F1"/>
    <mergeCell ref="A3:F3"/>
    <mergeCell ref="A4:F4"/>
  </mergeCells>
  <pageMargins left="0.39370078740157483" right="0.39370078740157483" top="0.15748031496062992" bottom="0.15748031496062992" header="0.51181102362204722" footer="0.51181102362204722"/>
  <pageSetup paperSize="9" scale="60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view="pageBreakPreview" zoomScaleSheetLayoutView="100" workbookViewId="0">
      <selection activeCell="F135" sqref="F135"/>
    </sheetView>
  </sheetViews>
  <sheetFormatPr defaultRowHeight="12.75" x14ac:dyDescent="0.2"/>
  <cols>
    <col min="1" max="1" width="5.7109375" customWidth="1"/>
    <col min="2" max="2" width="96.85546875" customWidth="1"/>
    <col min="3" max="3" width="14" style="1" bestFit="1" customWidth="1"/>
    <col min="4" max="4" width="12.28515625" style="1" bestFit="1" customWidth="1"/>
    <col min="5" max="5" width="9.85546875" style="1" bestFit="1" customWidth="1"/>
    <col min="6" max="6" width="12.28515625" bestFit="1" customWidth="1"/>
  </cols>
  <sheetData>
    <row r="1" spans="1:6" x14ac:dyDescent="0.2">
      <c r="A1" s="425" t="s">
        <v>115</v>
      </c>
      <c r="B1" s="425"/>
      <c r="C1" s="425"/>
      <c r="D1" s="425"/>
      <c r="E1" s="425"/>
      <c r="F1" s="425"/>
    </row>
    <row r="2" spans="1:6" ht="15.75" x14ac:dyDescent="0.25">
      <c r="A2" s="423" t="s">
        <v>1</v>
      </c>
      <c r="B2" s="423"/>
      <c r="C2" s="423"/>
      <c r="D2" s="423"/>
      <c r="E2" s="423"/>
      <c r="F2" s="423"/>
    </row>
    <row r="3" spans="1:6" ht="15.75" x14ac:dyDescent="0.25">
      <c r="A3" s="423" t="s">
        <v>572</v>
      </c>
      <c r="B3" s="423"/>
      <c r="C3" s="423"/>
      <c r="D3" s="423"/>
      <c r="E3" s="423"/>
      <c r="F3" s="423"/>
    </row>
    <row r="4" spans="1:6" x14ac:dyDescent="0.2">
      <c r="A4" s="425" t="s">
        <v>577</v>
      </c>
      <c r="B4" s="425"/>
      <c r="C4" s="425"/>
      <c r="D4" s="425"/>
      <c r="E4" s="425"/>
      <c r="F4" s="425"/>
    </row>
    <row r="5" spans="1:6" ht="30.75" customHeight="1" x14ac:dyDescent="0.2">
      <c r="A5" s="289"/>
      <c r="B5" s="314" t="s">
        <v>116</v>
      </c>
      <c r="C5" s="290" t="s">
        <v>512</v>
      </c>
      <c r="D5" s="330" t="s">
        <v>583</v>
      </c>
      <c r="E5" s="330" t="s">
        <v>629</v>
      </c>
      <c r="F5" s="330" t="s">
        <v>583</v>
      </c>
    </row>
    <row r="6" spans="1:6" ht="16.5" customHeight="1" x14ac:dyDescent="0.2">
      <c r="A6" s="261" t="s">
        <v>3</v>
      </c>
      <c r="B6" s="291" t="s">
        <v>117</v>
      </c>
      <c r="C6" s="292">
        <f>C7+C16+C22</f>
        <v>189282580</v>
      </c>
      <c r="D6" s="292">
        <f>D7+D16+D22</f>
        <v>387579920</v>
      </c>
      <c r="E6" s="292">
        <f>E7+E16+E22</f>
        <v>85829975</v>
      </c>
      <c r="F6" s="292">
        <f>F7+F16+F22</f>
        <v>473409895</v>
      </c>
    </row>
    <row r="7" spans="1:6" ht="16.5" customHeight="1" x14ac:dyDescent="0.2">
      <c r="A7" s="261" t="s">
        <v>15</v>
      </c>
      <c r="B7" s="294" t="s">
        <v>118</v>
      </c>
      <c r="C7" s="293">
        <f>C8+C13-C13</f>
        <v>39282580</v>
      </c>
      <c r="D7" s="293">
        <f>D8+D13</f>
        <v>39282580</v>
      </c>
      <c r="E7" s="293">
        <f>E8+E13</f>
        <v>52477248</v>
      </c>
      <c r="F7" s="293">
        <f>F8+F13</f>
        <v>91759828</v>
      </c>
    </row>
    <row r="8" spans="1:6" ht="13.5" customHeight="1" x14ac:dyDescent="0.2">
      <c r="A8" s="261"/>
      <c r="B8" s="295" t="s">
        <v>119</v>
      </c>
      <c r="C8" s="293">
        <f>SUM(C9:C12)</f>
        <v>39282580</v>
      </c>
      <c r="D8" s="293">
        <f>SUM(D9:D12)</f>
        <v>39282580</v>
      </c>
      <c r="E8" s="293">
        <f t="shared" ref="E8:F8" si="0">SUM(E9:E12)</f>
        <v>49492200</v>
      </c>
      <c r="F8" s="293">
        <f t="shared" si="0"/>
        <v>88774780</v>
      </c>
    </row>
    <row r="9" spans="1:6" ht="13.5" customHeight="1" x14ac:dyDescent="0.2">
      <c r="A9" s="261"/>
      <c r="B9" s="315" t="s">
        <v>491</v>
      </c>
      <c r="C9" s="206">
        <v>4161690</v>
      </c>
      <c r="D9" s="206">
        <v>4161690</v>
      </c>
      <c r="E9" s="206">
        <v>0</v>
      </c>
      <c r="F9" s="336">
        <f>E9+D9</f>
        <v>4161690</v>
      </c>
    </row>
    <row r="10" spans="1:6" ht="13.5" customHeight="1" x14ac:dyDescent="0.2">
      <c r="A10" s="261"/>
      <c r="B10" s="315" t="s">
        <v>492</v>
      </c>
      <c r="C10" s="206">
        <v>35120890</v>
      </c>
      <c r="D10" s="206">
        <v>35120890</v>
      </c>
      <c r="E10" s="206">
        <v>0</v>
      </c>
      <c r="F10" s="336">
        <f t="shared" ref="F10:F12" si="1">E10+D10</f>
        <v>35120890</v>
      </c>
    </row>
    <row r="11" spans="1:6" ht="13.5" customHeight="1" x14ac:dyDescent="0.2">
      <c r="A11" s="261"/>
      <c r="B11" s="315" t="s">
        <v>502</v>
      </c>
      <c r="C11" s="206">
        <v>0</v>
      </c>
      <c r="D11" s="206">
        <v>0</v>
      </c>
      <c r="E11" s="206">
        <v>0</v>
      </c>
      <c r="F11" s="336">
        <f t="shared" si="1"/>
        <v>0</v>
      </c>
    </row>
    <row r="12" spans="1:6" ht="13.5" customHeight="1" x14ac:dyDescent="0.2">
      <c r="A12" s="261"/>
      <c r="B12" s="315" t="s">
        <v>659</v>
      </c>
      <c r="C12" s="206">
        <v>0</v>
      </c>
      <c r="D12" s="206">
        <v>0</v>
      </c>
      <c r="E12" s="206">
        <v>49492200</v>
      </c>
      <c r="F12" s="336">
        <f t="shared" si="1"/>
        <v>49492200</v>
      </c>
    </row>
    <row r="13" spans="1:6" ht="13.5" customHeight="1" x14ac:dyDescent="0.2">
      <c r="A13" s="261"/>
      <c r="B13" s="316" t="s">
        <v>120</v>
      </c>
      <c r="C13" s="206">
        <f>SUM(C14:C15)</f>
        <v>7000000</v>
      </c>
      <c r="D13" s="206">
        <f>SUM(D14:D15)</f>
        <v>0</v>
      </c>
      <c r="E13" s="206">
        <f>SUM(E14:E15)</f>
        <v>2985048</v>
      </c>
      <c r="F13" s="206">
        <f>SUM(F14:F15)</f>
        <v>2985048</v>
      </c>
    </row>
    <row r="14" spans="1:6" ht="13.5" customHeight="1" x14ac:dyDescent="0.2">
      <c r="A14" s="261"/>
      <c r="B14" s="317" t="s">
        <v>666</v>
      </c>
      <c r="C14" s="206">
        <v>7000000</v>
      </c>
      <c r="D14" s="206">
        <v>0</v>
      </c>
      <c r="E14" s="206">
        <v>0</v>
      </c>
      <c r="F14" s="336">
        <v>0</v>
      </c>
    </row>
    <row r="15" spans="1:6" ht="13.5" customHeight="1" x14ac:dyDescent="0.2">
      <c r="A15" s="261"/>
      <c r="B15" s="317" t="s">
        <v>676</v>
      </c>
      <c r="C15" s="206">
        <v>0</v>
      </c>
      <c r="D15" s="206">
        <v>0</v>
      </c>
      <c r="E15" s="206">
        <v>2985048</v>
      </c>
      <c r="F15" s="336">
        <f t="shared" ref="F15" si="2">E15+C15</f>
        <v>2985048</v>
      </c>
    </row>
    <row r="16" spans="1:6" ht="16.5" customHeight="1" x14ac:dyDescent="0.2">
      <c r="A16" s="261" t="s">
        <v>17</v>
      </c>
      <c r="B16" s="318" t="s">
        <v>121</v>
      </c>
      <c r="C16" s="293">
        <f>SUM(C17:C21)</f>
        <v>150000000</v>
      </c>
      <c r="D16" s="293">
        <f>SUM(D17:D21)</f>
        <v>150000000</v>
      </c>
      <c r="E16" s="293">
        <f t="shared" ref="E16:F16" si="3">SUM(E17:E21)</f>
        <v>0</v>
      </c>
      <c r="F16" s="293">
        <f t="shared" si="3"/>
        <v>150000000</v>
      </c>
    </row>
    <row r="17" spans="1:6" ht="13.5" customHeight="1" x14ac:dyDescent="0.2">
      <c r="A17" s="261" t="s">
        <v>122</v>
      </c>
      <c r="B17" s="283" t="s">
        <v>123</v>
      </c>
      <c r="C17" s="206">
        <v>0</v>
      </c>
      <c r="D17" s="206">
        <v>0</v>
      </c>
      <c r="E17" s="206">
        <v>0</v>
      </c>
      <c r="F17" s="336">
        <f>E17+D17</f>
        <v>0</v>
      </c>
    </row>
    <row r="18" spans="1:6" ht="13.5" customHeight="1" x14ac:dyDescent="0.2">
      <c r="A18" s="261" t="s">
        <v>124</v>
      </c>
      <c r="B18" s="283" t="s">
        <v>606</v>
      </c>
      <c r="C18" s="206">
        <v>150000000</v>
      </c>
      <c r="D18" s="206">
        <v>150000000</v>
      </c>
      <c r="E18" s="206">
        <v>0</v>
      </c>
      <c r="F18" s="336">
        <f t="shared" ref="F18:F27" si="4">E18+D18</f>
        <v>150000000</v>
      </c>
    </row>
    <row r="19" spans="1:6" ht="13.5" customHeight="1" x14ac:dyDescent="0.2">
      <c r="A19" s="261" t="s">
        <v>125</v>
      </c>
      <c r="B19" s="283" t="s">
        <v>126</v>
      </c>
      <c r="C19" s="206">
        <v>0</v>
      </c>
      <c r="D19" s="206">
        <v>0</v>
      </c>
      <c r="E19" s="206">
        <v>0</v>
      </c>
      <c r="F19" s="336">
        <f t="shared" si="4"/>
        <v>0</v>
      </c>
    </row>
    <row r="20" spans="1:6" ht="13.5" customHeight="1" x14ac:dyDescent="0.2">
      <c r="A20" s="261" t="s">
        <v>127</v>
      </c>
      <c r="B20" s="283" t="s">
        <v>128</v>
      </c>
      <c r="C20" s="206">
        <v>0</v>
      </c>
      <c r="D20" s="206">
        <v>0</v>
      </c>
      <c r="E20" s="206">
        <v>0</v>
      </c>
      <c r="F20" s="336">
        <f t="shared" si="4"/>
        <v>0</v>
      </c>
    </row>
    <row r="21" spans="1:6" ht="13.5" customHeight="1" x14ac:dyDescent="0.2">
      <c r="A21" s="261" t="s">
        <v>129</v>
      </c>
      <c r="B21" s="283" t="s">
        <v>130</v>
      </c>
      <c r="C21" s="206">
        <v>0</v>
      </c>
      <c r="D21" s="206">
        <v>0</v>
      </c>
      <c r="E21" s="206">
        <v>0</v>
      </c>
      <c r="F21" s="336">
        <f t="shared" si="4"/>
        <v>0</v>
      </c>
    </row>
    <row r="22" spans="1:6" ht="16.5" customHeight="1" x14ac:dyDescent="0.2">
      <c r="A22" s="261" t="s">
        <v>19</v>
      </c>
      <c r="B22" s="318" t="s">
        <v>131</v>
      </c>
      <c r="C22" s="293">
        <f>C23+C24+C25</f>
        <v>0</v>
      </c>
      <c r="D22" s="293">
        <f t="shared" ref="D22:F22" si="5">D23+D24+D25</f>
        <v>198297340</v>
      </c>
      <c r="E22" s="293">
        <f t="shared" si="5"/>
        <v>33352727</v>
      </c>
      <c r="F22" s="293">
        <f t="shared" si="5"/>
        <v>231650067</v>
      </c>
    </row>
    <row r="23" spans="1:6" ht="16.5" customHeight="1" x14ac:dyDescent="0.2">
      <c r="A23" s="261" t="s">
        <v>663</v>
      </c>
      <c r="B23" s="283" t="s">
        <v>664</v>
      </c>
      <c r="C23" s="206">
        <v>0</v>
      </c>
      <c r="D23" s="206">
        <v>0</v>
      </c>
      <c r="E23" s="206">
        <v>3352727</v>
      </c>
      <c r="F23" s="331">
        <f t="shared" si="4"/>
        <v>3352727</v>
      </c>
    </row>
    <row r="24" spans="1:6" ht="13.5" customHeight="1" x14ac:dyDescent="0.2">
      <c r="A24" s="261" t="s">
        <v>132</v>
      </c>
      <c r="B24" s="283" t="s">
        <v>133</v>
      </c>
      <c r="C24" s="206">
        <v>0</v>
      </c>
      <c r="D24" s="206">
        <v>0</v>
      </c>
      <c r="E24" s="206">
        <v>0</v>
      </c>
      <c r="F24" s="331">
        <f t="shared" si="4"/>
        <v>0</v>
      </c>
    </row>
    <row r="25" spans="1:6" ht="13.5" customHeight="1" x14ac:dyDescent="0.2">
      <c r="A25" s="261" t="s">
        <v>665</v>
      </c>
      <c r="B25" s="283" t="s">
        <v>667</v>
      </c>
      <c r="C25" s="293">
        <f>SUM(C26:C27)</f>
        <v>0</v>
      </c>
      <c r="D25" s="293">
        <f t="shared" ref="D25:F25" si="6">SUM(D26:D27)</f>
        <v>198297340</v>
      </c>
      <c r="E25" s="293">
        <f t="shared" si="6"/>
        <v>30000000</v>
      </c>
      <c r="F25" s="293">
        <f t="shared" si="6"/>
        <v>228297340</v>
      </c>
    </row>
    <row r="26" spans="1:6" ht="13.5" customHeight="1" x14ac:dyDescent="0.2">
      <c r="A26" s="261"/>
      <c r="B26" s="283" t="s">
        <v>668</v>
      </c>
      <c r="C26" s="206">
        <v>0</v>
      </c>
      <c r="D26" s="206">
        <v>198297340</v>
      </c>
      <c r="E26" s="206">
        <v>0</v>
      </c>
      <c r="F26" s="331">
        <f t="shared" si="4"/>
        <v>198297340</v>
      </c>
    </row>
    <row r="27" spans="1:6" ht="13.5" customHeight="1" x14ac:dyDescent="0.2">
      <c r="A27" s="261"/>
      <c r="B27" s="283" t="s">
        <v>669</v>
      </c>
      <c r="C27" s="206">
        <v>0</v>
      </c>
      <c r="D27" s="206">
        <v>0</v>
      </c>
      <c r="E27" s="206">
        <v>30000000</v>
      </c>
      <c r="F27" s="331">
        <f t="shared" si="4"/>
        <v>30000000</v>
      </c>
    </row>
    <row r="28" spans="1:6" ht="14.25" customHeight="1" x14ac:dyDescent="0.2">
      <c r="A28" s="261"/>
      <c r="B28" s="283"/>
      <c r="C28" s="206"/>
      <c r="D28" s="206"/>
      <c r="E28" s="206"/>
      <c r="F28" s="331"/>
    </row>
    <row r="29" spans="1:6" ht="16.5" customHeight="1" x14ac:dyDescent="0.2">
      <c r="A29" s="261"/>
      <c r="B29" s="298" t="s">
        <v>22</v>
      </c>
      <c r="C29" s="293">
        <f>C30+C33</f>
        <v>487924650</v>
      </c>
      <c r="D29" s="293">
        <f>D30+D33</f>
        <v>487924650</v>
      </c>
      <c r="E29" s="293">
        <f t="shared" ref="E29:F29" si="7">E30+E33</f>
        <v>0</v>
      </c>
      <c r="F29" s="293">
        <f t="shared" si="7"/>
        <v>487924650</v>
      </c>
    </row>
    <row r="30" spans="1:6" ht="16.5" customHeight="1" x14ac:dyDescent="0.2">
      <c r="A30" s="261"/>
      <c r="B30" s="294" t="s">
        <v>23</v>
      </c>
      <c r="C30" s="293">
        <f>SUM(C31:C32)</f>
        <v>487924650</v>
      </c>
      <c r="D30" s="293">
        <f>SUM(D31:D32)</f>
        <v>487924650</v>
      </c>
      <c r="E30" s="293">
        <f t="shared" ref="E30:F30" si="8">SUM(E31:E32)</f>
        <v>0</v>
      </c>
      <c r="F30" s="293">
        <f t="shared" si="8"/>
        <v>487924650</v>
      </c>
    </row>
    <row r="31" spans="1:6" ht="15.6" customHeight="1" x14ac:dyDescent="0.2">
      <c r="A31" s="261"/>
      <c r="B31" s="295" t="s">
        <v>134</v>
      </c>
      <c r="C31" s="206">
        <v>487924650</v>
      </c>
      <c r="D31" s="206">
        <v>487924650</v>
      </c>
      <c r="E31" s="206">
        <v>0</v>
      </c>
      <c r="F31" s="331">
        <f>E31+D31</f>
        <v>487924650</v>
      </c>
    </row>
    <row r="32" spans="1:6" ht="14.1" customHeight="1" x14ac:dyDescent="0.2">
      <c r="A32" s="261"/>
      <c r="B32" s="294" t="s">
        <v>27</v>
      </c>
      <c r="C32" s="293">
        <f>C33</f>
        <v>0</v>
      </c>
      <c r="D32" s="293">
        <f t="shared" ref="D32:F32" si="9">D33</f>
        <v>0</v>
      </c>
      <c r="E32" s="293">
        <f t="shared" si="9"/>
        <v>0</v>
      </c>
      <c r="F32" s="293">
        <f t="shared" si="9"/>
        <v>0</v>
      </c>
    </row>
    <row r="33" spans="1:6" ht="16.5" customHeight="1" x14ac:dyDescent="0.2">
      <c r="A33" s="261"/>
      <c r="B33" s="283" t="s">
        <v>135</v>
      </c>
      <c r="C33" s="206">
        <v>0</v>
      </c>
      <c r="D33" s="206">
        <v>0</v>
      </c>
      <c r="E33" s="206">
        <v>0</v>
      </c>
      <c r="F33" s="331">
        <f>E33+D33</f>
        <v>0</v>
      </c>
    </row>
    <row r="34" spans="1:6" ht="16.5" customHeight="1" x14ac:dyDescent="0.2">
      <c r="A34" s="261"/>
      <c r="B34" s="301" t="s">
        <v>136</v>
      </c>
      <c r="C34" s="293">
        <f>C29+C6</f>
        <v>677207230</v>
      </c>
      <c r="D34" s="293">
        <f>D29+D6</f>
        <v>875504570</v>
      </c>
      <c r="E34" s="293">
        <f>E29+E6</f>
        <v>85829975</v>
      </c>
      <c r="F34" s="293">
        <f>F29+F6</f>
        <v>961334545</v>
      </c>
    </row>
    <row r="35" spans="1:6" ht="16.5" customHeight="1" x14ac:dyDescent="0.2">
      <c r="A35" s="261" t="s">
        <v>29</v>
      </c>
      <c r="B35" s="291" t="s">
        <v>137</v>
      </c>
      <c r="C35" s="293">
        <f>C36+C102+C114</f>
        <v>956456371</v>
      </c>
      <c r="D35" s="293">
        <f>D36+D102+D114</f>
        <v>1121280392</v>
      </c>
      <c r="E35" s="293">
        <f>E36+E102+E114</f>
        <v>57238252</v>
      </c>
      <c r="F35" s="293">
        <f>F36+F102+F114</f>
        <v>1178518644</v>
      </c>
    </row>
    <row r="36" spans="1:6" ht="16.5" customHeight="1" x14ac:dyDescent="0.2">
      <c r="A36" s="296" t="s">
        <v>43</v>
      </c>
      <c r="B36" s="294" t="s">
        <v>138</v>
      </c>
      <c r="C36" s="293">
        <f>C37+C95</f>
        <v>885785376</v>
      </c>
      <c r="D36" s="293">
        <f>D37+D95</f>
        <v>1038427532</v>
      </c>
      <c r="E36" s="293">
        <f>E37+E95</f>
        <v>52908525</v>
      </c>
      <c r="F36" s="293">
        <f>F37+F95</f>
        <v>1091336057</v>
      </c>
    </row>
    <row r="37" spans="1:6" ht="16.5" customHeight="1" x14ac:dyDescent="0.2">
      <c r="A37" s="296"/>
      <c r="B37" s="319" t="s">
        <v>139</v>
      </c>
      <c r="C37" s="293">
        <f>C38+C43+C48</f>
        <v>849526701</v>
      </c>
      <c r="D37" s="293">
        <f>D38+D43+D48</f>
        <v>1008168857</v>
      </c>
      <c r="E37" s="293">
        <f>E38+E43+E48</f>
        <v>52908525</v>
      </c>
      <c r="F37" s="293">
        <f>F38+F43+F48</f>
        <v>1061077382</v>
      </c>
    </row>
    <row r="38" spans="1:6" ht="13.5" customHeight="1" x14ac:dyDescent="0.2">
      <c r="A38" s="296"/>
      <c r="B38" s="320" t="s">
        <v>140</v>
      </c>
      <c r="C38" s="293">
        <f>SUM(C39:C42)</f>
        <v>454915286</v>
      </c>
      <c r="D38" s="293">
        <f>SUM(D39:D42)</f>
        <v>454915286</v>
      </c>
      <c r="E38" s="293">
        <f t="shared" ref="E38:F38" si="10">SUM(E39:E42)</f>
        <v>16521499</v>
      </c>
      <c r="F38" s="293">
        <f t="shared" si="10"/>
        <v>471436785</v>
      </c>
    </row>
    <row r="39" spans="1:6" ht="13.5" customHeight="1" x14ac:dyDescent="0.2">
      <c r="A39" s="296"/>
      <c r="B39" s="321" t="s">
        <v>493</v>
      </c>
      <c r="C39" s="206">
        <v>120358342</v>
      </c>
      <c r="D39" s="206">
        <v>120358342</v>
      </c>
      <c r="E39" s="206">
        <v>0</v>
      </c>
      <c r="F39" s="336">
        <f>E39+D39</f>
        <v>120358342</v>
      </c>
    </row>
    <row r="40" spans="1:6" ht="13.5" customHeight="1" x14ac:dyDescent="0.2">
      <c r="A40" s="296"/>
      <c r="B40" s="321" t="s">
        <v>494</v>
      </c>
      <c r="C40" s="206">
        <v>288742500</v>
      </c>
      <c r="D40" s="206">
        <v>288742500</v>
      </c>
      <c r="E40" s="206">
        <v>-22975701</v>
      </c>
      <c r="F40" s="336">
        <f t="shared" ref="F40:F42" si="11">E40+D40</f>
        <v>265766799</v>
      </c>
    </row>
    <row r="41" spans="1:6" ht="13.5" customHeight="1" x14ac:dyDescent="0.2">
      <c r="A41" s="322"/>
      <c r="B41" s="321" t="s">
        <v>495</v>
      </c>
      <c r="C41" s="206">
        <v>45814444</v>
      </c>
      <c r="D41" s="206">
        <v>45814444</v>
      </c>
      <c r="E41" s="206">
        <v>0</v>
      </c>
      <c r="F41" s="336">
        <f t="shared" si="11"/>
        <v>45814444</v>
      </c>
    </row>
    <row r="42" spans="1:6" ht="13.5" customHeight="1" x14ac:dyDescent="0.2">
      <c r="A42" s="322"/>
      <c r="B42" s="321" t="s">
        <v>660</v>
      </c>
      <c r="C42" s="206">
        <v>0</v>
      </c>
      <c r="D42" s="206">
        <v>0</v>
      </c>
      <c r="E42" s="206">
        <v>39497200</v>
      </c>
      <c r="F42" s="336">
        <f t="shared" si="11"/>
        <v>39497200</v>
      </c>
    </row>
    <row r="43" spans="1:6" ht="13.5" customHeight="1" x14ac:dyDescent="0.2">
      <c r="A43" s="322"/>
      <c r="B43" s="323" t="s">
        <v>141</v>
      </c>
      <c r="C43" s="293">
        <f>SUM(C44:C47)</f>
        <v>7000000</v>
      </c>
      <c r="D43" s="293">
        <f t="shared" ref="D43:F43" si="12">SUM(D44:D47)</f>
        <v>180916235</v>
      </c>
      <c r="E43" s="293">
        <f t="shared" si="12"/>
        <v>37856026</v>
      </c>
      <c r="F43" s="293">
        <f t="shared" si="12"/>
        <v>218772261</v>
      </c>
    </row>
    <row r="44" spans="1:6" ht="13.5" customHeight="1" x14ac:dyDescent="0.2">
      <c r="A44" s="322"/>
      <c r="B44" s="257" t="s">
        <v>605</v>
      </c>
      <c r="C44" s="206">
        <v>7000000</v>
      </c>
      <c r="D44" s="206">
        <v>7000000</v>
      </c>
      <c r="E44" s="206">
        <v>0</v>
      </c>
      <c r="F44" s="336">
        <f>E44+D44</f>
        <v>7000000</v>
      </c>
    </row>
    <row r="45" spans="1:6" ht="13.5" customHeight="1" x14ac:dyDescent="0.2">
      <c r="A45" s="322"/>
      <c r="B45" s="257" t="s">
        <v>632</v>
      </c>
      <c r="C45" s="206">
        <v>0</v>
      </c>
      <c r="D45" s="206">
        <f>198297340-24381105</f>
        <v>173916235</v>
      </c>
      <c r="E45" s="206">
        <v>4870978</v>
      </c>
      <c r="F45" s="336">
        <f>E45+D45</f>
        <v>178787213</v>
      </c>
    </row>
    <row r="46" spans="1:6" ht="13.5" customHeight="1" x14ac:dyDescent="0.2">
      <c r="A46" s="322"/>
      <c r="B46" s="283" t="s">
        <v>672</v>
      </c>
      <c r="C46" s="206">
        <v>0</v>
      </c>
      <c r="D46" s="206">
        <v>0</v>
      </c>
      <c r="E46" s="206">
        <v>30000000</v>
      </c>
      <c r="F46" s="336">
        <f>E46+D46</f>
        <v>30000000</v>
      </c>
    </row>
    <row r="47" spans="1:6" ht="13.5" customHeight="1" x14ac:dyDescent="0.2">
      <c r="A47" s="322"/>
      <c r="B47" s="257" t="s">
        <v>677</v>
      </c>
      <c r="C47" s="206">
        <v>0</v>
      </c>
      <c r="D47" s="206">
        <v>0</v>
      </c>
      <c r="E47" s="206">
        <v>2985048</v>
      </c>
      <c r="F47" s="336">
        <f>E47+D47</f>
        <v>2985048</v>
      </c>
    </row>
    <row r="48" spans="1:6" ht="13.5" customHeight="1" x14ac:dyDescent="0.2">
      <c r="A48" s="322"/>
      <c r="B48" s="320" t="s">
        <v>142</v>
      </c>
      <c r="C48" s="293">
        <f>SUM(C49:C94)</f>
        <v>387611415</v>
      </c>
      <c r="D48" s="293">
        <f>SUM(D49:D94)</f>
        <v>372337336</v>
      </c>
      <c r="E48" s="293">
        <f>SUM(E49:E94)</f>
        <v>-1469000</v>
      </c>
      <c r="F48" s="293">
        <f>SUM(F49:F94)</f>
        <v>370868336</v>
      </c>
    </row>
    <row r="49" spans="1:6" ht="13.5" customHeight="1" x14ac:dyDescent="0.2">
      <c r="A49" s="322"/>
      <c r="B49" s="303" t="s">
        <v>566</v>
      </c>
      <c r="C49" s="206">
        <v>1010489</v>
      </c>
      <c r="D49" s="206">
        <v>1010489</v>
      </c>
      <c r="E49" s="206">
        <v>127000</v>
      </c>
      <c r="F49" s="336">
        <f>E49+D49</f>
        <v>1137489</v>
      </c>
    </row>
    <row r="50" spans="1:6" ht="13.5" customHeight="1" x14ac:dyDescent="0.2">
      <c r="A50" s="322"/>
      <c r="B50" s="300" t="s">
        <v>535</v>
      </c>
      <c r="C50" s="206">
        <v>1000000</v>
      </c>
      <c r="D50" s="206">
        <v>1000000</v>
      </c>
      <c r="E50" s="206">
        <v>0</v>
      </c>
      <c r="F50" s="336">
        <f t="shared" ref="F50:F94" si="13">E50+D50</f>
        <v>1000000</v>
      </c>
    </row>
    <row r="51" spans="1:6" ht="13.5" customHeight="1" x14ac:dyDescent="0.2">
      <c r="A51" s="322"/>
      <c r="B51" s="300" t="s">
        <v>639</v>
      </c>
      <c r="C51" s="206">
        <v>0</v>
      </c>
      <c r="D51" s="206">
        <v>4500</v>
      </c>
      <c r="E51" s="206">
        <v>0</v>
      </c>
      <c r="F51" s="336">
        <f t="shared" si="13"/>
        <v>4500</v>
      </c>
    </row>
    <row r="52" spans="1:6" ht="13.5" customHeight="1" x14ac:dyDescent="0.2">
      <c r="A52" s="322"/>
      <c r="B52" s="300" t="s">
        <v>536</v>
      </c>
      <c r="C52" s="206">
        <v>300000</v>
      </c>
      <c r="D52" s="206">
        <v>300000</v>
      </c>
      <c r="E52" s="206">
        <v>0</v>
      </c>
      <c r="F52" s="336">
        <f t="shared" si="13"/>
        <v>300000</v>
      </c>
    </row>
    <row r="53" spans="1:6" ht="13.5" customHeight="1" x14ac:dyDescent="0.2">
      <c r="A53" s="322"/>
      <c r="B53" s="300" t="s">
        <v>537</v>
      </c>
      <c r="C53" s="206">
        <v>2500000</v>
      </c>
      <c r="D53" s="206">
        <v>2500000</v>
      </c>
      <c r="E53" s="206">
        <v>0</v>
      </c>
      <c r="F53" s="336">
        <f t="shared" si="13"/>
        <v>2500000</v>
      </c>
    </row>
    <row r="54" spans="1:6" ht="13.5" customHeight="1" x14ac:dyDescent="0.2">
      <c r="A54" s="322"/>
      <c r="B54" s="300" t="s">
        <v>538</v>
      </c>
      <c r="C54" s="206">
        <v>1200000</v>
      </c>
      <c r="D54" s="206">
        <v>1200000</v>
      </c>
      <c r="E54" s="206">
        <v>9167</v>
      </c>
      <c r="F54" s="336">
        <f t="shared" si="13"/>
        <v>1209167</v>
      </c>
    </row>
    <row r="55" spans="1:6" ht="13.5" customHeight="1" x14ac:dyDescent="0.2">
      <c r="A55" s="322"/>
      <c r="B55" s="255" t="s">
        <v>539</v>
      </c>
      <c r="C55" s="206">
        <v>1000000</v>
      </c>
      <c r="D55" s="206">
        <v>1405358</v>
      </c>
      <c r="E55" s="206">
        <v>0</v>
      </c>
      <c r="F55" s="336">
        <f t="shared" si="13"/>
        <v>1405358</v>
      </c>
    </row>
    <row r="56" spans="1:6" ht="13.5" customHeight="1" x14ac:dyDescent="0.2">
      <c r="A56" s="322"/>
      <c r="B56" s="255" t="s">
        <v>540</v>
      </c>
      <c r="C56" s="206">
        <v>2500000</v>
      </c>
      <c r="D56" s="206">
        <v>0</v>
      </c>
      <c r="E56" s="206">
        <v>0</v>
      </c>
      <c r="F56" s="336">
        <f t="shared" si="13"/>
        <v>0</v>
      </c>
    </row>
    <row r="57" spans="1:6" ht="13.5" customHeight="1" x14ac:dyDescent="0.2">
      <c r="A57" s="322"/>
      <c r="B57" s="255" t="s">
        <v>575</v>
      </c>
      <c r="C57" s="206">
        <v>300000</v>
      </c>
      <c r="D57" s="206">
        <v>300000</v>
      </c>
      <c r="E57" s="206">
        <v>0</v>
      </c>
      <c r="F57" s="336">
        <f t="shared" si="13"/>
        <v>300000</v>
      </c>
    </row>
    <row r="58" spans="1:6" ht="13.5" customHeight="1" x14ac:dyDescent="0.2">
      <c r="A58" s="322"/>
      <c r="B58" s="255" t="s">
        <v>671</v>
      </c>
      <c r="C58" s="206">
        <v>0</v>
      </c>
      <c r="D58" s="206">
        <v>0</v>
      </c>
      <c r="E58" s="206">
        <v>980440</v>
      </c>
      <c r="F58" s="336">
        <f t="shared" si="13"/>
        <v>980440</v>
      </c>
    </row>
    <row r="59" spans="1:6" ht="13.5" customHeight="1" x14ac:dyDescent="0.2">
      <c r="A59" s="322"/>
      <c r="B59" s="255" t="s">
        <v>541</v>
      </c>
      <c r="C59" s="206">
        <v>1400000</v>
      </c>
      <c r="D59" s="206">
        <v>1400000</v>
      </c>
      <c r="E59" s="206">
        <v>0</v>
      </c>
      <c r="F59" s="336">
        <f t="shared" si="13"/>
        <v>1400000</v>
      </c>
    </row>
    <row r="60" spans="1:6" ht="13.5" customHeight="1" x14ac:dyDescent="0.2">
      <c r="A60" s="322"/>
      <c r="B60" s="255" t="s">
        <v>542</v>
      </c>
      <c r="C60" s="206">
        <v>6000000</v>
      </c>
      <c r="D60" s="206">
        <v>6000000</v>
      </c>
      <c r="E60" s="206">
        <v>0</v>
      </c>
      <c r="F60" s="336">
        <f t="shared" si="13"/>
        <v>6000000</v>
      </c>
    </row>
    <row r="61" spans="1:6" ht="13.5" customHeight="1" x14ac:dyDescent="0.2">
      <c r="A61" s="322"/>
      <c r="B61" s="255" t="s">
        <v>543</v>
      </c>
      <c r="C61" s="206">
        <v>7112000</v>
      </c>
      <c r="D61" s="206">
        <v>7112000</v>
      </c>
      <c r="E61" s="206">
        <v>0</v>
      </c>
      <c r="F61" s="336">
        <f t="shared" si="13"/>
        <v>7112000</v>
      </c>
    </row>
    <row r="62" spans="1:6" ht="13.5" customHeight="1" x14ac:dyDescent="0.2">
      <c r="A62" s="322"/>
      <c r="B62" s="255" t="s">
        <v>544</v>
      </c>
      <c r="C62" s="206">
        <v>1000000</v>
      </c>
      <c r="D62" s="206">
        <v>1000000</v>
      </c>
      <c r="E62" s="206">
        <v>0</v>
      </c>
      <c r="F62" s="336">
        <f t="shared" si="13"/>
        <v>1000000</v>
      </c>
    </row>
    <row r="63" spans="1:6" ht="13.5" customHeight="1" x14ac:dyDescent="0.2">
      <c r="A63" s="322"/>
      <c r="B63" s="255" t="s">
        <v>545</v>
      </c>
      <c r="C63" s="206">
        <v>5000000</v>
      </c>
      <c r="D63" s="206">
        <v>11896610</v>
      </c>
      <c r="E63" s="206">
        <v>0</v>
      </c>
      <c r="F63" s="336">
        <f t="shared" si="13"/>
        <v>11896610</v>
      </c>
    </row>
    <row r="64" spans="1:6" ht="13.5" customHeight="1" x14ac:dyDescent="0.2">
      <c r="A64" s="322"/>
      <c r="B64" s="255" t="s">
        <v>546</v>
      </c>
      <c r="C64" s="206">
        <v>9681865</v>
      </c>
      <c r="D64" s="206">
        <v>0</v>
      </c>
      <c r="E64" s="206">
        <v>0</v>
      </c>
      <c r="F64" s="336">
        <f t="shared" si="13"/>
        <v>0</v>
      </c>
    </row>
    <row r="65" spans="1:6" ht="13.5" customHeight="1" x14ac:dyDescent="0.2">
      <c r="A65" s="322"/>
      <c r="B65" s="255" t="s">
        <v>547</v>
      </c>
      <c r="C65" s="206">
        <v>3100000</v>
      </c>
      <c r="D65" s="206">
        <v>3100000</v>
      </c>
      <c r="E65" s="206">
        <v>0</v>
      </c>
      <c r="F65" s="336">
        <f t="shared" si="13"/>
        <v>3100000</v>
      </c>
    </row>
    <row r="66" spans="1:6" ht="13.5" customHeight="1" x14ac:dyDescent="0.2">
      <c r="A66" s="322"/>
      <c r="B66" s="257" t="s">
        <v>548</v>
      </c>
      <c r="C66" s="206">
        <v>560000</v>
      </c>
      <c r="D66" s="206">
        <v>560000</v>
      </c>
      <c r="E66" s="206">
        <v>0</v>
      </c>
      <c r="F66" s="336">
        <f t="shared" si="13"/>
        <v>560000</v>
      </c>
    </row>
    <row r="67" spans="1:6" ht="13.5" customHeight="1" x14ac:dyDescent="0.2">
      <c r="A67" s="322"/>
      <c r="B67" s="257" t="s">
        <v>549</v>
      </c>
      <c r="C67" s="206">
        <v>400000</v>
      </c>
      <c r="D67" s="206">
        <v>400000</v>
      </c>
      <c r="E67" s="206">
        <v>0</v>
      </c>
      <c r="F67" s="336">
        <f t="shared" si="13"/>
        <v>400000</v>
      </c>
    </row>
    <row r="68" spans="1:6" ht="13.5" customHeight="1" x14ac:dyDescent="0.2">
      <c r="A68" s="322"/>
      <c r="B68" s="255" t="s">
        <v>550</v>
      </c>
      <c r="C68" s="206">
        <v>148000000</v>
      </c>
      <c r="D68" s="206">
        <v>148000000</v>
      </c>
      <c r="E68" s="206">
        <v>0</v>
      </c>
      <c r="F68" s="336">
        <f t="shared" si="13"/>
        <v>148000000</v>
      </c>
    </row>
    <row r="69" spans="1:6" ht="13.5" customHeight="1" x14ac:dyDescent="0.2">
      <c r="A69" s="322"/>
      <c r="B69" s="255" t="s">
        <v>551</v>
      </c>
      <c r="C69" s="206">
        <v>1200000</v>
      </c>
      <c r="D69" s="206">
        <v>1200000</v>
      </c>
      <c r="E69" s="206">
        <v>0</v>
      </c>
      <c r="F69" s="336">
        <f t="shared" si="13"/>
        <v>1200000</v>
      </c>
    </row>
    <row r="70" spans="1:6" ht="13.5" customHeight="1" x14ac:dyDescent="0.2">
      <c r="A70" s="322"/>
      <c r="B70" s="324" t="s">
        <v>552</v>
      </c>
      <c r="C70" s="325">
        <v>1000000</v>
      </c>
      <c r="D70" s="325">
        <v>1000000</v>
      </c>
      <c r="E70" s="206">
        <v>0</v>
      </c>
      <c r="F70" s="336">
        <f t="shared" si="13"/>
        <v>1000000</v>
      </c>
    </row>
    <row r="71" spans="1:6" ht="13.5" customHeight="1" x14ac:dyDescent="0.2">
      <c r="A71" s="322"/>
      <c r="B71" s="255" t="s">
        <v>553</v>
      </c>
      <c r="C71" s="206">
        <v>450000</v>
      </c>
      <c r="D71" s="206">
        <v>194094</v>
      </c>
      <c r="E71" s="206">
        <v>0</v>
      </c>
      <c r="F71" s="336">
        <f t="shared" si="13"/>
        <v>194094</v>
      </c>
    </row>
    <row r="72" spans="1:6" ht="13.5" customHeight="1" x14ac:dyDescent="0.2">
      <c r="A72" s="322"/>
      <c r="B72" s="255" t="s">
        <v>554</v>
      </c>
      <c r="C72" s="206">
        <v>500000</v>
      </c>
      <c r="D72" s="206">
        <v>500000</v>
      </c>
      <c r="E72" s="206">
        <v>0</v>
      </c>
      <c r="F72" s="336">
        <f t="shared" si="13"/>
        <v>500000</v>
      </c>
    </row>
    <row r="73" spans="1:6" ht="13.5" customHeight="1" x14ac:dyDescent="0.2">
      <c r="A73" s="322"/>
      <c r="B73" s="255" t="s">
        <v>646</v>
      </c>
      <c r="C73" s="206">
        <v>0</v>
      </c>
      <c r="D73" s="206">
        <v>255906</v>
      </c>
      <c r="E73" s="206">
        <v>69094</v>
      </c>
      <c r="F73" s="336">
        <f t="shared" si="13"/>
        <v>325000</v>
      </c>
    </row>
    <row r="74" spans="1:6" ht="13.5" customHeight="1" x14ac:dyDescent="0.2">
      <c r="A74" s="322"/>
      <c r="B74" s="255" t="s">
        <v>555</v>
      </c>
      <c r="C74" s="206">
        <v>2000000</v>
      </c>
      <c r="D74" s="206">
        <v>2000000</v>
      </c>
      <c r="E74" s="206">
        <v>0</v>
      </c>
      <c r="F74" s="336">
        <f t="shared" si="13"/>
        <v>2000000</v>
      </c>
    </row>
    <row r="75" spans="1:6" ht="13.5" customHeight="1" x14ac:dyDescent="0.2">
      <c r="A75" s="322"/>
      <c r="B75" s="255" t="s">
        <v>556</v>
      </c>
      <c r="C75" s="206">
        <v>3175000</v>
      </c>
      <c r="D75" s="206">
        <v>3175000</v>
      </c>
      <c r="E75" s="206">
        <v>0</v>
      </c>
      <c r="F75" s="336">
        <f t="shared" si="13"/>
        <v>3175000</v>
      </c>
    </row>
    <row r="76" spans="1:6" ht="13.5" customHeight="1" x14ac:dyDescent="0.2">
      <c r="A76" s="322"/>
      <c r="B76" s="255" t="s">
        <v>476</v>
      </c>
      <c r="C76" s="206">
        <v>2500000</v>
      </c>
      <c r="D76" s="206">
        <v>2500000</v>
      </c>
      <c r="E76" s="206">
        <v>0</v>
      </c>
      <c r="F76" s="336">
        <f t="shared" si="13"/>
        <v>2500000</v>
      </c>
    </row>
    <row r="77" spans="1:6" ht="13.5" customHeight="1" x14ac:dyDescent="0.2">
      <c r="A77" s="322"/>
      <c r="B77" s="255" t="s">
        <v>500</v>
      </c>
      <c r="C77" s="206">
        <v>828619</v>
      </c>
      <c r="D77" s="206">
        <v>828619</v>
      </c>
      <c r="E77" s="206">
        <v>127000</v>
      </c>
      <c r="F77" s="336">
        <f t="shared" si="13"/>
        <v>955619</v>
      </c>
    </row>
    <row r="78" spans="1:6" ht="28.5" customHeight="1" x14ac:dyDescent="0.2">
      <c r="A78" s="322"/>
      <c r="B78" s="326" t="s">
        <v>557</v>
      </c>
      <c r="C78" s="206">
        <v>3500000</v>
      </c>
      <c r="D78" s="206">
        <v>3500000</v>
      </c>
      <c r="E78" s="206">
        <v>0</v>
      </c>
      <c r="F78" s="336">
        <f t="shared" si="13"/>
        <v>3500000</v>
      </c>
    </row>
    <row r="79" spans="1:6" ht="13.5" customHeight="1" x14ac:dyDescent="0.2">
      <c r="A79" s="322"/>
      <c r="B79" s="255" t="s">
        <v>558</v>
      </c>
      <c r="C79" s="327">
        <v>450000</v>
      </c>
      <c r="D79" s="327">
        <v>450000</v>
      </c>
      <c r="E79" s="206">
        <v>0</v>
      </c>
      <c r="F79" s="336">
        <f t="shared" si="13"/>
        <v>450000</v>
      </c>
    </row>
    <row r="80" spans="1:6" ht="13.5" customHeight="1" x14ac:dyDescent="0.2">
      <c r="A80" s="322"/>
      <c r="B80" s="257" t="s">
        <v>559</v>
      </c>
      <c r="C80" s="325">
        <v>1800000</v>
      </c>
      <c r="D80" s="325">
        <v>1800000</v>
      </c>
      <c r="E80" s="206">
        <v>0</v>
      </c>
      <c r="F80" s="336">
        <f t="shared" si="13"/>
        <v>1800000</v>
      </c>
    </row>
    <row r="81" spans="1:6" ht="13.5" customHeight="1" x14ac:dyDescent="0.2">
      <c r="A81" s="322"/>
      <c r="B81" s="257" t="s">
        <v>560</v>
      </c>
      <c r="C81" s="325">
        <v>5000000</v>
      </c>
      <c r="D81" s="325">
        <v>5000000</v>
      </c>
      <c r="E81" s="206">
        <v>0</v>
      </c>
      <c r="F81" s="336">
        <f t="shared" si="13"/>
        <v>5000000</v>
      </c>
    </row>
    <row r="82" spans="1:6" ht="13.5" customHeight="1" x14ac:dyDescent="0.2">
      <c r="A82" s="322"/>
      <c r="B82" s="257" t="s">
        <v>631</v>
      </c>
      <c r="C82" s="325">
        <v>0</v>
      </c>
      <c r="D82" s="325">
        <v>3732000</v>
      </c>
      <c r="E82" s="206">
        <v>0</v>
      </c>
      <c r="F82" s="336">
        <f t="shared" si="13"/>
        <v>3732000</v>
      </c>
    </row>
    <row r="83" spans="1:6" ht="13.5" customHeight="1" x14ac:dyDescent="0.2">
      <c r="A83" s="322"/>
      <c r="B83" s="257" t="s">
        <v>561</v>
      </c>
      <c r="C83" s="325">
        <v>2000000</v>
      </c>
      <c r="D83" s="325">
        <v>2000000</v>
      </c>
      <c r="E83" s="206">
        <v>0</v>
      </c>
      <c r="F83" s="336">
        <f t="shared" si="13"/>
        <v>2000000</v>
      </c>
    </row>
    <row r="84" spans="1:6" s="256" customFormat="1" ht="13.5" customHeight="1" x14ac:dyDescent="0.2">
      <c r="A84" s="322"/>
      <c r="B84" s="255" t="s">
        <v>477</v>
      </c>
      <c r="C84" s="325">
        <v>4265929</v>
      </c>
      <c r="D84" s="325">
        <v>4265929</v>
      </c>
      <c r="E84" s="206">
        <v>0</v>
      </c>
      <c r="F84" s="336">
        <f t="shared" si="13"/>
        <v>4265929</v>
      </c>
    </row>
    <row r="85" spans="1:6" ht="13.5" customHeight="1" x14ac:dyDescent="0.2">
      <c r="A85" s="322"/>
      <c r="B85" s="257" t="s">
        <v>562</v>
      </c>
      <c r="C85" s="325">
        <v>26000000</v>
      </c>
      <c r="D85" s="325">
        <v>11278672</v>
      </c>
      <c r="E85" s="206">
        <f>-1469000-1439701</f>
        <v>-2908701</v>
      </c>
      <c r="F85" s="336">
        <f t="shared" si="13"/>
        <v>8369971</v>
      </c>
    </row>
    <row r="86" spans="1:6" ht="13.5" customHeight="1" x14ac:dyDescent="0.2">
      <c r="A86" s="322"/>
      <c r="B86" s="257" t="s">
        <v>638</v>
      </c>
      <c r="C86" s="325">
        <v>0</v>
      </c>
      <c r="D86" s="325">
        <v>590646</v>
      </c>
      <c r="E86" s="206">
        <v>0</v>
      </c>
      <c r="F86" s="336">
        <f t="shared" si="13"/>
        <v>590646</v>
      </c>
    </row>
    <row r="87" spans="1:6" ht="13.5" customHeight="1" x14ac:dyDescent="0.2">
      <c r="A87" s="322"/>
      <c r="B87" s="257" t="s">
        <v>627</v>
      </c>
      <c r="C87" s="325">
        <v>18000000</v>
      </c>
      <c r="D87" s="325">
        <v>18000000</v>
      </c>
      <c r="E87" s="206">
        <v>0</v>
      </c>
      <c r="F87" s="336">
        <f t="shared" si="13"/>
        <v>18000000</v>
      </c>
    </row>
    <row r="88" spans="1:6" ht="13.5" customHeight="1" x14ac:dyDescent="0.2">
      <c r="A88" s="322"/>
      <c r="B88" s="255" t="s">
        <v>563</v>
      </c>
      <c r="C88" s="325">
        <v>1600000</v>
      </c>
      <c r="D88" s="325">
        <v>1600000</v>
      </c>
      <c r="E88" s="206">
        <v>0</v>
      </c>
      <c r="F88" s="336">
        <f t="shared" si="13"/>
        <v>1600000</v>
      </c>
    </row>
    <row r="89" spans="1:6" ht="13.5" customHeight="1" x14ac:dyDescent="0.2">
      <c r="A89" s="322"/>
      <c r="B89" s="257" t="s">
        <v>478</v>
      </c>
      <c r="C89" s="325">
        <v>1452461</v>
      </c>
      <c r="D89" s="325">
        <v>1452461</v>
      </c>
      <c r="E89" s="206">
        <v>127000</v>
      </c>
      <c r="F89" s="336">
        <f t="shared" si="13"/>
        <v>1579461</v>
      </c>
    </row>
    <row r="90" spans="1:6" ht="13.5" customHeight="1" x14ac:dyDescent="0.2">
      <c r="A90" s="322"/>
      <c r="B90" s="257" t="s">
        <v>567</v>
      </c>
      <c r="C90" s="325">
        <v>25451866</v>
      </c>
      <c r="D90" s="325">
        <v>25451866</v>
      </c>
      <c r="E90" s="206">
        <v>0</v>
      </c>
      <c r="F90" s="336">
        <f t="shared" si="13"/>
        <v>25451866</v>
      </c>
    </row>
    <row r="91" spans="1:6" ht="13.5" customHeight="1" x14ac:dyDescent="0.2">
      <c r="A91" s="322"/>
      <c r="B91" s="257" t="s">
        <v>568</v>
      </c>
      <c r="C91" s="325">
        <v>81373186</v>
      </c>
      <c r="D91" s="325">
        <v>81373186</v>
      </c>
      <c r="E91" s="206">
        <v>0</v>
      </c>
      <c r="F91" s="336">
        <f t="shared" si="13"/>
        <v>81373186</v>
      </c>
    </row>
    <row r="92" spans="1:6" ht="13.5" customHeight="1" x14ac:dyDescent="0.2">
      <c r="A92" s="322"/>
      <c r="B92" s="257" t="s">
        <v>569</v>
      </c>
      <c r="C92" s="325">
        <v>10000000</v>
      </c>
      <c r="D92" s="325">
        <v>10000000</v>
      </c>
      <c r="E92" s="206">
        <v>0</v>
      </c>
      <c r="F92" s="336">
        <f t="shared" si="13"/>
        <v>10000000</v>
      </c>
    </row>
    <row r="93" spans="1:6" ht="13.5" customHeight="1" x14ac:dyDescent="0.2">
      <c r="A93" s="322"/>
      <c r="B93" s="324" t="s">
        <v>564</v>
      </c>
      <c r="C93" s="325">
        <v>1500000</v>
      </c>
      <c r="D93" s="325">
        <v>1500000</v>
      </c>
      <c r="E93" s="206">
        <v>0</v>
      </c>
      <c r="F93" s="336">
        <f t="shared" si="13"/>
        <v>1500000</v>
      </c>
    </row>
    <row r="94" spans="1:6" ht="13.5" customHeight="1" x14ac:dyDescent="0.2">
      <c r="A94" s="322"/>
      <c r="B94" s="324" t="s">
        <v>565</v>
      </c>
      <c r="C94" s="325">
        <v>1500000</v>
      </c>
      <c r="D94" s="325">
        <v>1500000</v>
      </c>
      <c r="E94" s="206">
        <v>0</v>
      </c>
      <c r="F94" s="336">
        <f t="shared" si="13"/>
        <v>1500000</v>
      </c>
    </row>
    <row r="95" spans="1:6" ht="13.5" customHeight="1" x14ac:dyDescent="0.2">
      <c r="A95" s="322"/>
      <c r="B95" s="319" t="s">
        <v>143</v>
      </c>
      <c r="C95" s="293">
        <f>SUM(C96:C101)</f>
        <v>36258675</v>
      </c>
      <c r="D95" s="293">
        <f>SUM(D96:D101)</f>
        <v>30258675</v>
      </c>
      <c r="E95" s="293">
        <f t="shared" ref="E95:F95" si="14">SUM(E96:E101)</f>
        <v>0</v>
      </c>
      <c r="F95" s="293">
        <f t="shared" si="14"/>
        <v>30258675</v>
      </c>
    </row>
    <row r="96" spans="1:6" ht="13.5" customHeight="1" x14ac:dyDescent="0.2">
      <c r="A96" s="322"/>
      <c r="B96" s="300" t="s">
        <v>144</v>
      </c>
      <c r="C96" s="206">
        <f>'13. Hivatal'!D20</f>
        <v>2899410</v>
      </c>
      <c r="D96" s="206">
        <f>'13. Hivatal'!E20</f>
        <v>2899410</v>
      </c>
      <c r="E96" s="206">
        <f>'13. Hivatal'!F20</f>
        <v>0</v>
      </c>
      <c r="F96" s="336">
        <f>E96+D96</f>
        <v>2899410</v>
      </c>
    </row>
    <row r="97" spans="1:6" ht="13.5" customHeight="1" x14ac:dyDescent="0.2">
      <c r="A97" s="322"/>
      <c r="B97" s="300" t="s">
        <v>145</v>
      </c>
      <c r="C97" s="206">
        <f>'14. GAMESZ'!D20</f>
        <v>29058000</v>
      </c>
      <c r="D97" s="206">
        <f>'14. GAMESZ'!E20</f>
        <v>23058000</v>
      </c>
      <c r="E97" s="206">
        <f>'14. GAMESZ'!F20</f>
        <v>0</v>
      </c>
      <c r="F97" s="336">
        <f t="shared" ref="F97:F101" si="15">E97+D97</f>
        <v>23058000</v>
      </c>
    </row>
    <row r="98" spans="1:6" ht="13.5" customHeight="1" x14ac:dyDescent="0.2">
      <c r="A98" s="322"/>
      <c r="B98" s="300" t="s">
        <v>146</v>
      </c>
      <c r="C98" s="206">
        <f>'15. Óvoda'!D20</f>
        <v>1300000</v>
      </c>
      <c r="D98" s="206">
        <f>'15. Óvoda'!E20</f>
        <v>1300000</v>
      </c>
      <c r="E98" s="206">
        <f>'15. Óvoda'!F20</f>
        <v>0</v>
      </c>
      <c r="F98" s="336">
        <f t="shared" si="15"/>
        <v>1300000</v>
      </c>
    </row>
    <row r="99" spans="1:6" ht="13.5" customHeight="1" x14ac:dyDescent="0.2">
      <c r="A99" s="322"/>
      <c r="B99" s="300" t="s">
        <v>147</v>
      </c>
      <c r="C99" s="206">
        <f>'16. Tourinform'!D20</f>
        <v>3001265</v>
      </c>
      <c r="D99" s="206">
        <f>'16. Tourinform'!E20</f>
        <v>3001265</v>
      </c>
      <c r="E99" s="206">
        <f>'16. Tourinform'!F20</f>
        <v>0</v>
      </c>
      <c r="F99" s="336">
        <f t="shared" si="15"/>
        <v>3001265</v>
      </c>
    </row>
    <row r="100" spans="1:6" ht="13.5" customHeight="1" x14ac:dyDescent="0.2">
      <c r="A100" s="322"/>
      <c r="B100" s="300" t="s">
        <v>148</v>
      </c>
      <c r="C100" s="206">
        <v>0</v>
      </c>
      <c r="D100" s="206">
        <v>0</v>
      </c>
      <c r="E100" s="206">
        <v>0</v>
      </c>
      <c r="F100" s="336">
        <f t="shared" si="15"/>
        <v>0</v>
      </c>
    </row>
    <row r="101" spans="1:6" ht="13.5" customHeight="1" x14ac:dyDescent="0.2">
      <c r="A101" s="322"/>
      <c r="B101" s="300" t="s">
        <v>149</v>
      </c>
      <c r="C101" s="206">
        <v>0</v>
      </c>
      <c r="D101" s="206">
        <v>0</v>
      </c>
      <c r="E101" s="206">
        <v>0</v>
      </c>
      <c r="F101" s="336">
        <f t="shared" si="15"/>
        <v>0</v>
      </c>
    </row>
    <row r="102" spans="1:6" ht="16.5" customHeight="1" x14ac:dyDescent="0.2">
      <c r="A102" s="322" t="s">
        <v>45</v>
      </c>
      <c r="B102" s="294" t="s">
        <v>150</v>
      </c>
      <c r="C102" s="293">
        <f>C103+C112</f>
        <v>14300000</v>
      </c>
      <c r="D102" s="293">
        <f>D103+D112</f>
        <v>26481865</v>
      </c>
      <c r="E102" s="293">
        <f t="shared" ref="E102:F102" si="16">E103+E112</f>
        <v>977000</v>
      </c>
      <c r="F102" s="293">
        <f t="shared" si="16"/>
        <v>27458865</v>
      </c>
    </row>
    <row r="103" spans="1:6" ht="16.5" customHeight="1" x14ac:dyDescent="0.2">
      <c r="A103" s="322"/>
      <c r="B103" s="319" t="s">
        <v>151</v>
      </c>
      <c r="C103" s="293">
        <f>C105+C104</f>
        <v>14000000</v>
      </c>
      <c r="D103" s="293">
        <f>D105+D104</f>
        <v>26181865</v>
      </c>
      <c r="E103" s="293">
        <f t="shared" ref="E103:F103" si="17">E105+E104</f>
        <v>977000</v>
      </c>
      <c r="F103" s="293">
        <f t="shared" si="17"/>
        <v>27158865</v>
      </c>
    </row>
    <row r="104" spans="1:6" ht="13.5" customHeight="1" x14ac:dyDescent="0.2">
      <c r="A104" s="322"/>
      <c r="B104" s="320" t="s">
        <v>152</v>
      </c>
      <c r="C104" s="206">
        <v>0</v>
      </c>
      <c r="D104" s="206">
        <v>0</v>
      </c>
      <c r="E104" s="206">
        <v>0</v>
      </c>
      <c r="F104" s="245">
        <f t="shared" ref="F104" si="18">E104+C104</f>
        <v>0</v>
      </c>
    </row>
    <row r="105" spans="1:6" ht="13.5" customHeight="1" x14ac:dyDescent="0.2">
      <c r="A105" s="322"/>
      <c r="B105" s="320" t="s">
        <v>153</v>
      </c>
      <c r="C105" s="293">
        <f>SUM(C106:C111)</f>
        <v>14000000</v>
      </c>
      <c r="D105" s="293">
        <f t="shared" ref="D105:F105" si="19">SUM(D106:D111)</f>
        <v>26181865</v>
      </c>
      <c r="E105" s="293">
        <f t="shared" si="19"/>
        <v>977000</v>
      </c>
      <c r="F105" s="293">
        <f t="shared" si="19"/>
        <v>27158865</v>
      </c>
    </row>
    <row r="106" spans="1:6" s="3" customFormat="1" ht="13.5" customHeight="1" x14ac:dyDescent="0.2">
      <c r="A106" s="322"/>
      <c r="B106" s="257" t="s">
        <v>154</v>
      </c>
      <c r="C106" s="206">
        <v>7000000</v>
      </c>
      <c r="D106" s="206">
        <v>7682326</v>
      </c>
      <c r="E106" s="206">
        <v>0</v>
      </c>
      <c r="F106" s="336">
        <f>E106+D106</f>
        <v>7682326</v>
      </c>
    </row>
    <row r="107" spans="1:6" s="3" customFormat="1" ht="13.5" customHeight="1" x14ac:dyDescent="0.2">
      <c r="A107" s="322"/>
      <c r="B107" s="257" t="s">
        <v>626</v>
      </c>
      <c r="C107" s="206">
        <v>5000000</v>
      </c>
      <c r="D107" s="206">
        <v>4317674</v>
      </c>
      <c r="E107" s="206">
        <v>0</v>
      </c>
      <c r="F107" s="336">
        <f t="shared" ref="F107:F111" si="20">E107+D107</f>
        <v>4317674</v>
      </c>
    </row>
    <row r="108" spans="1:6" s="3" customFormat="1" ht="13.5" customHeight="1" x14ac:dyDescent="0.2">
      <c r="A108" s="322"/>
      <c r="B108" s="255" t="s">
        <v>540</v>
      </c>
      <c r="C108" s="206">
        <v>0</v>
      </c>
      <c r="D108" s="206">
        <v>2500000</v>
      </c>
      <c r="E108" s="206">
        <v>0</v>
      </c>
      <c r="F108" s="336">
        <f t="shared" si="20"/>
        <v>2500000</v>
      </c>
    </row>
    <row r="109" spans="1:6" s="3" customFormat="1" ht="13.5" customHeight="1" x14ac:dyDescent="0.2">
      <c r="A109" s="322"/>
      <c r="B109" s="324" t="s">
        <v>510</v>
      </c>
      <c r="C109" s="325">
        <v>2000000</v>
      </c>
      <c r="D109" s="325">
        <v>2000000</v>
      </c>
      <c r="E109" s="206">
        <v>0</v>
      </c>
      <c r="F109" s="336">
        <f t="shared" si="20"/>
        <v>2000000</v>
      </c>
    </row>
    <row r="110" spans="1:6" s="3" customFormat="1" ht="13.5" customHeight="1" x14ac:dyDescent="0.2">
      <c r="A110" s="322"/>
      <c r="B110" s="255" t="s">
        <v>546</v>
      </c>
      <c r="C110" s="325">
        <v>0</v>
      </c>
      <c r="D110" s="325">
        <v>9681865</v>
      </c>
      <c r="E110" s="206">
        <v>0</v>
      </c>
      <c r="F110" s="336">
        <f t="shared" si="20"/>
        <v>9681865</v>
      </c>
    </row>
    <row r="111" spans="1:6" s="3" customFormat="1" ht="13.5" customHeight="1" x14ac:dyDescent="0.2">
      <c r="A111" s="322"/>
      <c r="B111" s="255" t="s">
        <v>670</v>
      </c>
      <c r="C111" s="325">
        <v>0</v>
      </c>
      <c r="D111" s="325">
        <v>0</v>
      </c>
      <c r="E111" s="206">
        <v>977000</v>
      </c>
      <c r="F111" s="336">
        <f t="shared" si="20"/>
        <v>977000</v>
      </c>
    </row>
    <row r="112" spans="1:6" s="3" customFormat="1" ht="13.5" customHeight="1" x14ac:dyDescent="0.2">
      <c r="A112" s="322"/>
      <c r="B112" s="319" t="s">
        <v>155</v>
      </c>
      <c r="C112" s="293">
        <f>SUM(C113:C113)</f>
        <v>300000</v>
      </c>
      <c r="D112" s="293">
        <f>SUM(D113:D113)</f>
        <v>300000</v>
      </c>
      <c r="E112" s="293">
        <f t="shared" ref="E112:F112" si="21">SUM(E113:E113)</f>
        <v>0</v>
      </c>
      <c r="F112" s="293">
        <f t="shared" si="21"/>
        <v>300000</v>
      </c>
    </row>
    <row r="113" spans="1:6" s="3" customFormat="1" ht="13.5" customHeight="1" x14ac:dyDescent="0.2">
      <c r="A113" s="322"/>
      <c r="B113" s="300" t="s">
        <v>144</v>
      </c>
      <c r="C113" s="206">
        <v>300000</v>
      </c>
      <c r="D113" s="206">
        <v>300000</v>
      </c>
      <c r="E113" s="206">
        <v>0</v>
      </c>
      <c r="F113" s="331">
        <f>E113+D113</f>
        <v>300000</v>
      </c>
    </row>
    <row r="114" spans="1:6" s="3" customFormat="1" ht="13.5" customHeight="1" x14ac:dyDescent="0.2">
      <c r="A114" s="322" t="s">
        <v>47</v>
      </c>
      <c r="B114" s="294" t="s">
        <v>156</v>
      </c>
      <c r="C114" s="293">
        <f>C115+C118</f>
        <v>56370995</v>
      </c>
      <c r="D114" s="293">
        <f>D115+D118</f>
        <v>56370995</v>
      </c>
      <c r="E114" s="293">
        <f t="shared" ref="E114:F114" si="22">E115+E118</f>
        <v>3352727</v>
      </c>
      <c r="F114" s="293">
        <f t="shared" si="22"/>
        <v>59723722</v>
      </c>
    </row>
    <row r="115" spans="1:6" s="3" customFormat="1" ht="13.5" customHeight="1" x14ac:dyDescent="0.2">
      <c r="A115" s="322"/>
      <c r="B115" s="319" t="s">
        <v>157</v>
      </c>
      <c r="C115" s="293">
        <f>SUM(C116:C117)</f>
        <v>47000000</v>
      </c>
      <c r="D115" s="293">
        <f>SUM(D116:D117)</f>
        <v>47000000</v>
      </c>
      <c r="E115" s="293">
        <f t="shared" ref="E115:F115" si="23">SUM(E116:E117)</f>
        <v>0</v>
      </c>
      <c r="F115" s="293">
        <f t="shared" si="23"/>
        <v>47000000</v>
      </c>
    </row>
    <row r="116" spans="1:6" ht="26.1" customHeight="1" x14ac:dyDescent="0.2">
      <c r="A116" s="322"/>
      <c r="B116" s="328" t="s">
        <v>496</v>
      </c>
      <c r="C116" s="206">
        <v>7000000</v>
      </c>
      <c r="D116" s="206">
        <v>7000000</v>
      </c>
      <c r="E116" s="206">
        <v>0</v>
      </c>
      <c r="F116" s="331">
        <f>E116+D116</f>
        <v>7000000</v>
      </c>
    </row>
    <row r="117" spans="1:6" ht="14.1" customHeight="1" x14ac:dyDescent="0.2">
      <c r="A117" s="322"/>
      <c r="B117" s="328" t="s">
        <v>607</v>
      </c>
      <c r="C117" s="206">
        <v>40000000</v>
      </c>
      <c r="D117" s="206">
        <v>40000000</v>
      </c>
      <c r="E117" s="206">
        <v>0</v>
      </c>
      <c r="F117" s="331">
        <f>E117+D117</f>
        <v>40000000</v>
      </c>
    </row>
    <row r="118" spans="1:6" ht="14.1" customHeight="1" x14ac:dyDescent="0.2">
      <c r="A118" s="322"/>
      <c r="B118" s="329" t="s">
        <v>475</v>
      </c>
      <c r="C118" s="293">
        <f>SUM(C119:C122)</f>
        <v>9370995</v>
      </c>
      <c r="D118" s="293">
        <f>SUM(D119:D122)</f>
        <v>9370995</v>
      </c>
      <c r="E118" s="293">
        <f t="shared" ref="E118:F118" si="24">SUM(E119:E122)</f>
        <v>3352727</v>
      </c>
      <c r="F118" s="293">
        <f t="shared" si="24"/>
        <v>12723722</v>
      </c>
    </row>
    <row r="119" spans="1:6" ht="14.1" customHeight="1" x14ac:dyDescent="0.2">
      <c r="A119" s="322"/>
      <c r="B119" s="265" t="s">
        <v>574</v>
      </c>
      <c r="C119" s="206">
        <v>135000</v>
      </c>
      <c r="D119" s="206">
        <v>135000</v>
      </c>
      <c r="E119" s="206">
        <v>0</v>
      </c>
      <c r="F119" s="331">
        <f>E119+D119</f>
        <v>135000</v>
      </c>
    </row>
    <row r="120" spans="1:6" ht="14.1" customHeight="1" x14ac:dyDescent="0.2">
      <c r="A120" s="322"/>
      <c r="B120" s="265" t="s">
        <v>609</v>
      </c>
      <c r="C120" s="206">
        <v>2000000</v>
      </c>
      <c r="D120" s="206">
        <v>2000000</v>
      </c>
      <c r="E120" s="206">
        <v>0</v>
      </c>
      <c r="F120" s="331">
        <f t="shared" ref="F120:F125" si="25">E120+D120</f>
        <v>2000000</v>
      </c>
    </row>
    <row r="121" spans="1:6" ht="14.1" customHeight="1" x14ac:dyDescent="0.2">
      <c r="A121" s="322"/>
      <c r="B121" s="263" t="s">
        <v>610</v>
      </c>
      <c r="C121" s="206">
        <v>1000000</v>
      </c>
      <c r="D121" s="206">
        <v>1000000</v>
      </c>
      <c r="E121" s="206">
        <v>0</v>
      </c>
      <c r="F121" s="331">
        <f t="shared" si="25"/>
        <v>1000000</v>
      </c>
    </row>
    <row r="122" spans="1:6" ht="14.1" customHeight="1" x14ac:dyDescent="0.2">
      <c r="A122" s="322"/>
      <c r="B122" s="263" t="s">
        <v>621</v>
      </c>
      <c r="C122" s="206">
        <v>6235995</v>
      </c>
      <c r="D122" s="206">
        <v>6235995</v>
      </c>
      <c r="E122" s="206">
        <v>3352727</v>
      </c>
      <c r="F122" s="331">
        <f t="shared" si="25"/>
        <v>9588722</v>
      </c>
    </row>
    <row r="123" spans="1:6" ht="16.5" customHeight="1" x14ac:dyDescent="0.2">
      <c r="A123" s="322" t="s">
        <v>50</v>
      </c>
      <c r="B123" s="298" t="s">
        <v>51</v>
      </c>
      <c r="C123" s="243">
        <v>0</v>
      </c>
      <c r="D123" s="243">
        <v>0</v>
      </c>
      <c r="E123" s="243">
        <v>0</v>
      </c>
      <c r="F123" s="243">
        <v>0</v>
      </c>
    </row>
    <row r="124" spans="1:6" ht="14.1" customHeight="1" x14ac:dyDescent="0.2">
      <c r="A124" s="322"/>
      <c r="B124" s="294" t="s">
        <v>52</v>
      </c>
      <c r="C124" s="245">
        <v>0</v>
      </c>
      <c r="D124" s="245">
        <v>0</v>
      </c>
      <c r="E124" s="206">
        <v>0</v>
      </c>
      <c r="F124" s="331">
        <f t="shared" si="25"/>
        <v>0</v>
      </c>
    </row>
    <row r="125" spans="1:6" ht="14.1" customHeight="1" x14ac:dyDescent="0.2">
      <c r="A125" s="322"/>
      <c r="B125" s="294" t="s">
        <v>55</v>
      </c>
      <c r="C125" s="245">
        <v>0</v>
      </c>
      <c r="D125" s="245">
        <v>0</v>
      </c>
      <c r="E125" s="206">
        <v>0</v>
      </c>
      <c r="F125" s="331">
        <f t="shared" si="25"/>
        <v>0</v>
      </c>
    </row>
    <row r="126" spans="1:6" ht="18" customHeight="1" x14ac:dyDescent="0.2">
      <c r="A126" s="322"/>
      <c r="B126" s="301" t="s">
        <v>158</v>
      </c>
      <c r="C126" s="243">
        <f>C35+C123</f>
        <v>956456371</v>
      </c>
      <c r="D126" s="243">
        <f>D35+D123</f>
        <v>1121280392</v>
      </c>
      <c r="E126" s="243">
        <f t="shared" ref="E126:F126" si="26">E35+E123</f>
        <v>57238252</v>
      </c>
      <c r="F126" s="243">
        <f t="shared" si="26"/>
        <v>1178518644</v>
      </c>
    </row>
    <row r="127" spans="1:6" x14ac:dyDescent="0.2">
      <c r="B127" s="2"/>
      <c r="C127" s="21"/>
      <c r="D127" s="21"/>
      <c r="E127" s="21"/>
    </row>
    <row r="128" spans="1:6" x14ac:dyDescent="0.2">
      <c r="B128" s="22"/>
      <c r="C128" s="18"/>
      <c r="D128" s="18"/>
      <c r="E128" s="18"/>
    </row>
    <row r="129" spans="2:6" x14ac:dyDescent="0.2">
      <c r="B129" s="22"/>
      <c r="C129" s="18"/>
      <c r="D129" s="18"/>
      <c r="E129" s="18"/>
    </row>
    <row r="130" spans="2:6" x14ac:dyDescent="0.2">
      <c r="B130" s="16"/>
      <c r="C130" s="18"/>
      <c r="D130" s="18"/>
      <c r="E130" s="18"/>
    </row>
    <row r="131" spans="2:6" x14ac:dyDescent="0.2">
      <c r="B131" s="16"/>
      <c r="C131" s="18"/>
      <c r="D131" s="18"/>
      <c r="E131" s="18"/>
    </row>
    <row r="133" spans="2:6" ht="15" x14ac:dyDescent="0.25">
      <c r="B133" s="250"/>
      <c r="F133" s="17"/>
    </row>
    <row r="134" spans="2:6" ht="15" x14ac:dyDescent="0.2">
      <c r="B134" s="254"/>
    </row>
    <row r="135" spans="2:6" ht="15" x14ac:dyDescent="0.2">
      <c r="B135" s="254"/>
      <c r="C135" s="21"/>
      <c r="D135" s="21"/>
      <c r="E135" s="21"/>
    </row>
    <row r="136" spans="2:6" ht="15" x14ac:dyDescent="0.2">
      <c r="B136" s="254"/>
    </row>
    <row r="137" spans="2:6" ht="15" x14ac:dyDescent="0.2">
      <c r="B137" s="254"/>
    </row>
    <row r="138" spans="2:6" ht="15" x14ac:dyDescent="0.2">
      <c r="B138" s="254"/>
    </row>
    <row r="139" spans="2:6" ht="15" x14ac:dyDescent="0.2">
      <c r="B139" s="254"/>
    </row>
    <row r="140" spans="2:6" x14ac:dyDescent="0.2">
      <c r="B140" s="251"/>
    </row>
    <row r="141" spans="2:6" x14ac:dyDescent="0.2">
      <c r="B141" s="251"/>
    </row>
    <row r="142" spans="2:6" x14ac:dyDescent="0.2">
      <c r="B142" s="251"/>
    </row>
    <row r="143" spans="2:6" x14ac:dyDescent="0.2">
      <c r="B143" s="251"/>
    </row>
    <row r="144" spans="2:6" x14ac:dyDescent="0.2">
      <c r="B144" s="251"/>
    </row>
    <row r="145" spans="2:2" x14ac:dyDescent="0.2">
      <c r="B145" s="251"/>
    </row>
    <row r="146" spans="2:2" x14ac:dyDescent="0.2">
      <c r="B146" s="251"/>
    </row>
  </sheetData>
  <sheetProtection selectLockedCells="1" selectUnlockedCells="1"/>
  <mergeCells count="4">
    <mergeCell ref="A4:F4"/>
    <mergeCell ref="A1:F1"/>
    <mergeCell ref="A2:F2"/>
    <mergeCell ref="A3:F3"/>
  </mergeCells>
  <pageMargins left="0.39370078740157483" right="0" top="0.15748031496062992" bottom="0.15748031496062992" header="0.51181102362204722" footer="0.51181102362204722"/>
  <pageSetup paperSize="9" scale="60" firstPageNumber="0" orientation="portrait" r:id="rId1"/>
  <headerFooter alignWithMargins="0"/>
  <rowBreaks count="1" manualBreakCount="1">
    <brk id="94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view="pageBreakPreview" workbookViewId="0">
      <selection activeCell="I34" sqref="I34"/>
    </sheetView>
  </sheetViews>
  <sheetFormatPr defaultColWidth="0" defaultRowHeight="12.75" x14ac:dyDescent="0.2"/>
  <cols>
    <col min="1" max="1" width="2.85546875" customWidth="1"/>
    <col min="2" max="2" width="97" customWidth="1"/>
    <col min="3" max="3" width="15.7109375" customWidth="1"/>
    <col min="4" max="4" width="9.85546875" bestFit="1" customWidth="1"/>
    <col min="5" max="5" width="10.140625" style="17" bestFit="1" customWidth="1"/>
    <col min="6" max="6" width="9.7109375" bestFit="1" customWidth="1"/>
    <col min="7" max="218" width="9.140625" customWidth="1"/>
  </cols>
  <sheetData>
    <row r="1" spans="1:6" ht="15.75" customHeight="1" x14ac:dyDescent="0.2">
      <c r="A1" s="428" t="s">
        <v>159</v>
      </c>
      <c r="B1" s="428"/>
      <c r="C1" s="428"/>
      <c r="D1" s="428"/>
      <c r="E1" s="428"/>
      <c r="F1" s="428"/>
    </row>
    <row r="2" spans="1:6" ht="15.75" x14ac:dyDescent="0.2">
      <c r="A2" s="429" t="s">
        <v>160</v>
      </c>
      <c r="B2" s="429"/>
      <c r="C2" s="429"/>
      <c r="D2" s="429"/>
      <c r="E2" s="429"/>
      <c r="F2" s="429"/>
    </row>
    <row r="3" spans="1:6" ht="15.75" x14ac:dyDescent="0.25">
      <c r="A3" s="423" t="s">
        <v>515</v>
      </c>
      <c r="B3" s="423"/>
      <c r="C3" s="423"/>
      <c r="D3" s="423"/>
      <c r="E3" s="423"/>
      <c r="F3" s="423"/>
    </row>
    <row r="4" spans="1:6" x14ac:dyDescent="0.2">
      <c r="A4" s="426"/>
      <c r="B4" s="426"/>
      <c r="C4" s="426"/>
      <c r="D4" s="426"/>
      <c r="E4" s="426"/>
      <c r="F4" s="426"/>
    </row>
    <row r="5" spans="1:6" ht="16.5" customHeight="1" x14ac:dyDescent="0.2">
      <c r="A5" s="427" t="s">
        <v>527</v>
      </c>
      <c r="B5" s="427"/>
      <c r="C5" s="427"/>
      <c r="D5" s="427"/>
      <c r="E5" s="427"/>
      <c r="F5" s="427"/>
    </row>
    <row r="6" spans="1:6" ht="33.6" customHeight="1" x14ac:dyDescent="0.2">
      <c r="A6" s="258"/>
      <c r="B6" s="259" t="s">
        <v>161</v>
      </c>
      <c r="C6" s="260" t="s">
        <v>512</v>
      </c>
      <c r="D6" s="330" t="s">
        <v>583</v>
      </c>
      <c r="E6" s="334" t="s">
        <v>629</v>
      </c>
      <c r="F6" s="330" t="s">
        <v>583</v>
      </c>
    </row>
    <row r="7" spans="1:6" x14ac:dyDescent="0.2">
      <c r="A7" s="261">
        <v>1</v>
      </c>
      <c r="B7" s="262" t="s">
        <v>162</v>
      </c>
      <c r="C7" s="264">
        <v>7000000</v>
      </c>
      <c r="D7" s="264">
        <v>7000000</v>
      </c>
      <c r="E7" s="335">
        <v>0</v>
      </c>
      <c r="F7" s="188">
        <f>D7+E7</f>
        <v>7000000</v>
      </c>
    </row>
    <row r="8" spans="1:6" x14ac:dyDescent="0.2">
      <c r="A8" s="261">
        <v>2</v>
      </c>
      <c r="B8" s="262" t="s">
        <v>163</v>
      </c>
      <c r="C8" s="264"/>
      <c r="D8" s="264"/>
      <c r="E8" s="335"/>
      <c r="F8" s="188"/>
    </row>
    <row r="9" spans="1:6" x14ac:dyDescent="0.2">
      <c r="A9" s="261">
        <v>3</v>
      </c>
      <c r="B9" s="263" t="s">
        <v>169</v>
      </c>
      <c r="C9" s="264">
        <v>50000</v>
      </c>
      <c r="D9" s="264">
        <v>50000</v>
      </c>
      <c r="E9" s="335">
        <v>0</v>
      </c>
      <c r="F9" s="188">
        <f t="shared" ref="F9:F50" si="0">D9+E9</f>
        <v>50000</v>
      </c>
    </row>
    <row r="10" spans="1:6" x14ac:dyDescent="0.2">
      <c r="A10" s="261">
        <v>4</v>
      </c>
      <c r="B10" s="263" t="s">
        <v>168</v>
      </c>
      <c r="C10" s="264">
        <v>150000</v>
      </c>
      <c r="D10" s="264">
        <v>150000</v>
      </c>
      <c r="E10" s="335">
        <v>0</v>
      </c>
      <c r="F10" s="188">
        <f t="shared" si="0"/>
        <v>150000</v>
      </c>
    </row>
    <row r="11" spans="1:6" x14ac:dyDescent="0.2">
      <c r="A11" s="261">
        <v>5</v>
      </c>
      <c r="B11" s="265" t="s">
        <v>164</v>
      </c>
      <c r="C11" s="264">
        <v>150000</v>
      </c>
      <c r="D11" s="264">
        <v>150000</v>
      </c>
      <c r="E11" s="335">
        <v>0</v>
      </c>
      <c r="F11" s="188">
        <f t="shared" si="0"/>
        <v>150000</v>
      </c>
    </row>
    <row r="12" spans="1:6" x14ac:dyDescent="0.2">
      <c r="A12" s="261">
        <v>6</v>
      </c>
      <c r="B12" s="263" t="s">
        <v>473</v>
      </c>
      <c r="C12" s="264">
        <v>150000</v>
      </c>
      <c r="D12" s="264">
        <v>150000</v>
      </c>
      <c r="E12" s="335">
        <v>0</v>
      </c>
      <c r="F12" s="188">
        <f t="shared" si="0"/>
        <v>150000</v>
      </c>
    </row>
    <row r="13" spans="1:6" x14ac:dyDescent="0.2">
      <c r="A13" s="261">
        <v>7</v>
      </c>
      <c r="B13" s="265" t="s">
        <v>166</v>
      </c>
      <c r="C13" s="264">
        <v>200000</v>
      </c>
      <c r="D13" s="264">
        <v>200000</v>
      </c>
      <c r="E13" s="335">
        <v>0</v>
      </c>
      <c r="F13" s="188">
        <f t="shared" si="0"/>
        <v>200000</v>
      </c>
    </row>
    <row r="14" spans="1:6" x14ac:dyDescent="0.2">
      <c r="A14" s="261">
        <v>8</v>
      </c>
      <c r="B14" s="265" t="s">
        <v>165</v>
      </c>
      <c r="C14" s="264">
        <v>100000</v>
      </c>
      <c r="D14" s="264">
        <v>100000</v>
      </c>
      <c r="E14" s="335">
        <v>0</v>
      </c>
      <c r="F14" s="188">
        <f t="shared" si="0"/>
        <v>100000</v>
      </c>
    </row>
    <row r="15" spans="1:6" x14ac:dyDescent="0.2">
      <c r="A15" s="261">
        <v>9</v>
      </c>
      <c r="B15" s="265" t="s">
        <v>525</v>
      </c>
      <c r="C15" s="264">
        <v>150000</v>
      </c>
      <c r="D15" s="264">
        <v>150000</v>
      </c>
      <c r="E15" s="335">
        <v>0</v>
      </c>
      <c r="F15" s="188">
        <f t="shared" si="0"/>
        <v>150000</v>
      </c>
    </row>
    <row r="16" spans="1:6" x14ac:dyDescent="0.2">
      <c r="A16" s="261">
        <v>10</v>
      </c>
      <c r="B16" s="265" t="s">
        <v>628</v>
      </c>
      <c r="C16" s="264">
        <v>500000</v>
      </c>
      <c r="D16" s="264">
        <v>500000</v>
      </c>
      <c r="E16" s="335">
        <v>0</v>
      </c>
      <c r="F16" s="188">
        <f t="shared" si="0"/>
        <v>500000</v>
      </c>
    </row>
    <row r="17" spans="1:6" x14ac:dyDescent="0.2">
      <c r="A17" s="261">
        <v>11</v>
      </c>
      <c r="B17" s="263" t="s">
        <v>167</v>
      </c>
      <c r="C17" s="264">
        <v>1900000</v>
      </c>
      <c r="D17" s="264">
        <v>1900000</v>
      </c>
      <c r="E17" s="335">
        <v>0</v>
      </c>
      <c r="F17" s="188">
        <f t="shared" si="0"/>
        <v>1900000</v>
      </c>
    </row>
    <row r="18" spans="1:6" x14ac:dyDescent="0.2">
      <c r="A18" s="261">
        <v>12</v>
      </c>
      <c r="B18" s="262" t="s">
        <v>531</v>
      </c>
      <c r="C18" s="264"/>
      <c r="D18" s="264"/>
      <c r="E18" s="335"/>
      <c r="F18" s="188"/>
    </row>
    <row r="19" spans="1:6" x14ac:dyDescent="0.2">
      <c r="A19" s="261">
        <v>13</v>
      </c>
      <c r="B19" s="265" t="s">
        <v>519</v>
      </c>
      <c r="C19" s="264">
        <v>100000</v>
      </c>
      <c r="D19" s="264">
        <v>100000</v>
      </c>
      <c r="E19" s="335">
        <v>0</v>
      </c>
      <c r="F19" s="188">
        <f t="shared" si="0"/>
        <v>100000</v>
      </c>
    </row>
    <row r="20" spans="1:6" x14ac:dyDescent="0.2">
      <c r="A20" s="261">
        <v>14</v>
      </c>
      <c r="B20" s="265" t="s">
        <v>472</v>
      </c>
      <c r="C20" s="264">
        <v>200000</v>
      </c>
      <c r="D20" s="264">
        <v>200000</v>
      </c>
      <c r="E20" s="335">
        <v>0</v>
      </c>
      <c r="F20" s="188">
        <f t="shared" si="0"/>
        <v>200000</v>
      </c>
    </row>
    <row r="21" spans="1:6" x14ac:dyDescent="0.2">
      <c r="A21" s="261">
        <v>15</v>
      </c>
      <c r="B21" s="263" t="s">
        <v>518</v>
      </c>
      <c r="C21" s="264">
        <v>120000</v>
      </c>
      <c r="D21" s="264">
        <v>120000</v>
      </c>
      <c r="E21" s="335">
        <v>0</v>
      </c>
      <c r="F21" s="188">
        <f t="shared" si="0"/>
        <v>120000</v>
      </c>
    </row>
    <row r="22" spans="1:6" x14ac:dyDescent="0.2">
      <c r="A22" s="261">
        <v>16</v>
      </c>
      <c r="B22" s="265" t="s">
        <v>171</v>
      </c>
      <c r="C22" s="264">
        <v>100000</v>
      </c>
      <c r="D22" s="264">
        <v>100000</v>
      </c>
      <c r="E22" s="335">
        <v>0</v>
      </c>
      <c r="F22" s="188">
        <f t="shared" si="0"/>
        <v>100000</v>
      </c>
    </row>
    <row r="23" spans="1:6" x14ac:dyDescent="0.2">
      <c r="A23" s="261">
        <v>17</v>
      </c>
      <c r="B23" s="265" t="s">
        <v>172</v>
      </c>
      <c r="C23" s="264">
        <v>500000</v>
      </c>
      <c r="D23" s="264">
        <v>500000</v>
      </c>
      <c r="E23" s="335">
        <v>0</v>
      </c>
      <c r="F23" s="188">
        <f t="shared" si="0"/>
        <v>500000</v>
      </c>
    </row>
    <row r="24" spans="1:6" x14ac:dyDescent="0.2">
      <c r="A24" s="261">
        <v>18</v>
      </c>
      <c r="B24" s="266" t="s">
        <v>520</v>
      </c>
      <c r="C24" s="264">
        <v>600000</v>
      </c>
      <c r="D24" s="264">
        <v>600000</v>
      </c>
      <c r="E24" s="335">
        <v>0</v>
      </c>
      <c r="F24" s="188">
        <f t="shared" si="0"/>
        <v>600000</v>
      </c>
    </row>
    <row r="25" spans="1:6" x14ac:dyDescent="0.2">
      <c r="A25" s="261">
        <v>19</v>
      </c>
      <c r="B25" s="265" t="s">
        <v>170</v>
      </c>
      <c r="C25" s="264">
        <v>150000</v>
      </c>
      <c r="D25" s="264">
        <v>150000</v>
      </c>
      <c r="E25" s="335">
        <v>0</v>
      </c>
      <c r="F25" s="188">
        <f t="shared" si="0"/>
        <v>150000</v>
      </c>
    </row>
    <row r="26" spans="1:6" ht="12.75" customHeight="1" x14ac:dyDescent="0.2">
      <c r="A26" s="261">
        <v>20</v>
      </c>
      <c r="B26" s="265" t="s">
        <v>517</v>
      </c>
      <c r="C26" s="264">
        <v>500000</v>
      </c>
      <c r="D26" s="264">
        <v>500000</v>
      </c>
      <c r="E26" s="335">
        <v>0</v>
      </c>
      <c r="F26" s="188">
        <f t="shared" si="0"/>
        <v>500000</v>
      </c>
    </row>
    <row r="27" spans="1:6" x14ac:dyDescent="0.2">
      <c r="A27" s="261">
        <v>21</v>
      </c>
      <c r="B27" s="265" t="s">
        <v>522</v>
      </c>
      <c r="C27" s="264">
        <v>450000</v>
      </c>
      <c r="D27" s="264">
        <v>450000</v>
      </c>
      <c r="E27" s="335">
        <v>0</v>
      </c>
      <c r="F27" s="188">
        <f t="shared" si="0"/>
        <v>450000</v>
      </c>
    </row>
    <row r="28" spans="1:6" x14ac:dyDescent="0.2">
      <c r="A28" s="261">
        <v>22</v>
      </c>
      <c r="B28" s="263" t="s">
        <v>523</v>
      </c>
      <c r="C28" s="264">
        <v>100000</v>
      </c>
      <c r="D28" s="264">
        <v>100000</v>
      </c>
      <c r="E28" s="335">
        <v>0</v>
      </c>
      <c r="F28" s="188">
        <f t="shared" si="0"/>
        <v>100000</v>
      </c>
    </row>
    <row r="29" spans="1:6" x14ac:dyDescent="0.2">
      <c r="A29" s="261">
        <v>23</v>
      </c>
      <c r="B29" s="263" t="s">
        <v>474</v>
      </c>
      <c r="C29" s="264">
        <v>600000</v>
      </c>
      <c r="D29" s="264">
        <v>600000</v>
      </c>
      <c r="E29" s="335">
        <v>0</v>
      </c>
      <c r="F29" s="188">
        <f t="shared" si="0"/>
        <v>600000</v>
      </c>
    </row>
    <row r="30" spans="1:6" x14ac:dyDescent="0.2">
      <c r="A30" s="261">
        <v>24</v>
      </c>
      <c r="B30" s="263" t="s">
        <v>524</v>
      </c>
      <c r="C30" s="264">
        <v>100000</v>
      </c>
      <c r="D30" s="264">
        <v>100000</v>
      </c>
      <c r="E30" s="335">
        <v>0</v>
      </c>
      <c r="F30" s="188">
        <f t="shared" si="0"/>
        <v>100000</v>
      </c>
    </row>
    <row r="31" spans="1:6" x14ac:dyDescent="0.2">
      <c r="A31" s="261">
        <v>25</v>
      </c>
      <c r="B31" s="265" t="s">
        <v>516</v>
      </c>
      <c r="C31" s="264">
        <v>600000</v>
      </c>
      <c r="D31" s="264">
        <v>600000</v>
      </c>
      <c r="E31" s="335">
        <v>0</v>
      </c>
      <c r="F31" s="188">
        <f t="shared" si="0"/>
        <v>600000</v>
      </c>
    </row>
    <row r="32" spans="1:6" x14ac:dyDescent="0.2">
      <c r="A32" s="261">
        <v>26</v>
      </c>
      <c r="B32" s="265" t="s">
        <v>526</v>
      </c>
      <c r="C32" s="264">
        <v>600000</v>
      </c>
      <c r="D32" s="264">
        <v>600000</v>
      </c>
      <c r="E32" s="335">
        <v>0</v>
      </c>
      <c r="F32" s="188">
        <f t="shared" si="0"/>
        <v>600000</v>
      </c>
    </row>
    <row r="33" spans="1:7" x14ac:dyDescent="0.2">
      <c r="A33" s="261">
        <v>27</v>
      </c>
      <c r="B33" s="265" t="s">
        <v>173</v>
      </c>
      <c r="C33" s="264">
        <v>900000</v>
      </c>
      <c r="D33" s="264">
        <v>900000</v>
      </c>
      <c r="E33" s="335">
        <v>0</v>
      </c>
      <c r="F33" s="188">
        <f t="shared" si="0"/>
        <v>900000</v>
      </c>
    </row>
    <row r="34" spans="1:7" x14ac:dyDescent="0.2">
      <c r="A34" s="261">
        <v>28</v>
      </c>
      <c r="B34" s="267" t="s">
        <v>521</v>
      </c>
      <c r="C34" s="264">
        <v>100000</v>
      </c>
      <c r="D34" s="264">
        <v>100000</v>
      </c>
      <c r="E34" s="335">
        <v>0</v>
      </c>
      <c r="F34" s="188">
        <f t="shared" si="0"/>
        <v>100000</v>
      </c>
    </row>
    <row r="35" spans="1:7" x14ac:dyDescent="0.2">
      <c r="A35" s="261">
        <v>29</v>
      </c>
      <c r="B35" s="267" t="s">
        <v>608</v>
      </c>
      <c r="C35" s="264">
        <v>200000</v>
      </c>
      <c r="D35" s="264">
        <v>200000</v>
      </c>
      <c r="E35" s="335">
        <v>0</v>
      </c>
      <c r="F35" s="188">
        <f t="shared" si="0"/>
        <v>200000</v>
      </c>
    </row>
    <row r="36" spans="1:7" x14ac:dyDescent="0.2">
      <c r="A36" s="261">
        <v>30</v>
      </c>
      <c r="B36" s="252" t="s">
        <v>532</v>
      </c>
      <c r="C36" s="264">
        <v>100000</v>
      </c>
      <c r="D36" s="264">
        <v>100000</v>
      </c>
      <c r="E36" s="335">
        <v>0</v>
      </c>
      <c r="F36" s="188">
        <f t="shared" si="0"/>
        <v>100000</v>
      </c>
    </row>
    <row r="37" spans="1:7" x14ac:dyDescent="0.2">
      <c r="A37" s="261">
        <v>31</v>
      </c>
      <c r="B37" s="253" t="s">
        <v>533</v>
      </c>
      <c r="C37" s="264">
        <v>100000</v>
      </c>
      <c r="D37" s="264">
        <v>100000</v>
      </c>
      <c r="E37" s="335">
        <v>0</v>
      </c>
      <c r="F37" s="188">
        <f t="shared" si="0"/>
        <v>100000</v>
      </c>
    </row>
    <row r="38" spans="1:7" x14ac:dyDescent="0.2">
      <c r="A38" s="261">
        <v>32</v>
      </c>
      <c r="B38" s="268" t="s">
        <v>174</v>
      </c>
      <c r="C38" s="264">
        <v>100000</v>
      </c>
      <c r="D38" s="264">
        <v>100000</v>
      </c>
      <c r="E38" s="335">
        <v>0</v>
      </c>
      <c r="F38" s="188">
        <f t="shared" si="0"/>
        <v>100000</v>
      </c>
    </row>
    <row r="39" spans="1:7" x14ac:dyDescent="0.2">
      <c r="A39" s="261">
        <v>33</v>
      </c>
      <c r="B39" s="269" t="s">
        <v>175</v>
      </c>
      <c r="C39" s="264">
        <v>250000</v>
      </c>
      <c r="D39" s="264">
        <v>250000</v>
      </c>
      <c r="E39" s="335">
        <v>0</v>
      </c>
      <c r="F39" s="188">
        <f t="shared" si="0"/>
        <v>250000</v>
      </c>
    </row>
    <row r="40" spans="1:7" x14ac:dyDescent="0.2">
      <c r="A40" s="261">
        <v>34</v>
      </c>
      <c r="B40" s="269" t="s">
        <v>528</v>
      </c>
      <c r="C40" s="264">
        <v>500000</v>
      </c>
      <c r="D40" s="264">
        <v>500000</v>
      </c>
      <c r="E40" s="335">
        <v>0</v>
      </c>
      <c r="F40" s="188">
        <f t="shared" si="0"/>
        <v>500000</v>
      </c>
    </row>
    <row r="41" spans="1:7" ht="12" customHeight="1" x14ac:dyDescent="0.2">
      <c r="A41" s="261">
        <v>35</v>
      </c>
      <c r="B41" s="269" t="s">
        <v>534</v>
      </c>
      <c r="C41" s="264">
        <v>250000</v>
      </c>
      <c r="D41" s="264">
        <v>250000</v>
      </c>
      <c r="E41" s="335">
        <v>0</v>
      </c>
      <c r="F41" s="188">
        <f t="shared" si="0"/>
        <v>250000</v>
      </c>
    </row>
    <row r="42" spans="1:7" ht="12.75" customHeight="1" x14ac:dyDescent="0.2">
      <c r="A42" s="261">
        <v>36</v>
      </c>
      <c r="B42" s="270" t="s">
        <v>176</v>
      </c>
      <c r="C42" s="271">
        <v>250000</v>
      </c>
      <c r="D42" s="271">
        <v>250000</v>
      </c>
      <c r="E42" s="335">
        <v>0</v>
      </c>
      <c r="F42" s="188">
        <f t="shared" si="0"/>
        <v>250000</v>
      </c>
    </row>
    <row r="43" spans="1:7" x14ac:dyDescent="0.2">
      <c r="A43" s="261">
        <v>37</v>
      </c>
      <c r="B43" s="267" t="s">
        <v>177</v>
      </c>
      <c r="C43" s="271">
        <v>204000</v>
      </c>
      <c r="D43" s="271">
        <v>204000</v>
      </c>
      <c r="E43" s="335">
        <v>0</v>
      </c>
      <c r="F43" s="188">
        <f t="shared" si="0"/>
        <v>204000</v>
      </c>
    </row>
    <row r="44" spans="1:7" x14ac:dyDescent="0.2">
      <c r="A44" s="261">
        <v>38</v>
      </c>
      <c r="B44" s="267" t="s">
        <v>529</v>
      </c>
      <c r="C44" s="271">
        <v>700000</v>
      </c>
      <c r="D44" s="271">
        <v>700000</v>
      </c>
      <c r="E44" s="335">
        <v>0</v>
      </c>
      <c r="F44" s="188">
        <f t="shared" si="0"/>
        <v>700000</v>
      </c>
    </row>
    <row r="45" spans="1:7" x14ac:dyDescent="0.2">
      <c r="A45" s="261">
        <v>39</v>
      </c>
      <c r="B45" s="267" t="s">
        <v>530</v>
      </c>
      <c r="C45" s="271">
        <v>1128500</v>
      </c>
      <c r="D45" s="271">
        <v>1128500</v>
      </c>
      <c r="E45" s="335">
        <v>0</v>
      </c>
      <c r="F45" s="188">
        <f t="shared" si="0"/>
        <v>1128500</v>
      </c>
    </row>
    <row r="46" spans="1:7" x14ac:dyDescent="0.2">
      <c r="A46" s="261">
        <v>40</v>
      </c>
      <c r="B46" s="267" t="s">
        <v>602</v>
      </c>
      <c r="C46" s="271">
        <v>2700000</v>
      </c>
      <c r="D46" s="271">
        <v>2700000</v>
      </c>
      <c r="E46" s="335">
        <v>0</v>
      </c>
      <c r="F46" s="188">
        <f t="shared" si="0"/>
        <v>2700000</v>
      </c>
    </row>
    <row r="47" spans="1:7" x14ac:dyDescent="0.2">
      <c r="A47" s="261">
        <v>41</v>
      </c>
      <c r="B47" s="267" t="s">
        <v>635</v>
      </c>
      <c r="C47" s="271">
        <v>0</v>
      </c>
      <c r="D47" s="271">
        <v>1500000</v>
      </c>
      <c r="E47" s="335">
        <v>0</v>
      </c>
      <c r="F47" s="188">
        <f t="shared" si="0"/>
        <v>1500000</v>
      </c>
      <c r="G47" s="17"/>
    </row>
    <row r="48" spans="1:7" x14ac:dyDescent="0.2">
      <c r="A48" s="261">
        <v>42</v>
      </c>
      <c r="B48" s="267" t="s">
        <v>636</v>
      </c>
      <c r="C48" s="271">
        <v>0</v>
      </c>
      <c r="D48" s="271">
        <v>50000</v>
      </c>
      <c r="E48" s="335">
        <v>0</v>
      </c>
      <c r="F48" s="188">
        <f t="shared" si="0"/>
        <v>50000</v>
      </c>
      <c r="G48" s="17"/>
    </row>
    <row r="49" spans="1:7" x14ac:dyDescent="0.2">
      <c r="A49" s="261">
        <v>43</v>
      </c>
      <c r="B49" s="267" t="s">
        <v>637</v>
      </c>
      <c r="C49" s="271">
        <v>0</v>
      </c>
      <c r="D49" s="271">
        <v>250000</v>
      </c>
      <c r="E49" s="335">
        <v>0</v>
      </c>
      <c r="F49" s="188">
        <f t="shared" si="0"/>
        <v>250000</v>
      </c>
      <c r="G49" s="17"/>
    </row>
    <row r="50" spans="1:7" x14ac:dyDescent="0.2">
      <c r="A50" s="261">
        <v>44</v>
      </c>
      <c r="B50" s="267" t="s">
        <v>674</v>
      </c>
      <c r="C50" s="271">
        <v>0</v>
      </c>
      <c r="D50" s="271">
        <v>0</v>
      </c>
      <c r="E50" s="335">
        <v>20715300</v>
      </c>
      <c r="F50" s="188">
        <f t="shared" si="0"/>
        <v>20715300</v>
      </c>
      <c r="G50" s="17"/>
    </row>
    <row r="51" spans="1:7" ht="17.100000000000001" customHeight="1" x14ac:dyDescent="0.2">
      <c r="A51" s="272"/>
      <c r="B51" s="273" t="s">
        <v>178</v>
      </c>
      <c r="C51" s="274">
        <f>SUM(C7:C50)</f>
        <v>22552500</v>
      </c>
      <c r="D51" s="274">
        <f>SUM(D7:D50)</f>
        <v>24352500</v>
      </c>
      <c r="E51" s="274">
        <f>SUM(E7:E50)</f>
        <v>20715300</v>
      </c>
      <c r="F51" s="293">
        <f>SUM(F7:F50)</f>
        <v>45067800</v>
      </c>
    </row>
    <row r="52" spans="1:7" ht="17.100000000000001" customHeight="1" x14ac:dyDescent="0.2">
      <c r="A52" s="192"/>
      <c r="B52" s="284"/>
      <c r="C52" s="193"/>
      <c r="D52" s="193"/>
    </row>
    <row r="53" spans="1:7" x14ac:dyDescent="0.2">
      <c r="C53" s="24" t="s">
        <v>2</v>
      </c>
      <c r="D53" s="24"/>
    </row>
    <row r="54" spans="1:7" ht="24" customHeight="1" x14ac:dyDescent="0.2">
      <c r="A54" s="189"/>
      <c r="B54" s="191" t="s">
        <v>470</v>
      </c>
      <c r="C54" s="25" t="s">
        <v>471</v>
      </c>
      <c r="D54" s="413"/>
    </row>
    <row r="55" spans="1:7" x14ac:dyDescent="0.2">
      <c r="A55" s="187">
        <v>1</v>
      </c>
      <c r="B55" s="194" t="s">
        <v>463</v>
      </c>
      <c r="C55" s="187">
        <v>0</v>
      </c>
      <c r="D55" s="414"/>
    </row>
    <row r="56" spans="1:7" x14ac:dyDescent="0.2">
      <c r="A56" s="187">
        <v>2</v>
      </c>
      <c r="B56" s="194" t="s">
        <v>464</v>
      </c>
      <c r="C56" s="187">
        <v>0</v>
      </c>
      <c r="D56" s="414"/>
    </row>
    <row r="57" spans="1:7" x14ac:dyDescent="0.2">
      <c r="A57" s="187">
        <v>3</v>
      </c>
      <c r="B57" s="194" t="s">
        <v>465</v>
      </c>
      <c r="C57" s="188">
        <v>0</v>
      </c>
      <c r="D57" s="415"/>
    </row>
    <row r="58" spans="1:7" x14ac:dyDescent="0.2">
      <c r="A58" s="187">
        <v>4</v>
      </c>
      <c r="B58" s="194" t="s">
        <v>466</v>
      </c>
      <c r="C58" s="187">
        <v>0</v>
      </c>
      <c r="D58" s="414"/>
    </row>
    <row r="59" spans="1:7" x14ac:dyDescent="0.2">
      <c r="A59" s="187">
        <v>5</v>
      </c>
      <c r="B59" s="194" t="s">
        <v>467</v>
      </c>
      <c r="C59" s="188">
        <v>0</v>
      </c>
      <c r="D59" s="415"/>
    </row>
    <row r="60" spans="1:7" x14ac:dyDescent="0.2">
      <c r="A60" s="187">
        <v>6</v>
      </c>
      <c r="B60" s="190" t="s">
        <v>468</v>
      </c>
      <c r="C60" s="187">
        <v>0</v>
      </c>
      <c r="D60" s="414"/>
    </row>
    <row r="61" spans="1:7" x14ac:dyDescent="0.2">
      <c r="A61" s="187">
        <v>7</v>
      </c>
      <c r="B61" s="190" t="s">
        <v>469</v>
      </c>
      <c r="C61" s="187">
        <v>0</v>
      </c>
      <c r="D61" s="414"/>
    </row>
  </sheetData>
  <sheetProtection selectLockedCells="1" selectUnlockedCells="1"/>
  <mergeCells count="5">
    <mergeCell ref="A4:F4"/>
    <mergeCell ref="A5:F5"/>
    <mergeCell ref="A1:F1"/>
    <mergeCell ref="A2:F2"/>
    <mergeCell ref="A3:F3"/>
  </mergeCells>
  <pageMargins left="0.39370078740157483" right="0.15748031496062992" top="0.15748031496062992" bottom="0.15748031496062992" header="0.51181102362204722" footer="0.51181102362204722"/>
  <pageSetup paperSize="9" scale="65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6"/>
  <sheetViews>
    <sheetView tabSelected="1" view="pageBreakPreview" zoomScaleSheetLayoutView="100" workbookViewId="0">
      <selection activeCell="A89" sqref="A89"/>
    </sheetView>
  </sheetViews>
  <sheetFormatPr defaultColWidth="11.5703125" defaultRowHeight="12.75" x14ac:dyDescent="0.2"/>
  <cols>
    <col min="1" max="1" width="39.28515625" bestFit="1" customWidth="1"/>
    <col min="2" max="2" width="12.42578125" bestFit="1" customWidth="1"/>
    <col min="3" max="3" width="11.5703125" bestFit="1" customWidth="1"/>
    <col min="4" max="5" width="10.85546875" bestFit="1" customWidth="1"/>
    <col min="6" max="6" width="14" bestFit="1" customWidth="1"/>
    <col min="7" max="7" width="10.85546875" bestFit="1" customWidth="1"/>
    <col min="8" max="8" width="13" customWidth="1"/>
    <col min="9" max="9" width="10.85546875" style="1" bestFit="1" customWidth="1"/>
    <col min="10" max="10" width="12.7109375" bestFit="1" customWidth="1"/>
    <col min="11" max="11" width="11.7109375" bestFit="1" customWidth="1"/>
    <col min="12" max="255" width="9.140625" customWidth="1"/>
  </cols>
  <sheetData>
    <row r="1" spans="1:9" x14ac:dyDescent="0.2">
      <c r="A1" s="12"/>
      <c r="B1" s="12"/>
      <c r="C1" s="12"/>
      <c r="D1" s="12"/>
      <c r="E1" s="12"/>
      <c r="F1" s="12"/>
      <c r="G1" s="12"/>
      <c r="H1" s="26" t="s">
        <v>179</v>
      </c>
    </row>
    <row r="2" spans="1:9" ht="27.75" customHeight="1" x14ac:dyDescent="0.2">
      <c r="A2" s="430" t="s">
        <v>576</v>
      </c>
      <c r="B2" s="430"/>
      <c r="C2" s="430"/>
      <c r="D2" s="430"/>
      <c r="E2" s="430"/>
      <c r="F2" s="430"/>
      <c r="G2" s="430"/>
      <c r="H2" s="430"/>
    </row>
    <row r="3" spans="1:9" x14ac:dyDescent="0.2">
      <c r="A3" s="12"/>
      <c r="B3" s="12"/>
      <c r="C3" s="12"/>
      <c r="D3" s="12"/>
      <c r="E3" s="12"/>
      <c r="F3" s="12"/>
      <c r="G3" s="12"/>
      <c r="H3" s="26" t="s">
        <v>577</v>
      </c>
    </row>
    <row r="4" spans="1:9" ht="12.75" customHeight="1" x14ac:dyDescent="0.2">
      <c r="A4" s="431" t="s">
        <v>180</v>
      </c>
      <c r="B4" s="432" t="s">
        <v>181</v>
      </c>
      <c r="C4" s="433" t="s">
        <v>182</v>
      </c>
      <c r="D4" s="433"/>
      <c r="E4" s="433"/>
      <c r="F4" s="433"/>
      <c r="G4" s="432" t="s">
        <v>183</v>
      </c>
      <c r="H4" s="432" t="s">
        <v>184</v>
      </c>
      <c r="I4" s="10"/>
    </row>
    <row r="5" spans="1:9" ht="30.75" customHeight="1" x14ac:dyDescent="0.2">
      <c r="A5" s="431"/>
      <c r="B5" s="432"/>
      <c r="C5" s="337" t="s">
        <v>185</v>
      </c>
      <c r="D5" s="337" t="s">
        <v>186</v>
      </c>
      <c r="E5" s="337" t="s">
        <v>187</v>
      </c>
      <c r="F5" s="337" t="s">
        <v>188</v>
      </c>
      <c r="G5" s="432"/>
      <c r="H5" s="432"/>
      <c r="I5" s="10"/>
    </row>
    <row r="6" spans="1:9" ht="12.75" customHeight="1" x14ac:dyDescent="0.2">
      <c r="A6" s="27" t="s">
        <v>189</v>
      </c>
      <c r="B6" s="28"/>
      <c r="C6" s="29"/>
      <c r="D6" s="29"/>
      <c r="E6" s="29"/>
      <c r="F6" s="29"/>
      <c r="G6" s="28"/>
      <c r="H6" s="28"/>
      <c r="I6" s="10"/>
    </row>
    <row r="7" spans="1:9" ht="13.5" customHeight="1" x14ac:dyDescent="0.2">
      <c r="A7" s="30" t="s">
        <v>601</v>
      </c>
      <c r="B7" s="28">
        <f>'2.Műk.'!C8-'2.Műk.'!C36</f>
        <v>379943737</v>
      </c>
      <c r="C7" s="29">
        <f>'2.Műk.'!C38</f>
        <v>0</v>
      </c>
      <c r="D7" s="29">
        <f>'2.Műk.'!C36</f>
        <v>3870000</v>
      </c>
      <c r="E7" s="29">
        <v>0</v>
      </c>
      <c r="F7" s="29">
        <v>0</v>
      </c>
      <c r="G7" s="28">
        <f>SUM(C7:F7)</f>
        <v>3870000</v>
      </c>
      <c r="H7" s="28">
        <f>B7+G7</f>
        <v>383813737</v>
      </c>
      <c r="I7" s="10"/>
    </row>
    <row r="8" spans="1:9" ht="13.5" customHeight="1" x14ac:dyDescent="0.2">
      <c r="A8" s="400" t="s">
        <v>583</v>
      </c>
      <c r="B8" s="28">
        <f>'2.Műk.'!D8-'2.Műk.'!D38-'2.Műk.'!D36</f>
        <v>381259819</v>
      </c>
      <c r="C8" s="29">
        <f>'2.Műk.'!D38</f>
        <v>756103</v>
      </c>
      <c r="D8" s="29">
        <f>'2.Műk.'!D36</f>
        <v>3870000</v>
      </c>
      <c r="E8" s="29">
        <v>0</v>
      </c>
      <c r="F8" s="29">
        <v>0</v>
      </c>
      <c r="G8" s="28">
        <f>SUM(C8:F8)</f>
        <v>4626103</v>
      </c>
      <c r="H8" s="28">
        <f>B8+G8</f>
        <v>385885922</v>
      </c>
      <c r="I8" s="10"/>
    </row>
    <row r="9" spans="1:9" ht="13.5" customHeight="1" x14ac:dyDescent="0.2">
      <c r="A9" s="400" t="s">
        <v>629</v>
      </c>
      <c r="B9" s="28">
        <f>'2.Műk.'!E8-'2.Műk.'!E36-'2.Műk.'!E38-'2.Műk.'!E39</f>
        <v>17451690</v>
      </c>
      <c r="C9" s="29">
        <f>'2.Műk.'!E38+'2.Műk.'!E39</f>
        <v>949280</v>
      </c>
      <c r="D9" s="29">
        <f>'2.Műk.'!E36</f>
        <v>0</v>
      </c>
      <c r="E9" s="29">
        <v>0</v>
      </c>
      <c r="F9" s="29">
        <v>0</v>
      </c>
      <c r="G9" s="28">
        <f>SUM(C9:F9)</f>
        <v>949280</v>
      </c>
      <c r="H9" s="28">
        <f>B9+G9</f>
        <v>18400970</v>
      </c>
      <c r="I9" s="10"/>
    </row>
    <row r="10" spans="1:9" ht="13.5" customHeight="1" x14ac:dyDescent="0.2">
      <c r="A10" s="400" t="s">
        <v>583</v>
      </c>
      <c r="B10" s="28">
        <f>B9+B8</f>
        <v>398711509</v>
      </c>
      <c r="C10" s="28">
        <f t="shared" ref="C10:F10" si="0">C9+C8</f>
        <v>1705383</v>
      </c>
      <c r="D10" s="28">
        <f t="shared" si="0"/>
        <v>3870000</v>
      </c>
      <c r="E10" s="28">
        <f t="shared" si="0"/>
        <v>0</v>
      </c>
      <c r="F10" s="28">
        <f t="shared" si="0"/>
        <v>0</v>
      </c>
      <c r="G10" s="28">
        <f>G9+G8</f>
        <v>5575383</v>
      </c>
      <c r="H10" s="28">
        <f>H9+H8</f>
        <v>404286892</v>
      </c>
      <c r="I10" s="10"/>
    </row>
    <row r="11" spans="1:9" ht="15" customHeight="1" x14ac:dyDescent="0.2">
      <c r="A11" s="27" t="s">
        <v>190</v>
      </c>
      <c r="B11" s="28"/>
      <c r="C11" s="29"/>
      <c r="D11" s="29"/>
      <c r="E11" s="29"/>
      <c r="F11" s="29"/>
      <c r="G11" s="28"/>
      <c r="H11" s="28"/>
      <c r="I11" s="10"/>
    </row>
    <row r="12" spans="1:9" ht="13.5" customHeight="1" x14ac:dyDescent="0.2">
      <c r="A12" s="30" t="s">
        <v>601</v>
      </c>
      <c r="B12" s="31">
        <f>'2.Műk.'!C40-'2.Műk.'!C50</f>
        <v>518200000</v>
      </c>
      <c r="C12" s="31">
        <f>'2.Műk.'!C50</f>
        <v>900000</v>
      </c>
      <c r="D12" s="31">
        <v>0</v>
      </c>
      <c r="E12" s="31">
        <v>0</v>
      </c>
      <c r="F12" s="31">
        <v>0</v>
      </c>
      <c r="G12" s="28">
        <f>SUM(C12:F12)</f>
        <v>900000</v>
      </c>
      <c r="H12" s="28">
        <f>B12+G12</f>
        <v>519100000</v>
      </c>
      <c r="I12" s="10"/>
    </row>
    <row r="13" spans="1:9" ht="13.5" customHeight="1" x14ac:dyDescent="0.2">
      <c r="A13" s="400" t="s">
        <v>583</v>
      </c>
      <c r="B13" s="31">
        <f>'2.Műk.'!D40-'2.Műk.'!D50</f>
        <v>518200000</v>
      </c>
      <c r="C13" s="31">
        <f>'2.Műk.'!D50</f>
        <v>900000</v>
      </c>
      <c r="D13" s="31">
        <v>0</v>
      </c>
      <c r="E13" s="31">
        <v>0</v>
      </c>
      <c r="F13" s="31">
        <v>0</v>
      </c>
      <c r="G13" s="28">
        <f>SUM(C13:F13)</f>
        <v>900000</v>
      </c>
      <c r="H13" s="28">
        <f>B13+G13</f>
        <v>519100000</v>
      </c>
      <c r="I13" s="10"/>
    </row>
    <row r="14" spans="1:9" ht="13.5" customHeight="1" x14ac:dyDescent="0.2">
      <c r="A14" s="400" t="s">
        <v>629</v>
      </c>
      <c r="B14" s="31">
        <f>'2.Műk.'!E40-'2.Műk.'!E50</f>
        <v>0</v>
      </c>
      <c r="C14" s="31">
        <f>'2.Műk.'!E50</f>
        <v>0</v>
      </c>
      <c r="D14" s="29">
        <v>0</v>
      </c>
      <c r="E14" s="29">
        <v>0</v>
      </c>
      <c r="F14" s="29">
        <v>0</v>
      </c>
      <c r="G14" s="28">
        <f>SUM(C14:F14)</f>
        <v>0</v>
      </c>
      <c r="H14" s="28">
        <f>B14+G14</f>
        <v>0</v>
      </c>
      <c r="I14" s="10"/>
    </row>
    <row r="15" spans="1:9" ht="13.5" customHeight="1" x14ac:dyDescent="0.2">
      <c r="A15" s="400" t="s">
        <v>583</v>
      </c>
      <c r="B15" s="28">
        <f>B14+B13</f>
        <v>518200000</v>
      </c>
      <c r="C15" s="28">
        <f t="shared" ref="C15:F15" si="1">C14+C13</f>
        <v>900000</v>
      </c>
      <c r="D15" s="28">
        <f t="shared" si="1"/>
        <v>0</v>
      </c>
      <c r="E15" s="28">
        <f t="shared" si="1"/>
        <v>0</v>
      </c>
      <c r="F15" s="28">
        <f t="shared" si="1"/>
        <v>0</v>
      </c>
      <c r="G15" s="28">
        <f>G14+G13</f>
        <v>900000</v>
      </c>
      <c r="H15" s="28">
        <f>H14+H13</f>
        <v>519100000</v>
      </c>
      <c r="I15" s="10"/>
    </row>
    <row r="16" spans="1:9" ht="13.5" customHeight="1" x14ac:dyDescent="0.2">
      <c r="A16" s="32" t="s">
        <v>191</v>
      </c>
      <c r="B16" s="33"/>
      <c r="C16" s="31"/>
      <c r="D16" s="33"/>
      <c r="E16" s="31"/>
      <c r="F16" s="31"/>
      <c r="G16" s="28"/>
      <c r="H16" s="28"/>
      <c r="I16" s="10"/>
    </row>
    <row r="17" spans="1:9" ht="13.5" customHeight="1" x14ac:dyDescent="0.2">
      <c r="A17" s="30" t="s">
        <v>601</v>
      </c>
      <c r="B17" s="33">
        <v>111729000</v>
      </c>
      <c r="C17" s="31">
        <v>1045000</v>
      </c>
      <c r="D17" s="31">
        <v>17135000</v>
      </c>
      <c r="E17" s="31">
        <v>2921000</v>
      </c>
      <c r="F17" s="31">
        <v>8500000</v>
      </c>
      <c r="G17" s="28">
        <f>SUM(C17:F17)</f>
        <v>29601000</v>
      </c>
      <c r="H17" s="28">
        <f>B17+G17</f>
        <v>141330000</v>
      </c>
      <c r="I17" s="10"/>
    </row>
    <row r="18" spans="1:9" ht="13.5" customHeight="1" x14ac:dyDescent="0.2">
      <c r="A18" s="400" t="s">
        <v>583</v>
      </c>
      <c r="B18" s="33">
        <v>111729000</v>
      </c>
      <c r="C18" s="31">
        <v>1045000</v>
      </c>
      <c r="D18" s="31">
        <v>17135000</v>
      </c>
      <c r="E18" s="31">
        <v>2921000</v>
      </c>
      <c r="F18" s="31">
        <v>8500000</v>
      </c>
      <c r="G18" s="28">
        <f>SUM(C18:F18)</f>
        <v>29601000</v>
      </c>
      <c r="H18" s="28">
        <f>B18+G18</f>
        <v>141330000</v>
      </c>
      <c r="I18" s="10"/>
    </row>
    <row r="19" spans="1:9" ht="13.5" customHeight="1" x14ac:dyDescent="0.2">
      <c r="A19" s="400" t="s">
        <v>629</v>
      </c>
      <c r="B19" s="28">
        <v>0</v>
      </c>
      <c r="C19" s="29">
        <v>400000</v>
      </c>
      <c r="D19" s="29">
        <v>0</v>
      </c>
      <c r="E19" s="29">
        <v>0</v>
      </c>
      <c r="F19" s="29">
        <v>2100000</v>
      </c>
      <c r="G19" s="28">
        <f>SUM(C19:F19)</f>
        <v>2500000</v>
      </c>
      <c r="H19" s="28">
        <f>B19+G19</f>
        <v>2500000</v>
      </c>
      <c r="I19" s="10"/>
    </row>
    <row r="20" spans="1:9" ht="13.5" customHeight="1" x14ac:dyDescent="0.2">
      <c r="A20" s="400" t="s">
        <v>583</v>
      </c>
      <c r="B20" s="28">
        <f>B18+B19</f>
        <v>111729000</v>
      </c>
      <c r="C20" s="28">
        <f t="shared" ref="C20:F20" si="2">C18+C19</f>
        <v>1445000</v>
      </c>
      <c r="D20" s="28">
        <f t="shared" si="2"/>
        <v>17135000</v>
      </c>
      <c r="E20" s="28">
        <f t="shared" si="2"/>
        <v>2921000</v>
      </c>
      <c r="F20" s="28">
        <f t="shared" si="2"/>
        <v>10600000</v>
      </c>
      <c r="G20" s="28">
        <f>G19+G17</f>
        <v>32101000</v>
      </c>
      <c r="H20" s="28">
        <f t="shared" ref="H20" si="3">H19+H17</f>
        <v>143830000</v>
      </c>
      <c r="I20" s="10"/>
    </row>
    <row r="21" spans="1:9" ht="13.5" customHeight="1" x14ac:dyDescent="0.2">
      <c r="A21" s="32" t="s">
        <v>192</v>
      </c>
      <c r="B21" s="33"/>
      <c r="C21" s="31"/>
      <c r="D21" s="31"/>
      <c r="E21" s="31"/>
      <c r="F21" s="31"/>
      <c r="G21" s="28"/>
      <c r="H21" s="28"/>
      <c r="I21" s="10"/>
    </row>
    <row r="22" spans="1:9" ht="13.5" customHeight="1" x14ac:dyDescent="0.2">
      <c r="A22" s="30" t="s">
        <v>601</v>
      </c>
      <c r="B22" s="33">
        <f>'2.Műk.'!C52</f>
        <v>25000000</v>
      </c>
      <c r="C22" s="31">
        <v>0</v>
      </c>
      <c r="D22" s="31">
        <v>0</v>
      </c>
      <c r="E22" s="31">
        <v>0</v>
      </c>
      <c r="F22" s="31">
        <v>0</v>
      </c>
      <c r="G22" s="28">
        <f>SUM(C22:F22)</f>
        <v>0</v>
      </c>
      <c r="H22" s="28">
        <f>B22+G22</f>
        <v>25000000</v>
      </c>
      <c r="I22" s="10"/>
    </row>
    <row r="23" spans="1:9" ht="13.5" customHeight="1" x14ac:dyDescent="0.2">
      <c r="A23" s="400" t="s">
        <v>583</v>
      </c>
      <c r="B23" s="33">
        <f>'2.Műk.'!D52</f>
        <v>25000000</v>
      </c>
      <c r="C23" s="31">
        <v>0</v>
      </c>
      <c r="D23" s="31">
        <v>0</v>
      </c>
      <c r="E23" s="31">
        <v>0</v>
      </c>
      <c r="F23" s="31">
        <v>0</v>
      </c>
      <c r="G23" s="28">
        <f>SUM(C23:F23)</f>
        <v>0</v>
      </c>
      <c r="H23" s="28">
        <f>B23+G23</f>
        <v>25000000</v>
      </c>
      <c r="I23" s="10"/>
    </row>
    <row r="24" spans="1:9" ht="13.5" customHeight="1" x14ac:dyDescent="0.2">
      <c r="A24" s="400" t="s">
        <v>629</v>
      </c>
      <c r="B24" s="33">
        <f>'2.Műk.'!E52</f>
        <v>0</v>
      </c>
      <c r="C24" s="29">
        <v>0</v>
      </c>
      <c r="D24" s="29">
        <v>0</v>
      </c>
      <c r="E24" s="29">
        <v>0</v>
      </c>
      <c r="F24" s="29">
        <v>0</v>
      </c>
      <c r="G24" s="28">
        <f>SUM(C24:F24)</f>
        <v>0</v>
      </c>
      <c r="H24" s="28">
        <f>B24+G24</f>
        <v>0</v>
      </c>
      <c r="I24" s="10"/>
    </row>
    <row r="25" spans="1:9" ht="13.5" customHeight="1" x14ac:dyDescent="0.2">
      <c r="A25" s="400" t="s">
        <v>583</v>
      </c>
      <c r="B25" s="28">
        <f>B24+B23</f>
        <v>25000000</v>
      </c>
      <c r="C25" s="28">
        <f t="shared" ref="C25" si="4">C24+C23</f>
        <v>0</v>
      </c>
      <c r="D25" s="28">
        <f t="shared" ref="D25" si="5">D24+D23</f>
        <v>0</v>
      </c>
      <c r="E25" s="28">
        <f t="shared" ref="E25" si="6">E24+E23</f>
        <v>0</v>
      </c>
      <c r="F25" s="28">
        <f t="shared" ref="F25" si="7">F24+F23</f>
        <v>0</v>
      </c>
      <c r="G25" s="28">
        <f>G24+G22</f>
        <v>0</v>
      </c>
      <c r="H25" s="28">
        <f t="shared" ref="H25" si="8">H24+H22</f>
        <v>25000000</v>
      </c>
      <c r="I25" s="10"/>
    </row>
    <row r="26" spans="1:9" ht="13.5" customHeight="1" x14ac:dyDescent="0.2">
      <c r="A26" s="34" t="s">
        <v>193</v>
      </c>
      <c r="B26" s="33"/>
      <c r="C26" s="31"/>
      <c r="D26" s="31"/>
      <c r="E26" s="31"/>
      <c r="F26" s="31"/>
      <c r="G26" s="28"/>
      <c r="H26" s="28"/>
      <c r="I26" s="10"/>
    </row>
    <row r="27" spans="1:9" ht="13.5" customHeight="1" x14ac:dyDescent="0.2">
      <c r="A27" s="30" t="s">
        <v>601</v>
      </c>
      <c r="B27" s="33">
        <f>'3.Felh.'!C7+'3.Felh.'!C16+'3.Felh.'!C22</f>
        <v>189282580</v>
      </c>
      <c r="C27" s="31">
        <v>0</v>
      </c>
      <c r="D27" s="31">
        <v>0</v>
      </c>
      <c r="E27" s="31">
        <v>0</v>
      </c>
      <c r="F27" s="31">
        <v>0</v>
      </c>
      <c r="G27" s="28">
        <f>SUM(C27:F27)</f>
        <v>0</v>
      </c>
      <c r="H27" s="28">
        <f>B27+G27</f>
        <v>189282580</v>
      </c>
      <c r="I27" s="10"/>
    </row>
    <row r="28" spans="1:9" ht="13.5" customHeight="1" x14ac:dyDescent="0.2">
      <c r="A28" s="400" t="s">
        <v>583</v>
      </c>
      <c r="B28" s="33">
        <f>'3.Felh.'!D7+'3.Felh.'!D16+'3.Felh.'!D22</f>
        <v>387579920</v>
      </c>
      <c r="C28" s="31">
        <v>0</v>
      </c>
      <c r="D28" s="31">
        <v>0</v>
      </c>
      <c r="E28" s="31">
        <v>0</v>
      </c>
      <c r="F28" s="31">
        <v>0</v>
      </c>
      <c r="G28" s="28">
        <f>SUM(C28:F28)</f>
        <v>0</v>
      </c>
      <c r="H28" s="28">
        <f>B28+G28</f>
        <v>387579920</v>
      </c>
      <c r="I28" s="10"/>
    </row>
    <row r="29" spans="1:9" ht="13.5" customHeight="1" x14ac:dyDescent="0.2">
      <c r="A29" s="400" t="s">
        <v>629</v>
      </c>
      <c r="B29" s="33">
        <f>'3.Felh.'!E7+'3.Felh.'!E16+'3.Felh.'!E22</f>
        <v>85829975</v>
      </c>
      <c r="C29" s="29">
        <v>0</v>
      </c>
      <c r="D29" s="29">
        <v>0</v>
      </c>
      <c r="E29" s="29">
        <v>0</v>
      </c>
      <c r="F29" s="29">
        <v>0</v>
      </c>
      <c r="G29" s="28">
        <f>SUM(C29:F29)</f>
        <v>0</v>
      </c>
      <c r="H29" s="28">
        <f>B29+G29</f>
        <v>85829975</v>
      </c>
      <c r="I29" s="10"/>
    </row>
    <row r="30" spans="1:9" ht="13.5" customHeight="1" x14ac:dyDescent="0.2">
      <c r="A30" s="400" t="s">
        <v>583</v>
      </c>
      <c r="B30" s="28">
        <f>B29+B28</f>
        <v>473409895</v>
      </c>
      <c r="C30" s="28">
        <f t="shared" ref="C30" si="9">C29+C28</f>
        <v>0</v>
      </c>
      <c r="D30" s="28">
        <f t="shared" ref="D30" si="10">D29+D28</f>
        <v>0</v>
      </c>
      <c r="E30" s="28">
        <f t="shared" ref="E30" si="11">E29+E28</f>
        <v>0</v>
      </c>
      <c r="F30" s="28">
        <f t="shared" ref="F30" si="12">F29+F28</f>
        <v>0</v>
      </c>
      <c r="G30" s="28">
        <f t="shared" ref="G30" si="13">G29+G28</f>
        <v>0</v>
      </c>
      <c r="H30" s="28">
        <f t="shared" ref="H30" si="14">H29+H28</f>
        <v>473409895</v>
      </c>
      <c r="I30" s="10"/>
    </row>
    <row r="31" spans="1:9" ht="15.75" customHeight="1" x14ac:dyDescent="0.2">
      <c r="A31" s="34" t="s">
        <v>194</v>
      </c>
      <c r="B31" s="33"/>
      <c r="C31" s="31"/>
      <c r="D31" s="31"/>
      <c r="E31" s="31"/>
      <c r="F31" s="31"/>
      <c r="G31" s="28"/>
      <c r="H31" s="28"/>
      <c r="I31" s="8"/>
    </row>
    <row r="32" spans="1:9" ht="14.25" customHeight="1" x14ac:dyDescent="0.2">
      <c r="A32" s="30" t="s">
        <v>601</v>
      </c>
      <c r="B32" s="33">
        <f t="shared" ref="B32:F35" si="15">B37+B42</f>
        <v>808623469</v>
      </c>
      <c r="C32" s="33">
        <f t="shared" si="15"/>
        <v>164301783</v>
      </c>
      <c r="D32" s="33">
        <f t="shared" si="15"/>
        <v>428616000</v>
      </c>
      <c r="E32" s="33">
        <f t="shared" si="15"/>
        <v>99942005</v>
      </c>
      <c r="F32" s="33">
        <f t="shared" si="15"/>
        <v>73499772</v>
      </c>
      <c r="G32" s="28">
        <f>SUM(C32:F32)</f>
        <v>766359560</v>
      </c>
      <c r="H32" s="28">
        <f>B32+G32</f>
        <v>1574983029</v>
      </c>
      <c r="I32" s="10"/>
    </row>
    <row r="33" spans="1:10" ht="14.25" customHeight="1" x14ac:dyDescent="0.2">
      <c r="A33" s="400" t="s">
        <v>583</v>
      </c>
      <c r="B33" s="33">
        <f t="shared" si="15"/>
        <v>808623469</v>
      </c>
      <c r="C33" s="33">
        <f t="shared" si="15"/>
        <v>164301783</v>
      </c>
      <c r="D33" s="33">
        <f t="shared" si="15"/>
        <v>428616000</v>
      </c>
      <c r="E33" s="33">
        <f t="shared" si="15"/>
        <v>99942005</v>
      </c>
      <c r="F33" s="33">
        <f t="shared" si="15"/>
        <v>73499772</v>
      </c>
      <c r="G33" s="28">
        <f>SUM(C33:F33)</f>
        <v>766359560</v>
      </c>
      <c r="H33" s="28">
        <f>B33+G33</f>
        <v>1574983029</v>
      </c>
      <c r="I33" s="10"/>
    </row>
    <row r="34" spans="1:10" ht="14.25" customHeight="1" x14ac:dyDescent="0.2">
      <c r="A34" s="400" t="s">
        <v>629</v>
      </c>
      <c r="B34" s="33">
        <f t="shared" si="15"/>
        <v>0</v>
      </c>
      <c r="C34" s="33">
        <f t="shared" si="15"/>
        <v>0</v>
      </c>
      <c r="D34" s="33">
        <f t="shared" si="15"/>
        <v>0</v>
      </c>
      <c r="E34" s="33">
        <f t="shared" si="15"/>
        <v>0</v>
      </c>
      <c r="F34" s="33">
        <f t="shared" si="15"/>
        <v>2000000</v>
      </c>
      <c r="G34" s="28">
        <f>SUM(C34:F34)</f>
        <v>2000000</v>
      </c>
      <c r="H34" s="28">
        <f>B34+G34</f>
        <v>2000000</v>
      </c>
      <c r="I34" s="10"/>
    </row>
    <row r="35" spans="1:10" ht="14.25" customHeight="1" x14ac:dyDescent="0.2">
      <c r="A35" s="400" t="s">
        <v>583</v>
      </c>
      <c r="B35" s="33">
        <f t="shared" si="15"/>
        <v>808623469</v>
      </c>
      <c r="C35" s="33">
        <f t="shared" si="15"/>
        <v>164301783</v>
      </c>
      <c r="D35" s="33">
        <f t="shared" si="15"/>
        <v>428616000</v>
      </c>
      <c r="E35" s="33">
        <f t="shared" si="15"/>
        <v>99942005</v>
      </c>
      <c r="F35" s="33">
        <f t="shared" si="15"/>
        <v>75499772</v>
      </c>
      <c r="G35" s="28">
        <f>SUM(C35:F35)</f>
        <v>768359560</v>
      </c>
      <c r="H35" s="28">
        <f>B35+G35</f>
        <v>1576983029</v>
      </c>
      <c r="I35" s="10"/>
    </row>
    <row r="36" spans="1:10" ht="14.25" customHeight="1" x14ac:dyDescent="0.2">
      <c r="A36" s="401" t="s">
        <v>195</v>
      </c>
      <c r="B36" s="33"/>
      <c r="C36" s="31"/>
      <c r="D36" s="31"/>
      <c r="E36" s="31"/>
      <c r="F36" s="31"/>
      <c r="G36" s="28"/>
      <c r="H36" s="28"/>
      <c r="I36" s="10"/>
      <c r="J36" s="17"/>
    </row>
    <row r="37" spans="1:10" ht="14.25" customHeight="1" x14ac:dyDescent="0.2">
      <c r="A37" s="30" t="s">
        <v>601</v>
      </c>
      <c r="B37" s="33">
        <v>808623469</v>
      </c>
      <c r="C37" s="31">
        <v>3978508</v>
      </c>
      <c r="D37" s="31">
        <v>918898</v>
      </c>
      <c r="E37" s="31">
        <v>21294</v>
      </c>
      <c r="F37" s="31">
        <v>411920</v>
      </c>
      <c r="G37" s="28">
        <f>SUM(C37:F37)</f>
        <v>5330620</v>
      </c>
      <c r="H37" s="28">
        <f>B37+G37</f>
        <v>813954089</v>
      </c>
      <c r="I37" s="10"/>
    </row>
    <row r="38" spans="1:10" ht="14.25" customHeight="1" x14ac:dyDescent="0.2">
      <c r="A38" s="400" t="s">
        <v>583</v>
      </c>
      <c r="B38" s="33">
        <v>808623469</v>
      </c>
      <c r="C38" s="31">
        <v>3978508</v>
      </c>
      <c r="D38" s="31">
        <v>634027</v>
      </c>
      <c r="E38" s="31">
        <v>21294</v>
      </c>
      <c r="F38" s="31">
        <v>411920</v>
      </c>
      <c r="G38" s="28">
        <f>SUM(C38:F38)</f>
        <v>5045749</v>
      </c>
      <c r="H38" s="28">
        <f>B38+G38</f>
        <v>813669218</v>
      </c>
      <c r="I38" s="10"/>
    </row>
    <row r="39" spans="1:10" ht="14.25" customHeight="1" x14ac:dyDescent="0.2">
      <c r="A39" s="400" t="s">
        <v>629</v>
      </c>
      <c r="B39" s="28">
        <v>0</v>
      </c>
      <c r="C39" s="29">
        <v>0</v>
      </c>
      <c r="D39" s="29">
        <v>0</v>
      </c>
      <c r="E39" s="29">
        <v>0</v>
      </c>
      <c r="F39" s="29">
        <v>0</v>
      </c>
      <c r="G39" s="28">
        <f>SUM(C39:F39)</f>
        <v>0</v>
      </c>
      <c r="H39" s="28">
        <f>B39+G39</f>
        <v>0</v>
      </c>
      <c r="I39" s="10"/>
    </row>
    <row r="40" spans="1:10" ht="14.25" customHeight="1" x14ac:dyDescent="0.2">
      <c r="A40" s="400" t="s">
        <v>583</v>
      </c>
      <c r="B40" s="28">
        <f>B39+B38</f>
        <v>808623469</v>
      </c>
      <c r="C40" s="28">
        <f t="shared" ref="C40" si="16">C39+C38</f>
        <v>3978508</v>
      </c>
      <c r="D40" s="28">
        <f t="shared" ref="D40" si="17">D39+D38</f>
        <v>634027</v>
      </c>
      <c r="E40" s="28">
        <f t="shared" ref="E40" si="18">E39+E38</f>
        <v>21294</v>
      </c>
      <c r="F40" s="28">
        <f t="shared" ref="F40" si="19">F39+F38</f>
        <v>411920</v>
      </c>
      <c r="G40" s="28">
        <f>G39+G38</f>
        <v>5045749</v>
      </c>
      <c r="H40" s="28">
        <f t="shared" ref="H40" si="20">H39+H38</f>
        <v>813669218</v>
      </c>
      <c r="I40" s="10"/>
    </row>
    <row r="41" spans="1:10" ht="14.25" customHeight="1" x14ac:dyDescent="0.2">
      <c r="A41" s="401" t="s">
        <v>196</v>
      </c>
      <c r="B41" s="33"/>
      <c r="C41" s="31"/>
      <c r="D41" s="31"/>
      <c r="E41" s="31"/>
      <c r="F41" s="31"/>
      <c r="G41" s="28"/>
      <c r="H41" s="28"/>
      <c r="I41" s="10"/>
    </row>
    <row r="42" spans="1:10" ht="14.25" customHeight="1" x14ac:dyDescent="0.2">
      <c r="A42" s="30" t="s">
        <v>601</v>
      </c>
      <c r="B42" s="33">
        <v>0</v>
      </c>
      <c r="C42" s="31">
        <v>160323275</v>
      </c>
      <c r="D42" s="31">
        <v>427697102</v>
      </c>
      <c r="E42" s="31">
        <v>99920711</v>
      </c>
      <c r="F42" s="31">
        <v>73087852</v>
      </c>
      <c r="G42" s="28">
        <f>SUM(C42:F42)</f>
        <v>761028940</v>
      </c>
      <c r="H42" s="28">
        <f>B42+G42</f>
        <v>761028940</v>
      </c>
      <c r="I42" s="8"/>
    </row>
    <row r="43" spans="1:10" ht="14.25" customHeight="1" x14ac:dyDescent="0.2">
      <c r="A43" s="400" t="s">
        <v>583</v>
      </c>
      <c r="B43" s="33">
        <v>0</v>
      </c>
      <c r="C43" s="31">
        <v>160323275</v>
      </c>
      <c r="D43" s="31">
        <v>427981973</v>
      </c>
      <c r="E43" s="31">
        <v>99920711</v>
      </c>
      <c r="F43" s="31">
        <v>73087852</v>
      </c>
      <c r="G43" s="28">
        <f>SUM(C43:F43)</f>
        <v>761313811</v>
      </c>
      <c r="H43" s="28">
        <f>B43+G43</f>
        <v>761313811</v>
      </c>
      <c r="I43" s="8"/>
    </row>
    <row r="44" spans="1:10" ht="14.25" customHeight="1" x14ac:dyDescent="0.2">
      <c r="A44" s="400" t="s">
        <v>629</v>
      </c>
      <c r="B44" s="28">
        <v>0</v>
      </c>
      <c r="C44" s="29">
        <v>0</v>
      </c>
      <c r="D44" s="29">
        <v>0</v>
      </c>
      <c r="E44" s="29">
        <v>0</v>
      </c>
      <c r="F44" s="29">
        <v>2000000</v>
      </c>
      <c r="G44" s="28">
        <f>SUM(C44:F44)</f>
        <v>2000000</v>
      </c>
      <c r="H44" s="28">
        <f>B44+G44</f>
        <v>2000000</v>
      </c>
      <c r="I44" s="8"/>
    </row>
    <row r="45" spans="1:10" ht="14.25" customHeight="1" x14ac:dyDescent="0.2">
      <c r="A45" s="400" t="s">
        <v>583</v>
      </c>
      <c r="B45" s="28">
        <f>B44+B42</f>
        <v>0</v>
      </c>
      <c r="C45" s="28">
        <f t="shared" ref="C45" si="21">C44+C43</f>
        <v>160323275</v>
      </c>
      <c r="D45" s="28">
        <f t="shared" ref="D45" si="22">D44+D43</f>
        <v>427981973</v>
      </c>
      <c r="E45" s="28">
        <f t="shared" ref="E45" si="23">E44+E43</f>
        <v>99920711</v>
      </c>
      <c r="F45" s="28">
        <f t="shared" ref="F45" si="24">F44+F43</f>
        <v>75087852</v>
      </c>
      <c r="G45" s="28">
        <f>G44+G43</f>
        <v>763313811</v>
      </c>
      <c r="H45" s="28">
        <f t="shared" ref="H45" si="25">H44+H43</f>
        <v>763313811</v>
      </c>
      <c r="I45" s="8"/>
    </row>
    <row r="46" spans="1:10" ht="14.25" customHeight="1" x14ac:dyDescent="0.2">
      <c r="A46" s="402" t="s">
        <v>197</v>
      </c>
      <c r="B46" s="35"/>
      <c r="C46" s="36"/>
      <c r="D46" s="36"/>
      <c r="E46" s="36"/>
      <c r="F46" s="36"/>
      <c r="G46" s="36"/>
      <c r="H46" s="37"/>
      <c r="I46" s="8"/>
    </row>
    <row r="47" spans="1:10" ht="14.25" customHeight="1" x14ac:dyDescent="0.2">
      <c r="A47" s="403" t="s">
        <v>601</v>
      </c>
      <c r="B47" s="35">
        <f>B7+B12+B17+B22+B27+B32</f>
        <v>2032778786</v>
      </c>
      <c r="C47" s="35">
        <f>C7+C12+C17+C22+C27+C32</f>
        <v>166246783</v>
      </c>
      <c r="D47" s="35">
        <f>D7+D12+D17+D22+D27+D32</f>
        <v>449621000</v>
      </c>
      <c r="E47" s="35">
        <f>E7+E12+E17+E22+E27+E32</f>
        <v>102863005</v>
      </c>
      <c r="F47" s="35">
        <f>F7+F12+F17+F22+F27+F32</f>
        <v>81999772</v>
      </c>
      <c r="G47" s="35">
        <f>SUM(C47:F47)</f>
        <v>800730560</v>
      </c>
      <c r="H47" s="38">
        <f>B47+G47</f>
        <v>2833509346</v>
      </c>
      <c r="I47" s="8"/>
    </row>
    <row r="48" spans="1:10" ht="14.25" customHeight="1" x14ac:dyDescent="0.2">
      <c r="A48" s="403" t="s">
        <v>583</v>
      </c>
      <c r="B48" s="35">
        <f>B8+B13+B18+B23+B28+B33</f>
        <v>2232392208</v>
      </c>
      <c r="C48" s="35">
        <f>C8+C13+C18+C23+C28+C33</f>
        <v>167002886</v>
      </c>
      <c r="D48" s="35">
        <f t="shared" ref="D48:F48" si="26">D8+D13+D18+D23+D28+D33</f>
        <v>449621000</v>
      </c>
      <c r="E48" s="35">
        <f t="shared" si="26"/>
        <v>102863005</v>
      </c>
      <c r="F48" s="35">
        <f t="shared" si="26"/>
        <v>81999772</v>
      </c>
      <c r="G48" s="35">
        <f>SUM(C48:F48)</f>
        <v>801486663</v>
      </c>
      <c r="H48" s="38">
        <f>B48+G48</f>
        <v>3033878871</v>
      </c>
      <c r="I48" s="8"/>
    </row>
    <row r="49" spans="1:11" ht="14.25" customHeight="1" x14ac:dyDescent="0.2">
      <c r="A49" s="403" t="s">
        <v>630</v>
      </c>
      <c r="B49" s="35">
        <f t="shared" ref="B49:F49" si="27">B9+B14+B19+B24+B29+B34</f>
        <v>103281665</v>
      </c>
      <c r="C49" s="35">
        <f t="shared" si="27"/>
        <v>1349280</v>
      </c>
      <c r="D49" s="35">
        <f t="shared" si="27"/>
        <v>0</v>
      </c>
      <c r="E49" s="35">
        <f t="shared" si="27"/>
        <v>0</v>
      </c>
      <c r="F49" s="35">
        <f t="shared" si="27"/>
        <v>4100000</v>
      </c>
      <c r="G49" s="35">
        <f t="shared" ref="G49:G50" si="28">SUM(C49:F49)</f>
        <v>5449280</v>
      </c>
      <c r="H49" s="38">
        <f t="shared" ref="H49:H50" si="29">B49+G49</f>
        <v>108730945</v>
      </c>
      <c r="I49" s="8"/>
    </row>
    <row r="50" spans="1:11" ht="14.25" customHeight="1" x14ac:dyDescent="0.2">
      <c r="A50" s="403" t="s">
        <v>583</v>
      </c>
      <c r="B50" s="35">
        <f>B10+B15+B20+B25+B30+B35</f>
        <v>2335673873</v>
      </c>
      <c r="C50" s="35">
        <f t="shared" ref="C50:F50" si="30">C10+C15+C20+C25+C30+C35</f>
        <v>168352166</v>
      </c>
      <c r="D50" s="35">
        <f t="shared" si="30"/>
        <v>449621000</v>
      </c>
      <c r="E50" s="35">
        <f t="shared" si="30"/>
        <v>102863005</v>
      </c>
      <c r="F50" s="35">
        <f t="shared" si="30"/>
        <v>86099772</v>
      </c>
      <c r="G50" s="35">
        <f t="shared" si="28"/>
        <v>806935943</v>
      </c>
      <c r="H50" s="38">
        <f t="shared" si="29"/>
        <v>3142609816</v>
      </c>
      <c r="I50" s="8"/>
    </row>
    <row r="51" spans="1:11" ht="14.25" customHeight="1" x14ac:dyDescent="0.2">
      <c r="A51" s="402" t="s">
        <v>196</v>
      </c>
      <c r="B51" s="35"/>
      <c r="C51" s="35"/>
      <c r="D51" s="35"/>
      <c r="E51" s="35"/>
      <c r="F51" s="35"/>
      <c r="G51" s="35"/>
      <c r="H51" s="37"/>
      <c r="I51" s="8"/>
    </row>
    <row r="52" spans="1:11" ht="14.25" customHeight="1" x14ac:dyDescent="0.2">
      <c r="A52" s="403" t="s">
        <v>601</v>
      </c>
      <c r="B52" s="35"/>
      <c r="C52" s="35"/>
      <c r="D52" s="35"/>
      <c r="E52" s="35"/>
      <c r="F52" s="35"/>
      <c r="G52" s="35"/>
      <c r="H52" s="37">
        <f>H42*-1</f>
        <v>-761028940</v>
      </c>
      <c r="I52" s="10"/>
      <c r="K52" s="17"/>
    </row>
    <row r="53" spans="1:11" ht="14.25" customHeight="1" x14ac:dyDescent="0.2">
      <c r="A53" s="403" t="s">
        <v>583</v>
      </c>
      <c r="B53" s="35"/>
      <c r="C53" s="35"/>
      <c r="D53" s="35"/>
      <c r="E53" s="35"/>
      <c r="F53" s="35"/>
      <c r="G53" s="35"/>
      <c r="H53" s="37">
        <f>H43*-1</f>
        <v>-761313811</v>
      </c>
      <c r="I53" s="10"/>
    </row>
    <row r="54" spans="1:11" ht="14.25" customHeight="1" x14ac:dyDescent="0.2">
      <c r="A54" s="403" t="s">
        <v>630</v>
      </c>
      <c r="B54" s="35"/>
      <c r="C54" s="35"/>
      <c r="D54" s="35"/>
      <c r="E54" s="35"/>
      <c r="F54" s="35"/>
      <c r="G54" s="35"/>
      <c r="H54" s="37">
        <f>H44*-1</f>
        <v>-2000000</v>
      </c>
      <c r="I54" s="10"/>
    </row>
    <row r="55" spans="1:11" ht="14.25" customHeight="1" x14ac:dyDescent="0.2">
      <c r="A55" s="403" t="s">
        <v>583</v>
      </c>
      <c r="B55" s="35"/>
      <c r="C55" s="35"/>
      <c r="D55" s="35"/>
      <c r="E55" s="35"/>
      <c r="F55" s="35"/>
      <c r="G55" s="35"/>
      <c r="H55" s="37">
        <f>H45*-1</f>
        <v>-763313811</v>
      </c>
      <c r="I55" s="10"/>
    </row>
    <row r="56" spans="1:11" ht="14.25" customHeight="1" x14ac:dyDescent="0.2">
      <c r="A56" s="402" t="s">
        <v>198</v>
      </c>
      <c r="B56" s="35"/>
      <c r="C56" s="35"/>
      <c r="D56" s="35"/>
      <c r="E56" s="35"/>
      <c r="F56" s="35"/>
      <c r="G56" s="35"/>
      <c r="H56" s="37"/>
      <c r="I56" s="8"/>
    </row>
    <row r="57" spans="1:11" ht="14.25" customHeight="1" x14ac:dyDescent="0.2">
      <c r="A57" s="403" t="s">
        <v>601</v>
      </c>
      <c r="B57" s="35"/>
      <c r="C57" s="35"/>
      <c r="D57" s="35"/>
      <c r="E57" s="35"/>
      <c r="F57" s="35"/>
      <c r="G57" s="35"/>
      <c r="H57" s="38">
        <f>H47+H52</f>
        <v>2072480406</v>
      </c>
      <c r="I57" s="8"/>
    </row>
    <row r="58" spans="1:11" ht="14.25" customHeight="1" x14ac:dyDescent="0.2">
      <c r="A58" s="403" t="s">
        <v>583</v>
      </c>
      <c r="B58" s="35"/>
      <c r="C58" s="35"/>
      <c r="D58" s="35"/>
      <c r="E58" s="35"/>
      <c r="F58" s="35"/>
      <c r="G58" s="35"/>
      <c r="H58" s="38">
        <f>H48+H53</f>
        <v>2272565060</v>
      </c>
      <c r="I58" s="8"/>
    </row>
    <row r="59" spans="1:11" ht="14.25" customHeight="1" x14ac:dyDescent="0.2">
      <c r="A59" s="403" t="s">
        <v>630</v>
      </c>
      <c r="B59" s="35"/>
      <c r="C59" s="35"/>
      <c r="D59" s="35"/>
      <c r="E59" s="35"/>
      <c r="F59" s="35"/>
      <c r="G59" s="35"/>
      <c r="H59" s="38">
        <f>H49+H54</f>
        <v>106730945</v>
      </c>
      <c r="I59" s="8"/>
    </row>
    <row r="60" spans="1:11" ht="14.25" customHeight="1" x14ac:dyDescent="0.2">
      <c r="A60" s="403" t="s">
        <v>583</v>
      </c>
      <c r="B60" s="35"/>
      <c r="C60" s="35"/>
      <c r="D60" s="35"/>
      <c r="E60" s="35"/>
      <c r="F60" s="35"/>
      <c r="G60" s="35"/>
      <c r="H60" s="38">
        <f>H50+H55</f>
        <v>2379296005</v>
      </c>
      <c r="I60" s="8"/>
    </row>
    <row r="61" spans="1:11" ht="14.25" customHeight="1" x14ac:dyDescent="0.2">
      <c r="A61" s="39" t="s">
        <v>56</v>
      </c>
      <c r="B61" s="35"/>
      <c r="C61" s="35"/>
      <c r="D61" s="35"/>
      <c r="E61" s="35"/>
      <c r="F61" s="35"/>
      <c r="G61" s="35"/>
      <c r="H61" s="37"/>
      <c r="I61" s="10"/>
    </row>
    <row r="62" spans="1:11" ht="14.25" customHeight="1" x14ac:dyDescent="0.2">
      <c r="A62" s="403" t="s">
        <v>601</v>
      </c>
      <c r="B62" s="35">
        <f t="shared" ref="B62:G63" si="31">B77+B82+B87+B92+B97+B102+B107+B112+B117+B122</f>
        <v>2032778786</v>
      </c>
      <c r="C62" s="35">
        <f t="shared" si="31"/>
        <v>166246782.59999999</v>
      </c>
      <c r="D62" s="35">
        <f t="shared" si="31"/>
        <v>449621000</v>
      </c>
      <c r="E62" s="35">
        <f t="shared" si="31"/>
        <v>102863005</v>
      </c>
      <c r="F62" s="35">
        <f t="shared" si="31"/>
        <v>81999772</v>
      </c>
      <c r="G62" s="35">
        <f t="shared" si="31"/>
        <v>800730559.60000002</v>
      </c>
      <c r="H62" s="38">
        <f>B62+G62</f>
        <v>2833509345.5999999</v>
      </c>
      <c r="I62" s="8"/>
    </row>
    <row r="63" spans="1:11" ht="14.25" customHeight="1" x14ac:dyDescent="0.2">
      <c r="A63" s="403" t="s">
        <v>583</v>
      </c>
      <c r="B63" s="35">
        <f t="shared" si="31"/>
        <v>2232392208</v>
      </c>
      <c r="C63" s="35">
        <f t="shared" si="31"/>
        <v>167002885.59999999</v>
      </c>
      <c r="D63" s="35">
        <f t="shared" si="31"/>
        <v>449621000</v>
      </c>
      <c r="E63" s="35">
        <f t="shared" si="31"/>
        <v>102863005</v>
      </c>
      <c r="F63" s="35">
        <f t="shared" si="31"/>
        <v>81999772</v>
      </c>
      <c r="G63" s="35">
        <f t="shared" si="31"/>
        <v>801486662.60000002</v>
      </c>
      <c r="H63" s="38">
        <f>B63+G63</f>
        <v>3033878870.5999999</v>
      </c>
      <c r="I63" s="8"/>
    </row>
    <row r="64" spans="1:11" ht="14.25" customHeight="1" x14ac:dyDescent="0.2">
      <c r="A64" s="403" t="s">
        <v>630</v>
      </c>
      <c r="B64" s="35">
        <f>B79+B84+B89+B94+B99+B104+B109+B114+B119+B124</f>
        <v>103281665</v>
      </c>
      <c r="C64" s="35">
        <f t="shared" ref="C64:H64" si="32">C79+C84+C89+C94+C99+C104+C109+C114+C119+C124</f>
        <v>1349280</v>
      </c>
      <c r="D64" s="35">
        <f t="shared" si="32"/>
        <v>0</v>
      </c>
      <c r="E64" s="35">
        <f t="shared" si="32"/>
        <v>0</v>
      </c>
      <c r="F64" s="35">
        <f t="shared" si="32"/>
        <v>4100000</v>
      </c>
      <c r="G64" s="35">
        <f t="shared" si="32"/>
        <v>5449280</v>
      </c>
      <c r="H64" s="35">
        <f t="shared" si="32"/>
        <v>108730945</v>
      </c>
      <c r="I64" s="8"/>
    </row>
    <row r="65" spans="1:11" ht="14.25" customHeight="1" x14ac:dyDescent="0.2">
      <c r="A65" s="403" t="s">
        <v>583</v>
      </c>
      <c r="B65" s="35">
        <f>B80+B85+B90+B95+B100+B105+B110+B115+B120+B125</f>
        <v>2335673873</v>
      </c>
      <c r="C65" s="35">
        <f t="shared" ref="C65:H65" si="33">C80+C85+C90+C95+C100+C105+C110+C115+C120+C125</f>
        <v>168352165.59999999</v>
      </c>
      <c r="D65" s="35">
        <f t="shared" si="33"/>
        <v>449621000</v>
      </c>
      <c r="E65" s="35">
        <f t="shared" si="33"/>
        <v>102863005</v>
      </c>
      <c r="F65" s="35">
        <f t="shared" si="33"/>
        <v>86099772</v>
      </c>
      <c r="G65" s="35">
        <f t="shared" si="33"/>
        <v>806935942.60000002</v>
      </c>
      <c r="H65" s="35">
        <f t="shared" si="33"/>
        <v>3142609815.5999999</v>
      </c>
      <c r="I65" s="8"/>
      <c r="J65" s="17">
        <f>H60-H75</f>
        <v>0.40000009536743164</v>
      </c>
    </row>
    <row r="66" spans="1:11" ht="15.6" customHeight="1" x14ac:dyDescent="0.2">
      <c r="A66" s="39" t="s">
        <v>199</v>
      </c>
      <c r="B66" s="35"/>
      <c r="C66" s="35"/>
      <c r="D66" s="35"/>
      <c r="E66" s="35"/>
      <c r="F66" s="35"/>
      <c r="G66" s="35"/>
      <c r="H66" s="37"/>
      <c r="I66" s="10"/>
    </row>
    <row r="67" spans="1:11" ht="15.6" customHeight="1" x14ac:dyDescent="0.2">
      <c r="A67" s="403" t="s">
        <v>601</v>
      </c>
      <c r="B67" s="35"/>
      <c r="C67" s="35"/>
      <c r="D67" s="35"/>
      <c r="E67" s="35"/>
      <c r="F67" s="35"/>
      <c r="G67" s="35"/>
      <c r="H67" s="37">
        <f>H42*-1</f>
        <v>-761028940</v>
      </c>
      <c r="I67" s="10"/>
    </row>
    <row r="68" spans="1:11" ht="15.6" customHeight="1" x14ac:dyDescent="0.2">
      <c r="A68" s="403" t="s">
        <v>583</v>
      </c>
      <c r="B68" s="35"/>
      <c r="C68" s="35"/>
      <c r="D68" s="35"/>
      <c r="E68" s="35"/>
      <c r="F68" s="35"/>
      <c r="G68" s="35"/>
      <c r="H68" s="37">
        <f>H43*-1</f>
        <v>-761313811</v>
      </c>
      <c r="I68" s="10"/>
    </row>
    <row r="69" spans="1:11" ht="15.6" customHeight="1" x14ac:dyDescent="0.2">
      <c r="A69" s="403" t="s">
        <v>630</v>
      </c>
      <c r="B69" s="35"/>
      <c r="C69" s="35"/>
      <c r="D69" s="35"/>
      <c r="E69" s="35"/>
      <c r="F69" s="35"/>
      <c r="G69" s="35"/>
      <c r="H69" s="37">
        <f>H44*-1</f>
        <v>-2000000</v>
      </c>
      <c r="I69" s="10"/>
    </row>
    <row r="70" spans="1:11" ht="15.6" customHeight="1" x14ac:dyDescent="0.2">
      <c r="A70" s="403" t="s">
        <v>583</v>
      </c>
      <c r="B70" s="35"/>
      <c r="C70" s="35"/>
      <c r="D70" s="35"/>
      <c r="E70" s="35"/>
      <c r="F70" s="35"/>
      <c r="G70" s="35"/>
      <c r="H70" s="37">
        <f>H45*-1</f>
        <v>-763313811</v>
      </c>
      <c r="I70" s="10"/>
    </row>
    <row r="71" spans="1:11" ht="15.6" customHeight="1" x14ac:dyDescent="0.2">
      <c r="A71" s="39" t="s">
        <v>200</v>
      </c>
      <c r="B71" s="35"/>
      <c r="C71" s="35"/>
      <c r="D71" s="35"/>
      <c r="E71" s="35"/>
      <c r="F71" s="35"/>
      <c r="G71" s="36"/>
      <c r="H71" s="37"/>
      <c r="I71" s="8"/>
    </row>
    <row r="72" spans="1:11" ht="15.6" customHeight="1" x14ac:dyDescent="0.2">
      <c r="A72" s="403" t="s">
        <v>601</v>
      </c>
      <c r="B72" s="35"/>
      <c r="C72" s="35"/>
      <c r="D72" s="35"/>
      <c r="E72" s="35"/>
      <c r="F72" s="35"/>
      <c r="G72" s="36"/>
      <c r="H72" s="38">
        <f>H62+H67</f>
        <v>2072480405.5999999</v>
      </c>
      <c r="I72" s="8"/>
    </row>
    <row r="73" spans="1:11" ht="15.6" customHeight="1" x14ac:dyDescent="0.2">
      <c r="A73" s="403" t="s">
        <v>583</v>
      </c>
      <c r="B73" s="35"/>
      <c r="C73" s="35"/>
      <c r="D73" s="35"/>
      <c r="E73" s="35"/>
      <c r="F73" s="35"/>
      <c r="G73" s="36"/>
      <c r="H73" s="38">
        <f>H63+H68</f>
        <v>2272565059.5999999</v>
      </c>
      <c r="I73" s="8"/>
    </row>
    <row r="74" spans="1:11" ht="15.6" customHeight="1" x14ac:dyDescent="0.2">
      <c r="A74" s="403" t="s">
        <v>630</v>
      </c>
      <c r="B74" s="35"/>
      <c r="C74" s="35"/>
      <c r="D74" s="35"/>
      <c r="E74" s="35"/>
      <c r="F74" s="35"/>
      <c r="G74" s="36"/>
      <c r="H74" s="38">
        <f>H64+H69</f>
        <v>106730945</v>
      </c>
      <c r="I74" s="8"/>
    </row>
    <row r="75" spans="1:11" ht="15.6" customHeight="1" x14ac:dyDescent="0.2">
      <c r="A75" s="403" t="s">
        <v>583</v>
      </c>
      <c r="B75" s="35"/>
      <c r="C75" s="35"/>
      <c r="D75" s="35"/>
      <c r="E75" s="35"/>
      <c r="F75" s="35"/>
      <c r="G75" s="36"/>
      <c r="H75" s="38">
        <f>H65+H70</f>
        <v>2379296004.5999999</v>
      </c>
      <c r="I75" s="8"/>
    </row>
    <row r="76" spans="1:11" ht="13.5" customHeight="1" x14ac:dyDescent="0.2">
      <c r="A76" s="339" t="s">
        <v>201</v>
      </c>
      <c r="B76" s="31"/>
      <c r="C76" s="31"/>
      <c r="D76" s="31"/>
      <c r="E76" s="31"/>
      <c r="F76" s="31"/>
      <c r="G76" s="33"/>
      <c r="H76" s="31"/>
      <c r="I76" s="10"/>
    </row>
    <row r="77" spans="1:11" ht="12.6" customHeight="1" x14ac:dyDescent="0.2">
      <c r="A77" s="30" t="s">
        <v>601</v>
      </c>
      <c r="B77" s="31">
        <f>'12. Önk.'!D10</f>
        <v>61185680</v>
      </c>
      <c r="C77" s="31">
        <f>'13. Hivatal'!D10</f>
        <v>111734600</v>
      </c>
      <c r="D77" s="31">
        <f>'14. GAMESZ'!D10</f>
        <v>183476000</v>
      </c>
      <c r="E77" s="31">
        <f>'15. Óvoda'!D10</f>
        <v>70248513</v>
      </c>
      <c r="F77" s="31">
        <f>'16. Tourinform'!D10</f>
        <v>21540900</v>
      </c>
      <c r="G77" s="33">
        <f>SUM(C77:F77)</f>
        <v>387000013</v>
      </c>
      <c r="H77" s="31">
        <f>B77+G77</f>
        <v>448185693</v>
      </c>
      <c r="I77" s="10"/>
    </row>
    <row r="78" spans="1:11" ht="12.6" customHeight="1" x14ac:dyDescent="0.2">
      <c r="A78" s="400" t="s">
        <v>583</v>
      </c>
      <c r="B78" s="31">
        <f>'12. Önk.'!E10</f>
        <v>64543680</v>
      </c>
      <c r="C78" s="31">
        <f>'13. Hivatal'!E10</f>
        <v>112492529</v>
      </c>
      <c r="D78" s="31">
        <f>'14. GAMESZ'!E10</f>
        <v>188496000</v>
      </c>
      <c r="E78" s="31">
        <f>'15. Óvoda'!E10</f>
        <v>70398513</v>
      </c>
      <c r="F78" s="31">
        <f>'16. Tourinform'!E10</f>
        <v>21540900</v>
      </c>
      <c r="G78" s="33">
        <f>SUM(C78:F78)</f>
        <v>392927942</v>
      </c>
      <c r="H78" s="31">
        <f>B78+G78</f>
        <v>457471622</v>
      </c>
      <c r="I78" s="8"/>
    </row>
    <row r="79" spans="1:11" ht="12.6" customHeight="1" x14ac:dyDescent="0.2">
      <c r="A79" s="400" t="s">
        <v>629</v>
      </c>
      <c r="B79" s="31">
        <f>'12. Önk.'!F10</f>
        <v>2543020</v>
      </c>
      <c r="C79" s="31">
        <f>'13. Hivatal'!F10</f>
        <v>1221286</v>
      </c>
      <c r="D79" s="31">
        <f>'14. GAMESZ'!F10</f>
        <v>0</v>
      </c>
      <c r="E79" s="31">
        <f>'15. Óvoda'!F10</f>
        <v>0</v>
      </c>
      <c r="F79" s="31">
        <f>'16. Tourinform'!F10</f>
        <v>300000</v>
      </c>
      <c r="G79" s="28">
        <f>SUM(C79:F79)</f>
        <v>1521286</v>
      </c>
      <c r="H79" s="28">
        <f>B79+G79</f>
        <v>4064306</v>
      </c>
      <c r="I79" s="10"/>
    </row>
    <row r="80" spans="1:11" ht="12.6" customHeight="1" x14ac:dyDescent="0.2">
      <c r="A80" s="400" t="s">
        <v>583</v>
      </c>
      <c r="B80" s="28">
        <f>B79+B78</f>
        <v>67086700</v>
      </c>
      <c r="C80" s="28">
        <f t="shared" ref="C80" si="34">C79+C78</f>
        <v>113713815</v>
      </c>
      <c r="D80" s="28">
        <f t="shared" ref="D80" si="35">D79+D78</f>
        <v>188496000</v>
      </c>
      <c r="E80" s="28">
        <f t="shared" ref="E80" si="36">E79+E78</f>
        <v>70398513</v>
      </c>
      <c r="F80" s="28">
        <f t="shared" ref="F80" si="37">F79+F78</f>
        <v>21840900</v>
      </c>
      <c r="G80" s="28">
        <f t="shared" ref="G80" si="38">G79+G78</f>
        <v>394449228</v>
      </c>
      <c r="H80" s="28">
        <f t="shared" ref="H80" si="39">H79+H78</f>
        <v>461535928</v>
      </c>
      <c r="I80" s="8"/>
      <c r="J80" s="17"/>
      <c r="K80" s="17"/>
    </row>
    <row r="81" spans="1:11" ht="13.5" customHeight="1" x14ac:dyDescent="0.2">
      <c r="A81" s="340" t="s">
        <v>202</v>
      </c>
      <c r="B81" s="31"/>
      <c r="C81" s="31"/>
      <c r="D81" s="31"/>
      <c r="E81" s="31"/>
      <c r="F81" s="31"/>
      <c r="G81" s="33"/>
      <c r="H81" s="31"/>
      <c r="I81" s="10"/>
      <c r="J81" s="17"/>
      <c r="K81" s="17"/>
    </row>
    <row r="82" spans="1:11" ht="13.5" customHeight="1" x14ac:dyDescent="0.2">
      <c r="A82" s="30" t="s">
        <v>601</v>
      </c>
      <c r="B82" s="31">
        <f>'12. Önk.'!D11</f>
        <v>12003604</v>
      </c>
      <c r="C82" s="31">
        <f>'13. Hivatal'!D11</f>
        <v>22038813</v>
      </c>
      <c r="D82" s="31">
        <f>'14. GAMESZ'!D11</f>
        <v>40588000</v>
      </c>
      <c r="E82" s="31">
        <f>'15. Óvoda'!D11</f>
        <v>14036052</v>
      </c>
      <c r="F82" s="31">
        <f>'16. Tourinform'!D11</f>
        <v>4398907</v>
      </c>
      <c r="G82" s="33">
        <f>SUM(C82:F82)</f>
        <v>81061772</v>
      </c>
      <c r="H82" s="31">
        <f>B82+G82</f>
        <v>93065376</v>
      </c>
      <c r="I82" s="10"/>
      <c r="J82" s="17"/>
      <c r="K82" s="17"/>
    </row>
    <row r="83" spans="1:11" ht="13.5" customHeight="1" x14ac:dyDescent="0.2">
      <c r="A83" s="400" t="s">
        <v>583</v>
      </c>
      <c r="B83" s="31">
        <f>'12. Önk.'!E11</f>
        <v>12769604</v>
      </c>
      <c r="C83" s="31">
        <f>'13. Hivatal'!E11</f>
        <v>22183638</v>
      </c>
      <c r="D83" s="31">
        <f>'14. GAMESZ'!E11</f>
        <v>41568000</v>
      </c>
      <c r="E83" s="31">
        <f>'15. Óvoda'!E11</f>
        <v>14036052</v>
      </c>
      <c r="F83" s="31">
        <f>'16. Tourinform'!E11</f>
        <v>4398907</v>
      </c>
      <c r="G83" s="33">
        <f>SUM(C83:F83)</f>
        <v>82186597</v>
      </c>
      <c r="H83" s="31">
        <f>B83+G83</f>
        <v>94956201</v>
      </c>
      <c r="I83" s="10"/>
      <c r="J83" s="17"/>
      <c r="K83" s="17"/>
    </row>
    <row r="84" spans="1:11" ht="13.5" customHeight="1" x14ac:dyDescent="0.2">
      <c r="A84" s="400" t="s">
        <v>629</v>
      </c>
      <c r="B84" s="31">
        <f>'12. Önk.'!F11</f>
        <v>0</v>
      </c>
      <c r="C84" s="31">
        <f>'13. Hivatal'!F11</f>
        <v>205018</v>
      </c>
      <c r="D84" s="31">
        <f>'14. GAMESZ'!F11</f>
        <v>0</v>
      </c>
      <c r="E84" s="31">
        <f>'15. Óvoda'!F11</f>
        <v>0</v>
      </c>
      <c r="F84" s="31">
        <f>'16. Tourinform'!F11</f>
        <v>0</v>
      </c>
      <c r="G84" s="28">
        <f>SUM(C84:F84)</f>
        <v>205018</v>
      </c>
      <c r="H84" s="28">
        <f>B84+G84</f>
        <v>205018</v>
      </c>
      <c r="I84" s="10"/>
      <c r="J84" s="17"/>
      <c r="K84" s="17"/>
    </row>
    <row r="85" spans="1:11" ht="13.5" customHeight="1" x14ac:dyDescent="0.2">
      <c r="A85" s="400" t="s">
        <v>583</v>
      </c>
      <c r="B85" s="28">
        <f>B84+B83</f>
        <v>12769604</v>
      </c>
      <c r="C85" s="28">
        <f t="shared" ref="C85" si="40">C84+C83</f>
        <v>22388656</v>
      </c>
      <c r="D85" s="28">
        <f t="shared" ref="D85" si="41">D84+D83</f>
        <v>41568000</v>
      </c>
      <c r="E85" s="28">
        <f t="shared" ref="E85" si="42">E84+E83</f>
        <v>14036052</v>
      </c>
      <c r="F85" s="28">
        <f t="shared" ref="F85" si="43">F84+F83</f>
        <v>4398907</v>
      </c>
      <c r="G85" s="28">
        <f t="shared" ref="G85" si="44">G84+G83</f>
        <v>82391615</v>
      </c>
      <c r="H85" s="28">
        <f t="shared" ref="H85" si="45">H84+H83</f>
        <v>95161219</v>
      </c>
      <c r="I85" s="8"/>
      <c r="J85" s="17"/>
      <c r="K85" s="17"/>
    </row>
    <row r="86" spans="1:11" ht="13.5" customHeight="1" x14ac:dyDescent="0.2">
      <c r="A86" s="339" t="s">
        <v>203</v>
      </c>
      <c r="B86" s="31"/>
      <c r="C86" s="31"/>
      <c r="D86" s="31"/>
      <c r="E86" s="31"/>
      <c r="F86" s="31"/>
      <c r="G86" s="33"/>
      <c r="H86" s="31"/>
      <c r="I86" s="10"/>
      <c r="J86" s="17"/>
      <c r="K86" s="17"/>
    </row>
    <row r="87" spans="1:11" ht="13.5" customHeight="1" x14ac:dyDescent="0.2">
      <c r="A87" s="30" t="s">
        <v>601</v>
      </c>
      <c r="B87" s="31">
        <f>'12. Önk.'!D17</f>
        <v>158227940</v>
      </c>
      <c r="C87" s="31">
        <f>'13. Hivatal'!D17</f>
        <v>29273959.600000001</v>
      </c>
      <c r="D87" s="31">
        <f>'14. GAMESZ'!D17</f>
        <v>196499000</v>
      </c>
      <c r="E87" s="31">
        <f>'15. Óvoda'!D17</f>
        <v>17278440</v>
      </c>
      <c r="F87" s="31">
        <f>'16. Tourinform'!D17</f>
        <v>53058700</v>
      </c>
      <c r="G87" s="33">
        <f>SUM(C87:F87)</f>
        <v>296110099.60000002</v>
      </c>
      <c r="H87" s="31">
        <f>B87+G87</f>
        <v>454338039.60000002</v>
      </c>
      <c r="I87" s="10"/>
      <c r="J87" s="17"/>
      <c r="K87" s="17"/>
    </row>
    <row r="88" spans="1:11" ht="13.5" customHeight="1" x14ac:dyDescent="0.2">
      <c r="A88" s="400" t="s">
        <v>583</v>
      </c>
      <c r="B88" s="31">
        <f>'12. Önk.'!E17</f>
        <v>184777259</v>
      </c>
      <c r="C88" s="31">
        <f>'13. Hivatal'!E17</f>
        <v>29127308.600000001</v>
      </c>
      <c r="D88" s="31">
        <f>'14. GAMESZ'!E17</f>
        <v>196499000</v>
      </c>
      <c r="E88" s="31">
        <f>'15. Óvoda'!E17</f>
        <v>17128440</v>
      </c>
      <c r="F88" s="31">
        <f>'16. Tourinform'!E17</f>
        <v>53058700</v>
      </c>
      <c r="G88" s="33">
        <f>SUM(C88:F88)</f>
        <v>295813448.60000002</v>
      </c>
      <c r="H88" s="31">
        <f>B88+G88</f>
        <v>480590707.60000002</v>
      </c>
      <c r="I88" s="10"/>
      <c r="J88" s="17"/>
      <c r="K88" s="17"/>
    </row>
    <row r="89" spans="1:11" ht="13.5" customHeight="1" x14ac:dyDescent="0.2">
      <c r="A89" s="400" t="s">
        <v>629</v>
      </c>
      <c r="B89" s="31">
        <f>'12. Önk.'!F17</f>
        <v>26048703</v>
      </c>
      <c r="C89" s="31">
        <f>'13. Hivatal'!F17</f>
        <v>-77024</v>
      </c>
      <c r="D89" s="31">
        <f>'14. GAMESZ'!F17</f>
        <v>0</v>
      </c>
      <c r="E89" s="31">
        <f>'15. Óvoda'!F17</f>
        <v>0</v>
      </c>
      <c r="F89" s="31">
        <f>'16. Tourinform'!F17</f>
        <v>3800000</v>
      </c>
      <c r="G89" s="28">
        <f>SUM(C89:F89)</f>
        <v>3722976</v>
      </c>
      <c r="H89" s="28">
        <f>B89+G89</f>
        <v>29771679</v>
      </c>
      <c r="I89" s="10"/>
      <c r="J89" s="17"/>
      <c r="K89" s="17"/>
    </row>
    <row r="90" spans="1:11" ht="13.5" customHeight="1" x14ac:dyDescent="0.2">
      <c r="A90" s="400" t="s">
        <v>583</v>
      </c>
      <c r="B90" s="28">
        <f>B89+B88</f>
        <v>210825962</v>
      </c>
      <c r="C90" s="28">
        <f t="shared" ref="C90" si="46">C89+C88</f>
        <v>29050284.600000001</v>
      </c>
      <c r="D90" s="28">
        <f t="shared" ref="D90" si="47">D89+D88</f>
        <v>196499000</v>
      </c>
      <c r="E90" s="28">
        <f t="shared" ref="E90" si="48">E89+E88</f>
        <v>17128440</v>
      </c>
      <c r="F90" s="28">
        <f t="shared" ref="F90" si="49">F89+F88</f>
        <v>56858700</v>
      </c>
      <c r="G90" s="28">
        <f t="shared" ref="G90" si="50">G89+G88</f>
        <v>299536424.60000002</v>
      </c>
      <c r="H90" s="28">
        <f t="shared" ref="H90" si="51">H89+H88</f>
        <v>510362386.60000002</v>
      </c>
      <c r="I90" s="8"/>
      <c r="J90" s="17"/>
      <c r="K90" s="17"/>
    </row>
    <row r="91" spans="1:11" ht="13.5" customHeight="1" x14ac:dyDescent="0.2">
      <c r="A91" s="339" t="s">
        <v>204</v>
      </c>
      <c r="B91" s="31"/>
      <c r="C91" s="31"/>
      <c r="D91" s="31"/>
      <c r="E91" s="31"/>
      <c r="F91" s="31"/>
      <c r="G91" s="33"/>
      <c r="H91" s="31"/>
      <c r="I91" s="10"/>
      <c r="J91" s="17"/>
      <c r="K91" s="17"/>
    </row>
    <row r="92" spans="1:11" ht="13.5" customHeight="1" x14ac:dyDescent="0.2">
      <c r="A92" s="30" t="s">
        <v>601</v>
      </c>
      <c r="B92" s="31">
        <f>'12. Önk.'!D18</f>
        <v>5110000</v>
      </c>
      <c r="C92" s="31">
        <v>0</v>
      </c>
      <c r="D92" s="31">
        <v>0</v>
      </c>
      <c r="E92" s="31">
        <v>0</v>
      </c>
      <c r="F92" s="31">
        <v>0</v>
      </c>
      <c r="G92" s="33">
        <f>SUM(C92:F92)</f>
        <v>0</v>
      </c>
      <c r="H92" s="31">
        <f>B92+G92</f>
        <v>5110000</v>
      </c>
      <c r="I92" s="10"/>
      <c r="J92" s="17"/>
      <c r="K92" s="17"/>
    </row>
    <row r="93" spans="1:11" ht="13.5" customHeight="1" x14ac:dyDescent="0.2">
      <c r="A93" s="400" t="s">
        <v>583</v>
      </c>
      <c r="B93" s="31">
        <f>'12. Önk.'!E18</f>
        <v>5110000</v>
      </c>
      <c r="C93" s="31">
        <v>0</v>
      </c>
      <c r="D93" s="31">
        <v>0</v>
      </c>
      <c r="E93" s="31">
        <v>0</v>
      </c>
      <c r="F93" s="31">
        <v>0</v>
      </c>
      <c r="G93" s="33">
        <f>SUM(C93:F93)</f>
        <v>0</v>
      </c>
      <c r="H93" s="31">
        <f>B93+G93</f>
        <v>5110000</v>
      </c>
      <c r="I93" s="10"/>
      <c r="J93" s="17"/>
      <c r="K93" s="17"/>
    </row>
    <row r="94" spans="1:11" ht="13.5" customHeight="1" x14ac:dyDescent="0.2">
      <c r="A94" s="400" t="s">
        <v>629</v>
      </c>
      <c r="B94" s="31">
        <f>'12. Önk.'!F18</f>
        <v>682000</v>
      </c>
      <c r="C94" s="29">
        <v>0</v>
      </c>
      <c r="D94" s="29">
        <v>0</v>
      </c>
      <c r="E94" s="29">
        <v>0</v>
      </c>
      <c r="F94" s="29">
        <v>0</v>
      </c>
      <c r="G94" s="28">
        <f>SUM(C94:F94)</f>
        <v>0</v>
      </c>
      <c r="H94" s="28">
        <f>B94+G94</f>
        <v>682000</v>
      </c>
      <c r="I94" s="10"/>
      <c r="J94" s="17"/>
      <c r="K94" s="17"/>
    </row>
    <row r="95" spans="1:11" ht="13.5" customHeight="1" x14ac:dyDescent="0.2">
      <c r="A95" s="400" t="s">
        <v>583</v>
      </c>
      <c r="B95" s="28">
        <f>B94+B93</f>
        <v>5792000</v>
      </c>
      <c r="C95" s="28">
        <f t="shared" ref="C95" si="52">C94+C93</f>
        <v>0</v>
      </c>
      <c r="D95" s="28">
        <f t="shared" ref="D95" si="53">D94+D93</f>
        <v>0</v>
      </c>
      <c r="E95" s="28">
        <f t="shared" ref="E95" si="54">E94+E93</f>
        <v>0</v>
      </c>
      <c r="F95" s="28">
        <f t="shared" ref="F95" si="55">F94+F93</f>
        <v>0</v>
      </c>
      <c r="G95" s="28">
        <f t="shared" ref="G95" si="56">G94+G93</f>
        <v>0</v>
      </c>
      <c r="H95" s="28">
        <f t="shared" ref="H95" si="57">H94+H93</f>
        <v>5792000</v>
      </c>
      <c r="I95" s="8"/>
      <c r="J95" s="17"/>
      <c r="K95" s="17"/>
    </row>
    <row r="96" spans="1:11" ht="13.5" customHeight="1" x14ac:dyDescent="0.2">
      <c r="A96" s="339" t="s">
        <v>205</v>
      </c>
      <c r="B96" s="31"/>
      <c r="C96" s="31"/>
      <c r="D96" s="31"/>
      <c r="E96" s="31"/>
      <c r="F96" s="31"/>
      <c r="G96" s="33"/>
      <c r="H96" s="31"/>
      <c r="I96" s="10"/>
      <c r="J96" s="17"/>
      <c r="K96" s="17"/>
    </row>
    <row r="97" spans="1:11" ht="13.5" customHeight="1" x14ac:dyDescent="0.2">
      <c r="A97" s="30" t="s">
        <v>601</v>
      </c>
      <c r="B97" s="31">
        <f>'2.Műk.'!C68+'2.Műk.'!C67</f>
        <v>47552500</v>
      </c>
      <c r="C97" s="31">
        <v>0</v>
      </c>
      <c r="D97" s="31">
        <v>0</v>
      </c>
      <c r="E97" s="31">
        <v>0</v>
      </c>
      <c r="F97" s="31">
        <v>0</v>
      </c>
      <c r="G97" s="33">
        <f>SUM(C97:F97)</f>
        <v>0</v>
      </c>
      <c r="H97" s="31">
        <f>B97+G97</f>
        <v>47552500</v>
      </c>
      <c r="I97" s="10"/>
      <c r="J97" s="17"/>
      <c r="K97" s="17"/>
    </row>
    <row r="98" spans="1:11" ht="13.5" customHeight="1" x14ac:dyDescent="0.2">
      <c r="A98" s="400" t="s">
        <v>583</v>
      </c>
      <c r="B98" s="31">
        <f>'2.Műk.'!D68+'2.Műk.'!D67</f>
        <v>52221648</v>
      </c>
      <c r="C98" s="29">
        <v>0</v>
      </c>
      <c r="D98" s="29">
        <v>0</v>
      </c>
      <c r="E98" s="29">
        <v>0</v>
      </c>
      <c r="F98" s="29">
        <v>0</v>
      </c>
      <c r="G98" s="33">
        <f>SUM(C98:F98)</f>
        <v>0</v>
      </c>
      <c r="H98" s="31">
        <f>B98+G98</f>
        <v>52221648</v>
      </c>
      <c r="I98" s="10"/>
      <c r="J98" s="17"/>
      <c r="K98" s="17"/>
    </row>
    <row r="99" spans="1:11" ht="13.5" customHeight="1" x14ac:dyDescent="0.2">
      <c r="A99" s="400" t="s">
        <v>629</v>
      </c>
      <c r="B99" s="31">
        <f>'2.Műk.'!E68+'2.Műk.'!E67</f>
        <v>20715300</v>
      </c>
      <c r="C99" s="29">
        <v>0</v>
      </c>
      <c r="D99" s="29">
        <v>0</v>
      </c>
      <c r="E99" s="29">
        <v>0</v>
      </c>
      <c r="F99" s="29">
        <v>0</v>
      </c>
      <c r="G99" s="28">
        <f>SUM(C99:F99)</f>
        <v>0</v>
      </c>
      <c r="H99" s="28">
        <f>B99+G99</f>
        <v>20715300</v>
      </c>
      <c r="I99" s="10"/>
      <c r="J99" s="17"/>
      <c r="K99" s="17"/>
    </row>
    <row r="100" spans="1:11" ht="13.5" customHeight="1" x14ac:dyDescent="0.2">
      <c r="A100" s="400" t="s">
        <v>583</v>
      </c>
      <c r="B100" s="28">
        <f>B99+B98</f>
        <v>72936948</v>
      </c>
      <c r="C100" s="28">
        <f t="shared" ref="C100" si="58">C99+C98</f>
        <v>0</v>
      </c>
      <c r="D100" s="28">
        <f t="shared" ref="D100" si="59">D99+D98</f>
        <v>0</v>
      </c>
      <c r="E100" s="28">
        <f t="shared" ref="E100" si="60">E99+E98</f>
        <v>0</v>
      </c>
      <c r="F100" s="28">
        <f t="shared" ref="F100" si="61">F99+F98</f>
        <v>0</v>
      </c>
      <c r="G100" s="28">
        <f t="shared" ref="G100" si="62">G99+G98</f>
        <v>0</v>
      </c>
      <c r="H100" s="28">
        <f t="shared" ref="H100" si="63">H99+H98</f>
        <v>72936948</v>
      </c>
      <c r="I100" s="8"/>
      <c r="J100" s="17"/>
      <c r="K100" s="17"/>
    </row>
    <row r="101" spans="1:11" ht="13.5" customHeight="1" x14ac:dyDescent="0.2">
      <c r="A101" s="339" t="s">
        <v>206</v>
      </c>
      <c r="B101" s="31"/>
      <c r="C101" s="31"/>
      <c r="D101" s="31"/>
      <c r="E101" s="31"/>
      <c r="F101" s="31"/>
      <c r="G101" s="33"/>
      <c r="H101" s="31"/>
      <c r="I101" s="10"/>
      <c r="J101" s="17"/>
      <c r="K101" s="17"/>
    </row>
    <row r="102" spans="1:11" ht="13.5" customHeight="1" x14ac:dyDescent="0.2">
      <c r="A102" s="30" t="s">
        <v>601</v>
      </c>
      <c r="B102" s="31">
        <f>'3.Felh.'!C37+'3.Felh.'!C100</f>
        <v>849526701</v>
      </c>
      <c r="C102" s="31">
        <f>'13. Hivatal'!D20</f>
        <v>2899410</v>
      </c>
      <c r="D102" s="31">
        <f>'14. GAMESZ'!D20</f>
        <v>29058000</v>
      </c>
      <c r="E102" s="31">
        <f>'15. Óvoda'!D20</f>
        <v>1300000</v>
      </c>
      <c r="F102" s="31">
        <f>'16. Tourinform'!D20</f>
        <v>3001265</v>
      </c>
      <c r="G102" s="33">
        <f>SUM(C102:F102)</f>
        <v>36258675</v>
      </c>
      <c r="H102" s="31">
        <f>B102+G102</f>
        <v>885785376</v>
      </c>
      <c r="I102" s="10"/>
      <c r="J102" s="17"/>
      <c r="K102" s="17"/>
    </row>
    <row r="103" spans="1:11" ht="13.5" customHeight="1" x14ac:dyDescent="0.2">
      <c r="A103" s="400" t="s">
        <v>583</v>
      </c>
      <c r="B103" s="31">
        <f>'3.Felh.'!D37+'3.Felh.'!D100</f>
        <v>1008168857</v>
      </c>
      <c r="C103" s="31">
        <f>'13. Hivatal'!E20</f>
        <v>2899410</v>
      </c>
      <c r="D103" s="31">
        <f>'14. GAMESZ'!E20</f>
        <v>23058000</v>
      </c>
      <c r="E103" s="31">
        <f>'15. Óvoda'!E20</f>
        <v>1300000</v>
      </c>
      <c r="F103" s="31">
        <f>'16. Tourinform'!E20</f>
        <v>3001265</v>
      </c>
      <c r="G103" s="33">
        <f>SUM(C103:F103)</f>
        <v>30258675</v>
      </c>
      <c r="H103" s="31">
        <f>B103+G103</f>
        <v>1038427532</v>
      </c>
      <c r="I103" s="10"/>
      <c r="J103" s="17"/>
      <c r="K103" s="17"/>
    </row>
    <row r="104" spans="1:11" ht="13.5" customHeight="1" x14ac:dyDescent="0.2">
      <c r="A104" s="400" t="s">
        <v>629</v>
      </c>
      <c r="B104" s="31">
        <f>'3.Felh.'!E37+'3.Felh.'!E100</f>
        <v>52908525</v>
      </c>
      <c r="C104" s="31">
        <f>'13. Hivatal'!F20</f>
        <v>0</v>
      </c>
      <c r="D104" s="31">
        <f>'14. GAMESZ'!F20</f>
        <v>0</v>
      </c>
      <c r="E104" s="31">
        <f>'15. Óvoda'!F20</f>
        <v>0</v>
      </c>
      <c r="F104" s="31">
        <f>'16. Tourinform'!F20</f>
        <v>0</v>
      </c>
      <c r="G104" s="28">
        <f>SUM(C104:F104)</f>
        <v>0</v>
      </c>
      <c r="H104" s="28">
        <f>B104+G104</f>
        <v>52908525</v>
      </c>
      <c r="I104" s="10"/>
      <c r="J104" s="17"/>
      <c r="K104" s="17"/>
    </row>
    <row r="105" spans="1:11" ht="13.5" customHeight="1" x14ac:dyDescent="0.2">
      <c r="A105" s="400" t="s">
        <v>583</v>
      </c>
      <c r="B105" s="28">
        <f>B104+B103</f>
        <v>1061077382</v>
      </c>
      <c r="C105" s="28">
        <f t="shared" ref="C105" si="64">C104+C103</f>
        <v>2899410</v>
      </c>
      <c r="D105" s="28">
        <f t="shared" ref="D105" si="65">D104+D103</f>
        <v>23058000</v>
      </c>
      <c r="E105" s="28">
        <f t="shared" ref="E105" si="66">E104+E103</f>
        <v>1300000</v>
      </c>
      <c r="F105" s="28">
        <f t="shared" ref="F105" si="67">F104+F103</f>
        <v>3001265</v>
      </c>
      <c r="G105" s="28">
        <f t="shared" ref="G105" si="68">G104+G103</f>
        <v>30258675</v>
      </c>
      <c r="H105" s="28">
        <f t="shared" ref="H105" si="69">H104+H103</f>
        <v>1091336057</v>
      </c>
      <c r="I105" s="8"/>
      <c r="J105" s="17"/>
      <c r="K105" s="17"/>
    </row>
    <row r="106" spans="1:11" ht="13.5" customHeight="1" x14ac:dyDescent="0.2">
      <c r="A106" s="27" t="s">
        <v>207</v>
      </c>
      <c r="B106" s="31"/>
      <c r="C106" s="31"/>
      <c r="D106" s="31"/>
      <c r="E106" s="31"/>
      <c r="F106" s="31"/>
      <c r="G106" s="33"/>
      <c r="H106" s="31"/>
      <c r="I106" s="8">
        <f>H100+H125-47000000</f>
        <v>114269773</v>
      </c>
      <c r="J106" s="17"/>
      <c r="K106" s="17"/>
    </row>
    <row r="107" spans="1:11" ht="13.5" customHeight="1" x14ac:dyDescent="0.2">
      <c r="A107" s="30" t="s">
        <v>601</v>
      </c>
      <c r="B107" s="31">
        <f>'3.Felh.'!C103</f>
        <v>14000000</v>
      </c>
      <c r="C107" s="31">
        <f>'13. Hivatal'!D21</f>
        <v>300000</v>
      </c>
      <c r="D107" s="31">
        <v>0</v>
      </c>
      <c r="E107" s="31">
        <v>0</v>
      </c>
      <c r="F107" s="31">
        <f>'16. Tourinform'!D21</f>
        <v>0</v>
      </c>
      <c r="G107" s="33">
        <f>SUM(C107:F107)</f>
        <v>300000</v>
      </c>
      <c r="H107" s="31">
        <f>B107+G107</f>
        <v>14300000</v>
      </c>
      <c r="I107" s="8"/>
      <c r="J107" s="17"/>
      <c r="K107" s="17"/>
    </row>
    <row r="108" spans="1:11" ht="13.5" customHeight="1" x14ac:dyDescent="0.2">
      <c r="A108" s="400" t="s">
        <v>583</v>
      </c>
      <c r="B108" s="31">
        <f>'3.Felh.'!D103</f>
        <v>26181865</v>
      </c>
      <c r="C108" s="31">
        <f>'13. Hivatal'!E21</f>
        <v>300000</v>
      </c>
      <c r="D108" s="31">
        <v>0</v>
      </c>
      <c r="E108" s="31">
        <v>0</v>
      </c>
      <c r="F108" s="31">
        <f>'16. Tourinform'!D22</f>
        <v>0</v>
      </c>
      <c r="G108" s="33">
        <f>SUM(C108:F108)</f>
        <v>300000</v>
      </c>
      <c r="H108" s="31">
        <f>B108+G108</f>
        <v>26481865</v>
      </c>
      <c r="I108" s="8"/>
      <c r="J108" s="17"/>
      <c r="K108" s="17"/>
    </row>
    <row r="109" spans="1:11" ht="13.5" customHeight="1" x14ac:dyDescent="0.2">
      <c r="A109" s="400" t="s">
        <v>629</v>
      </c>
      <c r="B109" s="31">
        <f>'3.Felh.'!E103</f>
        <v>977000</v>
      </c>
      <c r="C109" s="31">
        <f>'13. Hivatal'!F21</f>
        <v>0</v>
      </c>
      <c r="D109" s="29">
        <v>0</v>
      </c>
      <c r="E109" s="29">
        <v>0</v>
      </c>
      <c r="F109" s="29">
        <v>0</v>
      </c>
      <c r="G109" s="28">
        <f>SUM(C109:F109)</f>
        <v>0</v>
      </c>
      <c r="H109" s="28">
        <f>B109+G109</f>
        <v>977000</v>
      </c>
      <c r="I109" s="8"/>
      <c r="J109" s="17"/>
      <c r="K109" s="17"/>
    </row>
    <row r="110" spans="1:11" ht="13.5" customHeight="1" x14ac:dyDescent="0.2">
      <c r="A110" s="400" t="s">
        <v>583</v>
      </c>
      <c r="B110" s="28">
        <f>B109+B108</f>
        <v>27158865</v>
      </c>
      <c r="C110" s="28">
        <f t="shared" ref="C110" si="70">C109+C108</f>
        <v>300000</v>
      </c>
      <c r="D110" s="28">
        <f t="shared" ref="D110" si="71">D109+D108</f>
        <v>0</v>
      </c>
      <c r="E110" s="28">
        <f t="shared" ref="E110" si="72">E109+E108</f>
        <v>0</v>
      </c>
      <c r="F110" s="28">
        <f t="shared" ref="F110" si="73">F109+F108</f>
        <v>0</v>
      </c>
      <c r="G110" s="28">
        <f t="shared" ref="G110" si="74">G109+G108</f>
        <v>300000</v>
      </c>
      <c r="H110" s="28">
        <f t="shared" ref="H110" si="75">H109+H108</f>
        <v>27458865</v>
      </c>
      <c r="I110" s="8"/>
      <c r="J110" s="17"/>
      <c r="K110" s="17"/>
    </row>
    <row r="111" spans="1:11" ht="13.5" customHeight="1" x14ac:dyDescent="0.2">
      <c r="A111" s="27" t="s">
        <v>208</v>
      </c>
      <c r="B111" s="31"/>
      <c r="C111" s="31"/>
      <c r="D111" s="31"/>
      <c r="E111" s="31"/>
      <c r="F111" s="31"/>
      <c r="G111" s="33"/>
      <c r="H111" s="31"/>
      <c r="I111" s="10"/>
      <c r="J111" s="17"/>
      <c r="K111" s="17"/>
    </row>
    <row r="112" spans="1:11" ht="13.5" customHeight="1" x14ac:dyDescent="0.2">
      <c r="A112" s="30" t="s">
        <v>601</v>
      </c>
      <c r="B112" s="31">
        <f>'3.Felh.'!C118</f>
        <v>9370995</v>
      </c>
      <c r="C112" s="31">
        <v>0</v>
      </c>
      <c r="D112" s="31">
        <v>0</v>
      </c>
      <c r="E112" s="31">
        <v>0</v>
      </c>
      <c r="F112" s="31">
        <v>0</v>
      </c>
      <c r="G112" s="33">
        <f>SUM(C112:F112)</f>
        <v>0</v>
      </c>
      <c r="H112" s="31">
        <f>B112+G112</f>
        <v>9370995</v>
      </c>
      <c r="I112" s="10"/>
      <c r="J112" s="17"/>
      <c r="K112" s="17"/>
    </row>
    <row r="113" spans="1:11" ht="13.5" customHeight="1" x14ac:dyDescent="0.2">
      <c r="A113" s="400" t="s">
        <v>583</v>
      </c>
      <c r="B113" s="31">
        <f>'3.Felh.'!D118</f>
        <v>9370995</v>
      </c>
      <c r="C113" s="29">
        <v>0</v>
      </c>
      <c r="D113" s="29">
        <v>0</v>
      </c>
      <c r="E113" s="29">
        <v>0</v>
      </c>
      <c r="F113" s="29">
        <v>0</v>
      </c>
      <c r="G113" s="33">
        <f>SUM(C113:F113)</f>
        <v>0</v>
      </c>
      <c r="H113" s="31">
        <f>B113+G113</f>
        <v>9370995</v>
      </c>
      <c r="I113" s="10"/>
      <c r="J113" s="17"/>
      <c r="K113" s="17"/>
    </row>
    <row r="114" spans="1:11" ht="13.5" customHeight="1" x14ac:dyDescent="0.2">
      <c r="A114" s="400" t="s">
        <v>629</v>
      </c>
      <c r="B114" s="31">
        <f>'3.Felh.'!E118</f>
        <v>3352727</v>
      </c>
      <c r="C114" s="29">
        <v>0</v>
      </c>
      <c r="D114" s="29">
        <v>0</v>
      </c>
      <c r="E114" s="29">
        <v>0</v>
      </c>
      <c r="F114" s="29">
        <v>0</v>
      </c>
      <c r="G114" s="28">
        <f>SUM(C114:F114)</f>
        <v>0</v>
      </c>
      <c r="H114" s="28">
        <f>B114+G114</f>
        <v>3352727</v>
      </c>
      <c r="I114" s="10"/>
      <c r="J114" s="17"/>
      <c r="K114" s="17"/>
    </row>
    <row r="115" spans="1:11" ht="13.5" customHeight="1" x14ac:dyDescent="0.2">
      <c r="A115" s="400" t="s">
        <v>583</v>
      </c>
      <c r="B115" s="28">
        <f>B114+B113</f>
        <v>12723722</v>
      </c>
      <c r="C115" s="28">
        <f t="shared" ref="C115" si="76">C114+C113</f>
        <v>0</v>
      </c>
      <c r="D115" s="28">
        <f t="shared" ref="D115" si="77">D114+D113</f>
        <v>0</v>
      </c>
      <c r="E115" s="28">
        <f t="shared" ref="E115" si="78">E114+E113</f>
        <v>0</v>
      </c>
      <c r="F115" s="28">
        <f t="shared" ref="F115" si="79">F114+F113</f>
        <v>0</v>
      </c>
      <c r="G115" s="28">
        <f t="shared" ref="G115" si="80">G114+G113</f>
        <v>0</v>
      </c>
      <c r="H115" s="28">
        <f t="shared" ref="H115" si="81">H114+H113</f>
        <v>12723722</v>
      </c>
      <c r="I115" s="8"/>
      <c r="J115" s="17"/>
      <c r="K115" s="17"/>
    </row>
    <row r="116" spans="1:11" ht="16.350000000000001" customHeight="1" x14ac:dyDescent="0.2">
      <c r="A116" s="339" t="s">
        <v>209</v>
      </c>
      <c r="B116" s="31"/>
      <c r="C116" s="31"/>
      <c r="D116" s="31"/>
      <c r="E116" s="31"/>
      <c r="F116" s="31"/>
      <c r="G116" s="33"/>
      <c r="H116" s="31"/>
      <c r="I116" s="10"/>
    </row>
    <row r="117" spans="1:11" ht="13.5" customHeight="1" x14ac:dyDescent="0.2">
      <c r="A117" s="30" t="s">
        <v>601</v>
      </c>
      <c r="B117" s="31">
        <f>H42+'2.Műk.'!C74</f>
        <v>774684994</v>
      </c>
      <c r="C117" s="31">
        <v>0</v>
      </c>
      <c r="D117" s="31">
        <v>0</v>
      </c>
      <c r="E117" s="31">
        <v>0</v>
      </c>
      <c r="F117" s="31">
        <v>0</v>
      </c>
      <c r="G117" s="33">
        <f>SUM(C117:F117)</f>
        <v>0</v>
      </c>
      <c r="H117" s="31">
        <f>B117+G117</f>
        <v>774684994</v>
      </c>
      <c r="I117" s="8"/>
      <c r="J117" s="8"/>
      <c r="K117" s="8"/>
    </row>
    <row r="118" spans="1:11" ht="13.5" customHeight="1" x14ac:dyDescent="0.2">
      <c r="A118" s="400" t="s">
        <v>583</v>
      </c>
      <c r="B118" s="31">
        <f>H43+'2.Műk.'!D74</f>
        <v>774969865</v>
      </c>
      <c r="C118" s="29">
        <v>0</v>
      </c>
      <c r="D118" s="29">
        <v>0</v>
      </c>
      <c r="E118" s="29">
        <v>0</v>
      </c>
      <c r="F118" s="29">
        <v>0</v>
      </c>
      <c r="G118" s="33">
        <f>SUM(C118:F118)</f>
        <v>0</v>
      </c>
      <c r="H118" s="31">
        <f>B118+G118</f>
        <v>774969865</v>
      </c>
      <c r="I118" s="8"/>
      <c r="J118" s="8"/>
      <c r="K118" s="8"/>
    </row>
    <row r="119" spans="1:11" ht="13.5" customHeight="1" x14ac:dyDescent="0.2">
      <c r="A119" s="400" t="s">
        <v>629</v>
      </c>
      <c r="B119" s="31">
        <f>H44+'2.Műk.'!E74</f>
        <v>2000000</v>
      </c>
      <c r="C119" s="29">
        <v>0</v>
      </c>
      <c r="D119" s="29">
        <v>0</v>
      </c>
      <c r="E119" s="29">
        <v>0</v>
      </c>
      <c r="F119" s="29">
        <v>0</v>
      </c>
      <c r="G119" s="28">
        <f>SUM(C119:F119)</f>
        <v>0</v>
      </c>
      <c r="H119" s="28">
        <f>B119+G119</f>
        <v>2000000</v>
      </c>
      <c r="I119" s="8"/>
      <c r="J119" s="8"/>
      <c r="K119" s="8"/>
    </row>
    <row r="120" spans="1:11" ht="13.5" customHeight="1" x14ac:dyDescent="0.2">
      <c r="A120" s="400" t="s">
        <v>583</v>
      </c>
      <c r="B120" s="28">
        <f>B119+B118</f>
        <v>776969865</v>
      </c>
      <c r="C120" s="28">
        <f t="shared" ref="C120" si="82">C119+C118</f>
        <v>0</v>
      </c>
      <c r="D120" s="28">
        <f t="shared" ref="D120" si="83">D119+D118</f>
        <v>0</v>
      </c>
      <c r="E120" s="28">
        <f t="shared" ref="E120" si="84">E119+E118</f>
        <v>0</v>
      </c>
      <c r="F120" s="28">
        <f t="shared" ref="F120" si="85">F119+F118</f>
        <v>0</v>
      </c>
      <c r="G120" s="28">
        <f t="shared" ref="G120" si="86">G119+G118</f>
        <v>0</v>
      </c>
      <c r="H120" s="28">
        <f t="shared" ref="H120" si="87">H119+H118</f>
        <v>776969865</v>
      </c>
      <c r="I120" s="8"/>
      <c r="J120" s="8"/>
      <c r="K120" s="8"/>
    </row>
    <row r="121" spans="1:11" x14ac:dyDescent="0.2">
      <c r="A121" s="339" t="s">
        <v>210</v>
      </c>
      <c r="B121" s="31"/>
      <c r="C121" s="31"/>
      <c r="D121" s="31"/>
      <c r="E121" s="31"/>
      <c r="F121" s="31"/>
      <c r="G121" s="33"/>
      <c r="H121" s="31"/>
    </row>
    <row r="122" spans="1:11" ht="14.25" customHeight="1" x14ac:dyDescent="0.2">
      <c r="A122" s="30" t="s">
        <v>601</v>
      </c>
      <c r="B122" s="31">
        <f>'3.Felh.'!C115+'2.Műk.'!C66</f>
        <v>101116372</v>
      </c>
      <c r="C122" s="31">
        <v>0</v>
      </c>
      <c r="D122" s="31">
        <v>0</v>
      </c>
      <c r="E122" s="31">
        <v>0</v>
      </c>
      <c r="F122" s="31">
        <v>0</v>
      </c>
      <c r="G122" s="33">
        <f>SUM(C122:F122)</f>
        <v>0</v>
      </c>
      <c r="H122" s="31">
        <f>B122+G122</f>
        <v>101116372</v>
      </c>
    </row>
    <row r="123" spans="1:11" ht="14.25" customHeight="1" x14ac:dyDescent="0.2">
      <c r="A123" s="400" t="s">
        <v>583</v>
      </c>
      <c r="B123" s="31">
        <f>'3.Felh.'!D115+'2.Műk.'!D66</f>
        <v>94278435</v>
      </c>
      <c r="C123" s="29">
        <v>0</v>
      </c>
      <c r="D123" s="29">
        <v>0</v>
      </c>
      <c r="E123" s="29">
        <v>0</v>
      </c>
      <c r="F123" s="29">
        <v>0</v>
      </c>
      <c r="G123" s="33">
        <f>SUM(C123:F123)</f>
        <v>0</v>
      </c>
      <c r="H123" s="31">
        <f>B123+G123</f>
        <v>94278435</v>
      </c>
    </row>
    <row r="124" spans="1:11" x14ac:dyDescent="0.2">
      <c r="A124" s="400" t="s">
        <v>629</v>
      </c>
      <c r="B124" s="31">
        <f>'3.Felh.'!E115+'2.Műk.'!E66</f>
        <v>-5945610</v>
      </c>
      <c r="C124" s="29">
        <v>0</v>
      </c>
      <c r="D124" s="29">
        <v>0</v>
      </c>
      <c r="E124" s="29">
        <v>0</v>
      </c>
      <c r="F124" s="29">
        <v>0</v>
      </c>
      <c r="G124" s="28">
        <f>SUM(C124:F124)</f>
        <v>0</v>
      </c>
      <c r="H124" s="28">
        <f>B124+G124</f>
        <v>-5945610</v>
      </c>
      <c r="J124" s="17"/>
    </row>
    <row r="125" spans="1:11" x14ac:dyDescent="0.2">
      <c r="A125" s="400" t="s">
        <v>583</v>
      </c>
      <c r="B125" s="28">
        <f>B124+B123</f>
        <v>88332825</v>
      </c>
      <c r="C125" s="28">
        <f t="shared" ref="C125" si="88">C124+C123</f>
        <v>0</v>
      </c>
      <c r="D125" s="28">
        <f t="shared" ref="D125" si="89">D124+D123</f>
        <v>0</v>
      </c>
      <c r="E125" s="28">
        <f t="shared" ref="E125" si="90">E124+E123</f>
        <v>0</v>
      </c>
      <c r="F125" s="28">
        <f t="shared" ref="F125" si="91">F124+F123</f>
        <v>0</v>
      </c>
      <c r="G125" s="28">
        <f t="shared" ref="G125" si="92">G124+G123</f>
        <v>0</v>
      </c>
      <c r="H125" s="28">
        <f t="shared" ref="H125" si="93">H124+H123</f>
        <v>88332825</v>
      </c>
      <c r="I125" s="21"/>
    </row>
    <row r="126" spans="1:11" x14ac:dyDescent="0.2">
      <c r="B126" s="17"/>
    </row>
    <row r="136" spans="1:1" x14ac:dyDescent="0.2">
      <c r="A136" t="s">
        <v>211</v>
      </c>
    </row>
  </sheetData>
  <sheetProtection selectLockedCells="1" selectUnlockedCells="1"/>
  <mergeCells count="6">
    <mergeCell ref="A2:H2"/>
    <mergeCell ref="A4:A5"/>
    <mergeCell ref="B4:B5"/>
    <mergeCell ref="C4:F4"/>
    <mergeCell ref="G4:G5"/>
    <mergeCell ref="H4:H5"/>
  </mergeCells>
  <pageMargins left="0.78740157480314965" right="0.78740157480314965" top="1.0629921259842521" bottom="1.0629921259842521" header="0.78740157480314965" footer="0.78740157480314965"/>
  <pageSetup paperSize="9" scale="70" firstPageNumber="0" orientation="portrait" r:id="rId1"/>
  <headerFooter alignWithMargins="0">
    <oddHeader>&amp;C&amp;"Times New Roman,Normál"&amp;12&amp;A</oddHeader>
    <oddFooter>&amp;C&amp;"Times New Roman,Normál"&amp;12Oldal &amp;P</oddFooter>
  </headerFooter>
  <rowBreaks count="1" manualBreakCount="1">
    <brk id="60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view="pageBreakPreview" topLeftCell="A7" zoomScaleSheetLayoutView="100" workbookViewId="0">
      <selection activeCell="N31" sqref="N31"/>
    </sheetView>
  </sheetViews>
  <sheetFormatPr defaultRowHeight="12.95" customHeight="1" x14ac:dyDescent="0.2"/>
  <cols>
    <col min="1" max="1" width="24.28515625" style="40" customWidth="1"/>
    <col min="2" max="2" width="14.140625" style="41" customWidth="1"/>
    <col min="3" max="4" width="12.42578125" style="41" bestFit="1" customWidth="1"/>
    <col min="5" max="5" width="11.28515625" style="41" bestFit="1" customWidth="1"/>
    <col min="6" max="6" width="12.42578125" style="41" bestFit="1" customWidth="1"/>
    <col min="7" max="7" width="14.28515625" style="42" bestFit="1" customWidth="1"/>
    <col min="8" max="8" width="12.85546875" style="41" customWidth="1"/>
    <col min="9" max="10" width="12.140625" style="41" customWidth="1"/>
    <col min="11" max="11" width="12.28515625" style="41" customWidth="1"/>
    <col min="12" max="12" width="12.42578125" style="41" bestFit="1" customWidth="1"/>
    <col min="13" max="13" width="14" style="41" customWidth="1"/>
    <col min="14" max="16384" width="9.140625" style="40"/>
  </cols>
  <sheetData>
    <row r="1" spans="1:25" ht="15" customHeight="1" x14ac:dyDescent="0.2">
      <c r="A1" s="435" t="s">
        <v>212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</row>
    <row r="2" spans="1:25" ht="15" customHeight="1" x14ac:dyDescent="0.2">
      <c r="A2" s="430" t="s">
        <v>611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spans="1:25" ht="15" customHeight="1" x14ac:dyDescent="0.2">
      <c r="A3" s="44"/>
      <c r="B3" s="45"/>
      <c r="C3" s="46"/>
      <c r="D3" s="46"/>
      <c r="E3" s="46"/>
      <c r="F3" s="46"/>
      <c r="G3" s="46"/>
      <c r="H3" s="47"/>
      <c r="I3" s="47"/>
      <c r="J3" s="47"/>
      <c r="K3" s="48"/>
      <c r="L3" s="48"/>
      <c r="M3" s="48"/>
      <c r="N3" s="41"/>
    </row>
    <row r="4" spans="1:25" ht="12" customHeight="1" x14ac:dyDescent="0.2">
      <c r="A4" s="49"/>
      <c r="B4" s="48"/>
      <c r="C4" s="48"/>
      <c r="D4" s="48"/>
      <c r="E4" s="48"/>
      <c r="F4" s="48"/>
      <c r="G4" s="50"/>
      <c r="H4" s="48"/>
      <c r="I4" s="48"/>
      <c r="J4" s="48"/>
      <c r="K4" s="48"/>
      <c r="L4" s="48"/>
      <c r="M4" s="51" t="s">
        <v>577</v>
      </c>
      <c r="N4" s="41"/>
    </row>
    <row r="5" spans="1:25" ht="18" customHeight="1" x14ac:dyDescent="0.2">
      <c r="A5" s="238"/>
      <c r="B5" s="436" t="s">
        <v>612</v>
      </c>
      <c r="C5" s="436"/>
      <c r="D5" s="436"/>
      <c r="E5" s="436"/>
      <c r="F5" s="436"/>
      <c r="G5" s="436"/>
      <c r="H5" s="436"/>
      <c r="I5" s="436"/>
      <c r="J5" s="436"/>
      <c r="K5" s="436"/>
      <c r="L5" s="436"/>
      <c r="M5" s="436"/>
    </row>
    <row r="6" spans="1:25" ht="16.5" customHeight="1" x14ac:dyDescent="0.2">
      <c r="A6" s="238"/>
      <c r="B6" s="437" t="s">
        <v>191</v>
      </c>
      <c r="C6" s="437"/>
      <c r="D6" s="437"/>
      <c r="E6" s="437"/>
      <c r="F6" s="437"/>
      <c r="G6" s="437"/>
      <c r="H6" s="437" t="s">
        <v>193</v>
      </c>
      <c r="I6" s="437"/>
      <c r="J6" s="437"/>
      <c r="K6" s="437"/>
      <c r="L6" s="437"/>
      <c r="M6" s="438" t="s">
        <v>28</v>
      </c>
    </row>
    <row r="7" spans="1:25" ht="51" customHeight="1" x14ac:dyDescent="0.2">
      <c r="A7" s="238"/>
      <c r="B7" s="238" t="s">
        <v>213</v>
      </c>
      <c r="C7" s="238" t="s">
        <v>190</v>
      </c>
      <c r="D7" s="238" t="s">
        <v>191</v>
      </c>
      <c r="E7" s="238" t="s">
        <v>214</v>
      </c>
      <c r="F7" s="238" t="s">
        <v>25</v>
      </c>
      <c r="G7" s="238" t="s">
        <v>215</v>
      </c>
      <c r="H7" s="238" t="s">
        <v>216</v>
      </c>
      <c r="I7" s="238" t="s">
        <v>217</v>
      </c>
      <c r="J7" s="238" t="s">
        <v>218</v>
      </c>
      <c r="K7" s="238" t="s">
        <v>219</v>
      </c>
      <c r="L7" s="238" t="s">
        <v>215</v>
      </c>
      <c r="M7" s="438"/>
    </row>
    <row r="8" spans="1:25" ht="13.5" customHeight="1" x14ac:dyDescent="0.2">
      <c r="A8" s="238"/>
      <c r="B8" s="240"/>
      <c r="C8" s="241"/>
      <c r="D8" s="241"/>
      <c r="E8" s="241"/>
      <c r="F8" s="241"/>
      <c r="G8" s="238"/>
      <c r="H8" s="240"/>
      <c r="I8" s="434"/>
      <c r="J8" s="434"/>
      <c r="K8" s="434"/>
      <c r="L8" s="238"/>
      <c r="M8" s="239"/>
    </row>
    <row r="9" spans="1:25" ht="19.5" customHeight="1" x14ac:dyDescent="0.2">
      <c r="A9" s="242" t="s">
        <v>181</v>
      </c>
      <c r="B9" s="243">
        <f>SUM(B10:B12)</f>
        <v>398711509</v>
      </c>
      <c r="C9" s="243">
        <f>SUM(C10:C12)</f>
        <v>518200000</v>
      </c>
      <c r="D9" s="243">
        <f>SUM(D10:D12)</f>
        <v>111729000</v>
      </c>
      <c r="E9" s="243">
        <f>SUM(E10:E12)</f>
        <v>25000000</v>
      </c>
      <c r="F9" s="243">
        <f>SUM(F10:F12)</f>
        <v>320698819</v>
      </c>
      <c r="G9" s="243">
        <f>SUM(B9:F9)</f>
        <v>1374339328</v>
      </c>
      <c r="H9" s="243">
        <f>SUM(H10:H12)</f>
        <v>320057168</v>
      </c>
      <c r="I9" s="243">
        <f>SUM(I10:I12)</f>
        <v>150000000</v>
      </c>
      <c r="J9" s="243">
        <f>SUM(J10:J12)</f>
        <v>3352727</v>
      </c>
      <c r="K9" s="243">
        <f>SUM(K10:K12)</f>
        <v>487924650</v>
      </c>
      <c r="L9" s="243">
        <f t="shared" ref="L9:L25" si="0">SUM(H9:K9)</f>
        <v>961334545</v>
      </c>
      <c r="M9" s="243">
        <f t="shared" ref="M9:M29" si="1">G9+L9</f>
        <v>2335673873</v>
      </c>
    </row>
    <row r="10" spans="1:25" ht="19.5" customHeight="1" x14ac:dyDescent="0.2">
      <c r="A10" s="244" t="s">
        <v>220</v>
      </c>
      <c r="B10" s="245">
        <f>'5.finanszírozás'!B10</f>
        <v>398711509</v>
      </c>
      <c r="C10" s="245">
        <f>'5.finanszírozás'!B15</f>
        <v>518200000</v>
      </c>
      <c r="D10" s="245">
        <f>'5.finanszírozás'!B20</f>
        <v>111729000</v>
      </c>
      <c r="E10" s="245">
        <f>'5.finanszírozás'!B25</f>
        <v>25000000</v>
      </c>
      <c r="F10" s="245">
        <f>320698819</f>
        <v>320698819</v>
      </c>
      <c r="G10" s="245">
        <f>SUM(B10:F10)</f>
        <v>1374339328</v>
      </c>
      <c r="H10" s="245">
        <f>'3.Felh.'!F7</f>
        <v>91759828</v>
      </c>
      <c r="I10" s="245">
        <f>'3.Felh.'!C16</f>
        <v>150000000</v>
      </c>
      <c r="J10" s="245">
        <f>'3.Felh.'!C22</f>
        <v>0</v>
      </c>
      <c r="K10" s="245">
        <f>'3.Felh.'!C31</f>
        <v>487924650</v>
      </c>
      <c r="L10" s="245">
        <f t="shared" si="0"/>
        <v>729684478</v>
      </c>
      <c r="M10" s="245">
        <f t="shared" si="1"/>
        <v>2104023806</v>
      </c>
    </row>
    <row r="11" spans="1:25" ht="19.5" customHeight="1" x14ac:dyDescent="0.2">
      <c r="A11" s="244" t="s">
        <v>221</v>
      </c>
      <c r="B11" s="243"/>
      <c r="C11" s="243"/>
      <c r="D11" s="243"/>
      <c r="E11" s="243"/>
      <c r="F11" s="243"/>
      <c r="G11" s="245"/>
      <c r="H11" s="245">
        <f>'3.Felh.'!F25</f>
        <v>228297340</v>
      </c>
      <c r="I11" s="243"/>
      <c r="J11" s="245">
        <f>'3.Felh.'!F23</f>
        <v>3352727</v>
      </c>
      <c r="K11" s="243"/>
      <c r="L11" s="245">
        <f t="shared" si="0"/>
        <v>231650067</v>
      </c>
      <c r="M11" s="243">
        <f t="shared" si="1"/>
        <v>231650067</v>
      </c>
    </row>
    <row r="12" spans="1:25" ht="19.5" customHeight="1" x14ac:dyDescent="0.2">
      <c r="A12" s="244" t="s">
        <v>222</v>
      </c>
      <c r="B12" s="243"/>
      <c r="C12" s="243"/>
      <c r="D12" s="243"/>
      <c r="E12" s="243"/>
      <c r="F12" s="243"/>
      <c r="G12" s="245">
        <f t="shared" ref="G12:G25" si="2">SUM(B12:F12)</f>
        <v>0</v>
      </c>
      <c r="H12" s="243"/>
      <c r="I12" s="243"/>
      <c r="J12" s="243"/>
      <c r="K12" s="243"/>
      <c r="L12" s="245">
        <f t="shared" si="0"/>
        <v>0</v>
      </c>
      <c r="M12" s="243">
        <f t="shared" si="1"/>
        <v>0</v>
      </c>
    </row>
    <row r="13" spans="1:25" ht="19.5" customHeight="1" x14ac:dyDescent="0.2">
      <c r="A13" s="242" t="s">
        <v>182</v>
      </c>
      <c r="B13" s="243">
        <f>SUM(B14+B18+B22+B26)</f>
        <v>5575383</v>
      </c>
      <c r="C13" s="243">
        <f>SUM(C14+C18+C22+C26)</f>
        <v>900000</v>
      </c>
      <c r="D13" s="243">
        <f>SUM(D14+D18+D22+D26)</f>
        <v>32101000</v>
      </c>
      <c r="E13" s="243">
        <f>SUM(E14+E18+E22+E26)</f>
        <v>0</v>
      </c>
      <c r="F13" s="243">
        <f>SUM(F14+F18+F22+F26)</f>
        <v>5045749</v>
      </c>
      <c r="G13" s="243">
        <f t="shared" si="2"/>
        <v>43622132</v>
      </c>
      <c r="H13" s="243">
        <f>SUM(H14+H18+H22+H26)</f>
        <v>0</v>
      </c>
      <c r="I13" s="243">
        <f>SUM(I14+I18+I22+I26)</f>
        <v>0</v>
      </c>
      <c r="J13" s="243"/>
      <c r="K13" s="243">
        <f>SUM(K14+K18+K22+K26)</f>
        <v>0</v>
      </c>
      <c r="L13" s="243">
        <f t="shared" si="0"/>
        <v>0</v>
      </c>
      <c r="M13" s="243">
        <f t="shared" si="1"/>
        <v>43622132</v>
      </c>
    </row>
    <row r="14" spans="1:25" ht="19.5" customHeight="1" x14ac:dyDescent="0.2">
      <c r="A14" s="246" t="s">
        <v>223</v>
      </c>
      <c r="B14" s="243">
        <f>SUM(B15:B17)</f>
        <v>1705383</v>
      </c>
      <c r="C14" s="243">
        <f>SUM(C15:C17)</f>
        <v>900000</v>
      </c>
      <c r="D14" s="243">
        <f>SUM(D15:D17)</f>
        <v>1445000</v>
      </c>
      <c r="E14" s="243">
        <f>SUM(E15:E17)</f>
        <v>0</v>
      </c>
      <c r="F14" s="243">
        <f>SUM(F15:F17)</f>
        <v>3978508</v>
      </c>
      <c r="G14" s="243">
        <f t="shared" si="2"/>
        <v>8028891</v>
      </c>
      <c r="H14" s="243">
        <f>SUM(H15:H17)</f>
        <v>0</v>
      </c>
      <c r="I14" s="243">
        <f>SUM(I15:I17)</f>
        <v>0</v>
      </c>
      <c r="J14" s="243"/>
      <c r="K14" s="243">
        <f>SUM(K15:K17)</f>
        <v>0</v>
      </c>
      <c r="L14" s="243">
        <f t="shared" si="0"/>
        <v>0</v>
      </c>
      <c r="M14" s="243">
        <f t="shared" si="1"/>
        <v>8028891</v>
      </c>
    </row>
    <row r="15" spans="1:25" ht="19.5" customHeight="1" x14ac:dyDescent="0.2">
      <c r="A15" s="244" t="s">
        <v>220</v>
      </c>
      <c r="B15" s="245">
        <f>'5.finanszírozás'!C10</f>
        <v>1705383</v>
      </c>
      <c r="C15" s="245">
        <f>'5.finanszírozás'!C15</f>
        <v>900000</v>
      </c>
      <c r="D15" s="245">
        <f>'5.finanszírozás'!C20</f>
        <v>1445000</v>
      </c>
      <c r="E15" s="245"/>
      <c r="F15" s="245">
        <f>'5.finanszírozás'!C37</f>
        <v>3978508</v>
      </c>
      <c r="G15" s="245">
        <f t="shared" si="2"/>
        <v>8028891</v>
      </c>
      <c r="H15" s="247"/>
      <c r="I15" s="247"/>
      <c r="J15" s="247"/>
      <c r="K15" s="247"/>
      <c r="L15" s="245">
        <f t="shared" si="0"/>
        <v>0</v>
      </c>
      <c r="M15" s="245">
        <f t="shared" si="1"/>
        <v>8028891</v>
      </c>
    </row>
    <row r="16" spans="1:25" ht="19.5" customHeight="1" x14ac:dyDescent="0.2">
      <c r="A16" s="244" t="s">
        <v>221</v>
      </c>
      <c r="B16" s="245"/>
      <c r="C16" s="245"/>
      <c r="D16" s="245"/>
      <c r="E16" s="245"/>
      <c r="F16" s="245"/>
      <c r="G16" s="245">
        <f t="shared" si="2"/>
        <v>0</v>
      </c>
      <c r="H16" s="245"/>
      <c r="I16" s="245"/>
      <c r="J16" s="245"/>
      <c r="K16" s="245"/>
      <c r="L16" s="245">
        <f t="shared" si="0"/>
        <v>0</v>
      </c>
      <c r="M16" s="243">
        <f t="shared" si="1"/>
        <v>0</v>
      </c>
    </row>
    <row r="17" spans="1:14" ht="19.5" customHeight="1" x14ac:dyDescent="0.2">
      <c r="A17" s="244" t="s">
        <v>222</v>
      </c>
      <c r="B17" s="245"/>
      <c r="C17" s="245"/>
      <c r="D17" s="245"/>
      <c r="E17" s="245"/>
      <c r="F17" s="245"/>
      <c r="G17" s="245">
        <f t="shared" si="2"/>
        <v>0</v>
      </c>
      <c r="H17" s="245"/>
      <c r="I17" s="245"/>
      <c r="J17" s="245"/>
      <c r="K17" s="245"/>
      <c r="L17" s="245">
        <f t="shared" si="0"/>
        <v>0</v>
      </c>
      <c r="M17" s="243">
        <f t="shared" si="1"/>
        <v>0</v>
      </c>
    </row>
    <row r="18" spans="1:14" ht="19.5" customHeight="1" x14ac:dyDescent="0.2">
      <c r="A18" s="242" t="s">
        <v>224</v>
      </c>
      <c r="B18" s="243">
        <f>SUM(B19:B21)</f>
        <v>3870000</v>
      </c>
      <c r="C18" s="243">
        <f>SUM(C19:C21)</f>
        <v>0</v>
      </c>
      <c r="D18" s="243">
        <f>SUM(D19:D21)</f>
        <v>17135000</v>
      </c>
      <c r="E18" s="243">
        <f>SUM(E19:E21)</f>
        <v>0</v>
      </c>
      <c r="F18" s="243">
        <f>SUM(F19:F21)</f>
        <v>634027</v>
      </c>
      <c r="G18" s="243">
        <f t="shared" si="2"/>
        <v>21639027</v>
      </c>
      <c r="H18" s="243">
        <f>SUM(H19:H21)</f>
        <v>0</v>
      </c>
      <c r="I18" s="243">
        <f>SUM(I19:I21)</f>
        <v>0</v>
      </c>
      <c r="J18" s="243"/>
      <c r="K18" s="243">
        <f>SUM(K19:K21)</f>
        <v>0</v>
      </c>
      <c r="L18" s="243">
        <f t="shared" si="0"/>
        <v>0</v>
      </c>
      <c r="M18" s="243">
        <f t="shared" si="1"/>
        <v>21639027</v>
      </c>
      <c r="N18" s="53"/>
    </row>
    <row r="19" spans="1:14" ht="19.5" customHeight="1" x14ac:dyDescent="0.2">
      <c r="A19" s="244" t="s">
        <v>220</v>
      </c>
      <c r="B19" s="245">
        <f>'5.finanszírozás'!D7</f>
        <v>3870000</v>
      </c>
      <c r="C19" s="245"/>
      <c r="D19" s="245">
        <f>'5.finanszírozás'!D17</f>
        <v>17135000</v>
      </c>
      <c r="E19" s="245"/>
      <c r="F19" s="245">
        <f>'5.finanszírozás'!D40</f>
        <v>634027</v>
      </c>
      <c r="G19" s="245">
        <f t="shared" si="2"/>
        <v>21639027</v>
      </c>
      <c r="H19" s="245"/>
      <c r="I19" s="245"/>
      <c r="J19" s="245"/>
      <c r="K19" s="245"/>
      <c r="L19" s="245">
        <f t="shared" si="0"/>
        <v>0</v>
      </c>
      <c r="M19" s="245">
        <f t="shared" si="1"/>
        <v>21639027</v>
      </c>
    </row>
    <row r="20" spans="1:14" ht="19.5" customHeight="1" x14ac:dyDescent="0.2">
      <c r="A20" s="244" t="s">
        <v>221</v>
      </c>
      <c r="B20" s="245"/>
      <c r="C20" s="245"/>
      <c r="D20" s="245"/>
      <c r="E20" s="245"/>
      <c r="F20" s="245"/>
      <c r="G20" s="245">
        <f t="shared" si="2"/>
        <v>0</v>
      </c>
      <c r="H20" s="245"/>
      <c r="I20" s="245"/>
      <c r="J20" s="245"/>
      <c r="K20" s="245"/>
      <c r="L20" s="245">
        <f t="shared" si="0"/>
        <v>0</v>
      </c>
      <c r="M20" s="243">
        <f t="shared" si="1"/>
        <v>0</v>
      </c>
    </row>
    <row r="21" spans="1:14" ht="19.5" customHeight="1" x14ac:dyDescent="0.2">
      <c r="A21" s="244" t="s">
        <v>222</v>
      </c>
      <c r="B21" s="245"/>
      <c r="C21" s="245"/>
      <c r="D21" s="245"/>
      <c r="E21" s="245"/>
      <c r="F21" s="245"/>
      <c r="G21" s="245">
        <f t="shared" si="2"/>
        <v>0</v>
      </c>
      <c r="H21" s="245"/>
      <c r="I21" s="245"/>
      <c r="J21" s="245"/>
      <c r="K21" s="245"/>
      <c r="L21" s="245">
        <f t="shared" si="0"/>
        <v>0</v>
      </c>
      <c r="M21" s="243">
        <f t="shared" si="1"/>
        <v>0</v>
      </c>
    </row>
    <row r="22" spans="1:14" ht="19.5" customHeight="1" x14ac:dyDescent="0.2">
      <c r="A22" s="246" t="s">
        <v>225</v>
      </c>
      <c r="B22" s="243">
        <f>SUM(B23:B25)</f>
        <v>0</v>
      </c>
      <c r="C22" s="243">
        <f>SUM(C23:C25)</f>
        <v>0</v>
      </c>
      <c r="D22" s="243">
        <f>SUM(D23:D25)</f>
        <v>2921000</v>
      </c>
      <c r="E22" s="243">
        <f>SUM(E23:E25)</f>
        <v>0</v>
      </c>
      <c r="F22" s="243">
        <f>SUM(F23:F25)</f>
        <v>21294</v>
      </c>
      <c r="G22" s="243">
        <f t="shared" si="2"/>
        <v>2942294</v>
      </c>
      <c r="H22" s="243">
        <f>SUM(H23:H25)</f>
        <v>0</v>
      </c>
      <c r="I22" s="243">
        <f>SUM(I23:I25)</f>
        <v>0</v>
      </c>
      <c r="J22" s="243"/>
      <c r="K22" s="243">
        <f>SUM(K23:K25)</f>
        <v>0</v>
      </c>
      <c r="L22" s="243">
        <f t="shared" si="0"/>
        <v>0</v>
      </c>
      <c r="M22" s="243">
        <f t="shared" si="1"/>
        <v>2942294</v>
      </c>
    </row>
    <row r="23" spans="1:14" ht="19.5" customHeight="1" x14ac:dyDescent="0.2">
      <c r="A23" s="244" t="s">
        <v>220</v>
      </c>
      <c r="B23" s="245">
        <f>'5.finanszírozás'!E7</f>
        <v>0</v>
      </c>
      <c r="C23" s="245"/>
      <c r="D23" s="245">
        <f>'5.finanszírozás'!E17</f>
        <v>2921000</v>
      </c>
      <c r="E23" s="245"/>
      <c r="F23" s="245">
        <f>'5.finanszírozás'!E37</f>
        <v>21294</v>
      </c>
      <c r="G23" s="245">
        <f t="shared" si="2"/>
        <v>2942294</v>
      </c>
      <c r="H23" s="245"/>
      <c r="I23" s="245"/>
      <c r="J23" s="245"/>
      <c r="K23" s="245"/>
      <c r="L23" s="245">
        <f t="shared" si="0"/>
        <v>0</v>
      </c>
      <c r="M23" s="245">
        <f t="shared" si="1"/>
        <v>2942294</v>
      </c>
    </row>
    <row r="24" spans="1:14" ht="19.5" customHeight="1" x14ac:dyDescent="0.2">
      <c r="A24" s="244" t="s">
        <v>221</v>
      </c>
      <c r="B24" s="245"/>
      <c r="C24" s="245"/>
      <c r="D24" s="245"/>
      <c r="E24" s="245"/>
      <c r="F24" s="245"/>
      <c r="G24" s="245">
        <f t="shared" si="2"/>
        <v>0</v>
      </c>
      <c r="H24" s="245"/>
      <c r="I24" s="245"/>
      <c r="J24" s="245"/>
      <c r="K24" s="245"/>
      <c r="L24" s="245">
        <f t="shared" si="0"/>
        <v>0</v>
      </c>
      <c r="M24" s="243">
        <f t="shared" si="1"/>
        <v>0</v>
      </c>
    </row>
    <row r="25" spans="1:14" ht="19.5" customHeight="1" x14ac:dyDescent="0.2">
      <c r="A25" s="244" t="s">
        <v>222</v>
      </c>
      <c r="B25" s="245"/>
      <c r="C25" s="245"/>
      <c r="D25" s="245"/>
      <c r="E25" s="245"/>
      <c r="F25" s="245"/>
      <c r="G25" s="245">
        <f t="shared" si="2"/>
        <v>0</v>
      </c>
      <c r="H25" s="245"/>
      <c r="I25" s="245"/>
      <c r="J25" s="245"/>
      <c r="K25" s="245"/>
      <c r="L25" s="245">
        <f t="shared" si="0"/>
        <v>0</v>
      </c>
      <c r="M25" s="243">
        <f t="shared" si="1"/>
        <v>0</v>
      </c>
    </row>
    <row r="26" spans="1:14" ht="19.5" customHeight="1" x14ac:dyDescent="0.2">
      <c r="A26" s="246" t="s">
        <v>188</v>
      </c>
      <c r="B26" s="243">
        <f t="shared" ref="B26:L26" si="3">SUM(B27:B29)</f>
        <v>0</v>
      </c>
      <c r="C26" s="243">
        <f t="shared" si="3"/>
        <v>0</v>
      </c>
      <c r="D26" s="243">
        <f t="shared" si="3"/>
        <v>10600000</v>
      </c>
      <c r="E26" s="243">
        <f t="shared" si="3"/>
        <v>0</v>
      </c>
      <c r="F26" s="243">
        <f t="shared" si="3"/>
        <v>411920</v>
      </c>
      <c r="G26" s="243">
        <f t="shared" si="3"/>
        <v>11011920</v>
      </c>
      <c r="H26" s="243">
        <f t="shared" si="3"/>
        <v>0</v>
      </c>
      <c r="I26" s="243">
        <f t="shared" si="3"/>
        <v>0</v>
      </c>
      <c r="J26" s="243">
        <f t="shared" si="3"/>
        <v>0</v>
      </c>
      <c r="K26" s="243">
        <f t="shared" si="3"/>
        <v>0</v>
      </c>
      <c r="L26" s="243">
        <f t="shared" si="3"/>
        <v>0</v>
      </c>
      <c r="M26" s="243">
        <f t="shared" si="1"/>
        <v>11011920</v>
      </c>
    </row>
    <row r="27" spans="1:14" ht="19.5" customHeight="1" x14ac:dyDescent="0.2">
      <c r="A27" s="244" t="s">
        <v>220</v>
      </c>
      <c r="B27" s="245"/>
      <c r="C27" s="245"/>
      <c r="D27" s="245">
        <v>385000</v>
      </c>
      <c r="E27" s="245"/>
      <c r="F27" s="245">
        <f>'5.finanszírozás'!F37</f>
        <v>411920</v>
      </c>
      <c r="G27" s="245">
        <f>SUM(B27:F27)</f>
        <v>796920</v>
      </c>
      <c r="H27" s="245"/>
      <c r="I27" s="245"/>
      <c r="J27" s="245"/>
      <c r="K27" s="245"/>
      <c r="L27" s="245">
        <f>SUM(H27:K27)</f>
        <v>0</v>
      </c>
      <c r="M27" s="245">
        <f t="shared" si="1"/>
        <v>796920</v>
      </c>
    </row>
    <row r="28" spans="1:14" ht="19.5" customHeight="1" x14ac:dyDescent="0.2">
      <c r="A28" s="244" t="s">
        <v>221</v>
      </c>
      <c r="B28" s="245"/>
      <c r="C28" s="245"/>
      <c r="D28" s="245">
        <f>8115000+2100000</f>
        <v>10215000</v>
      </c>
      <c r="E28" s="245"/>
      <c r="F28" s="245"/>
      <c r="G28" s="245">
        <f>SUM(B28:F28)</f>
        <v>10215000</v>
      </c>
      <c r="H28" s="245"/>
      <c r="I28" s="245"/>
      <c r="J28" s="245"/>
      <c r="K28" s="245"/>
      <c r="L28" s="245">
        <f>SUM(H28:K28)</f>
        <v>0</v>
      </c>
      <c r="M28" s="245">
        <f t="shared" si="1"/>
        <v>10215000</v>
      </c>
    </row>
    <row r="29" spans="1:14" ht="19.5" customHeight="1" x14ac:dyDescent="0.2">
      <c r="A29" s="244" t="s">
        <v>222</v>
      </c>
      <c r="B29" s="245"/>
      <c r="C29" s="245"/>
      <c r="D29" s="245"/>
      <c r="E29" s="245"/>
      <c r="F29" s="245"/>
      <c r="G29" s="245">
        <f>SUM(B29:F29)</f>
        <v>0</v>
      </c>
      <c r="H29" s="245"/>
      <c r="I29" s="245"/>
      <c r="J29" s="245"/>
      <c r="K29" s="245"/>
      <c r="L29" s="245">
        <f>SUM(H29:K29)</f>
        <v>0</v>
      </c>
      <c r="M29" s="243">
        <f t="shared" si="1"/>
        <v>0</v>
      </c>
    </row>
    <row r="30" spans="1:14" ht="30" customHeight="1" x14ac:dyDescent="0.2">
      <c r="A30" s="248" t="s">
        <v>226</v>
      </c>
      <c r="B30" s="249">
        <f>SUM(B9+B13)</f>
        <v>404286892</v>
      </c>
      <c r="C30" s="249">
        <f>SUM(C9+C13)</f>
        <v>519100000</v>
      </c>
      <c r="D30" s="249">
        <f>SUM(D9+D13)</f>
        <v>143830000</v>
      </c>
      <c r="E30" s="249">
        <f>SUM(E9+E13)</f>
        <v>25000000</v>
      </c>
      <c r="F30" s="249">
        <f>SUM(F9+F13)</f>
        <v>325744568</v>
      </c>
      <c r="G30" s="249">
        <f>SUM(B30:F30)</f>
        <v>1417961460</v>
      </c>
      <c r="H30" s="249">
        <f>SUM(H9+H13)</f>
        <v>320057168</v>
      </c>
      <c r="I30" s="249">
        <f>SUM(I9+I13)</f>
        <v>150000000</v>
      </c>
      <c r="J30" s="249">
        <f>SUM(J9+J13)</f>
        <v>3352727</v>
      </c>
      <c r="K30" s="249">
        <f>SUM(K9+K13)</f>
        <v>487924650</v>
      </c>
      <c r="L30" s="249">
        <f>SUM(H30:K30)</f>
        <v>961334545</v>
      </c>
      <c r="M30" s="249">
        <f>G30+L30</f>
        <v>2379296005</v>
      </c>
    </row>
    <row r="31" spans="1:14" ht="12.95" customHeight="1" x14ac:dyDescent="0.2">
      <c r="G31" s="54"/>
      <c r="H31" s="55"/>
      <c r="I31" s="55"/>
      <c r="J31" s="55"/>
      <c r="K31" s="55"/>
      <c r="L31" s="55"/>
      <c r="M31" s="285"/>
    </row>
    <row r="33" spans="13:13" ht="12.95" customHeight="1" x14ac:dyDescent="0.2">
      <c r="M33" s="41">
        <f>'1.Bev-kiad.'!F28</f>
        <v>2379296005</v>
      </c>
    </row>
    <row r="34" spans="13:13" ht="12.95" customHeight="1" x14ac:dyDescent="0.2">
      <c r="M34" s="41">
        <f>M33-M30</f>
        <v>0</v>
      </c>
    </row>
  </sheetData>
  <sheetProtection selectLockedCells="1" selectUnlockedCells="1"/>
  <mergeCells count="7">
    <mergeCell ref="I8:K8"/>
    <mergeCell ref="A1:M1"/>
    <mergeCell ref="A2:M2"/>
    <mergeCell ref="B5:M5"/>
    <mergeCell ref="B6:G6"/>
    <mergeCell ref="H6:L6"/>
    <mergeCell ref="M6:M7"/>
  </mergeCells>
  <pageMargins left="0.78740157480314965" right="0.78740157480314965" top="1.0629921259842521" bottom="1.0629921259842521" header="0.78740157480314965" footer="0.78740157480314965"/>
  <pageSetup paperSize="9" scale="74" firstPageNumber="0" orientation="landscape" r:id="rId1"/>
  <headerFooter alignWithMargins="0">
    <oddHeader>&amp;C&amp;"Times New Roman,Normál"&amp;12&amp;A</oddHeader>
    <oddFooter>&amp;C&amp;"Times New Roman,Normál"&amp;12Oldal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view="pageBreakPreview" zoomScaleSheetLayoutView="100" workbookViewId="0">
      <selection activeCell="F10" sqref="F10:F11"/>
    </sheetView>
  </sheetViews>
  <sheetFormatPr defaultRowHeight="12.75" x14ac:dyDescent="0.2"/>
  <cols>
    <col min="1" max="1" width="23.42578125" style="56" customWidth="1"/>
    <col min="2" max="2" width="10.85546875" style="57" bestFit="1" customWidth="1"/>
    <col min="3" max="3" width="11.85546875" style="57" customWidth="1"/>
    <col min="4" max="4" width="10.85546875" style="57" bestFit="1" customWidth="1"/>
    <col min="5" max="5" width="9.28515625" style="57" customWidth="1"/>
    <col min="6" max="6" width="9.85546875" style="57" bestFit="1" customWidth="1"/>
    <col min="7" max="7" width="13.5703125" style="57" customWidth="1"/>
    <col min="8" max="8" width="10.28515625" style="57" customWidth="1"/>
    <col min="9" max="10" width="12.28515625" style="57" bestFit="1" customWidth="1"/>
    <col min="11" max="11" width="9.85546875" style="57" bestFit="1" customWidth="1"/>
    <col min="12" max="12" width="11" style="57" customWidth="1"/>
    <col min="13" max="13" width="11.28515625" style="57" customWidth="1"/>
    <col min="14" max="14" width="12.28515625" style="57" bestFit="1" customWidth="1"/>
    <col min="15" max="15" width="12.140625" style="57" customWidth="1"/>
    <col min="16" max="16" width="0" style="58" hidden="1" customWidth="1"/>
    <col min="17" max="17" width="8.28515625" style="58" customWidth="1"/>
    <col min="18" max="18" width="9.140625" style="58"/>
    <col min="19" max="19" width="10.85546875" style="58" bestFit="1" customWidth="1"/>
    <col min="20" max="16384" width="9.140625" style="58"/>
  </cols>
  <sheetData>
    <row r="1" spans="1:20" ht="15" customHeight="1" x14ac:dyDescent="0.2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P1" s="60"/>
      <c r="Q1" s="61" t="s">
        <v>227</v>
      </c>
      <c r="R1" s="43"/>
      <c r="S1" s="43"/>
      <c r="T1" s="43"/>
    </row>
    <row r="2" spans="1:20" ht="38.25" customHeight="1" x14ac:dyDescent="0.2">
      <c r="A2" s="439" t="s">
        <v>616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62"/>
      <c r="Q2" s="43"/>
      <c r="R2" s="43"/>
      <c r="S2" s="43"/>
      <c r="T2" s="43"/>
    </row>
    <row r="3" spans="1:20" ht="15" customHeight="1" x14ac:dyDescent="0.2">
      <c r="A3" s="63"/>
      <c r="B3" s="64"/>
      <c r="C3" s="65"/>
      <c r="D3" s="66"/>
      <c r="E3" s="66"/>
      <c r="F3" s="67"/>
      <c r="G3" s="67"/>
      <c r="H3" s="67"/>
      <c r="I3" s="67"/>
      <c r="J3" s="67"/>
      <c r="K3" s="67"/>
      <c r="L3" s="67"/>
      <c r="M3" s="67"/>
      <c r="N3" s="67"/>
      <c r="O3" s="67"/>
      <c r="P3" s="68"/>
      <c r="R3" s="57"/>
    </row>
    <row r="4" spans="1:20" ht="15" customHeight="1" x14ac:dyDescent="0.2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P4" s="69"/>
      <c r="Q4" s="51" t="s">
        <v>577</v>
      </c>
    </row>
    <row r="5" spans="1:20" ht="18" customHeight="1" x14ac:dyDescent="0.2">
      <c r="A5" s="440" t="s">
        <v>228</v>
      </c>
      <c r="B5" s="441" t="s">
        <v>612</v>
      </c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441"/>
      <c r="N5" s="441"/>
      <c r="O5" s="441"/>
      <c r="P5" s="431" t="s">
        <v>229</v>
      </c>
      <c r="Q5" s="442" t="s">
        <v>230</v>
      </c>
    </row>
    <row r="6" spans="1:20" ht="23.25" customHeight="1" x14ac:dyDescent="0.2">
      <c r="A6" s="440"/>
      <c r="B6" s="440" t="s">
        <v>231</v>
      </c>
      <c r="C6" s="440"/>
      <c r="D6" s="440"/>
      <c r="E6" s="440"/>
      <c r="F6" s="440"/>
      <c r="G6" s="440"/>
      <c r="H6" s="440"/>
      <c r="I6" s="440"/>
      <c r="J6" s="440" t="s">
        <v>232</v>
      </c>
      <c r="K6" s="440"/>
      <c r="L6" s="440"/>
      <c r="M6" s="440"/>
      <c r="N6" s="440"/>
      <c r="O6" s="440" t="s">
        <v>233</v>
      </c>
      <c r="P6" s="431"/>
      <c r="Q6" s="442"/>
    </row>
    <row r="7" spans="1:20" ht="67.900000000000006" customHeight="1" x14ac:dyDescent="0.2">
      <c r="A7" s="440"/>
      <c r="B7" s="338" t="s">
        <v>201</v>
      </c>
      <c r="C7" s="70" t="s">
        <v>234</v>
      </c>
      <c r="D7" s="338" t="s">
        <v>203</v>
      </c>
      <c r="E7" s="338" t="s">
        <v>204</v>
      </c>
      <c r="F7" s="338" t="s">
        <v>205</v>
      </c>
      <c r="G7" s="338" t="s">
        <v>235</v>
      </c>
      <c r="H7" s="338" t="s">
        <v>236</v>
      </c>
      <c r="I7" s="338" t="s">
        <v>215</v>
      </c>
      <c r="J7" s="338" t="s">
        <v>237</v>
      </c>
      <c r="K7" s="338" t="s">
        <v>238</v>
      </c>
      <c r="L7" s="338" t="s">
        <v>239</v>
      </c>
      <c r="M7" s="338" t="s">
        <v>240</v>
      </c>
      <c r="N7" s="338" t="s">
        <v>215</v>
      </c>
      <c r="O7" s="440"/>
      <c r="P7" s="431"/>
      <c r="Q7" s="442"/>
    </row>
    <row r="8" spans="1:20" ht="12.75" customHeight="1" x14ac:dyDescent="0.2">
      <c r="A8" s="440"/>
      <c r="B8" s="71"/>
      <c r="C8" s="71"/>
      <c r="D8" s="71"/>
      <c r="E8" s="71"/>
      <c r="F8" s="71"/>
      <c r="G8" s="71"/>
      <c r="H8" s="71"/>
      <c r="I8" s="338"/>
      <c r="J8" s="71"/>
      <c r="K8" s="72"/>
      <c r="L8" s="72"/>
      <c r="M8" s="72"/>
      <c r="N8" s="338"/>
      <c r="O8" s="440"/>
      <c r="P8" s="431"/>
      <c r="Q8" s="442"/>
    </row>
    <row r="9" spans="1:20" s="40" customFormat="1" ht="25.5" customHeight="1" x14ac:dyDescent="0.2">
      <c r="A9" s="404" t="s">
        <v>181</v>
      </c>
      <c r="B9" s="73">
        <f t="shared" ref="B9:H9" si="0">SUM(B10:B12)</f>
        <v>67086700</v>
      </c>
      <c r="C9" s="73">
        <f t="shared" si="0"/>
        <v>12769604</v>
      </c>
      <c r="D9" s="73">
        <f t="shared" si="0"/>
        <v>210825962</v>
      </c>
      <c r="E9" s="73">
        <f t="shared" si="0"/>
        <v>5792000</v>
      </c>
      <c r="F9" s="73">
        <f t="shared" si="0"/>
        <v>72936948</v>
      </c>
      <c r="G9" s="73">
        <f t="shared" si="0"/>
        <v>13656054</v>
      </c>
      <c r="H9" s="73">
        <f t="shared" si="0"/>
        <v>41332825</v>
      </c>
      <c r="I9" s="73">
        <f>SUM(B9:H9)</f>
        <v>424400093</v>
      </c>
      <c r="J9" s="73">
        <f>SUM(J10:J12)</f>
        <v>1061077382</v>
      </c>
      <c r="K9" s="73">
        <f>SUM(K10:K12)</f>
        <v>27158865</v>
      </c>
      <c r="L9" s="73">
        <f>SUM(L10:L12)</f>
        <v>12723722</v>
      </c>
      <c r="M9" s="73">
        <f>SUM(M10:M12)</f>
        <v>47000000</v>
      </c>
      <c r="N9" s="73">
        <f>SUM(J9:M9)</f>
        <v>1147959969</v>
      </c>
      <c r="O9" s="73">
        <f>N9+I9</f>
        <v>1572360062</v>
      </c>
      <c r="P9" s="52" t="e">
        <f>SUM(#REF!)</f>
        <v>#REF!</v>
      </c>
      <c r="Q9" s="52">
        <f>SUM(Q10:Q12)</f>
        <v>7</v>
      </c>
    </row>
    <row r="10" spans="1:20" s="40" customFormat="1" ht="19.5" customHeight="1" x14ac:dyDescent="0.2">
      <c r="A10" s="405" t="s">
        <v>220</v>
      </c>
      <c r="B10" s="74">
        <f>'5.finanszírozás'!B80</f>
        <v>67086700</v>
      </c>
      <c r="C10" s="74">
        <f>'5.finanszírozás'!B85</f>
        <v>12769604</v>
      </c>
      <c r="D10" s="74">
        <v>171329721</v>
      </c>
      <c r="E10" s="74">
        <f>'5.finanszírozás'!B95</f>
        <v>5792000</v>
      </c>
      <c r="F10" s="74">
        <v>904000</v>
      </c>
      <c r="G10" s="74">
        <f>'2.Műk.'!F72</f>
        <v>13656054</v>
      </c>
      <c r="H10" s="74">
        <f>'2.Műk.'!F66</f>
        <v>41332825</v>
      </c>
      <c r="I10" s="73">
        <f>SUM(B10:H10)</f>
        <v>312870904</v>
      </c>
      <c r="J10" s="74"/>
      <c r="K10" s="74"/>
      <c r="L10" s="74"/>
      <c r="M10" s="74"/>
      <c r="N10" s="73">
        <f>SUM(J10:M10)</f>
        <v>0</v>
      </c>
      <c r="O10" s="73">
        <f>N10+I10</f>
        <v>312870904</v>
      </c>
      <c r="P10" s="52"/>
      <c r="Q10" s="287">
        <f>'12. Önk.'!D24</f>
        <v>7</v>
      </c>
    </row>
    <row r="11" spans="1:20" s="40" customFormat="1" ht="19.5" customHeight="1" x14ac:dyDescent="0.2">
      <c r="A11" s="405" t="s">
        <v>221</v>
      </c>
      <c r="B11" s="74"/>
      <c r="C11" s="74"/>
      <c r="D11" s="74">
        <v>39496241</v>
      </c>
      <c r="E11" s="74"/>
      <c r="F11" s="74">
        <f>21648500+25000000+1800000+2869148+20715300</f>
        <v>72032948</v>
      </c>
      <c r="G11" s="74"/>
      <c r="H11" s="74"/>
      <c r="I11" s="73">
        <f>SUM(B11:H11)</f>
        <v>111529189</v>
      </c>
      <c r="J11" s="74">
        <f>'3.Felh.'!F37+'3.Felh.'!F100</f>
        <v>1061077382</v>
      </c>
      <c r="K11" s="74">
        <f>'5.finanszírozás'!B110</f>
        <v>27158865</v>
      </c>
      <c r="L11" s="74">
        <f>'3.Felh.'!F118</f>
        <v>12723722</v>
      </c>
      <c r="M11" s="74">
        <f>'3.Felh.'!C115</f>
        <v>47000000</v>
      </c>
      <c r="N11" s="73">
        <f>SUM(J11:M11)</f>
        <v>1147959969</v>
      </c>
      <c r="O11" s="73">
        <f>N11+I11</f>
        <v>1259489158</v>
      </c>
      <c r="P11" s="52"/>
      <c r="Q11" s="287"/>
    </row>
    <row r="12" spans="1:20" s="40" customFormat="1" ht="19.5" customHeight="1" x14ac:dyDescent="0.2">
      <c r="A12" s="405" t="s">
        <v>222</v>
      </c>
      <c r="B12" s="74"/>
      <c r="C12" s="74"/>
      <c r="D12" s="74"/>
      <c r="E12" s="74"/>
      <c r="F12" s="74"/>
      <c r="G12" s="74"/>
      <c r="H12" s="74"/>
      <c r="I12" s="73">
        <f>SUM(B12:H12)</f>
        <v>0</v>
      </c>
      <c r="J12" s="74"/>
      <c r="K12" s="74"/>
      <c r="L12" s="74"/>
      <c r="M12" s="74"/>
      <c r="N12" s="73">
        <f>SUM(J12:M12)</f>
        <v>0</v>
      </c>
      <c r="O12" s="73">
        <f>N12+I12</f>
        <v>0</v>
      </c>
      <c r="P12" s="52"/>
      <c r="Q12" s="287"/>
    </row>
    <row r="13" spans="1:20" s="40" customFormat="1" ht="25.5" customHeight="1" x14ac:dyDescent="0.2">
      <c r="A13" s="404" t="s">
        <v>182</v>
      </c>
      <c r="B13" s="73">
        <f t="shared" ref="B13:P13" si="1">SUM(B14+B18+B22+B26)</f>
        <v>394449228</v>
      </c>
      <c r="C13" s="73">
        <f t="shared" si="1"/>
        <v>82391615</v>
      </c>
      <c r="D13" s="73">
        <f t="shared" si="1"/>
        <v>299536425</v>
      </c>
      <c r="E13" s="73">
        <f t="shared" si="1"/>
        <v>0</v>
      </c>
      <c r="F13" s="73">
        <f t="shared" si="1"/>
        <v>0</v>
      </c>
      <c r="G13" s="73">
        <f t="shared" si="1"/>
        <v>0</v>
      </c>
      <c r="H13" s="73">
        <f t="shared" si="1"/>
        <v>0</v>
      </c>
      <c r="I13" s="73">
        <f t="shared" si="1"/>
        <v>776377268</v>
      </c>
      <c r="J13" s="73">
        <f t="shared" si="1"/>
        <v>30258675</v>
      </c>
      <c r="K13" s="73">
        <f t="shared" si="1"/>
        <v>300000</v>
      </c>
      <c r="L13" s="73">
        <f t="shared" si="1"/>
        <v>0</v>
      </c>
      <c r="M13" s="73">
        <f t="shared" si="1"/>
        <v>0</v>
      </c>
      <c r="N13" s="73">
        <f t="shared" si="1"/>
        <v>30558675</v>
      </c>
      <c r="O13" s="73">
        <f t="shared" si="1"/>
        <v>806935943</v>
      </c>
      <c r="P13" s="73">
        <f t="shared" si="1"/>
        <v>472679000</v>
      </c>
      <c r="Q13" s="52">
        <f>Q14+Q18+Q22+Q26</f>
        <v>100</v>
      </c>
    </row>
    <row r="14" spans="1:20" s="40" customFormat="1" ht="25.5" customHeight="1" x14ac:dyDescent="0.2">
      <c r="A14" s="406" t="s">
        <v>223</v>
      </c>
      <c r="B14" s="73">
        <f t="shared" ref="B14:Q14" si="2">SUM(B15:B17)</f>
        <v>113713815</v>
      </c>
      <c r="C14" s="73">
        <f t="shared" si="2"/>
        <v>22388656</v>
      </c>
      <c r="D14" s="73">
        <f t="shared" si="2"/>
        <v>29050285</v>
      </c>
      <c r="E14" s="73">
        <f t="shared" si="2"/>
        <v>0</v>
      </c>
      <c r="F14" s="73">
        <f t="shared" si="2"/>
        <v>0</v>
      </c>
      <c r="G14" s="73">
        <f t="shared" si="2"/>
        <v>0</v>
      </c>
      <c r="H14" s="73">
        <f t="shared" si="2"/>
        <v>0</v>
      </c>
      <c r="I14" s="73">
        <f t="shared" si="2"/>
        <v>165152756</v>
      </c>
      <c r="J14" s="73">
        <f t="shared" si="2"/>
        <v>2899410</v>
      </c>
      <c r="K14" s="73">
        <f t="shared" si="2"/>
        <v>300000</v>
      </c>
      <c r="L14" s="73">
        <f t="shared" si="2"/>
        <v>0</v>
      </c>
      <c r="M14" s="73">
        <f t="shared" si="2"/>
        <v>0</v>
      </c>
      <c r="N14" s="73">
        <f t="shared" si="2"/>
        <v>3199410</v>
      </c>
      <c r="O14" s="73">
        <f t="shared" si="2"/>
        <v>168352166</v>
      </c>
      <c r="P14" s="73">
        <f t="shared" si="2"/>
        <v>0</v>
      </c>
      <c r="Q14" s="73">
        <f t="shared" si="2"/>
        <v>23</v>
      </c>
    </row>
    <row r="15" spans="1:20" s="40" customFormat="1" ht="19.5" customHeight="1" x14ac:dyDescent="0.2">
      <c r="A15" s="405" t="s">
        <v>220</v>
      </c>
      <c r="B15" s="74">
        <v>103935215</v>
      </c>
      <c r="C15" s="74">
        <v>20472304</v>
      </c>
      <c r="D15" s="74">
        <v>25500215</v>
      </c>
      <c r="E15" s="74"/>
      <c r="F15" s="74"/>
      <c r="G15" s="74"/>
      <c r="H15" s="74"/>
      <c r="I15" s="74">
        <f>SUM(B15:H15)</f>
        <v>149907734</v>
      </c>
      <c r="J15" s="74">
        <v>1752600</v>
      </c>
      <c r="K15" s="74">
        <f>'5.finanszírozás'!C110</f>
        <v>300000</v>
      </c>
      <c r="L15" s="74"/>
      <c r="M15" s="74"/>
      <c r="N15" s="74">
        <f>SUM(J15:M15)</f>
        <v>2052600</v>
      </c>
      <c r="O15" s="74">
        <f>N15+I15</f>
        <v>151960334</v>
      </c>
      <c r="P15" s="75"/>
      <c r="Q15" s="287">
        <v>20</v>
      </c>
    </row>
    <row r="16" spans="1:20" s="40" customFormat="1" ht="19.5" customHeight="1" x14ac:dyDescent="0.2">
      <c r="A16" s="405" t="s">
        <v>221</v>
      </c>
      <c r="B16" s="286">
        <v>9778600</v>
      </c>
      <c r="C16" s="286">
        <f>'[4]031030'!$D$27</f>
        <v>1916352</v>
      </c>
      <c r="D16" s="286">
        <v>3550070</v>
      </c>
      <c r="E16" s="74"/>
      <c r="F16" s="74"/>
      <c r="G16" s="74"/>
      <c r="H16" s="74"/>
      <c r="I16" s="74">
        <f>SUM(B16:H16)</f>
        <v>15245022</v>
      </c>
      <c r="J16" s="74">
        <v>1146810</v>
      </c>
      <c r="K16" s="74"/>
      <c r="L16" s="74"/>
      <c r="M16" s="74"/>
      <c r="N16" s="74">
        <f>SUM(J16:M16)</f>
        <v>1146810</v>
      </c>
      <c r="O16" s="74">
        <f>N16+I16</f>
        <v>16391832</v>
      </c>
      <c r="P16" s="75"/>
      <c r="Q16" s="287">
        <v>3</v>
      </c>
      <c r="S16" s="41"/>
    </row>
    <row r="17" spans="1:19" s="40" customFormat="1" ht="19.5" customHeight="1" x14ac:dyDescent="0.2">
      <c r="A17" s="405" t="s">
        <v>222</v>
      </c>
      <c r="B17" s="74"/>
      <c r="C17" s="74"/>
      <c r="D17" s="74"/>
      <c r="E17" s="74"/>
      <c r="F17" s="74"/>
      <c r="G17" s="74"/>
      <c r="H17" s="74"/>
      <c r="I17" s="74">
        <f>SUM(B17:H17)</f>
        <v>0</v>
      </c>
      <c r="J17" s="74"/>
      <c r="K17" s="74"/>
      <c r="L17" s="74"/>
      <c r="M17" s="74"/>
      <c r="N17" s="74">
        <f>SUM(J17:M17)</f>
        <v>0</v>
      </c>
      <c r="O17" s="74">
        <f>N17+I17</f>
        <v>0</v>
      </c>
      <c r="P17" s="75"/>
      <c r="Q17" s="287"/>
    </row>
    <row r="18" spans="1:19" s="40" customFormat="1" ht="22.5" customHeight="1" x14ac:dyDescent="0.2">
      <c r="A18" s="404" t="s">
        <v>224</v>
      </c>
      <c r="B18" s="73">
        <f t="shared" ref="B18:O18" si="3">SUM(B19:B21)</f>
        <v>188496000</v>
      </c>
      <c r="C18" s="73">
        <f t="shared" si="3"/>
        <v>41568000</v>
      </c>
      <c r="D18" s="73">
        <f t="shared" si="3"/>
        <v>196499000</v>
      </c>
      <c r="E18" s="73">
        <f t="shared" si="3"/>
        <v>0</v>
      </c>
      <c r="F18" s="73">
        <f t="shared" si="3"/>
        <v>0</v>
      </c>
      <c r="G18" s="73">
        <f t="shared" si="3"/>
        <v>0</v>
      </c>
      <c r="H18" s="73">
        <f t="shared" si="3"/>
        <v>0</v>
      </c>
      <c r="I18" s="73">
        <f t="shared" si="3"/>
        <v>426563000</v>
      </c>
      <c r="J18" s="73">
        <f t="shared" si="3"/>
        <v>23058000</v>
      </c>
      <c r="K18" s="73">
        <f t="shared" si="3"/>
        <v>0</v>
      </c>
      <c r="L18" s="73">
        <f t="shared" si="3"/>
        <v>0</v>
      </c>
      <c r="M18" s="73">
        <f t="shared" si="3"/>
        <v>0</v>
      </c>
      <c r="N18" s="73">
        <f t="shared" si="3"/>
        <v>23058000</v>
      </c>
      <c r="O18" s="73">
        <f t="shared" si="3"/>
        <v>449621000</v>
      </c>
      <c r="P18" s="73">
        <f>O18+J18</f>
        <v>472679000</v>
      </c>
      <c r="Q18" s="73">
        <f>SUM(Q19:Q21)</f>
        <v>53</v>
      </c>
    </row>
    <row r="19" spans="1:19" s="40" customFormat="1" ht="19.5" customHeight="1" x14ac:dyDescent="0.2">
      <c r="A19" s="405" t="s">
        <v>220</v>
      </c>
      <c r="B19" s="74">
        <f>'5.finanszírozás'!D80</f>
        <v>188496000</v>
      </c>
      <c r="C19" s="74">
        <f>'5.finanszírozás'!D85</f>
        <v>41568000</v>
      </c>
      <c r="D19" s="74">
        <f>'5.finanszírozás'!D87</f>
        <v>196499000</v>
      </c>
      <c r="E19" s="74"/>
      <c r="F19" s="74"/>
      <c r="G19" s="74"/>
      <c r="H19" s="74"/>
      <c r="I19" s="74">
        <f>SUM(B19:H19)</f>
        <v>426563000</v>
      </c>
      <c r="J19" s="74">
        <f>'5.finanszírozás'!D105</f>
        <v>23058000</v>
      </c>
      <c r="K19" s="74"/>
      <c r="L19" s="74"/>
      <c r="M19" s="74"/>
      <c r="N19" s="74">
        <f>SUM(J19:M19)</f>
        <v>23058000</v>
      </c>
      <c r="O19" s="74">
        <f>N19+I19</f>
        <v>449621000</v>
      </c>
      <c r="P19" s="75"/>
      <c r="Q19" s="287">
        <f>'14. GAMESZ'!D24</f>
        <v>53</v>
      </c>
      <c r="S19" s="41"/>
    </row>
    <row r="20" spans="1:19" s="40" customFormat="1" ht="19.5" customHeight="1" x14ac:dyDescent="0.25">
      <c r="A20" s="405" t="s">
        <v>221</v>
      </c>
      <c r="B20" s="76"/>
      <c r="C20" s="76"/>
      <c r="D20" s="76"/>
      <c r="E20" s="74"/>
      <c r="F20" s="74"/>
      <c r="G20" s="74"/>
      <c r="H20" s="74"/>
      <c r="I20" s="74">
        <f>SUM(B20:H20)</f>
        <v>0</v>
      </c>
      <c r="J20" s="74"/>
      <c r="K20" s="74"/>
      <c r="L20" s="74"/>
      <c r="M20" s="74"/>
      <c r="N20" s="74">
        <f>SUM(J20:M20)</f>
        <v>0</v>
      </c>
      <c r="O20" s="74">
        <f>N20+I20</f>
        <v>0</v>
      </c>
      <c r="P20" s="75"/>
      <c r="Q20" s="287"/>
    </row>
    <row r="21" spans="1:19" s="40" customFormat="1" ht="19.5" customHeight="1" x14ac:dyDescent="0.2">
      <c r="A21" s="405" t="s">
        <v>222</v>
      </c>
      <c r="B21" s="74"/>
      <c r="C21" s="74"/>
      <c r="D21" s="74"/>
      <c r="E21" s="74"/>
      <c r="F21" s="74"/>
      <c r="G21" s="74"/>
      <c r="H21" s="74"/>
      <c r="I21" s="74">
        <f>SUM(B21:H21)</f>
        <v>0</v>
      </c>
      <c r="J21" s="74"/>
      <c r="K21" s="74"/>
      <c r="L21" s="74"/>
      <c r="M21" s="74"/>
      <c r="N21" s="74">
        <f>SUM(J21:M21)</f>
        <v>0</v>
      </c>
      <c r="O21" s="74">
        <f>N21+I21</f>
        <v>0</v>
      </c>
      <c r="P21" s="75"/>
      <c r="Q21" s="287"/>
    </row>
    <row r="22" spans="1:19" s="40" customFormat="1" ht="22.5" customHeight="1" x14ac:dyDescent="0.2">
      <c r="A22" s="406" t="s">
        <v>225</v>
      </c>
      <c r="B22" s="73">
        <f>SUM(B23:B25)</f>
        <v>70398513</v>
      </c>
      <c r="C22" s="73">
        <f>SUM(C23:C25)</f>
        <v>14036052</v>
      </c>
      <c r="D22" s="73">
        <f>SUM(D23:D25)</f>
        <v>17128440</v>
      </c>
      <c r="E22" s="73">
        <f>SUM(E23:E25)</f>
        <v>0</v>
      </c>
      <c r="F22" s="73">
        <f>SUM(F23:F25)</f>
        <v>0</v>
      </c>
      <c r="G22" s="73"/>
      <c r="H22" s="73">
        <f t="shared" ref="H22:O22" si="4">SUM(H23:H25)</f>
        <v>0</v>
      </c>
      <c r="I22" s="73">
        <f t="shared" si="4"/>
        <v>101563005</v>
      </c>
      <c r="J22" s="73">
        <f t="shared" si="4"/>
        <v>1300000</v>
      </c>
      <c r="K22" s="73">
        <f t="shared" si="4"/>
        <v>0</v>
      </c>
      <c r="L22" s="73">
        <f t="shared" si="4"/>
        <v>0</v>
      </c>
      <c r="M22" s="73">
        <f t="shared" si="4"/>
        <v>0</v>
      </c>
      <c r="N22" s="73">
        <f t="shared" si="4"/>
        <v>1300000</v>
      </c>
      <c r="O22" s="73">
        <f t="shared" si="4"/>
        <v>102863005</v>
      </c>
      <c r="P22" s="77"/>
      <c r="Q22" s="52">
        <f>SUM(Q23:Q25)</f>
        <v>19</v>
      </c>
    </row>
    <row r="23" spans="1:19" s="40" customFormat="1" ht="19.5" customHeight="1" x14ac:dyDescent="0.2">
      <c r="A23" s="405" t="s">
        <v>220</v>
      </c>
      <c r="B23" s="74">
        <f>'5.finanszírozás'!E80</f>
        <v>70398513</v>
      </c>
      <c r="C23" s="74">
        <f>'5.finanszírozás'!E85</f>
        <v>14036052</v>
      </c>
      <c r="D23" s="74">
        <f>'5.finanszírozás'!E90</f>
        <v>17128440</v>
      </c>
      <c r="E23" s="74"/>
      <c r="F23" s="74"/>
      <c r="G23" s="74"/>
      <c r="H23" s="74"/>
      <c r="I23" s="74">
        <f>SUM(B23:H23)</f>
        <v>101563005</v>
      </c>
      <c r="J23" s="74">
        <f>'5.finanszírozás'!E105</f>
        <v>1300000</v>
      </c>
      <c r="K23" s="74"/>
      <c r="L23" s="74"/>
      <c r="M23" s="74"/>
      <c r="N23" s="74">
        <f>SUM(J23:M23)</f>
        <v>1300000</v>
      </c>
      <c r="O23" s="74">
        <f>N23+I23</f>
        <v>102863005</v>
      </c>
      <c r="P23" s="75"/>
      <c r="Q23" s="287">
        <f>'15. Óvoda'!D24</f>
        <v>19</v>
      </c>
    </row>
    <row r="24" spans="1:19" s="40" customFormat="1" ht="19.5" customHeight="1" x14ac:dyDescent="0.2">
      <c r="A24" s="405" t="s">
        <v>221</v>
      </c>
      <c r="B24" s="74"/>
      <c r="C24" s="74"/>
      <c r="D24" s="74"/>
      <c r="E24" s="74"/>
      <c r="F24" s="74"/>
      <c r="G24" s="74"/>
      <c r="H24" s="74"/>
      <c r="I24" s="74">
        <f>SUM(B24:H24)</f>
        <v>0</v>
      </c>
      <c r="J24" s="74"/>
      <c r="K24" s="74"/>
      <c r="L24" s="74"/>
      <c r="M24" s="74"/>
      <c r="N24" s="74">
        <f>SUM(J24:M24)</f>
        <v>0</v>
      </c>
      <c r="O24" s="74">
        <f>N24+I24</f>
        <v>0</v>
      </c>
      <c r="P24" s="75"/>
      <c r="Q24" s="287"/>
    </row>
    <row r="25" spans="1:19" s="40" customFormat="1" ht="19.5" customHeight="1" x14ac:dyDescent="0.2">
      <c r="A25" s="405" t="s">
        <v>222</v>
      </c>
      <c r="B25" s="74"/>
      <c r="C25" s="74"/>
      <c r="D25" s="74"/>
      <c r="E25" s="74"/>
      <c r="F25" s="74"/>
      <c r="G25" s="74"/>
      <c r="H25" s="74"/>
      <c r="I25" s="74">
        <f>SUM(B25:H25)</f>
        <v>0</v>
      </c>
      <c r="J25" s="74"/>
      <c r="K25" s="74"/>
      <c r="L25" s="74"/>
      <c r="M25" s="74"/>
      <c r="N25" s="74">
        <f>SUM(J25:M25)</f>
        <v>0</v>
      </c>
      <c r="O25" s="74">
        <f>N25+I25</f>
        <v>0</v>
      </c>
      <c r="P25" s="75"/>
      <c r="Q25" s="287"/>
    </row>
    <row r="26" spans="1:19" s="40" customFormat="1" ht="19.5" customHeight="1" x14ac:dyDescent="0.2">
      <c r="A26" s="406" t="s">
        <v>188</v>
      </c>
      <c r="B26" s="73">
        <f t="shared" ref="B26:Q26" si="5">SUM(B27:B29)</f>
        <v>21840900</v>
      </c>
      <c r="C26" s="73">
        <f t="shared" si="5"/>
        <v>4398907</v>
      </c>
      <c r="D26" s="73">
        <f t="shared" si="5"/>
        <v>56858700</v>
      </c>
      <c r="E26" s="73">
        <f t="shared" si="5"/>
        <v>0</v>
      </c>
      <c r="F26" s="73">
        <f t="shared" si="5"/>
        <v>0</v>
      </c>
      <c r="G26" s="73">
        <f t="shared" si="5"/>
        <v>0</v>
      </c>
      <c r="H26" s="73">
        <f t="shared" si="5"/>
        <v>0</v>
      </c>
      <c r="I26" s="73">
        <f t="shared" si="5"/>
        <v>83098507</v>
      </c>
      <c r="J26" s="73">
        <f t="shared" si="5"/>
        <v>3001265</v>
      </c>
      <c r="K26" s="73">
        <f t="shared" si="5"/>
        <v>0</v>
      </c>
      <c r="L26" s="73">
        <f t="shared" si="5"/>
        <v>0</v>
      </c>
      <c r="M26" s="73">
        <f t="shared" si="5"/>
        <v>0</v>
      </c>
      <c r="N26" s="73">
        <f t="shared" si="5"/>
        <v>3001265</v>
      </c>
      <c r="O26" s="73">
        <f t="shared" si="5"/>
        <v>86099772</v>
      </c>
      <c r="P26" s="73">
        <f t="shared" si="5"/>
        <v>0</v>
      </c>
      <c r="Q26" s="73">
        <f t="shared" si="5"/>
        <v>5</v>
      </c>
    </row>
    <row r="27" spans="1:19" s="40" customFormat="1" ht="19.5" customHeight="1" x14ac:dyDescent="0.2">
      <c r="A27" s="405" t="s">
        <v>220</v>
      </c>
      <c r="B27" s="287">
        <v>7945800</v>
      </c>
      <c r="C27" s="287">
        <v>1654282</v>
      </c>
      <c r="D27" s="287">
        <v>36298700</v>
      </c>
      <c r="E27" s="74"/>
      <c r="F27" s="74"/>
      <c r="G27" s="74"/>
      <c r="H27" s="74"/>
      <c r="I27" s="74">
        <f>SUM(B27:H27)</f>
        <v>45898782</v>
      </c>
      <c r="J27" s="74">
        <v>500000</v>
      </c>
      <c r="K27" s="74"/>
      <c r="L27" s="74"/>
      <c r="M27" s="74"/>
      <c r="N27" s="74">
        <f>SUM(J27:M27)</f>
        <v>500000</v>
      </c>
      <c r="O27" s="74">
        <f>N27+I27</f>
        <v>46398782</v>
      </c>
      <c r="P27" s="75"/>
      <c r="Q27" s="287">
        <v>2</v>
      </c>
    </row>
    <row r="28" spans="1:19" s="40" customFormat="1" ht="19.5" customHeight="1" x14ac:dyDescent="0.2">
      <c r="A28" s="405" t="s">
        <v>221</v>
      </c>
      <c r="B28" s="74">
        <v>13895100</v>
      </c>
      <c r="C28" s="74">
        <v>2744625</v>
      </c>
      <c r="D28" s="74">
        <v>20560000</v>
      </c>
      <c r="E28" s="74"/>
      <c r="F28" s="74"/>
      <c r="G28" s="74"/>
      <c r="H28" s="74"/>
      <c r="I28" s="74">
        <f>SUM(B28:H28)</f>
        <v>37199725</v>
      </c>
      <c r="J28" s="74">
        <v>2501265</v>
      </c>
      <c r="K28" s="74"/>
      <c r="L28" s="74"/>
      <c r="M28" s="74"/>
      <c r="N28" s="74">
        <f>SUM(J28:M28)</f>
        <v>2501265</v>
      </c>
      <c r="O28" s="74">
        <f>N28+I28</f>
        <v>39700990</v>
      </c>
      <c r="P28" s="75"/>
      <c r="Q28" s="287">
        <v>3</v>
      </c>
    </row>
    <row r="29" spans="1:19" s="40" customFormat="1" ht="19.5" customHeight="1" x14ac:dyDescent="0.2">
      <c r="A29" s="405" t="s">
        <v>222</v>
      </c>
      <c r="B29" s="74"/>
      <c r="C29" s="74"/>
      <c r="D29" s="74"/>
      <c r="E29" s="74"/>
      <c r="F29" s="74"/>
      <c r="G29" s="74"/>
      <c r="H29" s="74"/>
      <c r="I29" s="74">
        <f>SUM(B29:H29)</f>
        <v>0</v>
      </c>
      <c r="J29" s="74"/>
      <c r="K29" s="74"/>
      <c r="L29" s="74"/>
      <c r="M29" s="74"/>
      <c r="N29" s="74">
        <f>SUM(J29:M29)</f>
        <v>0</v>
      </c>
      <c r="O29" s="74">
        <f>N29+I29</f>
        <v>0</v>
      </c>
      <c r="P29" s="75"/>
      <c r="Q29" s="287"/>
    </row>
    <row r="30" spans="1:19" s="40" customFormat="1" ht="30" customHeight="1" x14ac:dyDescent="0.2">
      <c r="A30" s="406" t="s">
        <v>226</v>
      </c>
      <c r="B30" s="73">
        <f t="shared" ref="B30:H30" si="6">SUM(B9+B13)</f>
        <v>461535928</v>
      </c>
      <c r="C30" s="73">
        <f t="shared" si="6"/>
        <v>95161219</v>
      </c>
      <c r="D30" s="73">
        <f>SUM(D9+D13)</f>
        <v>510362387</v>
      </c>
      <c r="E30" s="73">
        <f t="shared" si="6"/>
        <v>5792000</v>
      </c>
      <c r="F30" s="73">
        <f t="shared" si="6"/>
        <v>72936948</v>
      </c>
      <c r="G30" s="73">
        <f t="shared" si="6"/>
        <v>13656054</v>
      </c>
      <c r="H30" s="73">
        <f t="shared" si="6"/>
        <v>41332825</v>
      </c>
      <c r="I30" s="73">
        <f>SUM(I9+I13)</f>
        <v>1200777361</v>
      </c>
      <c r="J30" s="73">
        <f>SUM(J9+J13)</f>
        <v>1091336057</v>
      </c>
      <c r="K30" s="73">
        <f>SUM(K9+K13)</f>
        <v>27458865</v>
      </c>
      <c r="L30" s="73">
        <f>SUM(L9+L13)</f>
        <v>12723722</v>
      </c>
      <c r="M30" s="73">
        <f>SUM(M9+M13)</f>
        <v>47000000</v>
      </c>
      <c r="N30" s="73">
        <f>SUM(J30:M30)</f>
        <v>1178518644</v>
      </c>
      <c r="O30" s="73">
        <f>N30+I30</f>
        <v>2379296005</v>
      </c>
      <c r="P30" s="52" t="e">
        <f>SUM(P9+P13)</f>
        <v>#REF!</v>
      </c>
      <c r="Q30" s="52">
        <f>Q9+Q13</f>
        <v>107</v>
      </c>
      <c r="S30" s="41"/>
    </row>
    <row r="31" spans="1:19" x14ac:dyDescent="0.2">
      <c r="A31" s="56" t="s">
        <v>241</v>
      </c>
      <c r="Q31" s="58">
        <v>0</v>
      </c>
    </row>
    <row r="32" spans="1:19" x14ac:dyDescent="0.2">
      <c r="A32" s="41" t="s">
        <v>242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P32" s="40"/>
      <c r="Q32" s="40">
        <v>0</v>
      </c>
      <c r="S32" s="41">
        <f>'1.Bev-kiad.'!L28</f>
        <v>2379296004.5999999</v>
      </c>
    </row>
    <row r="33" spans="1:19" x14ac:dyDescent="0.2">
      <c r="A33" s="41" t="s">
        <v>243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P33" s="40"/>
      <c r="Q33" s="209">
        <v>5</v>
      </c>
      <c r="S33" s="41">
        <f>O30-S32</f>
        <v>0.40000009536743164</v>
      </c>
    </row>
    <row r="34" spans="1:19" x14ac:dyDescent="0.2">
      <c r="A34" s="41" t="s">
        <v>244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0"/>
      <c r="Q34" s="40">
        <f>SUM(Q31:Q33)</f>
        <v>5</v>
      </c>
    </row>
    <row r="35" spans="1:19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0"/>
      <c r="Q35" s="40"/>
    </row>
    <row r="36" spans="1:19" ht="15.75" customHeight="1" x14ac:dyDescent="0.2">
      <c r="A36" s="443" t="s">
        <v>245</v>
      </c>
      <c r="B36" s="443"/>
      <c r="C36" s="443"/>
      <c r="D36" s="443"/>
      <c r="E36" s="443"/>
      <c r="F36" s="443"/>
      <c r="G36" s="443"/>
      <c r="H36" s="443"/>
      <c r="I36" s="443"/>
      <c r="J36" s="443"/>
      <c r="K36" s="443"/>
      <c r="L36" s="443"/>
      <c r="M36" s="443"/>
      <c r="N36" s="443"/>
      <c r="O36" s="443"/>
      <c r="P36" s="443"/>
      <c r="Q36" s="443"/>
    </row>
    <row r="37" spans="1:19" ht="13.5" customHeight="1" x14ac:dyDescent="0.2">
      <c r="A37" s="444" t="s">
        <v>246</v>
      </c>
      <c r="B37" s="444"/>
      <c r="C37" s="444"/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444"/>
      <c r="O37" s="444"/>
      <c r="P37" s="444"/>
      <c r="Q37" s="444"/>
    </row>
    <row r="38" spans="1:19" ht="13.5" customHeight="1" x14ac:dyDescent="0.2">
      <c r="A38" s="444" t="s">
        <v>247</v>
      </c>
      <c r="B38" s="444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444"/>
      <c r="O38" s="444"/>
      <c r="P38" s="444"/>
      <c r="Q38" s="444"/>
    </row>
    <row r="39" spans="1:19" x14ac:dyDescent="0.2">
      <c r="A39" s="444" t="s">
        <v>248</v>
      </c>
      <c r="B39" s="444"/>
      <c r="C39" s="444"/>
      <c r="D39" s="444"/>
      <c r="E39" s="444"/>
      <c r="F39" s="444"/>
      <c r="G39" s="444"/>
      <c r="H39" s="444"/>
      <c r="I39" s="444"/>
      <c r="J39" s="444"/>
      <c r="K39" s="444"/>
      <c r="L39" s="444"/>
      <c r="M39" s="444"/>
      <c r="N39" s="444"/>
      <c r="O39" s="444"/>
      <c r="P39" s="444"/>
      <c r="Q39" s="444"/>
    </row>
    <row r="40" spans="1:19" x14ac:dyDescent="0.2">
      <c r="A40" s="444" t="s">
        <v>249</v>
      </c>
      <c r="B40" s="444"/>
      <c r="C40" s="444"/>
      <c r="D40" s="444"/>
      <c r="E40" s="444"/>
      <c r="F40" s="444"/>
      <c r="G40" s="444"/>
      <c r="H40" s="444"/>
      <c r="I40" s="444"/>
      <c r="J40" s="444"/>
      <c r="K40" s="444"/>
      <c r="L40" s="444"/>
      <c r="M40" s="444"/>
      <c r="N40" s="444"/>
      <c r="O40" s="444"/>
      <c r="P40" s="444"/>
      <c r="Q40" s="444"/>
    </row>
    <row r="41" spans="1:19" ht="12.75" customHeight="1" x14ac:dyDescent="0.2">
      <c r="A41" s="444" t="s">
        <v>250</v>
      </c>
      <c r="B41" s="444"/>
      <c r="C41" s="444"/>
      <c r="D41" s="444"/>
      <c r="E41" s="444"/>
      <c r="F41" s="444"/>
      <c r="G41" s="444"/>
      <c r="H41" s="444"/>
      <c r="I41" s="444"/>
      <c r="J41" s="444"/>
      <c r="K41" s="444"/>
      <c r="L41" s="444"/>
      <c r="M41" s="444"/>
      <c r="N41" s="444"/>
      <c r="O41" s="444"/>
      <c r="P41" s="444"/>
      <c r="Q41" s="444"/>
    </row>
    <row r="42" spans="1:19" ht="12.75" customHeight="1" x14ac:dyDescent="0.2">
      <c r="A42" s="444" t="s">
        <v>251</v>
      </c>
      <c r="B42" s="444"/>
      <c r="C42" s="444"/>
      <c r="D42" s="444"/>
      <c r="E42" s="444"/>
      <c r="F42" s="444"/>
      <c r="G42" s="444"/>
      <c r="H42" s="444"/>
      <c r="I42" s="444"/>
      <c r="J42" s="444"/>
      <c r="K42" s="444"/>
      <c r="L42" s="444"/>
      <c r="M42" s="444"/>
      <c r="N42" s="444"/>
      <c r="O42" s="444"/>
      <c r="P42" s="444"/>
      <c r="Q42" s="444"/>
    </row>
    <row r="43" spans="1:19" ht="13.5" customHeight="1" x14ac:dyDescent="0.2">
      <c r="A43" s="444" t="s">
        <v>252</v>
      </c>
      <c r="B43" s="444"/>
      <c r="C43" s="444"/>
      <c r="D43" s="444"/>
      <c r="E43" s="444"/>
      <c r="F43" s="444"/>
      <c r="G43" s="444"/>
      <c r="H43" s="444"/>
      <c r="I43" s="444"/>
      <c r="J43" s="444"/>
      <c r="K43" s="444"/>
      <c r="L43" s="444"/>
      <c r="M43" s="444"/>
      <c r="N43" s="444"/>
      <c r="O43" s="444"/>
      <c r="P43" s="444"/>
      <c r="Q43" s="444"/>
    </row>
    <row r="44" spans="1:19" ht="13.5" customHeight="1" x14ac:dyDescent="0.2">
      <c r="A44" s="444" t="s">
        <v>253</v>
      </c>
      <c r="B44" s="444"/>
      <c r="C44" s="444"/>
      <c r="D44" s="444"/>
      <c r="E44" s="444"/>
      <c r="F44" s="444"/>
      <c r="G44" s="444"/>
      <c r="H44" s="444"/>
      <c r="I44" s="444"/>
      <c r="J44" s="444"/>
      <c r="K44" s="444"/>
      <c r="L44" s="444"/>
      <c r="M44" s="444"/>
      <c r="N44" s="444"/>
      <c r="O44" s="444"/>
      <c r="P44" s="444"/>
      <c r="Q44" s="444"/>
    </row>
    <row r="45" spans="1:19" x14ac:dyDescent="0.2">
      <c r="A45" s="444" t="s">
        <v>254</v>
      </c>
      <c r="B45" s="444"/>
      <c r="C45" s="444"/>
      <c r="D45" s="444"/>
      <c r="E45" s="444"/>
      <c r="F45" s="444"/>
      <c r="G45" s="444"/>
      <c r="H45" s="444"/>
      <c r="I45" s="444"/>
      <c r="J45" s="444"/>
      <c r="K45" s="444"/>
      <c r="L45" s="444"/>
      <c r="M45" s="444"/>
      <c r="N45" s="444"/>
      <c r="O45" s="444"/>
      <c r="P45" s="444"/>
      <c r="Q45" s="444"/>
    </row>
    <row r="46" spans="1:19" x14ac:dyDescent="0.2">
      <c r="A46" s="444" t="s">
        <v>255</v>
      </c>
      <c r="B46" s="444"/>
      <c r="C46" s="444"/>
      <c r="D46" s="444"/>
      <c r="E46" s="444"/>
      <c r="F46" s="444"/>
      <c r="G46" s="444"/>
      <c r="H46" s="444"/>
      <c r="I46" s="444"/>
      <c r="J46" s="444"/>
      <c r="K46" s="444"/>
      <c r="L46" s="444"/>
      <c r="M46" s="444"/>
      <c r="N46" s="444"/>
      <c r="O46" s="444"/>
      <c r="P46" s="444"/>
      <c r="Q46" s="444"/>
    </row>
    <row r="47" spans="1:19" ht="12.75" customHeight="1" x14ac:dyDescent="0.2">
      <c r="A47" s="444" t="s">
        <v>501</v>
      </c>
      <c r="B47" s="444"/>
      <c r="C47" s="444"/>
      <c r="D47" s="444"/>
      <c r="E47" s="444"/>
      <c r="F47" s="444"/>
      <c r="G47" s="444"/>
      <c r="H47" s="444"/>
      <c r="I47" s="444"/>
      <c r="J47" s="444"/>
      <c r="K47" s="444"/>
      <c r="L47" s="78"/>
      <c r="M47" s="78"/>
      <c r="N47" s="78"/>
      <c r="O47" s="78"/>
      <c r="P47" s="79"/>
      <c r="Q47" s="79"/>
    </row>
    <row r="48" spans="1:19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0"/>
      <c r="Q48" s="40"/>
    </row>
    <row r="49" spans="1:17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0"/>
      <c r="Q49" s="40"/>
    </row>
    <row r="50" spans="1:17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0"/>
      <c r="Q50" s="40"/>
    </row>
  </sheetData>
  <sheetProtection selectLockedCells="1" selectUnlockedCells="1"/>
  <mergeCells count="20">
    <mergeCell ref="A41:Q41"/>
    <mergeCell ref="A47:K47"/>
    <mergeCell ref="A42:Q42"/>
    <mergeCell ref="A43:Q43"/>
    <mergeCell ref="A44:Q44"/>
    <mergeCell ref="A45:Q45"/>
    <mergeCell ref="A46:Q46"/>
    <mergeCell ref="A36:Q36"/>
    <mergeCell ref="A37:Q37"/>
    <mergeCell ref="A38:Q38"/>
    <mergeCell ref="A39:Q39"/>
    <mergeCell ref="A40:Q40"/>
    <mergeCell ref="A2:O2"/>
    <mergeCell ref="A5:A8"/>
    <mergeCell ref="B5:O5"/>
    <mergeCell ref="P5:P8"/>
    <mergeCell ref="Q5:Q8"/>
    <mergeCell ref="B6:I6"/>
    <mergeCell ref="J6:N6"/>
    <mergeCell ref="O6:O8"/>
  </mergeCells>
  <pageMargins left="0.78740157480314965" right="0.78740157480314965" top="0.86614173228346458" bottom="0.6692913385826772" header="0.78740157480314965" footer="0.78740157480314965"/>
  <pageSetup paperSize="9" scale="65" firstPageNumber="0" orientation="landscape" r:id="rId1"/>
  <headerFooter alignWithMargins="0">
    <oddHeader>&amp;C&amp;"Times New Roman,Normál"&amp;12&amp;A</oddHeader>
    <oddFooter>&amp;C&amp;"Times New Roman,Normál"&amp;12Oldal &amp;P</oddFooter>
  </headerFooter>
  <rowBreaks count="1" manualBreakCount="1">
    <brk id="34" max="16383" man="1"/>
  </rowBreaks>
  <colBreaks count="1" manualBreakCount="1">
    <brk id="1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2"/>
  <sheetViews>
    <sheetView view="pageBreakPreview" zoomScaleSheetLayoutView="100" workbookViewId="0">
      <selection activeCell="J19" sqref="J19"/>
    </sheetView>
  </sheetViews>
  <sheetFormatPr defaultRowHeight="12.75" x14ac:dyDescent="0.2"/>
  <cols>
    <col min="1" max="1" width="35.42578125" customWidth="1"/>
    <col min="2" max="2" width="12.7109375" customWidth="1"/>
    <col min="3" max="3" width="12.7109375" style="80" customWidth="1"/>
    <col min="4" max="12" width="12.7109375" customWidth="1"/>
    <col min="13" max="13" width="10.28515625" customWidth="1"/>
  </cols>
  <sheetData>
    <row r="1" spans="1:27" ht="13.5" customHeight="1" x14ac:dyDescent="0.2">
      <c r="A1" s="12"/>
      <c r="B1" s="12"/>
      <c r="C1" s="12"/>
      <c r="D1" s="12"/>
      <c r="E1" s="12"/>
      <c r="F1" s="26" t="s">
        <v>256</v>
      </c>
      <c r="G1" s="26"/>
      <c r="H1" s="26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ht="13.5" customHeight="1" x14ac:dyDescent="0.2">
      <c r="A2" s="81"/>
      <c r="B2" s="12"/>
      <c r="C2" s="82"/>
      <c r="D2" s="12"/>
      <c r="E2" s="12"/>
      <c r="F2" s="83"/>
      <c r="G2" s="83"/>
      <c r="H2" s="83"/>
      <c r="I2" s="12"/>
      <c r="J2" s="12"/>
      <c r="K2" s="12"/>
      <c r="L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27" ht="13.5" customHeight="1" x14ac:dyDescent="0.2">
      <c r="A3" s="81"/>
      <c r="B3" s="12"/>
      <c r="C3" s="84"/>
      <c r="D3" s="12"/>
      <c r="E3" s="12"/>
      <c r="F3" s="85"/>
      <c r="G3" s="85"/>
      <c r="H3" s="85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spans="1:27" s="19" customFormat="1" ht="18" customHeight="1" x14ac:dyDescent="0.2">
      <c r="A4" s="429" t="s">
        <v>257</v>
      </c>
      <c r="B4" s="429"/>
      <c r="C4" s="429"/>
      <c r="D4" s="429"/>
      <c r="E4" s="429"/>
      <c r="F4" s="429"/>
      <c r="G4" s="86"/>
      <c r="H4" s="86"/>
      <c r="I4" s="23"/>
      <c r="J4" s="23"/>
      <c r="K4" s="23"/>
      <c r="L4" s="23"/>
      <c r="M4" s="1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1:27" s="19" customFormat="1" ht="13.5" customHeight="1" x14ac:dyDescent="0.2">
      <c r="A5" s="445"/>
      <c r="B5" s="445"/>
      <c r="C5" s="445"/>
      <c r="D5" s="445"/>
      <c r="E5" s="445"/>
      <c r="F5" s="445"/>
      <c r="G5" s="86"/>
      <c r="H5" s="86"/>
      <c r="I5" s="23"/>
      <c r="J5" s="23"/>
      <c r="K5" s="23"/>
      <c r="L5" s="12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7" s="19" customFormat="1" ht="13.5" customHeight="1" x14ac:dyDescent="0.2">
      <c r="A6" s="12"/>
      <c r="B6" s="12"/>
      <c r="C6" s="82"/>
      <c r="D6" s="23"/>
      <c r="F6" s="26" t="s">
        <v>613</v>
      </c>
      <c r="G6" s="87"/>
      <c r="H6" s="87"/>
      <c r="I6" s="23"/>
      <c r="J6" s="23"/>
      <c r="K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7" s="19" customFormat="1" ht="44.25" customHeight="1" x14ac:dyDescent="0.2">
      <c r="A7" s="88" t="s">
        <v>258</v>
      </c>
      <c r="B7" s="89" t="s">
        <v>259</v>
      </c>
      <c r="C7" s="89">
        <v>2018</v>
      </c>
      <c r="D7" s="89">
        <v>2019</v>
      </c>
      <c r="E7" s="89">
        <v>2020</v>
      </c>
      <c r="F7" s="89">
        <v>2021</v>
      </c>
      <c r="G7" s="90"/>
      <c r="H7" s="90"/>
    </row>
    <row r="8" spans="1:27" s="19" customFormat="1" ht="13.5" customHeight="1" x14ac:dyDescent="0.2">
      <c r="A8" s="91" t="s">
        <v>44</v>
      </c>
      <c r="B8" s="92"/>
      <c r="C8" s="92"/>
      <c r="D8" s="195"/>
      <c r="E8" s="198"/>
      <c r="F8" s="93"/>
      <c r="G8" s="94"/>
      <c r="H8" s="94"/>
    </row>
    <row r="9" spans="1:27" s="19" customFormat="1" ht="13.5" customHeight="1" x14ac:dyDescent="0.2">
      <c r="A9" s="95" t="s">
        <v>260</v>
      </c>
      <c r="B9" s="96"/>
      <c r="C9" s="96"/>
      <c r="D9" s="196"/>
      <c r="E9" s="199"/>
      <c r="F9" s="98"/>
      <c r="G9" s="94"/>
      <c r="H9" s="94"/>
    </row>
    <row r="10" spans="1:27" s="19" customFormat="1" ht="13.5" customHeight="1" x14ac:dyDescent="0.2">
      <c r="A10" s="99" t="s">
        <v>46</v>
      </c>
      <c r="B10" s="100"/>
      <c r="C10" s="96"/>
      <c r="D10" s="196"/>
      <c r="E10" s="199"/>
      <c r="F10" s="98"/>
      <c r="G10" s="94"/>
      <c r="H10" s="94"/>
    </row>
    <row r="11" spans="1:27" s="19" customFormat="1" ht="13.5" customHeight="1" x14ac:dyDescent="0.2">
      <c r="A11" s="99" t="s">
        <v>260</v>
      </c>
      <c r="B11" s="97"/>
      <c r="C11" s="97"/>
      <c r="D11" s="196"/>
      <c r="E11" s="199"/>
      <c r="F11" s="98"/>
      <c r="G11" s="94"/>
      <c r="H11" s="94"/>
    </row>
    <row r="12" spans="1:27" s="19" customFormat="1" ht="13.5" customHeight="1" x14ac:dyDescent="0.2">
      <c r="A12" s="95" t="s">
        <v>261</v>
      </c>
      <c r="B12" s="96"/>
      <c r="C12" s="96"/>
      <c r="D12" s="196"/>
      <c r="E12" s="199"/>
      <c r="F12" s="98"/>
      <c r="G12" s="94"/>
      <c r="H12" s="94"/>
    </row>
    <row r="13" spans="1:27" s="19" customFormat="1" ht="13.5" customHeight="1" x14ac:dyDescent="0.2">
      <c r="A13" s="101" t="s">
        <v>260</v>
      </c>
      <c r="B13" s="96"/>
      <c r="C13" s="96"/>
      <c r="D13" s="196"/>
      <c r="E13" s="199"/>
      <c r="F13" s="98"/>
      <c r="G13" s="20"/>
      <c r="H13" s="20"/>
    </row>
    <row r="14" spans="1:27" s="19" customFormat="1" ht="13.5" customHeight="1" x14ac:dyDescent="0.2">
      <c r="A14" s="102" t="s">
        <v>215</v>
      </c>
      <c r="B14" s="103">
        <f>SUM(B9:B13)</f>
        <v>0</v>
      </c>
      <c r="C14" s="103">
        <f>SUM(C9:C13)</f>
        <v>0</v>
      </c>
      <c r="D14" s="197">
        <f>SUM(D9:D13)</f>
        <v>0</v>
      </c>
      <c r="E14" s="200">
        <f>SUM(E9:E13)</f>
        <v>0</v>
      </c>
      <c r="F14" s="104">
        <f>SUM(F9:F13)</f>
        <v>0</v>
      </c>
      <c r="G14" s="105"/>
      <c r="H14" s="105"/>
    </row>
    <row r="15" spans="1:27" s="19" customFormat="1" ht="13.5" customHeight="1" x14ac:dyDescent="0.2">
      <c r="A15" s="12"/>
      <c r="B15" s="12"/>
      <c r="C15" s="12"/>
      <c r="D15" s="12"/>
      <c r="E15" s="23"/>
      <c r="F15" s="23"/>
      <c r="G15" s="23"/>
      <c r="H15" s="23"/>
      <c r="I15" s="23"/>
      <c r="J15" s="23"/>
      <c r="K15" s="23"/>
      <c r="L15" s="23"/>
    </row>
    <row r="16" spans="1:27" s="19" customFormat="1" ht="13.5" customHeight="1" x14ac:dyDescent="0.2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</row>
    <row r="17" spans="1:13" ht="12.95" customHeight="1" x14ac:dyDescent="0.2">
      <c r="A17" s="12"/>
      <c r="B17" s="12"/>
      <c r="C17" s="12"/>
      <c r="D17" s="12"/>
      <c r="E17" s="12"/>
      <c r="F17" s="12"/>
      <c r="G17" s="12"/>
      <c r="H17" s="12"/>
      <c r="I17" s="12"/>
    </row>
    <row r="18" spans="1:13" ht="12.95" customHeight="1" x14ac:dyDescent="0.2">
      <c r="B18" s="17"/>
      <c r="C18" s="106"/>
      <c r="D18" s="19"/>
      <c r="E18" s="19"/>
      <c r="F18" s="19"/>
      <c r="G18" s="19"/>
      <c r="H18" s="19"/>
      <c r="I18" s="19"/>
      <c r="J18" s="19"/>
      <c r="K18" s="19"/>
      <c r="L18" s="19"/>
      <c r="M18" s="19"/>
    </row>
    <row r="19" spans="1:13" ht="12.95" customHeight="1" x14ac:dyDescent="0.2">
      <c r="B19" s="17"/>
      <c r="C19" s="106"/>
      <c r="D19" s="19"/>
      <c r="E19" s="19"/>
      <c r="F19" s="19"/>
      <c r="G19" s="19"/>
      <c r="H19" s="19"/>
      <c r="I19" s="19"/>
      <c r="J19" s="19"/>
      <c r="K19" s="19"/>
      <c r="L19" s="19"/>
      <c r="M19" s="19"/>
    </row>
    <row r="20" spans="1:13" ht="12.95" customHeight="1" x14ac:dyDescent="0.2">
      <c r="B20" s="17"/>
      <c r="C20" s="106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 spans="1:13" ht="12.95" customHeight="1" x14ac:dyDescent="0.2">
      <c r="B21" s="17"/>
      <c r="C21" s="106"/>
      <c r="D21" s="19"/>
      <c r="E21" s="19"/>
      <c r="F21" s="19"/>
      <c r="G21" s="19"/>
      <c r="H21" s="19"/>
      <c r="I21" s="19"/>
      <c r="J21" s="19"/>
      <c r="K21" s="19"/>
      <c r="L21" s="19"/>
      <c r="M21" s="19"/>
    </row>
    <row r="22" spans="1:13" ht="12.95" customHeight="1" x14ac:dyDescent="0.2">
      <c r="B22" s="17"/>
      <c r="C22" s="106"/>
      <c r="D22" s="19"/>
      <c r="E22" s="19"/>
      <c r="F22" s="19"/>
      <c r="G22" s="19"/>
      <c r="H22" s="19"/>
      <c r="I22" s="19"/>
      <c r="J22" s="19"/>
      <c r="K22" s="19"/>
      <c r="L22" s="19"/>
      <c r="M22" s="19"/>
    </row>
    <row r="23" spans="1:13" ht="12.95" customHeight="1" x14ac:dyDescent="0.2">
      <c r="B23" s="17"/>
      <c r="C23" s="106"/>
      <c r="D23" s="19"/>
      <c r="E23" s="19"/>
      <c r="F23" s="19"/>
      <c r="G23" s="19"/>
      <c r="H23" s="19"/>
      <c r="I23" s="19"/>
      <c r="J23" s="19"/>
      <c r="K23" s="19"/>
      <c r="L23" s="19"/>
      <c r="M23" s="19"/>
    </row>
    <row r="24" spans="1:13" ht="12.95" customHeight="1" x14ac:dyDescent="0.2">
      <c r="B24" s="17"/>
      <c r="C24" s="106"/>
      <c r="D24" s="19"/>
      <c r="E24" s="19"/>
      <c r="F24" s="19"/>
      <c r="G24" s="19"/>
      <c r="H24" s="19"/>
      <c r="I24" s="19"/>
      <c r="J24" s="19"/>
      <c r="K24" s="19"/>
      <c r="L24" s="19"/>
      <c r="M24" s="19"/>
    </row>
    <row r="25" spans="1:13" ht="12.95" customHeight="1" x14ac:dyDescent="0.2">
      <c r="B25" s="17"/>
      <c r="C25" s="106"/>
      <c r="D25" s="19"/>
      <c r="E25" s="19"/>
      <c r="F25" s="19"/>
      <c r="G25" s="19"/>
      <c r="H25" s="19"/>
      <c r="I25" s="19"/>
      <c r="J25" s="19"/>
      <c r="K25" s="19"/>
      <c r="L25" s="19"/>
      <c r="M25" s="19"/>
    </row>
    <row r="26" spans="1:13" ht="12.95" customHeight="1" x14ac:dyDescent="0.2">
      <c r="B26" s="17"/>
      <c r="C26" s="106"/>
      <c r="D26" s="19"/>
      <c r="E26" s="19"/>
      <c r="F26" s="19"/>
      <c r="G26" s="19"/>
      <c r="H26" s="19"/>
      <c r="I26" s="19"/>
      <c r="J26" s="19"/>
      <c r="K26" s="19"/>
      <c r="L26" s="19"/>
      <c r="M26" s="19"/>
    </row>
    <row r="27" spans="1:13" ht="12.95" customHeight="1" x14ac:dyDescent="0.2">
      <c r="B27" s="17"/>
      <c r="C27" s="106"/>
      <c r="D27" s="19"/>
      <c r="E27" s="19"/>
      <c r="F27" s="19"/>
      <c r="G27" s="19"/>
      <c r="H27" s="19"/>
      <c r="I27" s="19"/>
      <c r="J27" s="19"/>
      <c r="K27" s="19"/>
      <c r="L27" s="19"/>
      <c r="M27" s="19"/>
    </row>
    <row r="28" spans="1:13" ht="12.95" customHeight="1" x14ac:dyDescent="0.2">
      <c r="B28" s="17"/>
      <c r="C28" s="106"/>
      <c r="D28" s="19"/>
      <c r="E28" s="19"/>
      <c r="F28" s="19"/>
      <c r="G28" s="19"/>
      <c r="H28" s="19"/>
      <c r="I28" s="19"/>
      <c r="J28" s="19"/>
      <c r="K28" s="19"/>
      <c r="L28" s="19"/>
      <c r="M28" s="19"/>
    </row>
    <row r="29" spans="1:13" ht="12.95" customHeight="1" x14ac:dyDescent="0.2">
      <c r="B29" s="17"/>
      <c r="C29" s="106"/>
      <c r="D29" s="19"/>
      <c r="E29" s="19"/>
      <c r="F29" s="19"/>
      <c r="G29" s="19"/>
      <c r="H29" s="19"/>
      <c r="I29" s="19"/>
      <c r="J29" s="19"/>
      <c r="K29" s="19"/>
      <c r="L29" s="19"/>
      <c r="M29" s="19"/>
    </row>
    <row r="30" spans="1:13" ht="12.95" customHeight="1" x14ac:dyDescent="0.2">
      <c r="B30" s="17"/>
      <c r="C30" s="106"/>
      <c r="D30" s="19"/>
      <c r="E30" s="19"/>
      <c r="F30" s="19"/>
      <c r="G30" s="19"/>
      <c r="H30" s="19"/>
      <c r="I30" s="19"/>
      <c r="J30" s="19"/>
      <c r="K30" s="19"/>
      <c r="L30" s="19"/>
      <c r="M30" s="19"/>
    </row>
    <row r="31" spans="1:13" ht="12.95" customHeight="1" x14ac:dyDescent="0.2">
      <c r="B31" s="17"/>
      <c r="C31" s="106"/>
      <c r="D31" s="19"/>
      <c r="E31" s="19"/>
      <c r="F31" s="19"/>
      <c r="G31" s="19"/>
      <c r="H31" s="19"/>
      <c r="I31" s="19"/>
      <c r="J31" s="19"/>
      <c r="K31" s="19"/>
      <c r="L31" s="19"/>
      <c r="M31" s="19"/>
    </row>
    <row r="32" spans="1:13" ht="12.95" customHeight="1" x14ac:dyDescent="0.2">
      <c r="B32" s="17"/>
      <c r="C32" s="106"/>
      <c r="D32" s="19"/>
      <c r="E32" s="19"/>
      <c r="F32" s="19"/>
      <c r="G32" s="19"/>
      <c r="H32" s="19"/>
      <c r="I32" s="19"/>
      <c r="J32" s="19"/>
      <c r="K32" s="19"/>
      <c r="L32" s="19"/>
      <c r="M32" s="19"/>
    </row>
    <row r="33" spans="2:13" ht="12.95" customHeight="1" x14ac:dyDescent="0.2">
      <c r="B33" s="17"/>
      <c r="C33" s="106"/>
      <c r="D33" s="19"/>
      <c r="E33" s="19"/>
      <c r="F33" s="19"/>
      <c r="G33" s="19"/>
      <c r="H33" s="19"/>
      <c r="I33" s="19"/>
      <c r="J33" s="19"/>
      <c r="K33" s="19"/>
      <c r="L33" s="19"/>
      <c r="M33" s="19"/>
    </row>
    <row r="34" spans="2:13" ht="12.95" customHeight="1" x14ac:dyDescent="0.2">
      <c r="B34" s="17"/>
      <c r="C34" s="106"/>
      <c r="D34" s="19"/>
      <c r="E34" s="19"/>
      <c r="F34" s="19"/>
      <c r="G34" s="19"/>
      <c r="H34" s="19"/>
      <c r="I34" s="19"/>
      <c r="J34" s="19"/>
      <c r="K34" s="19"/>
      <c r="L34" s="19"/>
      <c r="M34" s="19"/>
    </row>
    <row r="35" spans="2:13" ht="12.95" customHeight="1" x14ac:dyDescent="0.2">
      <c r="B35" s="17"/>
      <c r="C35" s="106"/>
      <c r="D35" s="19"/>
      <c r="E35" s="19"/>
      <c r="F35" s="19"/>
      <c r="G35" s="19"/>
      <c r="H35" s="19"/>
      <c r="I35" s="19"/>
      <c r="J35" s="19"/>
      <c r="K35" s="19"/>
      <c r="L35" s="19"/>
      <c r="M35" s="19"/>
    </row>
    <row r="36" spans="2:13" ht="12.95" customHeight="1" x14ac:dyDescent="0.2">
      <c r="B36" s="17"/>
      <c r="C36" s="106"/>
    </row>
    <row r="37" spans="2:13" ht="12.95" customHeight="1" x14ac:dyDescent="0.2">
      <c r="B37" s="17"/>
      <c r="C37" s="106"/>
    </row>
    <row r="38" spans="2:13" ht="12.95" customHeight="1" x14ac:dyDescent="0.2">
      <c r="B38" s="17"/>
      <c r="C38" s="106"/>
    </row>
    <row r="39" spans="2:13" ht="12.95" customHeight="1" x14ac:dyDescent="0.2">
      <c r="B39" s="17"/>
      <c r="C39" s="106"/>
    </row>
    <row r="40" spans="2:13" ht="12.95" customHeight="1" x14ac:dyDescent="0.2">
      <c r="B40" s="17"/>
      <c r="C40" s="106"/>
    </row>
    <row r="41" spans="2:13" ht="12.95" customHeight="1" x14ac:dyDescent="0.2">
      <c r="B41" s="17"/>
      <c r="C41" s="106"/>
    </row>
    <row r="42" spans="2:13" ht="12.95" customHeight="1" x14ac:dyDescent="0.2">
      <c r="B42" s="17"/>
      <c r="C42" s="106"/>
    </row>
    <row r="43" spans="2:13" ht="12.95" customHeight="1" x14ac:dyDescent="0.2">
      <c r="B43" s="17"/>
      <c r="C43" s="106"/>
    </row>
    <row r="44" spans="2:13" ht="12.95" customHeight="1" x14ac:dyDescent="0.2">
      <c r="B44" s="17"/>
      <c r="C44" s="106"/>
    </row>
    <row r="45" spans="2:13" x14ac:dyDescent="0.2">
      <c r="B45" s="17"/>
      <c r="C45" s="106"/>
    </row>
    <row r="46" spans="2:13" x14ac:dyDescent="0.2">
      <c r="B46" s="17"/>
      <c r="C46" s="106"/>
    </row>
    <row r="47" spans="2:13" x14ac:dyDescent="0.2">
      <c r="B47" s="17"/>
      <c r="C47" s="106"/>
    </row>
    <row r="48" spans="2:13" x14ac:dyDescent="0.2">
      <c r="B48" s="17"/>
      <c r="C48" s="106"/>
    </row>
    <row r="49" spans="2:3" x14ac:dyDescent="0.2">
      <c r="B49" s="17"/>
      <c r="C49" s="106"/>
    </row>
    <row r="50" spans="2:3" x14ac:dyDescent="0.2">
      <c r="B50" s="17"/>
      <c r="C50" s="106"/>
    </row>
    <row r="51" spans="2:3" x14ac:dyDescent="0.2">
      <c r="B51" s="17"/>
      <c r="C51" s="106"/>
    </row>
    <row r="52" spans="2:3" x14ac:dyDescent="0.2">
      <c r="B52" s="17"/>
      <c r="C52" s="106"/>
    </row>
    <row r="53" spans="2:3" x14ac:dyDescent="0.2">
      <c r="B53" s="17"/>
      <c r="C53" s="106"/>
    </row>
    <row r="54" spans="2:3" x14ac:dyDescent="0.2">
      <c r="B54" s="17"/>
      <c r="C54" s="106"/>
    </row>
    <row r="55" spans="2:3" x14ac:dyDescent="0.2">
      <c r="B55" s="17"/>
      <c r="C55" s="106"/>
    </row>
    <row r="56" spans="2:3" x14ac:dyDescent="0.2">
      <c r="B56" s="17"/>
      <c r="C56" s="106"/>
    </row>
    <row r="57" spans="2:3" x14ac:dyDescent="0.2">
      <c r="B57" s="17"/>
      <c r="C57" s="106"/>
    </row>
    <row r="58" spans="2:3" x14ac:dyDescent="0.2">
      <c r="B58" s="17"/>
      <c r="C58" s="106"/>
    </row>
    <row r="59" spans="2:3" x14ac:dyDescent="0.2">
      <c r="B59" s="17"/>
      <c r="C59" s="106"/>
    </row>
    <row r="60" spans="2:3" x14ac:dyDescent="0.2">
      <c r="B60" s="17"/>
      <c r="C60" s="106"/>
    </row>
    <row r="61" spans="2:3" x14ac:dyDescent="0.2">
      <c r="B61" s="17"/>
      <c r="C61" s="106"/>
    </row>
    <row r="62" spans="2:3" x14ac:dyDescent="0.2">
      <c r="B62" s="17"/>
      <c r="C62" s="106"/>
    </row>
  </sheetData>
  <sheetProtection selectLockedCells="1" selectUnlockedCells="1"/>
  <mergeCells count="2">
    <mergeCell ref="A4:F4"/>
    <mergeCell ref="A5:F5"/>
  </mergeCells>
  <pageMargins left="0.78749999999999998" right="0.78749999999999998" top="1.0527777777777778" bottom="1.0527777777777778" header="0.78749999999999998" footer="0.78749999999999998"/>
  <pageSetup paperSize="9" scale="84" firstPageNumber="0" orientation="portrait" r:id="rId1"/>
  <headerFooter alignWithMargins="0">
    <oddHeader>&amp;C&amp;"Times New Roman,Normál"&amp;12&amp;A</oddHeader>
    <oddFooter>&amp;C&amp;"Times New Roman,Normál"&amp;12Oldal &amp;P</oddFooter>
  </headerFooter>
  <colBreaks count="1" manualBreakCount="1">
    <brk id="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view="pageBreakPreview" topLeftCell="A46" zoomScaleSheetLayoutView="100" workbookViewId="0">
      <selection activeCell="C55" sqref="C55"/>
    </sheetView>
  </sheetViews>
  <sheetFormatPr defaultColWidth="11.5703125" defaultRowHeight="12.75" x14ac:dyDescent="0.2"/>
  <cols>
    <col min="1" max="1" width="115.85546875" customWidth="1"/>
    <col min="2" max="2" width="12.42578125" bestFit="1" customWidth="1"/>
    <col min="3" max="3" width="11.28515625" bestFit="1" customWidth="1"/>
    <col min="4" max="4" width="12.42578125" bestFit="1" customWidth="1"/>
    <col min="5" max="5" width="21.28515625" customWidth="1"/>
    <col min="6" max="6" width="12" customWidth="1"/>
    <col min="7" max="7" width="13.140625" customWidth="1"/>
    <col min="8" max="8" width="9.140625" customWidth="1"/>
    <col min="9" max="9" width="11.28515625" customWidth="1"/>
    <col min="10" max="10" width="11" customWidth="1"/>
    <col min="11" max="11" width="15" customWidth="1"/>
    <col min="12" max="12" width="12.7109375" customWidth="1"/>
    <col min="13" max="13" width="12.5703125" customWidth="1"/>
    <col min="14" max="14" width="11.7109375" customWidth="1"/>
    <col min="15" max="255" width="9.140625" customWidth="1"/>
  </cols>
  <sheetData>
    <row r="1" spans="1:13" x14ac:dyDescent="0.2">
      <c r="C1" s="11"/>
      <c r="D1" s="11" t="s">
        <v>262</v>
      </c>
      <c r="E1" s="11"/>
    </row>
    <row r="3" spans="1:13" ht="27.75" customHeight="1" x14ac:dyDescent="0.2">
      <c r="A3" s="448" t="s">
        <v>263</v>
      </c>
      <c r="B3" s="448"/>
      <c r="C3" s="448"/>
      <c r="D3" s="448"/>
      <c r="E3" s="275"/>
    </row>
    <row r="4" spans="1:13" ht="15.75" x14ac:dyDescent="0.25">
      <c r="A4" s="237"/>
      <c r="B4" s="236"/>
      <c r="C4" s="216"/>
      <c r="D4" s="216"/>
      <c r="E4" s="216"/>
    </row>
    <row r="5" spans="1:13" ht="68.25" customHeight="1" x14ac:dyDescent="0.2">
      <c r="A5" s="447" t="s">
        <v>264</v>
      </c>
      <c r="B5" s="447"/>
      <c r="C5" s="447"/>
      <c r="D5" s="447"/>
      <c r="E5" s="276"/>
    </row>
    <row r="6" spans="1:13" ht="15.75" x14ac:dyDescent="0.2">
      <c r="A6" s="214"/>
      <c r="B6" s="215"/>
      <c r="C6" s="216"/>
      <c r="D6" s="216"/>
      <c r="E6" s="216"/>
    </row>
    <row r="7" spans="1:13" ht="15.75" x14ac:dyDescent="0.25">
      <c r="A7" s="230" t="s">
        <v>507</v>
      </c>
      <c r="B7" s="216"/>
      <c r="C7" s="216"/>
      <c r="D7" s="216"/>
      <c r="E7" s="216"/>
    </row>
    <row r="8" spans="1:13" ht="15.75" x14ac:dyDescent="0.25">
      <c r="A8" s="230"/>
      <c r="B8" s="216"/>
      <c r="C8" s="216"/>
      <c r="D8" s="216"/>
      <c r="E8" s="216"/>
    </row>
    <row r="9" spans="1:13" ht="12.75" customHeight="1" x14ac:dyDescent="0.2">
      <c r="A9" s="231" t="s">
        <v>490</v>
      </c>
      <c r="B9" s="232"/>
      <c r="C9" s="216"/>
      <c r="D9" s="216"/>
      <c r="E9" s="216"/>
    </row>
    <row r="10" spans="1:13" ht="15.75" x14ac:dyDescent="0.2">
      <c r="A10" s="231" t="s">
        <v>489</v>
      </c>
      <c r="B10" s="232"/>
      <c r="C10" s="216"/>
      <c r="D10" s="216"/>
      <c r="E10" s="216"/>
    </row>
    <row r="11" spans="1:13" ht="15.75" x14ac:dyDescent="0.2">
      <c r="A11" s="231" t="s">
        <v>624</v>
      </c>
      <c r="B11" s="232"/>
      <c r="C11" s="216"/>
      <c r="D11" s="216"/>
      <c r="E11" s="216"/>
    </row>
    <row r="12" spans="1:13" ht="15.75" x14ac:dyDescent="0.2">
      <c r="A12" s="231" t="s">
        <v>625</v>
      </c>
      <c r="B12" s="232"/>
      <c r="C12" s="216"/>
      <c r="D12" s="216"/>
      <c r="E12" s="216"/>
    </row>
    <row r="13" spans="1:13" ht="15.75" x14ac:dyDescent="0.2">
      <c r="A13" s="231" t="s">
        <v>485</v>
      </c>
      <c r="B13" s="216"/>
      <c r="C13" s="216"/>
      <c r="D13" s="216"/>
      <c r="E13" s="216"/>
    </row>
    <row r="14" spans="1:13" ht="15.75" x14ac:dyDescent="0.25">
      <c r="A14" s="229"/>
      <c r="B14" s="216"/>
      <c r="C14" s="217"/>
      <c r="D14" s="217" t="s">
        <v>577</v>
      </c>
      <c r="E14" s="217"/>
    </row>
    <row r="15" spans="1:13" ht="15.75" x14ac:dyDescent="0.2">
      <c r="A15" s="218" t="s">
        <v>265</v>
      </c>
      <c r="B15" s="219">
        <v>2017</v>
      </c>
      <c r="C15" s="219">
        <v>2018</v>
      </c>
      <c r="D15" s="219">
        <v>2019</v>
      </c>
      <c r="E15" s="277"/>
    </row>
    <row r="16" spans="1:13" ht="15.75" x14ac:dyDescent="0.2">
      <c r="A16" s="220" t="s">
        <v>266</v>
      </c>
      <c r="B16" s="221"/>
      <c r="C16" s="221"/>
      <c r="D16" s="221">
        <v>25451866</v>
      </c>
      <c r="E16" s="278"/>
      <c r="K16" s="17"/>
      <c r="L16" s="17"/>
      <c r="M16" s="17"/>
    </row>
    <row r="17" spans="1:14" ht="15.75" x14ac:dyDescent="0.2">
      <c r="A17" s="220" t="s">
        <v>484</v>
      </c>
      <c r="B17" s="221"/>
      <c r="C17" s="221">
        <v>0</v>
      </c>
      <c r="D17" s="221">
        <v>4161690</v>
      </c>
      <c r="E17" s="278"/>
      <c r="F17" s="17"/>
      <c r="K17" s="17"/>
      <c r="L17" s="17"/>
      <c r="M17" s="17"/>
    </row>
    <row r="18" spans="1:14" ht="15.75" x14ac:dyDescent="0.2">
      <c r="A18" s="233" t="s">
        <v>483</v>
      </c>
      <c r="B18" s="221">
        <v>180835000</v>
      </c>
      <c r="C18" s="221"/>
      <c r="D18" s="221"/>
      <c r="E18" s="278"/>
      <c r="K18" s="17"/>
      <c r="L18" s="17"/>
      <c r="M18" s="17"/>
    </row>
    <row r="19" spans="1:14" ht="15.75" x14ac:dyDescent="0.2">
      <c r="A19" s="222" t="s">
        <v>267</v>
      </c>
      <c r="B19" s="223">
        <f>SUM(B18)</f>
        <v>180835000</v>
      </c>
      <c r="C19" s="223">
        <f>SUM(C16:C18)</f>
        <v>0</v>
      </c>
      <c r="D19" s="223">
        <f>SUM(D16:D18)</f>
        <v>29613556</v>
      </c>
      <c r="E19" s="279"/>
      <c r="F19" s="17"/>
      <c r="K19" s="17"/>
      <c r="L19" s="17"/>
      <c r="M19" s="17"/>
    </row>
    <row r="20" spans="1:14" ht="15.75" x14ac:dyDescent="0.2">
      <c r="A20" s="224"/>
      <c r="B20" s="224"/>
      <c r="C20" s="224"/>
      <c r="D20" s="224"/>
      <c r="E20" s="280"/>
      <c r="K20" s="17"/>
      <c r="L20" s="17"/>
      <c r="M20" s="17"/>
    </row>
    <row r="21" spans="1:14" ht="15.75" x14ac:dyDescent="0.2">
      <c r="A21" s="218" t="s">
        <v>268</v>
      </c>
      <c r="B21" s="219">
        <f>+B15</f>
        <v>2017</v>
      </c>
      <c r="C21" s="219">
        <f>+C15</f>
        <v>2018</v>
      </c>
      <c r="D21" s="219">
        <v>2019</v>
      </c>
      <c r="E21" s="277"/>
      <c r="K21" s="17"/>
      <c r="L21" s="17"/>
      <c r="M21" s="17"/>
    </row>
    <row r="22" spans="1:14" ht="15.75" x14ac:dyDescent="0.2">
      <c r="A22" s="225" t="s">
        <v>482</v>
      </c>
      <c r="B22" s="226"/>
      <c r="C22" s="226"/>
      <c r="D22" s="226"/>
      <c r="E22" s="281"/>
      <c r="F22" s="201"/>
      <c r="K22" s="17"/>
      <c r="L22" s="17"/>
      <c r="M22" s="17"/>
    </row>
    <row r="23" spans="1:14" ht="15.75" x14ac:dyDescent="0.2">
      <c r="A23" s="225" t="s">
        <v>481</v>
      </c>
      <c r="B23" s="226"/>
      <c r="C23" s="226"/>
      <c r="D23" s="226"/>
      <c r="E23" s="281"/>
      <c r="F23" s="201"/>
      <c r="K23" s="17"/>
      <c r="L23" s="17"/>
      <c r="M23" s="17"/>
    </row>
    <row r="24" spans="1:14" ht="15.75" x14ac:dyDescent="0.2">
      <c r="A24" s="225" t="s">
        <v>488</v>
      </c>
      <c r="B24" s="226"/>
      <c r="C24" s="226">
        <v>2292350</v>
      </c>
      <c r="D24" s="226">
        <v>710440</v>
      </c>
      <c r="E24" s="281"/>
      <c r="F24" s="201"/>
      <c r="K24" s="17"/>
      <c r="L24" s="17"/>
      <c r="M24" s="17"/>
    </row>
    <row r="25" spans="1:14" ht="15.75" x14ac:dyDescent="0.2">
      <c r="A25" s="220" t="s">
        <v>479</v>
      </c>
      <c r="B25" s="221"/>
      <c r="C25" s="221">
        <v>61635558</v>
      </c>
      <c r="D25" s="221">
        <f>120358342+25451866</f>
        <v>145810208</v>
      </c>
      <c r="E25" s="278"/>
      <c r="F25" s="202"/>
      <c r="K25" s="17"/>
    </row>
    <row r="26" spans="1:14" ht="15.75" x14ac:dyDescent="0.2">
      <c r="A26" s="227" t="s">
        <v>215</v>
      </c>
      <c r="B26" s="228">
        <f>SUM(B22:B25)</f>
        <v>0</v>
      </c>
      <c r="C26" s="228">
        <f>SUM(C22:C25)</f>
        <v>63927908</v>
      </c>
      <c r="D26" s="228">
        <f>SUM(D22:D25)</f>
        <v>146520648</v>
      </c>
      <c r="E26" s="235"/>
      <c r="F26" s="17"/>
      <c r="G26" s="17"/>
      <c r="K26" s="17"/>
      <c r="L26" s="17"/>
      <c r="M26" s="17"/>
    </row>
    <row r="27" spans="1:14" ht="15.75" x14ac:dyDescent="0.2">
      <c r="A27" s="234"/>
      <c r="B27" s="235"/>
      <c r="C27" s="216"/>
      <c r="D27" s="216"/>
      <c r="E27" s="216"/>
      <c r="N27" s="17"/>
    </row>
    <row r="28" spans="1:14" ht="15.75" x14ac:dyDescent="0.25">
      <c r="A28" s="229"/>
      <c r="B28" s="216"/>
      <c r="C28" s="216"/>
      <c r="D28" s="216"/>
      <c r="E28" s="216"/>
    </row>
    <row r="29" spans="1:14" ht="15.75" x14ac:dyDescent="0.25">
      <c r="A29" s="230" t="s">
        <v>508</v>
      </c>
      <c r="B29" s="236"/>
      <c r="C29" s="216"/>
      <c r="D29" s="216"/>
      <c r="E29" s="282"/>
    </row>
    <row r="30" spans="1:14" ht="15.75" x14ac:dyDescent="0.25">
      <c r="A30" s="230"/>
      <c r="B30" s="236"/>
      <c r="C30" s="216"/>
      <c r="D30" s="216"/>
      <c r="E30" s="216"/>
    </row>
    <row r="31" spans="1:14" ht="12.75" customHeight="1" x14ac:dyDescent="0.2">
      <c r="A31" s="446" t="s">
        <v>487</v>
      </c>
      <c r="B31" s="446"/>
      <c r="C31" s="216"/>
      <c r="D31" s="216"/>
      <c r="E31" s="216"/>
    </row>
    <row r="32" spans="1:14" ht="15.75" x14ac:dyDescent="0.2">
      <c r="A32" s="231" t="s">
        <v>486</v>
      </c>
      <c r="B32" s="231"/>
      <c r="C32" s="216"/>
      <c r="D32" s="216"/>
      <c r="E32" s="216"/>
    </row>
    <row r="33" spans="1:12" ht="15.75" x14ac:dyDescent="0.2">
      <c r="A33" s="231" t="s">
        <v>622</v>
      </c>
      <c r="B33" s="231"/>
      <c r="C33" s="216"/>
      <c r="D33" s="216"/>
      <c r="E33" s="216"/>
    </row>
    <row r="34" spans="1:12" ht="15.75" x14ac:dyDescent="0.2">
      <c r="A34" s="231" t="s">
        <v>623</v>
      </c>
      <c r="B34" s="231"/>
      <c r="C34" s="216"/>
      <c r="D34" s="216"/>
      <c r="E34" s="216"/>
    </row>
    <row r="35" spans="1:12" ht="15.75" x14ac:dyDescent="0.25">
      <c r="A35" s="231" t="s">
        <v>485</v>
      </c>
      <c r="B35" s="236"/>
      <c r="C35" s="216"/>
      <c r="D35" s="216"/>
      <c r="E35" s="216"/>
    </row>
    <row r="36" spans="1:12" ht="15.75" x14ac:dyDescent="0.25">
      <c r="A36" s="216"/>
      <c r="B36" s="216"/>
      <c r="C36" s="217"/>
      <c r="D36" s="217" t="s">
        <v>577</v>
      </c>
      <c r="E36" s="217"/>
    </row>
    <row r="37" spans="1:12" ht="15.75" x14ac:dyDescent="0.2">
      <c r="A37" s="218" t="s">
        <v>265</v>
      </c>
      <c r="B37" s="219">
        <v>2017</v>
      </c>
      <c r="C37" s="219">
        <v>2018</v>
      </c>
      <c r="D37" s="219">
        <v>2019</v>
      </c>
      <c r="E37" s="277"/>
      <c r="I37" s="2"/>
      <c r="J37" s="2"/>
      <c r="K37" s="2"/>
    </row>
    <row r="38" spans="1:12" ht="15.75" x14ac:dyDescent="0.2">
      <c r="A38" s="220" t="s">
        <v>266</v>
      </c>
      <c r="B38" s="221"/>
      <c r="C38" s="221"/>
      <c r="D38" s="221">
        <v>81373196</v>
      </c>
      <c r="E38" s="278"/>
      <c r="I38" s="205"/>
      <c r="J38" s="205"/>
      <c r="K38" s="2"/>
    </row>
    <row r="39" spans="1:12" ht="15.75" x14ac:dyDescent="0.2">
      <c r="A39" s="220" t="s">
        <v>484</v>
      </c>
      <c r="B39" s="221"/>
      <c r="C39" s="221">
        <v>0</v>
      </c>
      <c r="D39" s="221">
        <v>35120890</v>
      </c>
      <c r="E39" s="278"/>
      <c r="F39" s="203"/>
      <c r="G39" s="2"/>
      <c r="I39" s="205"/>
      <c r="J39" s="205"/>
      <c r="K39" s="2"/>
    </row>
    <row r="40" spans="1:12" ht="15.75" x14ac:dyDescent="0.2">
      <c r="A40" s="233" t="s">
        <v>483</v>
      </c>
      <c r="B40" s="221">
        <v>287000000</v>
      </c>
      <c r="C40" s="221"/>
      <c r="D40" s="221"/>
      <c r="E40" s="278"/>
      <c r="F40" s="203"/>
      <c r="G40" s="2"/>
      <c r="I40" s="203"/>
      <c r="J40" s="205"/>
      <c r="K40" s="2"/>
    </row>
    <row r="41" spans="1:12" ht="15.75" x14ac:dyDescent="0.2">
      <c r="A41" s="222" t="s">
        <v>267</v>
      </c>
      <c r="B41" s="223">
        <f>SUM(B40)</f>
        <v>287000000</v>
      </c>
      <c r="C41" s="223">
        <f>C38+C39</f>
        <v>0</v>
      </c>
      <c r="D41" s="223">
        <f>D38+D39</f>
        <v>116494086</v>
      </c>
      <c r="E41" s="279"/>
      <c r="F41" s="205"/>
      <c r="G41" s="2"/>
      <c r="I41" s="205"/>
      <c r="J41" s="205"/>
      <c r="K41" s="2"/>
    </row>
    <row r="42" spans="1:12" ht="15.75" x14ac:dyDescent="0.2">
      <c r="A42" s="224"/>
      <c r="B42" s="224"/>
      <c r="C42" s="224"/>
      <c r="D42" s="224"/>
      <c r="E42" s="280"/>
      <c r="F42" s="2"/>
      <c r="G42" s="2"/>
      <c r="I42" s="205"/>
      <c r="J42" s="205"/>
      <c r="K42" s="2"/>
    </row>
    <row r="43" spans="1:12" ht="15.75" x14ac:dyDescent="0.2">
      <c r="A43" s="218" t="s">
        <v>268</v>
      </c>
      <c r="B43" s="219">
        <f>+B37</f>
        <v>2017</v>
      </c>
      <c r="C43" s="219">
        <f>+C37</f>
        <v>2018</v>
      </c>
      <c r="D43" s="219">
        <v>2019</v>
      </c>
      <c r="E43" s="277"/>
      <c r="F43" s="2"/>
      <c r="G43" s="2"/>
      <c r="I43" s="205"/>
      <c r="J43" s="205"/>
      <c r="K43" s="2"/>
    </row>
    <row r="44" spans="1:12" ht="15.75" x14ac:dyDescent="0.2">
      <c r="A44" s="225" t="s">
        <v>482</v>
      </c>
      <c r="B44" s="226"/>
      <c r="C44" s="226"/>
      <c r="D44" s="226"/>
      <c r="E44" s="281"/>
      <c r="F44" s="204"/>
      <c r="G44" s="205"/>
      <c r="I44" s="205"/>
      <c r="J44" s="205"/>
      <c r="K44" s="2"/>
    </row>
    <row r="45" spans="1:12" ht="15.75" x14ac:dyDescent="0.2">
      <c r="A45" s="225" t="s">
        <v>481</v>
      </c>
      <c r="B45" s="226"/>
      <c r="C45" s="226"/>
      <c r="D45" s="226"/>
      <c r="E45" s="281"/>
      <c r="F45" s="204"/>
      <c r="G45" s="205"/>
      <c r="I45" s="205"/>
      <c r="J45" s="205"/>
      <c r="K45" s="2"/>
    </row>
    <row r="46" spans="1:12" ht="15.75" x14ac:dyDescent="0.2">
      <c r="A46" s="225" t="s">
        <v>480</v>
      </c>
      <c r="B46" s="226"/>
      <c r="C46" s="226">
        <v>0</v>
      </c>
      <c r="D46" s="226">
        <v>33378390</v>
      </c>
      <c r="E46" s="281"/>
      <c r="F46" s="204"/>
      <c r="G46" s="205"/>
      <c r="I46" s="205"/>
      <c r="J46" s="205"/>
      <c r="K46" s="2"/>
    </row>
    <row r="47" spans="1:12" ht="15.75" x14ac:dyDescent="0.2">
      <c r="A47" s="220" t="s">
        <v>206</v>
      </c>
      <c r="B47" s="221"/>
      <c r="C47" s="221">
        <v>0</v>
      </c>
      <c r="D47" s="221">
        <v>288742500</v>
      </c>
      <c r="E47" s="278"/>
      <c r="F47" s="203"/>
      <c r="G47" s="205"/>
      <c r="I47" s="205"/>
      <c r="J47" s="205"/>
      <c r="K47" s="2"/>
    </row>
    <row r="48" spans="1:12" ht="15.75" x14ac:dyDescent="0.2">
      <c r="A48" s="227" t="s">
        <v>215</v>
      </c>
      <c r="B48" s="228">
        <f>SUM(B44:B47)</f>
        <v>0</v>
      </c>
      <c r="C48" s="228">
        <f>SUM(C44:C47)</f>
        <v>0</v>
      </c>
      <c r="D48" s="228">
        <f>SUM(D44:D47)</f>
        <v>322120890</v>
      </c>
      <c r="E48" s="235"/>
      <c r="F48" s="205"/>
      <c r="G48" s="205"/>
      <c r="I48" s="205"/>
      <c r="J48" s="205"/>
      <c r="K48" s="205"/>
      <c r="L48" s="17"/>
    </row>
    <row r="49" spans="1:6" ht="15" x14ac:dyDescent="0.2">
      <c r="A49" s="216"/>
      <c r="B49" s="216"/>
      <c r="C49" s="216"/>
      <c r="D49" s="216"/>
      <c r="E49" s="216"/>
    </row>
    <row r="50" spans="1:6" ht="15" x14ac:dyDescent="0.2">
      <c r="A50" s="216"/>
      <c r="B50" s="216"/>
      <c r="C50" s="216"/>
      <c r="D50" s="216"/>
      <c r="E50" s="216"/>
    </row>
    <row r="51" spans="1:6" ht="15.75" x14ac:dyDescent="0.25">
      <c r="A51" s="230" t="s">
        <v>509</v>
      </c>
      <c r="B51" s="236"/>
      <c r="C51" s="216"/>
      <c r="D51" s="216"/>
      <c r="E51" s="216"/>
    </row>
    <row r="52" spans="1:6" ht="15.75" x14ac:dyDescent="0.25">
      <c r="A52" s="230"/>
      <c r="B52" s="236"/>
      <c r="C52" s="216"/>
      <c r="D52" s="216"/>
      <c r="E52" s="216"/>
    </row>
    <row r="53" spans="1:6" ht="15.75" x14ac:dyDescent="0.2">
      <c r="A53" s="446" t="s">
        <v>505</v>
      </c>
      <c r="B53" s="446"/>
      <c r="C53" s="216"/>
      <c r="D53" s="216"/>
      <c r="E53" s="216"/>
    </row>
    <row r="54" spans="1:6" ht="15.75" x14ac:dyDescent="0.2">
      <c r="A54" s="231" t="s">
        <v>486</v>
      </c>
      <c r="B54" s="231"/>
      <c r="C54" s="216"/>
      <c r="D54" s="216"/>
      <c r="E54" s="216"/>
    </row>
    <row r="55" spans="1:6" ht="15.75" x14ac:dyDescent="0.2">
      <c r="A55" s="231" t="s">
        <v>503</v>
      </c>
      <c r="B55" s="231"/>
      <c r="C55" s="216"/>
      <c r="D55" s="216"/>
      <c r="E55" s="216"/>
    </row>
    <row r="56" spans="1:6" ht="15.75" x14ac:dyDescent="0.2">
      <c r="A56" s="231" t="s">
        <v>504</v>
      </c>
      <c r="B56" s="231"/>
      <c r="C56" s="216"/>
      <c r="D56" s="216"/>
      <c r="E56" s="216"/>
    </row>
    <row r="57" spans="1:6" ht="15.75" x14ac:dyDescent="0.25">
      <c r="A57" s="231" t="s">
        <v>485</v>
      </c>
      <c r="B57" s="236"/>
      <c r="C57" s="216"/>
      <c r="D57" s="216"/>
      <c r="E57" s="216"/>
    </row>
    <row r="58" spans="1:6" ht="15.75" x14ac:dyDescent="0.25">
      <c r="A58" s="216"/>
      <c r="B58" s="216"/>
      <c r="C58" s="217" t="s">
        <v>577</v>
      </c>
      <c r="D58" s="217"/>
      <c r="E58" s="217"/>
    </row>
    <row r="59" spans="1:6" ht="15.75" x14ac:dyDescent="0.2">
      <c r="A59" s="218" t="s">
        <v>265</v>
      </c>
      <c r="B59" s="219">
        <v>2018</v>
      </c>
      <c r="C59" s="219">
        <v>2019</v>
      </c>
      <c r="D59" s="277"/>
      <c r="E59" s="277"/>
    </row>
    <row r="60" spans="1:6" ht="15.75" x14ac:dyDescent="0.2">
      <c r="A60" s="220" t="s">
        <v>266</v>
      </c>
      <c r="B60" s="221"/>
      <c r="C60" s="221"/>
      <c r="D60" s="278"/>
      <c r="E60" s="278"/>
    </row>
    <row r="61" spans="1:6" ht="15.75" x14ac:dyDescent="0.2">
      <c r="A61" s="220" t="s">
        <v>484</v>
      </c>
      <c r="B61" s="221">
        <v>47425611</v>
      </c>
      <c r="C61" s="221"/>
      <c r="D61" s="278"/>
      <c r="E61" s="278"/>
      <c r="F61" s="205"/>
    </row>
    <row r="62" spans="1:6" ht="15.75" x14ac:dyDescent="0.2">
      <c r="A62" s="233" t="s">
        <v>506</v>
      </c>
      <c r="B62" s="221">
        <v>47425611</v>
      </c>
      <c r="C62" s="221"/>
      <c r="D62" s="278"/>
      <c r="E62" s="278"/>
      <c r="F62" s="205"/>
    </row>
    <row r="63" spans="1:6" ht="15.75" x14ac:dyDescent="0.2">
      <c r="A63" s="222" t="s">
        <v>267</v>
      </c>
      <c r="B63" s="223">
        <f>SUM(B62)</f>
        <v>47425611</v>
      </c>
      <c r="C63" s="223">
        <f>C60+C61</f>
        <v>0</v>
      </c>
      <c r="D63" s="279"/>
      <c r="E63" s="279"/>
      <c r="F63" s="205"/>
    </row>
    <row r="64" spans="1:6" ht="15.75" x14ac:dyDescent="0.2">
      <c r="A64" s="224"/>
      <c r="B64" s="224"/>
      <c r="C64" s="224"/>
      <c r="D64" s="280"/>
      <c r="E64" s="280"/>
      <c r="F64" s="205"/>
    </row>
    <row r="65" spans="1:6" ht="15.75" x14ac:dyDescent="0.2">
      <c r="A65" s="218" t="s">
        <v>268</v>
      </c>
      <c r="B65" s="219">
        <f>+B59</f>
        <v>2018</v>
      </c>
      <c r="C65" s="219">
        <f>+C59</f>
        <v>2019</v>
      </c>
      <c r="D65" s="277"/>
      <c r="E65" s="277"/>
      <c r="F65" s="205"/>
    </row>
    <row r="66" spans="1:6" ht="15.75" x14ac:dyDescent="0.2">
      <c r="A66" s="225" t="s">
        <v>482</v>
      </c>
      <c r="B66" s="226"/>
      <c r="C66" s="226"/>
      <c r="D66" s="281"/>
      <c r="E66" s="281"/>
      <c r="F66" s="205"/>
    </row>
    <row r="67" spans="1:6" ht="15.75" x14ac:dyDescent="0.2">
      <c r="A67" s="225" t="s">
        <v>481</v>
      </c>
      <c r="B67" s="226"/>
      <c r="C67" s="226"/>
      <c r="D67" s="281"/>
      <c r="E67" s="281"/>
      <c r="F67" s="205"/>
    </row>
    <row r="68" spans="1:6" ht="15.75" x14ac:dyDescent="0.2">
      <c r="A68" s="225" t="s">
        <v>480</v>
      </c>
      <c r="B68" s="226">
        <v>0</v>
      </c>
      <c r="C68" s="226">
        <v>1611167</v>
      </c>
      <c r="D68" s="281"/>
      <c r="E68" s="281"/>
      <c r="F68" s="205"/>
    </row>
    <row r="69" spans="1:6" ht="15.75" x14ac:dyDescent="0.2">
      <c r="A69" s="220" t="s">
        <v>206</v>
      </c>
      <c r="B69" s="221">
        <v>0</v>
      </c>
      <c r="C69" s="221">
        <v>45814444</v>
      </c>
      <c r="D69" s="278"/>
      <c r="E69" s="278"/>
      <c r="F69" s="205"/>
    </row>
    <row r="70" spans="1:6" ht="15.75" x14ac:dyDescent="0.2">
      <c r="A70" s="227" t="s">
        <v>215</v>
      </c>
      <c r="B70" s="228">
        <f>SUM(B66:B69)</f>
        <v>0</v>
      </c>
      <c r="C70" s="228">
        <f>SUM(C66:C69)</f>
        <v>47425611</v>
      </c>
      <c r="D70" s="235"/>
      <c r="E70" s="235"/>
      <c r="F70" s="205"/>
    </row>
  </sheetData>
  <sheetProtection selectLockedCells="1" selectUnlockedCells="1"/>
  <mergeCells count="4">
    <mergeCell ref="A53:B53"/>
    <mergeCell ref="A31:B31"/>
    <mergeCell ref="A5:D5"/>
    <mergeCell ref="A3:D3"/>
  </mergeCells>
  <conditionalFormatting sqref="B19">
    <cfRule type="cellIs" dxfId="20" priority="7" stopIfTrue="1" operator="equal">
      <formula>0</formula>
    </cfRule>
  </conditionalFormatting>
  <conditionalFormatting sqref="B41">
    <cfRule type="cellIs" dxfId="19" priority="6" stopIfTrue="1" operator="equal">
      <formula>0</formula>
    </cfRule>
  </conditionalFormatting>
  <conditionalFormatting sqref="C19:E19">
    <cfRule type="cellIs" dxfId="18" priority="4" stopIfTrue="1" operator="equal">
      <formula>0</formula>
    </cfRule>
  </conditionalFormatting>
  <conditionalFormatting sqref="C41:E41">
    <cfRule type="cellIs" dxfId="17" priority="3" stopIfTrue="1" operator="equal">
      <formula>0</formula>
    </cfRule>
  </conditionalFormatting>
  <conditionalFormatting sqref="B63">
    <cfRule type="cellIs" dxfId="16" priority="2" stopIfTrue="1" operator="equal">
      <formula>0</formula>
    </cfRule>
  </conditionalFormatting>
  <conditionalFormatting sqref="C63:E63">
    <cfRule type="cellIs" dxfId="15" priority="1" stopIfTrue="1" operator="equal">
      <formula>0</formula>
    </cfRule>
  </conditionalFormatting>
  <pageMargins left="0.39370078740157483" right="0.19685039370078741" top="1.0629921259842521" bottom="1.0629921259842521" header="0.78740157480314965" footer="0.78740157480314965"/>
  <pageSetup paperSize="9" scale="59" firstPageNumber="0" orientation="portrait" r:id="rId1"/>
  <headerFooter alignWithMargins="0">
    <oddHeader>&amp;C&amp;"Times New Roman,Normál"&amp;12&amp;A</oddHeader>
    <oddFooter>&amp;C&amp;"Times New Roman,Normál"&amp;12Oldal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29</vt:i4>
      </vt:variant>
    </vt:vector>
  </HeadingPairs>
  <TitlesOfParts>
    <vt:vector size="46" baseType="lpstr">
      <vt:lpstr>1.Bev-kiad.</vt:lpstr>
      <vt:lpstr>2.Műk.</vt:lpstr>
      <vt:lpstr>3.Felh.</vt:lpstr>
      <vt:lpstr>4. Átadott p.eszk.</vt:lpstr>
      <vt:lpstr>5.finanszírozás</vt:lpstr>
      <vt:lpstr>6.Bev.össz.</vt:lpstr>
      <vt:lpstr>7.Kiad.össz.</vt:lpstr>
      <vt:lpstr>8.Többéves</vt:lpstr>
      <vt:lpstr>9. Eu projekt</vt:lpstr>
      <vt:lpstr>10.Likviditás</vt:lpstr>
      <vt:lpstr>11. Gst</vt:lpstr>
      <vt:lpstr>12. Önk.</vt:lpstr>
      <vt:lpstr>13. Hivatal</vt:lpstr>
      <vt:lpstr>14. GAMESZ</vt:lpstr>
      <vt:lpstr>13.MANKOHivatal</vt:lpstr>
      <vt:lpstr>15. Óvoda</vt:lpstr>
      <vt:lpstr>16. Tourinform</vt:lpstr>
      <vt:lpstr>'1.Bev-kiad.'!Excel_BuiltIn__FilterDatabase</vt:lpstr>
      <vt:lpstr>'2.Műk.'!Excel_BuiltIn__FilterDatabase</vt:lpstr>
      <vt:lpstr>'1.Bev-kiad.'!Excel_BuiltIn_Print_Area</vt:lpstr>
      <vt:lpstr>'2.Műk.'!Excel_BuiltIn_Print_Area</vt:lpstr>
      <vt:lpstr>'3.Felh.'!Excel_BuiltIn_Print_Area</vt:lpstr>
      <vt:lpstr>'4. Átadott p.eszk.'!Excel_BuiltIn_Print_Area</vt:lpstr>
      <vt:lpstr>'1.Bev-kiad.'!Nyomtatási_terület</vt:lpstr>
      <vt:lpstr>'10.Likviditás'!Nyomtatási_terület</vt:lpstr>
      <vt:lpstr>'12. Önk.'!Nyomtatási_terület</vt:lpstr>
      <vt:lpstr>'13. Hivatal'!Nyomtatási_terület</vt:lpstr>
      <vt:lpstr>'13.MANKOHivatal'!Nyomtatási_terület</vt:lpstr>
      <vt:lpstr>'14. GAMESZ'!Nyomtatási_terület</vt:lpstr>
      <vt:lpstr>'15. Óvoda'!Nyomtatási_terület</vt:lpstr>
      <vt:lpstr>'16. Tourinform'!Nyomtatási_terület</vt:lpstr>
      <vt:lpstr>'2.Műk.'!Nyomtatási_terület</vt:lpstr>
      <vt:lpstr>'3.Felh.'!Nyomtatási_terület</vt:lpstr>
      <vt:lpstr>'4. Átadott p.eszk.'!Nyomtatási_terület</vt:lpstr>
      <vt:lpstr>'5.finanszírozás'!Nyomtatási_terület</vt:lpstr>
      <vt:lpstr>'6.Bev.össz.'!Nyomtatási_terület</vt:lpstr>
      <vt:lpstr>'7.Kiad.össz.'!Nyomtatási_terület</vt:lpstr>
      <vt:lpstr>'8.Többéves'!Nyomtatási_terület</vt:lpstr>
      <vt:lpstr>'9. Eu projekt'!Nyomtatási_terület</vt:lpstr>
      <vt:lpstr>'1.Bev-kiad.'!Z_ABF21C5C_6078_4D03_96DF_78390D4F8F84_.wvu.FilterData</vt:lpstr>
      <vt:lpstr>'2.Műk.'!Z_ABF21C5C_6078_4D03_96DF_78390D4F8F84_.wvu.FilterData</vt:lpstr>
      <vt:lpstr>'1.Bev-kiad.'!Z_ABF21C5C_6078_4D03_96DF_78390D4F8F84_.wvu.PrintArea</vt:lpstr>
      <vt:lpstr>'13.MANKOHivatal'!Z_ABF21C5C_6078_4D03_96DF_78390D4F8F84_.wvu.PrintArea</vt:lpstr>
      <vt:lpstr>'2.Műk.'!Z_ABF21C5C_6078_4D03_96DF_78390D4F8F84_.wvu.PrintArea</vt:lpstr>
      <vt:lpstr>'3.Felh.'!Z_ABF21C5C_6078_4D03_96DF_78390D4F8F84_.wvu.PrintArea</vt:lpstr>
      <vt:lpstr>'4. Átadott p.eszk.'!Z_ABF21C5C_6078_4D03_96DF_78390D4F8F84_.wvu.PrintArea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Renáta Hofmann</dc:creator>
  <cp:lastModifiedBy>Renáta Hofmann</cp:lastModifiedBy>
  <cp:lastPrinted>2019-11-15T10:53:30Z</cp:lastPrinted>
  <dcterms:created xsi:type="dcterms:W3CDTF">2019-02-21T09:12:36Z</dcterms:created>
  <dcterms:modified xsi:type="dcterms:W3CDTF">2019-11-15T10:53:34Z</dcterms:modified>
</cp:coreProperties>
</file>