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85" windowHeight="9540" tabRatio="782" firstSheet="2" activeTab="12"/>
  </bookViews>
  <sheets>
    <sheet name="1.sz. mell." sheetId="1" r:id="rId1"/>
    <sheet name="1a.sz. mell.-normatív támogatás" sheetId="2" r:id="rId2"/>
    <sheet name="1b.sz. mell." sheetId="3" r:id="rId3"/>
    <sheet name="2.sz.melléklet" sheetId="4" r:id="rId4"/>
    <sheet name="3. sz. melléklet" sheetId="5" r:id="rId5"/>
    <sheet name="3.a sz. melléklet" sheetId="6" r:id="rId6"/>
    <sheet name="4.sz. mell." sheetId="7" r:id="rId7"/>
    <sheet name="5.sz. mell." sheetId="8" r:id="rId8"/>
    <sheet name="6.sz.mell" sheetId="9" r:id="rId9"/>
    <sheet name="7. sz. melléklet" sheetId="10" r:id="rId10"/>
    <sheet name="8. sz.mell" sheetId="11" r:id="rId11"/>
    <sheet name="9.sz.melléklet" sheetId="12" r:id="rId12"/>
    <sheet name="10. sz. melléklet" sheetId="13" r:id="rId13"/>
  </sheets>
  <definedNames>
    <definedName name="_xlnm.Print_Titles" localSheetId="3">'2.sz.melléklet'!$3:$6</definedName>
    <definedName name="_xlnm.Print_Titles" localSheetId="4">'3. sz. melléklet'!$3:$5</definedName>
    <definedName name="_xlnm.Print_Titles" localSheetId="5">'3.a sz. melléklet'!$3:$4</definedName>
    <definedName name="_xlnm.Print_Titles" localSheetId="8">'6.sz.mell'!$4:$5</definedName>
    <definedName name="_xlnm.Print_Titles" localSheetId="10">'8. sz.mell'!$6:$6</definedName>
    <definedName name="_xlnm.Print_Area" localSheetId="0">'1.sz. mell.'!$A$1:$I$26</definedName>
    <definedName name="_xlnm.Print_Area" localSheetId="12">'10. sz. melléklet'!$A$1:$L$17</definedName>
    <definedName name="_xlnm.Print_Area" localSheetId="1">'1a.sz. mell.-normatív támogatás'!$A$1:$E$55</definedName>
    <definedName name="_xlnm.Print_Area" localSheetId="2">'1b.sz. mell.'!$A$1:$T$26</definedName>
    <definedName name="_xlnm.Print_Area" localSheetId="3">'2.sz.melléklet'!$A$1:$BD$105</definedName>
    <definedName name="_xlnm.Print_Area" localSheetId="4">'3. sz. melléklet'!$A$1:$AB$125</definedName>
    <definedName name="_xlnm.Print_Area" localSheetId="5">'3.a sz. melléklet'!$A$1:$O$319</definedName>
    <definedName name="_xlnm.Print_Area" localSheetId="6">'4.sz. mell.'!$A$1:$F$38</definedName>
    <definedName name="_xlnm.Print_Area" localSheetId="9">'7. sz. melléklet'!$A$1:$Z$34</definedName>
  </definedNames>
  <calcPr fullCalcOnLoad="1"/>
</workbook>
</file>

<file path=xl/sharedStrings.xml><?xml version="1.0" encoding="utf-8"?>
<sst xmlns="http://schemas.openxmlformats.org/spreadsheetml/2006/main" count="2071" uniqueCount="1449">
  <si>
    <t>e Ft-ban</t>
  </si>
  <si>
    <t>Megnevezés</t>
  </si>
  <si>
    <t>Összes kiadás</t>
  </si>
  <si>
    <t>Ssz.</t>
  </si>
  <si>
    <t>Előirányzat</t>
  </si>
  <si>
    <t>Lakott külterület</t>
  </si>
  <si>
    <t>Szociális étkeztetés</t>
  </si>
  <si>
    <t>Bölcsődei ellátás</t>
  </si>
  <si>
    <t>I.</t>
  </si>
  <si>
    <t>II.</t>
  </si>
  <si>
    <t>és kiadási előirányzatai</t>
  </si>
  <si>
    <t>Bevétel</t>
  </si>
  <si>
    <t>Kiadás</t>
  </si>
  <si>
    <t>1.</t>
  </si>
  <si>
    <t>1. Működési célú bevételek</t>
  </si>
  <si>
    <t>1. Működési kiadások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</si>
  <si>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</si>
  <si>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</si>
  <si>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</si>
  <si>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</si>
  <si>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</si>
  <si>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</si>
  <si>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</si>
  <si>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</si>
  <si>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</si>
  <si>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</si>
  <si>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</si>
  <si>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</si>
  <si>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1. összesen</t>
  </si>
  <si>
    <t>15.</t>
  </si>
  <si>
    <t>2. Felhalmozási és tőkejellegű bevételek</t>
  </si>
  <si>
    <t>2. Felhalmozási kiadások</t>
  </si>
  <si>
    <t>16.</t>
  </si>
  <si>
    <t>18.</t>
  </si>
  <si>
    <t>19.</t>
  </si>
  <si>
    <t>22.</t>
  </si>
  <si>
    <t>23.</t>
  </si>
  <si>
    <t>2. összesen</t>
  </si>
  <si>
    <t>24.</t>
  </si>
  <si>
    <t>Bevételek összesen</t>
  </si>
  <si>
    <t>Kiadások összesen</t>
  </si>
  <si>
    <t>Tanyagondnok</t>
  </si>
  <si>
    <t>Összesen</t>
  </si>
  <si>
    <t>Cím</t>
  </si>
  <si>
    <t>Al-</t>
  </si>
  <si>
    <t>cím</t>
  </si>
  <si>
    <t>Közvilágítás</t>
  </si>
  <si>
    <t>11.</t>
  </si>
  <si>
    <t>megnevezése</t>
  </si>
  <si>
    <t>Engedélyezett lészámból</t>
  </si>
  <si>
    <t>Éves</t>
  </si>
  <si>
    <t>létszám</t>
  </si>
  <si>
    <t>enged.létszám</t>
  </si>
  <si>
    <t>szakmai</t>
  </si>
  <si>
    <t>techikai</t>
  </si>
  <si>
    <t>száma</t>
  </si>
  <si>
    <t>(fő)</t>
  </si>
  <si>
    <t>eFt-ban</t>
  </si>
  <si>
    <t>Önállóan működő intézmények</t>
  </si>
  <si>
    <t>25.</t>
  </si>
  <si>
    <t>26.</t>
  </si>
  <si>
    <t>27.</t>
  </si>
  <si>
    <t>28.</t>
  </si>
  <si>
    <t>Önkormányzat</t>
  </si>
  <si>
    <t>EESZI</t>
  </si>
  <si>
    <t>illetménykeret</t>
  </si>
  <si>
    <t xml:space="preserve">Sándorfalvi Kulturális Központ </t>
  </si>
  <si>
    <t>I. Helyi önkormányzatok működésének általános támogatása</t>
  </si>
  <si>
    <t>Önkormányzati hivatal működésének támogatása</t>
  </si>
  <si>
    <t>Zöldterület-gazdálkodás</t>
  </si>
  <si>
    <t>Köztemető</t>
  </si>
  <si>
    <t>Közutak fenntartása</t>
  </si>
  <si>
    <t>Időskorúak int. ellátása</t>
  </si>
  <si>
    <t>Egyéb kötelező önkormányzati feladatok</t>
  </si>
  <si>
    <t>Összes állami forrás:</t>
  </si>
  <si>
    <t>SKK</t>
  </si>
  <si>
    <t>Terv</t>
  </si>
  <si>
    <t>Ebrendészet</t>
  </si>
  <si>
    <t>Sf-Szatymaz Szennyvíz Beruházó Társulás</t>
  </si>
  <si>
    <t>Közfoglalkoztatás</t>
  </si>
  <si>
    <t>KÖH</t>
  </si>
  <si>
    <t>létszámváltozás</t>
  </si>
  <si>
    <t>Gyermekétkeztetés - bértámogatás</t>
  </si>
  <si>
    <t>Gyermekétkeztetés - üzemeltetési támogatás</t>
  </si>
  <si>
    <t>Sándorfalva Városi Önkormányzat</t>
  </si>
  <si>
    <t>A települési önkormányzatok működésének támogatása beszámítás és kiegészítés után</t>
  </si>
  <si>
    <t>Szociális feladatok</t>
  </si>
  <si>
    <t>Szociális, gyermekjóléti és gyermekétkeztetési feladatok összesen</t>
  </si>
  <si>
    <t>III.</t>
  </si>
  <si>
    <t>A települési önkormányzatok kulturális feladatainak támogatása összesen</t>
  </si>
  <si>
    <t>IV. A települési önkormányzatok kulturális feladatainak támogatása</t>
  </si>
  <si>
    <t>IV.</t>
  </si>
  <si>
    <t>III. A települési önkormányzatok szociális, gyermekjóléti és gyermekétkeztetési feladatainak támogatása</t>
  </si>
  <si>
    <t>II. A települési önkormányzatok egyes köznevelési feladatainak támogatása</t>
  </si>
  <si>
    <t>A települési önkormányzatok egyes köznevelési feladatainak támogatása összesen</t>
  </si>
  <si>
    <t>Beruházás (K6)</t>
  </si>
  <si>
    <t>Felújítás (K7)</t>
  </si>
  <si>
    <t>Tartalékok (K5)</t>
  </si>
  <si>
    <t>Dologi kiadások (K3)</t>
  </si>
  <si>
    <t>Személyi juttatások (K1)</t>
  </si>
  <si>
    <t>Munkaadókat terhelő járulékok (K2)</t>
  </si>
  <si>
    <t>Ellátottak pénzbeli juttatásai (K4)</t>
  </si>
  <si>
    <t>Egyéb felh. c. kiadások (K8)</t>
  </si>
  <si>
    <t>Szolgáltatások ellenértéke</t>
  </si>
  <si>
    <t>Közvetített szolgáltatások ellenértéke</t>
  </si>
  <si>
    <t>Ellátási díjak</t>
  </si>
  <si>
    <t>Kiszámlázott általános forgalmi adó</t>
  </si>
  <si>
    <t>Felhalmozási c. támogatások áht-n belülről (B2)</t>
  </si>
  <si>
    <t>Közhatalmi bevételek (B3)</t>
  </si>
  <si>
    <t>Működési bevételek (B4)</t>
  </si>
  <si>
    <t>Felhalmozási bevételek (B5)</t>
  </si>
  <si>
    <t>Működési c. átvett pénzeszközök (B6)</t>
  </si>
  <si>
    <t>Felhalmozási c. átvett pénzeszköz (B7)</t>
  </si>
  <si>
    <t>Finanszírozási bevételek (B8)</t>
  </si>
  <si>
    <t>Működési c. támogatások áht-n belülről (B1)</t>
  </si>
  <si>
    <t>Egyéb működési c. kiadások (K5)</t>
  </si>
  <si>
    <t>17.</t>
  </si>
  <si>
    <t>20.</t>
  </si>
  <si>
    <t>21.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</si>
  <si>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</si>
  <si>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</si>
  <si>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</si>
  <si>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</si>
  <si>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</si>
  <si>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</si>
  <si>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</si>
  <si>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</si>
  <si>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</si>
  <si>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</si>
  <si>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</si>
  <si>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</si>
  <si>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</si>
  <si>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</si>
  <si>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</si>
  <si>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</si>
  <si>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</si>
  <si>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</si>
  <si>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</si>
  <si>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</si>
  <si>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</si>
  <si>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</si>
  <si>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</si>
  <si>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</si>
  <si>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</si>
  <si>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</si>
  <si>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</si>
  <si>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43.</t>
  </si>
  <si>
    <t>Egyesített Egészségügyi és Szociális Intézmény</t>
  </si>
  <si>
    <t>Család- és gyermekjóléti szolgálat (2016.01.01.-től)</t>
  </si>
  <si>
    <t>Szünidei étkeztetés</t>
  </si>
  <si>
    <t>Települési önkormányzatok nyilvános könyvtári és közművelődési feladatainak támogatása</t>
  </si>
  <si>
    <t>Ágazati pótlék, kiegészítő ágazati pótlék</t>
  </si>
  <si>
    <t>Összes bevétel</t>
  </si>
  <si>
    <t>Szennyvíz Társulás</t>
  </si>
  <si>
    <t>Sándorfalva Önkormányzata irányítása alá tartozó intézmények ill. egyéb kiemelt feladatok  önfinanszírozó képességének alakulása</t>
  </si>
  <si>
    <t>S.</t>
  </si>
  <si>
    <t>Intézmények</t>
  </si>
  <si>
    <t>Normatív állami</t>
  </si>
  <si>
    <t>Saját bevétel</t>
  </si>
  <si>
    <t>Önfinanszírozó</t>
  </si>
  <si>
    <t>Önkormányzati kieg.</t>
  </si>
  <si>
    <t>sz.</t>
  </si>
  <si>
    <t>Ft</t>
  </si>
  <si>
    <t>hjár.</t>
  </si>
  <si>
    <t>képesség %</t>
  </si>
  <si>
    <t>Pipacs Óvoda</t>
  </si>
  <si>
    <t>Időskorúak nappali szoc.ellátása</t>
  </si>
  <si>
    <t>Házi segítségnyújtás</t>
  </si>
  <si>
    <t>Védőnői szolgálat</t>
  </si>
  <si>
    <t>EESZI összesen:</t>
  </si>
  <si>
    <t>SKK összesen:</t>
  </si>
  <si>
    <t>Összesen:</t>
  </si>
  <si>
    <t>Család-, és gyermekjóléti szolgálat</t>
  </si>
  <si>
    <t>Költségvetési bevételek</t>
  </si>
  <si>
    <t>.../2009. (II.12.) Ör. 8. sz. melléklete</t>
  </si>
  <si>
    <t>Többéves kihatással járó kötelezettségvállalások</t>
  </si>
  <si>
    <t>Feladat</t>
  </si>
  <si>
    <t>Dél-alföldi Hulladékgazdálkodási Társulás működtetése</t>
  </si>
  <si>
    <t>Vérvételi hely-megbízási díjak</t>
  </si>
  <si>
    <t>Sándorfalva-Szatymaz Szennyvíz Beruházó Társulás működtetése</t>
  </si>
  <si>
    <t>Egészségügyi alapellátás - 1 háziorvosi körzet</t>
  </si>
  <si>
    <t>Szegedi Kistérség Többcélú Társulása Polgármesterek tanácsa tagdíj</t>
  </si>
  <si>
    <t>Falugondnokok Duna-Tisza Közi Egyesülete</t>
  </si>
  <si>
    <t>Kisbíró</t>
  </si>
  <si>
    <t>Települési Önkormányzatok Országos Szövetsége tagdíj</t>
  </si>
  <si>
    <t>Kötelezettségvállalások együtt</t>
  </si>
  <si>
    <t xml:space="preserve">Az Önkományzat által nyújtott kölcsönök </t>
  </si>
  <si>
    <t>Az önkormányzati lakások eladásából származó</t>
  </si>
  <si>
    <t>hosszú lejáratú követelések állománya</t>
  </si>
  <si>
    <t>- és kamatkövetelései</t>
  </si>
  <si>
    <t>Déli Napfény Nonprofit Kft. tagi kölcsön</t>
  </si>
  <si>
    <t xml:space="preserve">Önkormányzat által adott kedvezmények </t>
  </si>
  <si>
    <t xml:space="preserve">         </t>
  </si>
  <si>
    <t>Beadás időpontja</t>
  </si>
  <si>
    <t>Pályázati felhívás címe, kódszáma</t>
  </si>
  <si>
    <t>Pályázat, beruházás megnevezeése</t>
  </si>
  <si>
    <t>Beruházás teljes bekerülési összege</t>
  </si>
  <si>
    <t>Támogatási szerződés szerinti költség</t>
  </si>
  <si>
    <t>Pályázati önerő</t>
  </si>
  <si>
    <t>Igényelt támogatás</t>
  </si>
  <si>
    <t>700 eFt</t>
  </si>
  <si>
    <t>Óvodapedagógusok elismert létszáma (8 hóra)</t>
  </si>
  <si>
    <t>Pedagógus szakképzetsséggel nem rendelkező nevelő munkát segítők számának támogatása (8 hóra)</t>
  </si>
  <si>
    <t>Pedagógus szakképzettséggel rendelkező, óvodapedagógusok nevelő munkáját segítők számának támogatása (8 hóra)</t>
  </si>
  <si>
    <t>Óvodapedagógusok elismert létszáma (4 hóra)</t>
  </si>
  <si>
    <t>Pedagógus szakképzetsséggel nem rendelkező nevelő munkát segítők számának támogatása (4 hóra)</t>
  </si>
  <si>
    <t>Óvodaműködtetési támogatás (8 hó)</t>
  </si>
  <si>
    <t>Óvodaműködtetési támogatás (4 hó)</t>
  </si>
  <si>
    <t>Kiegészítő támogatás az óvodapedagógusok minősítéséből adódó többletkiadásokhoz</t>
  </si>
  <si>
    <t>Házi segítségnyujtás- szociális segítés</t>
  </si>
  <si>
    <t>Házi segítségnyújtás - személyi gondozás</t>
  </si>
  <si>
    <t>Sándorfalvi Pipacs Óvoda</t>
  </si>
  <si>
    <t>Egyházi támogatás (2017-2021.)</t>
  </si>
  <si>
    <t>Finanszírozási kiadások (K9)</t>
  </si>
  <si>
    <t>Mód</t>
  </si>
  <si>
    <t>Adatok eFt-ban</t>
  </si>
  <si>
    <t>Pipacs Óvoda összesen</t>
  </si>
  <si>
    <t>TOP-2.1.1-15-CS1-2016-00004</t>
  </si>
  <si>
    <t>Sándorfalvi piactér fejlesztése, bővítése</t>
  </si>
  <si>
    <t>Sándorfalva Bikakaszáló területén alap infrastrukturális feltételek kialakítása gazdaság- és vállalkozásfejlesztési célból</t>
  </si>
  <si>
    <t>TOP-2.1.2-15-CS1-2016-00006</t>
  </si>
  <si>
    <t>Zöld város kialakítása Sándorfalván</t>
  </si>
  <si>
    <t>A Nádastó Szabadidőpark komplex turisztikai fejlesztése</t>
  </si>
  <si>
    <t>2016.</t>
  </si>
  <si>
    <t>2017.</t>
  </si>
  <si>
    <t>TOP-1.2.1-16-CS1-2017-00005</t>
  </si>
  <si>
    <t>TOP-1.1.1-16-CS1-2017-00003</t>
  </si>
  <si>
    <t>TOP-5.3.1-16-CS1-2017-00008</t>
  </si>
  <si>
    <t>Közösségfejlesztés Dóc, Ópusztaszer, Sádnorfava és Szatymaz összefogásával</t>
  </si>
  <si>
    <t xml:space="preserve">2017. </t>
  </si>
  <si>
    <t>2018. évi terv</t>
  </si>
  <si>
    <t>Kiegészítő támogatás</t>
  </si>
  <si>
    <t>Polgármesteri illetmény bértámogatása</t>
  </si>
  <si>
    <t>Családsegítés</t>
  </si>
  <si>
    <t>Gyermekjóléti szolgálat</t>
  </si>
  <si>
    <t>Bölcsődei dolgozók elismert bértámogatása</t>
  </si>
  <si>
    <t>Bölcsöde üzemeltetési támogatás</t>
  </si>
  <si>
    <t>Sándorfalva Város Önkormányzata 2018.  évi költségvetésének működési és felhalmozási célú bevételi</t>
  </si>
  <si>
    <t>Kapott támogatás 2017. dec. 31-ig</t>
  </si>
  <si>
    <t>Teljesített kifizetés 2017. dec. 31-ig</t>
  </si>
  <si>
    <t>2018. évi támogatási igény</t>
  </si>
  <si>
    <t>2018. évi kiadási előirányzat</t>
  </si>
  <si>
    <t>TOP-3.1.1-15-CS1-2016-00003</t>
  </si>
  <si>
    <t>Sándorfalva-Szatymaz-Dóc Települések Egészségügyi Alapellátásának Közös Fejlesztéséért Önkormányzati Társulás működtetése</t>
  </si>
  <si>
    <t>2018. évi létszám-előirányzat  és illetménykeret</t>
  </si>
  <si>
    <t>2017. évi záró</t>
  </si>
  <si>
    <t>2018. évi</t>
  </si>
  <si>
    <r>
      <t>Közös Önkormányzati Hivatal</t>
    </r>
    <r>
      <rPr>
        <sz val="8"/>
        <rFont val="Arial"/>
        <family val="2"/>
      </rPr>
      <t xml:space="preserve"> (köztisztviselő 34fő + polgármester+1 fő munkaszerződéssel)</t>
    </r>
  </si>
  <si>
    <t>Sándorvalva Város 2018. évi kiadásai</t>
  </si>
  <si>
    <t xml:space="preserve"> forintban</t>
  </si>
  <si>
    <t>Sor-
szám</t>
  </si>
  <si>
    <t>Rovat megnevezése</t>
  </si>
  <si>
    <t>Rovat
száma</t>
  </si>
  <si>
    <t xml:space="preserve">SKK </t>
  </si>
  <si>
    <t>EÜ Társulás</t>
  </si>
  <si>
    <t>01</t>
  </si>
  <si>
    <t>Törvény szerinti illetmények, munkabérek</t>
  </si>
  <si>
    <t>K1101</t>
  </si>
  <si>
    <t>02</t>
  </si>
  <si>
    <t>03</t>
  </si>
  <si>
    <t>04</t>
  </si>
  <si>
    <t>05</t>
  </si>
  <si>
    <t>06</t>
  </si>
  <si>
    <t>Jubileumi jutalom</t>
  </si>
  <si>
    <t>K1106</t>
  </si>
  <si>
    <t>07</t>
  </si>
  <si>
    <t>Béren kívüli juttatások</t>
  </si>
  <si>
    <t>K1107</t>
  </si>
  <si>
    <t>08</t>
  </si>
  <si>
    <t>09</t>
  </si>
  <si>
    <t>Közlekedési költségtérítés</t>
  </si>
  <si>
    <t>K1109</t>
  </si>
  <si>
    <t>10</t>
  </si>
  <si>
    <t>11</t>
  </si>
  <si>
    <t>12</t>
  </si>
  <si>
    <t>13</t>
  </si>
  <si>
    <t>Foglalkoztatottak egyéb személyi juttatásai</t>
  </si>
  <si>
    <t>K1113</t>
  </si>
  <si>
    <t>14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</si>
  <si>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</si>
  <si>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</si>
  <si>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</si>
  <si>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</si>
  <si>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</si>
  <si>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</si>
  <si>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</si>
  <si>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</si>
  <si>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</si>
  <si>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</si>
  <si>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</si>
  <si>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K12</t>
  </si>
  <si>
    <t>19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</si>
  <si>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</si>
  <si>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</si>
  <si>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</si>
  <si>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</si>
  <si>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</si>
  <si>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</si>
  <si>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</si>
  <si>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</si>
  <si>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</si>
  <si>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</si>
  <si>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</si>
  <si>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</si>
  <si>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</si>
  <si>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</si>
  <si>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</si>
  <si>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</si>
  <si>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</si>
  <si>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</si>
  <si>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</si>
  <si>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</si>
  <si>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</si>
  <si>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</si>
  <si>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</si>
  <si>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</si>
  <si>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</si>
  <si>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</si>
  <si>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</si>
  <si>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</si>
  <si>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</si>
  <si>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</si>
  <si>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</si>
  <si>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</si>
  <si>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</si>
  <si>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</si>
  <si>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</si>
  <si>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</si>
  <si>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</si>
  <si>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</si>
  <si>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</si>
  <si>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</si>
  <si>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</si>
  <si>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</si>
  <si>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</si>
  <si>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</si>
  <si>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</si>
  <si>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</si>
  <si>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</si>
  <si>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</si>
  <si>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</si>
  <si>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</si>
  <si>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</si>
  <si>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</si>
  <si>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</si>
  <si>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</si>
  <si>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</si>
  <si>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</si>
  <si>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</si>
  <si>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</si>
  <si>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</si>
  <si>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</si>
  <si>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</si>
  <si>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</si>
  <si>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</si>
  <si>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</si>
  <si>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</si>
  <si>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</si>
  <si>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</si>
  <si>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</si>
  <si>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</si>
  <si>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</si>
  <si>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K35</t>
  </si>
  <si>
    <t>45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</si>
  <si>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</si>
  <si>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</si>
  <si>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</si>
  <si>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</si>
  <si>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</si>
  <si>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</si>
  <si>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</si>
  <si>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</si>
  <si>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</si>
  <si>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</si>
  <si>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</si>
  <si>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</si>
  <si>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</si>
  <si>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</si>
  <si>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</si>
  <si>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</si>
  <si>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</si>
  <si>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</si>
  <si>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</si>
  <si>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</si>
  <si>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</si>
  <si>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</si>
  <si>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</si>
  <si>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</si>
  <si>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</si>
  <si>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</si>
  <si>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</si>
  <si>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</si>
  <si>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</si>
  <si>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</si>
  <si>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</si>
  <si>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</si>
  <si>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</si>
  <si>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</si>
  <si>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</si>
  <si>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</si>
  <si>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</si>
  <si>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</si>
  <si>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</si>
  <si>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</si>
  <si>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</si>
  <si>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</si>
  <si>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</si>
  <si>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</si>
  <si>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</si>
  <si>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</si>
  <si>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</si>
  <si>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</si>
  <si>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</si>
  <si>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</si>
  <si>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</si>
  <si>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</si>
  <si>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</si>
  <si>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</si>
  <si>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</si>
  <si>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</si>
  <si>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</si>
  <si>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</si>
  <si>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</si>
  <si>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ebből- fejlesztési tartalék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</si>
  <si>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</si>
  <si>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</si>
  <si>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</si>
  <si>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</si>
  <si>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</si>
  <si>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</si>
  <si>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</si>
  <si>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</si>
  <si>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</si>
  <si>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</si>
  <si>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</si>
  <si>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</si>
  <si>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</si>
  <si>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</si>
  <si>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</si>
  <si>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</si>
  <si>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</si>
  <si>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</si>
  <si>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</si>
  <si>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</si>
  <si>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</si>
  <si>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</si>
  <si>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</si>
  <si>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</si>
  <si>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</si>
  <si>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</si>
  <si>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</si>
  <si>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</si>
  <si>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</si>
  <si>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</si>
  <si>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</si>
  <si>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</si>
  <si>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</si>
  <si>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</si>
  <si>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</si>
  <si>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</si>
  <si>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</si>
  <si>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</si>
  <si>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</si>
  <si>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</si>
  <si>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</si>
  <si>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</si>
  <si>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</si>
  <si>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K8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</si>
  <si>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</si>
  <si>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</si>
  <si>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</si>
  <si>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</si>
  <si>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</si>
  <si>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</si>
  <si>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</si>
  <si>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</si>
  <si>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</si>
  <si>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</si>
  <si>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</si>
  <si>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</si>
  <si>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</si>
  <si>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</si>
  <si>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</si>
  <si>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</si>
  <si>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</si>
  <si>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</si>
  <si>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</si>
  <si>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</si>
  <si>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</si>
  <si>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</si>
  <si>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</si>
  <si>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</si>
  <si>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</si>
  <si>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</si>
  <si>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</si>
  <si>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</si>
  <si>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</si>
  <si>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</si>
  <si>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</si>
  <si>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</si>
  <si>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</si>
  <si>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</si>
  <si>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</si>
  <si>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</si>
  <si>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</si>
  <si>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</si>
  <si>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</si>
  <si>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</si>
  <si>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</si>
  <si>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</si>
  <si>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</si>
  <si>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</si>
  <si>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</si>
  <si>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</si>
  <si>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</si>
  <si>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</si>
  <si>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K92</t>
  </si>
  <si>
    <t>Adóssághoz nem kapcsolódó származékos ügyletek kiadásai</t>
  </si>
  <si>
    <t>K93</t>
  </si>
  <si>
    <t>Váltókiadások</t>
  </si>
  <si>
    <t>K94</t>
  </si>
  <si>
    <t>K9</t>
  </si>
  <si>
    <t>Sándorfalva Város 2018. bevételei</t>
  </si>
  <si>
    <t>forintban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</si>
  <si>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</si>
  <si>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</si>
  <si>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</si>
  <si>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</si>
  <si>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</si>
  <si>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</si>
  <si>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</si>
  <si>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</si>
  <si>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</si>
  <si>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</si>
  <si>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</si>
  <si>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</si>
  <si>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</si>
  <si>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</si>
  <si>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</si>
  <si>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</si>
  <si>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</si>
  <si>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</si>
  <si>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</si>
  <si>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</si>
  <si>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</si>
  <si>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</si>
  <si>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</si>
  <si>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</si>
  <si>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</si>
  <si>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</si>
  <si>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</si>
  <si>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</si>
  <si>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</si>
  <si>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</si>
  <si>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</si>
  <si>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</si>
  <si>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</si>
  <si>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</si>
  <si>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</si>
  <si>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</si>
  <si>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</si>
  <si>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</si>
  <si>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</si>
  <si>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</si>
  <si>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</si>
  <si>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</si>
  <si>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</si>
  <si>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</si>
  <si>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</si>
  <si>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</si>
  <si>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</si>
  <si>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</si>
  <si>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</si>
  <si>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</si>
  <si>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</si>
  <si>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</si>
  <si>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</si>
  <si>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</si>
  <si>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</si>
  <si>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</si>
  <si>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</si>
  <si>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</si>
  <si>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</si>
  <si>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</si>
  <si>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</si>
  <si>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</si>
  <si>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B402</t>
  </si>
  <si>
    <t>B403</t>
  </si>
  <si>
    <t>Tulajdonosi bevételek</t>
  </si>
  <si>
    <t>B404</t>
  </si>
  <si>
    <t>B405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</si>
  <si>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</si>
  <si>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</si>
  <si>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</si>
  <si>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</si>
  <si>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</si>
  <si>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</si>
  <si>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</si>
  <si>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</si>
  <si>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</si>
  <si>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</si>
  <si>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</si>
  <si>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</si>
  <si>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B409</t>
  </si>
  <si>
    <t>Biztosító által fizetett kártérítés</t>
  </si>
  <si>
    <t>B410</t>
  </si>
  <si>
    <t>Egyéb működési bevételek</t>
  </si>
  <si>
    <t>B411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</si>
  <si>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</si>
  <si>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</si>
  <si>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</si>
  <si>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</si>
  <si>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</si>
  <si>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</si>
  <si>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</si>
  <si>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</si>
  <si>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</si>
  <si>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</si>
  <si>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</si>
  <si>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</si>
  <si>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</si>
  <si>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</si>
  <si>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</si>
  <si>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</si>
  <si>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</si>
  <si>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</si>
  <si>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</si>
  <si>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</si>
  <si>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</si>
  <si>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</si>
  <si>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</si>
  <si>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</si>
  <si>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</si>
  <si>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</si>
  <si>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</si>
  <si>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</si>
  <si>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</si>
  <si>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</si>
  <si>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</si>
  <si>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</si>
  <si>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</si>
  <si>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</si>
  <si>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</si>
  <si>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</si>
  <si>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</si>
  <si>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</si>
  <si>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</si>
  <si>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</si>
  <si>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</si>
  <si>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</si>
  <si>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</si>
  <si>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</si>
  <si>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</si>
  <si>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B7</t>
  </si>
  <si>
    <t>68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</si>
  <si>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</si>
  <si>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</si>
  <si>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</si>
  <si>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</si>
  <si>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</si>
  <si>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</si>
  <si>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</si>
  <si>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</si>
  <si>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</si>
  <si>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</si>
  <si>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</si>
  <si>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</si>
  <si>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</si>
  <si>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</si>
  <si>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</si>
  <si>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</si>
  <si>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</si>
  <si>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</si>
  <si>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</si>
  <si>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</si>
  <si>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</si>
  <si>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</si>
  <si>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</si>
  <si>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</si>
  <si>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</si>
  <si>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</si>
  <si>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</si>
  <si>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</si>
  <si>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</si>
  <si>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</si>
  <si>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</si>
  <si>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</si>
  <si>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</si>
  <si>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</si>
  <si>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</si>
  <si>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</si>
  <si>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</si>
  <si>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</si>
  <si>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</si>
  <si>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</si>
  <si>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</si>
  <si>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</si>
  <si>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</si>
  <si>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</si>
  <si>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</si>
  <si>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</si>
  <si>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</si>
  <si>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</si>
  <si>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</si>
  <si>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Adóssághoz nem kapcsolódó származékos ügyletek bevételei</t>
  </si>
  <si>
    <t>B83</t>
  </si>
  <si>
    <t>Váltóbevételek</t>
  </si>
  <si>
    <t>B84</t>
  </si>
  <si>
    <t>B8</t>
  </si>
  <si>
    <t xml:space="preserve">BEVÉTELEK összesen 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</si>
  <si>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</si>
  <si>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</si>
  <si>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</si>
  <si>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</si>
  <si>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</si>
  <si>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</si>
  <si>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</si>
  <si>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</si>
  <si>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</si>
  <si>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</si>
  <si>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</si>
  <si>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</si>
  <si>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</si>
  <si>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</si>
  <si>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</si>
  <si>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</si>
  <si>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</si>
  <si>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</si>
  <si>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</si>
  <si>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</si>
  <si>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</si>
  <si>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</si>
  <si>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</si>
  <si>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</si>
  <si>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</si>
  <si>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</si>
  <si>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</si>
  <si>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</si>
  <si>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</si>
  <si>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</si>
  <si>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 xml:space="preserve">Finanszírozási bevételek </t>
  </si>
  <si>
    <t>Külföldi finanszírozás bevételei</t>
  </si>
  <si>
    <t xml:space="preserve">Belföldi finanszírozás bevételei </t>
  </si>
  <si>
    <t xml:space="preserve">Tulajdonosi kölcsönök bevételei </t>
  </si>
  <si>
    <t xml:space="preserve">Maradvány igénybevétele </t>
  </si>
  <si>
    <t xml:space="preserve">Belföldi értékpapírok bevételei </t>
  </si>
  <si>
    <t xml:space="preserve">Hitel-, kölcsönfelvétel pénzügyi vállalkozástól </t>
  </si>
  <si>
    <t>Felhalmozási célú átvett pénzeszközök</t>
  </si>
  <si>
    <t xml:space="preserve">Működési célú átvett pénzeszközök </t>
  </si>
  <si>
    <t>Felhalmozási bevételek</t>
  </si>
  <si>
    <t xml:space="preserve">Működési bevételek </t>
  </si>
  <si>
    <t xml:space="preserve">Egyéb pénzügyi műveletek bevételei </t>
  </si>
  <si>
    <t>Kamatbevételek és más nyereségjellegű bevételek</t>
  </si>
  <si>
    <t>Közhatalmi bevételek</t>
  </si>
  <si>
    <t xml:space="preserve">Termékek és szolgáltatások adói </t>
  </si>
  <si>
    <t xml:space="preserve">Jövedelemadók </t>
  </si>
  <si>
    <t>Felhalmozási célú támogatások államháztartáson belülről</t>
  </si>
  <si>
    <t>Működési célú támogatások államháztartáson belülről</t>
  </si>
  <si>
    <t>Önkormányzatok működési támogatásai</t>
  </si>
  <si>
    <t>KIADÁSOK ÖSSZESEN *</t>
  </si>
  <si>
    <t>99</t>
  </si>
  <si>
    <t xml:space="preserve">Finanszírozási kiadások </t>
  </si>
  <si>
    <t>Külföldi finanszírozás kiadásai</t>
  </si>
  <si>
    <t xml:space="preserve">Belföldi finanszírozás kiadásai </t>
  </si>
  <si>
    <t xml:space="preserve">Belföldi értékpapírok kiadásai </t>
  </si>
  <si>
    <t xml:space="preserve">Hitel-, kölcsöntörlesztés államháztartáson kívülre </t>
  </si>
  <si>
    <t>Költségvetési kiadások</t>
  </si>
  <si>
    <t>Egyéb felhalmozási célú kiadások</t>
  </si>
  <si>
    <t>Felújítások</t>
  </si>
  <si>
    <t>Beruházások</t>
  </si>
  <si>
    <t>Egyéb működési célú kiadások</t>
  </si>
  <si>
    <t>Elvonások és befizetések</t>
  </si>
  <si>
    <t xml:space="preserve">Ellátottak pénzbeli juttatásai </t>
  </si>
  <si>
    <t xml:space="preserve">Dologi kiadások </t>
  </si>
  <si>
    <t>Különféle befizetések és egyéb dologi kiadások</t>
  </si>
  <si>
    <t>Kiküldetések, reklám- és propagandakiadások</t>
  </si>
  <si>
    <t>Szolgáltatási kiadások</t>
  </si>
  <si>
    <t>Kommunikációs szolgáltatások</t>
  </si>
  <si>
    <t>Készletbeszerzés</t>
  </si>
  <si>
    <t xml:space="preserve">Személyi juttatások </t>
  </si>
  <si>
    <t>Külső személyi juttatások</t>
  </si>
  <si>
    <t>Foglalkoztatottak személyi juttatásai</t>
  </si>
  <si>
    <t xml:space="preserve"> *A kiadások összesen értéke a halmozódás kiszűrésével került megállapításra.</t>
  </si>
  <si>
    <t>ebből szabad tartalék</t>
  </si>
  <si>
    <t>2018. évben</t>
  </si>
  <si>
    <t>2018 terv</t>
  </si>
  <si>
    <t>Iskolai étkeztetés</t>
  </si>
  <si>
    <t>(Az éves illetménykeret tartalmazza a választott tisztségviselők éves díjazását és annak járulékait valamint a közfoglalkoztatottak illetményét és járulékait.)</t>
  </si>
  <si>
    <t>634 eFt</t>
  </si>
  <si>
    <t>HUSRB/1602/31/0128-IPA</t>
  </si>
  <si>
    <t>Élőhelyrekonstrukció és természetközeli bemutatóhelyek kialakítása a Sándorfalvi Nádas tó védett részén.</t>
  </si>
  <si>
    <t>EFOP-3.3.2-16</t>
  </si>
  <si>
    <t>LÁSD VILÁGOD! LÁSS CSODÁT! - A Sándorfalvi Kulturális Központ által szervezett kulturális kompetenciafejlesztő foglalkozások a köznevelés eredményességéért</t>
  </si>
  <si>
    <t>EFOP-4.1.8-16-2017-00075</t>
  </si>
  <si>
    <t>Az egész életen át tartó tanulás érdekében egy új oktatási célú, kreatív foglalkoztató terem kialakítása a Petőfi Emlékkönyvtárban</t>
  </si>
  <si>
    <t xml:space="preserve">Kimutatás az EU-s pályázatokról 2016-2018. év (Sándorfalva Városi Önkormányzata)                                    </t>
  </si>
  <si>
    <t>Személyi jutt. (K1)</t>
  </si>
  <si>
    <t>Munkaadókat terh. járulékok (K2)</t>
  </si>
  <si>
    <t>Ellátottak pénzb. jutt. (K4)</t>
  </si>
  <si>
    <t>Egyéb műk. c. kiadások (K5)</t>
  </si>
  <si>
    <t>Egyéb felhalmozási c. kiadások (K8)</t>
  </si>
  <si>
    <t>Működési kiadások</t>
  </si>
  <si>
    <t>Köztemető fenntartása</t>
  </si>
  <si>
    <t>Városgazdálkodás</t>
  </si>
  <si>
    <t>Ebből:</t>
  </si>
  <si>
    <t>SÖV Kft. támogatása</t>
  </si>
  <si>
    <t xml:space="preserve">Járdaprogram </t>
  </si>
  <si>
    <t>Ifjúsági alap</t>
  </si>
  <si>
    <t>Zöldprogram</t>
  </si>
  <si>
    <t>Egyéb</t>
  </si>
  <si>
    <t>Önkormányzati jogalkotás</t>
  </si>
  <si>
    <t>Szociális ellátás</t>
  </si>
  <si>
    <t>Lakhatási támogatás</t>
  </si>
  <si>
    <t>Gyógyszertám.</t>
  </si>
  <si>
    <t>Rendk.gy.véd.t</t>
  </si>
  <si>
    <t>Termb rgyv.tám.</t>
  </si>
  <si>
    <t>Átmeneti segély pénzbeni</t>
  </si>
  <si>
    <t>Természetbeni átmeneti segély</t>
  </si>
  <si>
    <t>Temetési segély</t>
  </si>
  <si>
    <t>Köztemetés</t>
  </si>
  <si>
    <t>Bursa Hungarica; Arany János tehetséggondozó</t>
  </si>
  <si>
    <t>Ár- és belvízvédelem</t>
  </si>
  <si>
    <t>Önkormányzatok és társulások elszámolásai</t>
  </si>
  <si>
    <t>Belső ellenőrzés</t>
  </si>
  <si>
    <t>Sf-Szatymaz Szennyvíz Cstorna beruházó Társulás</t>
  </si>
  <si>
    <t>58.</t>
  </si>
  <si>
    <t>Lakásgazdálkodás</t>
  </si>
  <si>
    <t>60.</t>
  </si>
  <si>
    <t>Lakásalap</t>
  </si>
  <si>
    <t>62.</t>
  </si>
  <si>
    <t>Környezetvédelmi alap</t>
  </si>
  <si>
    <t>64.</t>
  </si>
  <si>
    <t>Sportfeladat</t>
  </si>
  <si>
    <t>66.</t>
  </si>
  <si>
    <t>Civil szervezetek támogatása</t>
  </si>
  <si>
    <t>Polgárőrség támogatása</t>
  </si>
  <si>
    <t>68.</t>
  </si>
  <si>
    <t>Tűzoltóegyesület támogatása</t>
  </si>
  <si>
    <t>70.</t>
  </si>
  <si>
    <t>Sándorfalvi Iskolás Gyermekekért Közalapítvány</t>
  </si>
  <si>
    <t>72.</t>
  </si>
  <si>
    <t>Sándorfalvi Citerások</t>
  </si>
  <si>
    <t>74.</t>
  </si>
  <si>
    <t>Civil szervezetek pályázati alapja</t>
  </si>
  <si>
    <t>76.</t>
  </si>
  <si>
    <t>78.</t>
  </si>
  <si>
    <t>Közművelődési érdekeltségnövelő támogatás önereje</t>
  </si>
  <si>
    <t>80.</t>
  </si>
  <si>
    <t>82.</t>
  </si>
  <si>
    <t>Önkormányzat  müködési kiad. összesen</t>
  </si>
  <si>
    <t>86.</t>
  </si>
  <si>
    <t>87.</t>
  </si>
  <si>
    <t>Felhalmozási kiadások</t>
  </si>
  <si>
    <t>88.</t>
  </si>
  <si>
    <t>Településfejlesztés</t>
  </si>
  <si>
    <t>90.</t>
  </si>
  <si>
    <t>92.</t>
  </si>
  <si>
    <t>94.</t>
  </si>
  <si>
    <t>Rózsa utca árok kialakítás</t>
  </si>
  <si>
    <t>Erőgép beszerzés pályázat önereje</t>
  </si>
  <si>
    <t>EESZI felújítás</t>
  </si>
  <si>
    <t>Fejlesztési kiadások összesen</t>
  </si>
  <si>
    <t>Fejlesztések tartaléka</t>
  </si>
  <si>
    <t xml:space="preserve"> Felhalmozási kiadások összesen</t>
  </si>
  <si>
    <t>Önkormányzat  kiadások összesen</t>
  </si>
  <si>
    <t>Közös Önkormányzati Hivatal működési kiadások</t>
  </si>
  <si>
    <t>Működési kiadások:</t>
  </si>
  <si>
    <t>Nem lakóingatlan bérbeadása, üzemeltetése</t>
  </si>
  <si>
    <t>Hivatali igazgatási kiadások</t>
  </si>
  <si>
    <t>Helyi adóval kapcsolatos feladatok</t>
  </si>
  <si>
    <t>Egészségügy</t>
  </si>
  <si>
    <t>Háziorvosi rendelő üzemeltetése</t>
  </si>
  <si>
    <t>Háziorvosi rendelő bérleti díja</t>
  </si>
  <si>
    <t>Vérvétel</t>
  </si>
  <si>
    <t>Egészségügy összesen</t>
  </si>
  <si>
    <t>Közterületfelügyelet</t>
  </si>
  <si>
    <t>Közös Önkormányzati Hivatal kiadások összesen</t>
  </si>
  <si>
    <t>Egyesített Egészségügyi és Szociális Intézmény (önállóan működő költségvetési szerv)</t>
  </si>
  <si>
    <t>Sándorfalvi Kulturális Központ (önállóan működő költségvetési szerv)</t>
  </si>
  <si>
    <t>Sándorfalvi Pipacs Óvoda (önállóan működő költségvetési szerv)</t>
  </si>
  <si>
    <t>Önállóan működő kv. intézm. együtt</t>
  </si>
  <si>
    <t>Önkormányzat mindösszesen</t>
  </si>
  <si>
    <t>Sándorfalva-Szatymaz Szennyvíz Beruházó Társulás (önállóan működő költségvetési szerv)</t>
  </si>
  <si>
    <t>Iskolai gyermekétkeztetés</t>
  </si>
  <si>
    <t xml:space="preserve">Sándorfalva-Szatymaz-Dóc Települések Egészségügyi Alapellátásának Közös
      Fejlesztéséért Önkormányzati Társulás
</t>
  </si>
  <si>
    <t xml:space="preserve"> </t>
  </si>
  <si>
    <t xml:space="preserve">Sf. 2008 Kft. Szerződés </t>
  </si>
  <si>
    <t>TOP pályázatok szolgáltatási díjai</t>
  </si>
  <si>
    <t>Viziközmű Társulat felszámolása után fennmaradt kiadások  (visszafizetés háztartásoknak, tartalék)</t>
  </si>
  <si>
    <t>Tisza Voláns SC.sportcsarnok</t>
  </si>
  <si>
    <t>MOL zöldövezet pályázat megelőlegezése</t>
  </si>
  <si>
    <t xml:space="preserve">Eü társulás </t>
  </si>
  <si>
    <t>DHGT</t>
  </si>
  <si>
    <t xml:space="preserve"> ivóvízhálózat fejlújítás díja</t>
  </si>
  <si>
    <t>I. VH. Emlékmű felújítás pályázat önereje</t>
  </si>
  <si>
    <t>Szociális Szövetkezetekben részesedések befizetésének teljesítése</t>
  </si>
  <si>
    <t>Kamera rendszer bővítése</t>
  </si>
  <si>
    <t>TOP, VP pályázatok projektmenedzsment költséges</t>
  </si>
  <si>
    <t>Külterületi buszmegállók világítás kiépítése pályzat önereje</t>
  </si>
  <si>
    <t>Utcanév táblák</t>
  </si>
  <si>
    <t>ASP pályázat 2018. évi felhasználása</t>
  </si>
  <si>
    <t>Településképi arculati kézikönyv</t>
  </si>
  <si>
    <t>Fejlesztésekkel kapcsolatos előkészítési, tervezési, eljárási díjak, el nem számolható tanulmányok - pl. ZIFFA</t>
  </si>
  <si>
    <t>Kényszerkaszálás költsége</t>
  </si>
  <si>
    <t>57.</t>
  </si>
  <si>
    <t>59.</t>
  </si>
  <si>
    <t>61.</t>
  </si>
  <si>
    <t>63.</t>
  </si>
  <si>
    <t>65.</t>
  </si>
  <si>
    <t>67.</t>
  </si>
  <si>
    <t>69.</t>
  </si>
  <si>
    <t>71.</t>
  </si>
  <si>
    <t>73.</t>
  </si>
  <si>
    <t>75.</t>
  </si>
  <si>
    <t>77.</t>
  </si>
  <si>
    <t>79.</t>
  </si>
  <si>
    <t>81.</t>
  </si>
  <si>
    <t>83.</t>
  </si>
  <si>
    <t>84.</t>
  </si>
  <si>
    <t>85.</t>
  </si>
  <si>
    <t>89.</t>
  </si>
  <si>
    <t>91.</t>
  </si>
  <si>
    <t>93.</t>
  </si>
  <si>
    <t>95.</t>
  </si>
  <si>
    <t>96.</t>
  </si>
  <si>
    <t>TOP pályázatok kivitelezési, eszközbeszerési költsége</t>
  </si>
  <si>
    <t>2018. évi mód</t>
  </si>
  <si>
    <t>Kulturális illetmény pótlék</t>
  </si>
  <si>
    <t>MOL zöldövezet program kiegészítésére kút kialakítása</t>
  </si>
  <si>
    <t>LEADER önerő-Horgászturizmus fejlesztése</t>
  </si>
  <si>
    <t>LEADER önerő- Helyi energetikai és informatikai fejlesztések Sándorfalván</t>
  </si>
  <si>
    <t>Szolgáltató Ház felújítása</t>
  </si>
  <si>
    <t>BM pályázat önerje- burkolatjavítás a belvárosi közösségi közlekedéssel érintett szakaszokon</t>
  </si>
  <si>
    <t>Ovisport program önereje</t>
  </si>
  <si>
    <t>LEADER-Kulturális Értékek megőrzése</t>
  </si>
  <si>
    <t>LEADAER- Helyi értéktár bemutatása</t>
  </si>
  <si>
    <t>LEADER- Helyi civil szolgáltatások fejlesztése</t>
  </si>
  <si>
    <t>Földes utak javítása</t>
  </si>
  <si>
    <t>Országos Mentőszolgálat Alapítvány támogatása</t>
  </si>
  <si>
    <t xml:space="preserve">2018. évi mód </t>
  </si>
  <si>
    <t xml:space="preserve"> módosított illetménykeret</t>
  </si>
  <si>
    <t>2018. terv</t>
  </si>
  <si>
    <t>2018. mód</t>
  </si>
  <si>
    <t>2018 mód</t>
  </si>
  <si>
    <t>Szeged-Sándorfalva–Dóc–Ópusztaszer településeket és Szegedet összekötő kerékpárút megvalósítása</t>
  </si>
  <si>
    <t>Kéményserprőipari támogatás</t>
  </si>
  <si>
    <t>2018. évi bérkompenzáció</t>
  </si>
  <si>
    <t>I. világháborús emlékmű kialakítása</t>
  </si>
  <si>
    <t>Kéményseprőipari feladatok ellátása</t>
  </si>
  <si>
    <t>2017. évi bérkompenzáció</t>
  </si>
  <si>
    <t>Országgyűlési képvisleő választással kapcsolatos tevékenységg</t>
  </si>
  <si>
    <t>Út és járdaprogram</t>
  </si>
  <si>
    <t>Piac átköltöztetés</t>
  </si>
  <si>
    <t>Alkotmány krt padkázási munkálatok anyaga</t>
  </si>
  <si>
    <t>Kézilabda csarnok építés önerő</t>
  </si>
  <si>
    <t>Erzsébet utalvány</t>
  </si>
  <si>
    <t>Tény</t>
  </si>
  <si>
    <t>Teljesítés</t>
  </si>
  <si>
    <t>2018</t>
  </si>
  <si>
    <t>Sándorfalva Városi Önkormányzat központi kapcsolatokból származó forrásai
2018. évben</t>
  </si>
  <si>
    <t>…../2019. (….....) Ör.  1. melléklet</t>
  </si>
  <si>
    <t>2018 tény</t>
  </si>
  <si>
    <t>2018. évi tény</t>
  </si>
  <si>
    <t>A/I/1 Vagyoni értékű jogok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</si>
  <si>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</si>
  <si>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</si>
  <si>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</si>
  <si>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</si>
  <si>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</si>
  <si>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</si>
  <si>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</si>
  <si>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</si>
  <si>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</si>
  <si>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</si>
  <si>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</si>
  <si>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</si>
  <si>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</si>
  <si>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</si>
  <si>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</si>
  <si>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</si>
  <si>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</si>
  <si>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</si>
  <si>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</si>
  <si>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</si>
  <si>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</si>
  <si>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</si>
  <si>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</si>
  <si>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</si>
  <si>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</si>
  <si>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</si>
  <si>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</si>
  <si>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</si>
  <si>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</si>
  <si>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</si>
  <si>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</si>
  <si>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</si>
  <si>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</si>
  <si>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</si>
  <si>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</si>
  <si>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</si>
  <si>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</si>
  <si>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</si>
  <si>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</si>
  <si>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</si>
  <si>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</si>
  <si>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</si>
  <si>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</si>
  <si>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</si>
  <si>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</si>
  <si>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</si>
  <si>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</si>
  <si>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</si>
  <si>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</si>
  <si>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</si>
  <si>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</si>
  <si>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</si>
  <si>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</si>
  <si>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145</t>
  </si>
  <si>
    <t>D/III/1b - ebből: beruházásokra, felújításokra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</si>
  <si>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</si>
  <si>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</si>
  <si>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</si>
  <si>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</si>
  <si>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</si>
  <si>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</si>
  <si>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</si>
  <si>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</si>
  <si>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</si>
  <si>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</si>
  <si>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</si>
  <si>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</si>
  <si>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</si>
  <si>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</si>
  <si>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</si>
  <si>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</si>
  <si>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</si>
  <si>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</si>
  <si>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</si>
  <si>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</si>
  <si>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</si>
  <si>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</si>
  <si>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</si>
  <si>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</si>
  <si>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</si>
  <si>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</si>
  <si>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</si>
  <si>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</si>
  <si>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</si>
  <si>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</si>
  <si>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</si>
  <si>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</si>
  <si>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191</t>
  </si>
  <si>
    <t>H/I/6 Költségvetési évben esedékes kötelezettségek beruházásokra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</si>
  <si>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</si>
  <si>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</si>
  <si>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</si>
  <si>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</si>
  <si>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213</t>
  </si>
  <si>
    <t>H/II/4 Költségvetési évet követően esedékes kötelezettségek ellátottak pénzbeli juttatásaira</t>
  </si>
  <si>
    <t>217</t>
  </si>
  <si>
    <t>H/II/6 Költségvetési évet követően esedékes kötelezettségek beruházásokra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</si>
  <si>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</si>
  <si>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</si>
  <si>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</si>
  <si>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</si>
  <si>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</si>
  <si>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</si>
  <si>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</si>
  <si>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</si>
  <si>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</si>
  <si>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</si>
  <si>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</si>
  <si>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</si>
  <si>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</si>
  <si>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</si>
  <si>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</si>
  <si>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</si>
  <si>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</si>
  <si>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</si>
  <si>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</si>
  <si>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</si>
  <si>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Sándorfalva Könyvviteli Mérlege Intézményenként 2018.12.31.</t>
  </si>
  <si>
    <t>Nyitó</t>
  </si>
  <si>
    <t>Záró</t>
  </si>
  <si>
    <t>D/III/1e - ebből: foglalkoztatottaknak adott előlegek</t>
  </si>
  <si>
    <t>B/I/1 Vásárolt készletek</t>
  </si>
  <si>
    <t>B/I Készletek (=B/I/1+…+B/I/5)</t>
  </si>
  <si>
    <t>B) NEMZETI VAGYONBA TARTOZÓ FORGÓESZKÖZÖK (= B/I+B/II)</t>
  </si>
  <si>
    <t>D/I/4c - ebből: költségvetési évben esedékes követelések ellátási díjakra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</si>
  <si>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</si>
  <si>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</si>
  <si>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D/II/4i - ebből: költségvetési évet követően esedékes követelések egyéb működési bevételekre</t>
  </si>
  <si>
    <t>H/III/1 Kapott előlegek</t>
  </si>
  <si>
    <t>Eü-Társulás</t>
  </si>
  <si>
    <t>D/III/1d - ebből: igénybe vett szolgáltatásra adott előlegek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</si>
  <si>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</si>
  <si>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</si>
  <si>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H/II/9a - ebből: költségvetési évet követően esedékes kötelezettségek hosszú lejáratú hitelek, kölcsönök törlesztésére pénzügyi vállalkozásnak</t>
  </si>
  <si>
    <t>Adatok Ft-ban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</si>
  <si>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</si>
  <si>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</si>
  <si>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</si>
  <si>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</si>
  <si>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Önk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</si>
  <si>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</si>
  <si>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</si>
  <si>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</si>
  <si>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</si>
  <si>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</si>
  <si>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</si>
  <si>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</si>
  <si>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</si>
  <si>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</si>
  <si>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</si>
  <si>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</si>
  <si>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</si>
  <si>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</si>
  <si>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</si>
  <si>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</si>
  <si>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</si>
  <si>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</si>
  <si>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</si>
  <si>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</si>
  <si>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</si>
  <si>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</si>
  <si>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</si>
  <si>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</si>
  <si>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</si>
  <si>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</si>
  <si>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</si>
  <si>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2018. évi Immateriális javak, tárgyi eszközök és üzemeltetésre, kezelésre átadott, koncesszióba adott, vagyonkezelésbe vett eszközök állományának alakulás</t>
  </si>
  <si>
    <t>Koncesszi-óba, vagyonke-zelésbe adott eszközök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</si>
  <si>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</si>
  <si>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</si>
  <si>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</si>
  <si>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</si>
  <si>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</si>
  <si>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</si>
  <si>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</si>
  <si>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</si>
  <si>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</si>
  <si>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</si>
  <si>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</si>
  <si>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</si>
  <si>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</si>
  <si>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</si>
  <si>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</si>
  <si>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</si>
  <si>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</si>
  <si>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</si>
  <si>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</si>
  <si>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</si>
  <si>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</si>
  <si>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</si>
  <si>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</si>
  <si>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</si>
  <si>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</si>
  <si>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</si>
  <si>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</si>
  <si>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</si>
  <si>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</si>
  <si>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</si>
  <si>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</si>
  <si>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</si>
  <si>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</si>
  <si>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</si>
  <si>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</si>
  <si>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</si>
  <si>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</si>
  <si>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</si>
  <si>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</si>
  <si>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</si>
  <si>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</si>
  <si>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</si>
  <si>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</si>
  <si>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</si>
  <si>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Sándorfalva Városi Önkormányzat 2018. évi eredménykimutatása</t>
  </si>
  <si>
    <t>,</t>
  </si>
  <si>
    <t>Sándorfalva Város</t>
  </si>
  <si>
    <t>Sf.-Szatym. Szennyvíz Ber. Társ.</t>
  </si>
  <si>
    <t>Sf-Szatymaz Dóc Eü. Társulás</t>
  </si>
  <si>
    <t>01        Alaptevékenység költségvetési bevételei</t>
  </si>
  <si>
    <t>02        Alaptevékenység költségvetési kiadásai</t>
  </si>
  <si>
    <t>I          Alaptevékenység költségvetési                   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</si>
  <si>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</si>
  <si>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</si>
  <si>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</si>
  <si>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</si>
  <si>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</si>
  <si>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</si>
  <si>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</si>
  <si>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</si>
  <si>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</si>
  <si>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</si>
  <si>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</si>
  <si>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</si>
  <si>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</si>
  <si>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</si>
  <si>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</si>
  <si>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</si>
  <si>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2018. évi maradvány kimutatás</t>
  </si>
  <si>
    <t>Téli rezsicsökkentés támogatás</t>
  </si>
  <si>
    <t>Közművelődési érdekeltségnövelő támogatás</t>
  </si>
  <si>
    <t>Sándorfalva Város 2018. évi kiadásainak kiemelt feladatonkénti kimutatása</t>
  </si>
  <si>
    <t>2018. évi teljesítés</t>
  </si>
  <si>
    <t>VP 6-7.21-7.4.1.2-16</t>
  </si>
  <si>
    <t>Munkagép beszerzés</t>
  </si>
  <si>
    <t>2018.</t>
  </si>
  <si>
    <t>ZP-1-2017</t>
  </si>
  <si>
    <t>Zártkerti pályázat</t>
  </si>
  <si>
    <t>Költségvetési egyenleg-maradvány</t>
  </si>
  <si>
    <t>Hosszú lejáratú kölcsön törlesztés Kézilabda csarnok önerő biztosításához</t>
  </si>
  <si>
    <t>566 eFt</t>
  </si>
  <si>
    <t>295 eFt</t>
  </si>
  <si>
    <t>Tagi hozzájárulás Eü-Társulás</t>
  </si>
  <si>
    <t>381 eFt</t>
  </si>
  <si>
    <t xml:space="preserve">Szabadság tér járda, Széchenyi u. aszfaltburkolat </t>
  </si>
  <si>
    <t>IPA- turisztikai pályázat önerő és támogatás</t>
  </si>
  <si>
    <t>Zártkerti fejlesztések pályázat önereje és támogatása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</si>
  <si>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</si>
  <si>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</si>
  <si>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</si>
  <si>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</si>
  <si>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</si>
  <si>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</si>
  <si>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</si>
  <si>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</si>
  <si>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</si>
  <si>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</si>
  <si>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</si>
  <si>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</si>
  <si>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</si>
  <si>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</si>
  <si>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</si>
  <si>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</si>
  <si>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</si>
  <si>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</si>
  <si>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</si>
  <si>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</si>
  <si>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</si>
  <si>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</si>
  <si>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</si>
  <si>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</si>
  <si>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</si>
  <si>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</si>
  <si>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</si>
  <si>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</si>
  <si>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</si>
  <si>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</si>
  <si>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</si>
  <si>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</si>
  <si>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</si>
  <si>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</si>
  <si>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</si>
  <si>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</si>
  <si>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</si>
  <si>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</si>
  <si>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</si>
  <si>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</si>
  <si>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</si>
  <si>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</si>
  <si>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</si>
  <si>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</si>
  <si>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</si>
  <si>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</si>
  <si>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</si>
  <si>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</si>
  <si>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</si>
  <si>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</si>
  <si>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</si>
  <si>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</si>
  <si>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</si>
  <si>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</si>
  <si>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</si>
  <si>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</si>
  <si>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</si>
  <si>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</si>
  <si>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</si>
  <si>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</si>
  <si>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</si>
  <si>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</si>
  <si>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</si>
  <si>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</si>
  <si>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</si>
  <si>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</si>
  <si>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</si>
  <si>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</si>
  <si>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</si>
  <si>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</si>
  <si>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</si>
  <si>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</si>
  <si>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</si>
  <si>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</si>
  <si>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</si>
  <si>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</si>
  <si>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</si>
  <si>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</si>
  <si>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</si>
  <si>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</si>
  <si>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</si>
  <si>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</si>
  <si>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</si>
  <si>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</si>
  <si>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</si>
  <si>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</si>
  <si>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</si>
  <si>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</si>
  <si>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</si>
  <si>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</si>
  <si>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</si>
  <si>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</si>
  <si>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</si>
  <si>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</si>
  <si>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</si>
  <si>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</si>
  <si>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</si>
  <si>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</si>
  <si>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</si>
  <si>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</si>
  <si>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</si>
  <si>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</si>
  <si>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</si>
  <si>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</si>
  <si>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</si>
  <si>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</si>
  <si>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</si>
  <si>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</si>
  <si>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</si>
  <si>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</si>
  <si>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</si>
  <si>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</si>
  <si>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</si>
  <si>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</si>
  <si>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</si>
  <si>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</si>
  <si>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</si>
  <si>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</si>
  <si>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</si>
  <si>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</si>
  <si>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</si>
  <si>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</si>
  <si>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</si>
  <si>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</si>
  <si>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</si>
  <si>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</si>
  <si>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</si>
  <si>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</si>
  <si>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</si>
  <si>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</si>
  <si>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</si>
  <si>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</si>
  <si>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</si>
  <si>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</si>
  <si>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</si>
  <si>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</si>
  <si>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</si>
  <si>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</si>
  <si>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</si>
  <si>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</si>
  <si>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</si>
  <si>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</si>
  <si>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</si>
  <si>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</si>
  <si>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</si>
  <si>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</si>
  <si>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</si>
  <si>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</si>
  <si>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</si>
  <si>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</si>
  <si>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</si>
  <si>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</si>
  <si>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</si>
  <si>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</si>
  <si>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</si>
  <si>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</si>
  <si>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</si>
  <si>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</si>
  <si>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</si>
  <si>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</si>
  <si>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</si>
  <si>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</si>
  <si>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</si>
  <si>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</si>
  <si>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</si>
  <si>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</si>
  <si>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</si>
  <si>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</si>
  <si>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</si>
  <si>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</si>
  <si>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</si>
  <si>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</si>
  <si>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</si>
  <si>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</si>
  <si>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</si>
  <si>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</si>
  <si>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</si>
  <si>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</si>
  <si>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</si>
  <si>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</si>
  <si>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</si>
  <si>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</si>
  <si>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</si>
  <si>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</si>
  <si>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</si>
  <si>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</si>
  <si>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</si>
  <si>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</si>
  <si>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</si>
  <si>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</si>
  <si>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</si>
  <si>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</si>
  <si>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</si>
  <si>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</si>
  <si>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</si>
  <si>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</si>
  <si>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</si>
  <si>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</si>
  <si>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</si>
  <si>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</si>
  <si>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</si>
  <si>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</si>
  <si>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</si>
  <si>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</si>
  <si>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</si>
  <si>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</si>
  <si>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</si>
  <si>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</si>
  <si>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</si>
  <si>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</si>
  <si>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</si>
  <si>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</si>
  <si>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</si>
  <si>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</si>
  <si>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</si>
  <si>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</si>
  <si>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</si>
  <si>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</si>
  <si>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 xml:space="preserve">  10/2019. (V. 24.) Ör. 1/a. sz. melléklet</t>
  </si>
  <si>
    <t xml:space="preserve">            10/2019. (V. 24.) Ör. 1/b. sz. melléklete</t>
  </si>
  <si>
    <t xml:space="preserve"> 10/2019. (V. 24.) Ör. 2. sz. melléklete</t>
  </si>
  <si>
    <t xml:space="preserve"> 10/2019. (V. 24.) Ör. 3. sz. melléklete</t>
  </si>
  <si>
    <t xml:space="preserve"> 10/2019. (V. 24.)Ör. 3. a. sz. melléklete</t>
  </si>
  <si>
    <t xml:space="preserve">                              10/2019. (V. 24.) önkormányzati rendelet 4.sz. melléklet</t>
  </si>
  <si>
    <t xml:space="preserve"> 10/2019. (V. 24.)Ör. 5. sz. melléklete</t>
  </si>
  <si>
    <t xml:space="preserve"> 10/2019. (V. 24.) önkormányzati rendelet 6. sz. melléklet</t>
  </si>
  <si>
    <t xml:space="preserve"> 10/2019. (V. 24.) önkormányzati rendelet 7. sz. melléklet</t>
  </si>
  <si>
    <t xml:space="preserve"> 10/2019. (V. 24.) önkormányzati rendelet 8. sz. melléklet</t>
  </si>
  <si>
    <t xml:space="preserve">                              10/2019. (V. 24.) önkormányzati rendelet 9.sz. melléklet</t>
  </si>
  <si>
    <t xml:space="preserve"> 10/2019. (V. 24.) önkormányzati rendelet 10. sz. melléklet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</si>
</sst>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#,##0\ _F_t"/>
    <numFmt numFmtId="168" formatCode="_-* #,##0\ _F_t_-;\-* #,##0\ _F_t_-;_-* \-??\ _F_t_-;_-@_-"/>
    <numFmt numFmtId="169" formatCode="yyyy/\ m/\ d\.;@"/>
    <numFmt numFmtId="170" formatCode="[$-40E]yyyy\.\ mmmm\ d\."/>
    <numFmt numFmtId="171" formatCode="_-* #,##0\ _F_t_-;\-* #,##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#,##0.0"/>
    <numFmt numFmtId="181" formatCode="00"/>
    <numFmt numFmtId="182" formatCode="\ ##########"/>
    <numFmt numFmtId="183" formatCode="0__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7"/>
      <name val="Arial CE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sz val="14"/>
      <name val="Arial CE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/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>
        <color indexed="8"/>
      </right>
      <top style="thin"/>
      <bottom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/>
      <bottom/>
    </border>
    <border>
      <left style="medium"/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166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ill="0" applyBorder="0" applyAlignment="0" applyProtection="0"/>
  </cellStyleXfs>
  <cellXfs count="972">
    <xf numFmtId="0" fontId="0" fillId="0" borderId="0" xfId="0" applyAlignment="1">
      <alignment/>
    </xf>
    <xf numFmtId="0" fontId="0" fillId="0" borderId="0" xfId="41">
      <alignment/>
      <protection/>
    </xf>
    <xf numFmtId="0" fontId="4" fillId="0" borderId="10" xfId="41" applyFont="1" applyBorder="1" applyAlignment="1">
      <alignment horizontal="center"/>
      <protection/>
    </xf>
    <xf numFmtId="0" fontId="3" fillId="0" borderId="11" xfId="41" applyFont="1" applyBorder="1">
      <alignment/>
      <protection/>
    </xf>
    <xf numFmtId="0" fontId="2" fillId="0" borderId="12" xfId="41" applyFont="1" applyBorder="1">
      <alignment/>
      <protection/>
    </xf>
    <xf numFmtId="0" fontId="7" fillId="0" borderId="12" xfId="41" applyFont="1" applyBorder="1">
      <alignment/>
      <protection/>
    </xf>
    <xf numFmtId="0" fontId="5" fillId="0" borderId="11" xfId="41" applyFont="1" applyBorder="1">
      <alignment/>
      <protection/>
    </xf>
    <xf numFmtId="0" fontId="2" fillId="0" borderId="0" xfId="41" applyFont="1">
      <alignment/>
      <protection/>
    </xf>
    <xf numFmtId="0" fontId="0" fillId="0" borderId="0" xfId="41" applyBorder="1">
      <alignment/>
      <protection/>
    </xf>
    <xf numFmtId="0" fontId="8" fillId="0" borderId="0" xfId="41" applyFont="1" applyBorder="1" applyAlignment="1">
      <alignment/>
      <protection/>
    </xf>
    <xf numFmtId="0" fontId="2" fillId="0" borderId="11" xfId="41" applyFont="1" applyBorder="1">
      <alignment/>
      <protection/>
    </xf>
    <xf numFmtId="0" fontId="2" fillId="0" borderId="13" xfId="41" applyFont="1" applyBorder="1">
      <alignment/>
      <protection/>
    </xf>
    <xf numFmtId="3" fontId="2" fillId="0" borderId="12" xfId="41" applyNumberFormat="1" applyFont="1" applyBorder="1" applyAlignment="1">
      <alignment horizontal="right"/>
      <protection/>
    </xf>
    <xf numFmtId="3" fontId="2" fillId="0" borderId="11" xfId="41" applyNumberFormat="1" applyFont="1" applyBorder="1" applyAlignment="1">
      <alignment horizontal="right"/>
      <protection/>
    </xf>
    <xf numFmtId="3" fontId="5" fillId="0" borderId="12" xfId="41" applyNumberFormat="1" applyFont="1" applyBorder="1" applyAlignment="1">
      <alignment horizontal="right"/>
      <protection/>
    </xf>
    <xf numFmtId="0" fontId="10" fillId="0" borderId="0" xfId="41" applyFont="1" applyAlignment="1">
      <alignment horizontal="center"/>
      <protection/>
    </xf>
    <xf numFmtId="0" fontId="2" fillId="0" borderId="0" xfId="41" applyFont="1" applyAlignment="1">
      <alignment horizontal="center"/>
      <protection/>
    </xf>
    <xf numFmtId="0" fontId="1" fillId="0" borderId="14" xfId="41" applyFont="1" applyBorder="1" applyAlignment="1">
      <alignment horizontal="center"/>
      <protection/>
    </xf>
    <xf numFmtId="0" fontId="3" fillId="0" borderId="12" xfId="41" applyFont="1" applyBorder="1" applyAlignment="1">
      <alignment horizontal="center"/>
      <protection/>
    </xf>
    <xf numFmtId="0" fontId="1" fillId="0" borderId="13" xfId="41" applyFont="1" applyBorder="1" applyAlignment="1">
      <alignment horizontal="center"/>
      <protection/>
    </xf>
    <xf numFmtId="0" fontId="4" fillId="0" borderId="15" xfId="41" applyFont="1" applyBorder="1" applyAlignment="1">
      <alignment horizontal="center"/>
      <protection/>
    </xf>
    <xf numFmtId="0" fontId="1" fillId="32" borderId="15" xfId="41" applyFont="1" applyFill="1" applyBorder="1">
      <alignment/>
      <protection/>
    </xf>
    <xf numFmtId="0" fontId="2" fillId="0" borderId="15" xfId="41" applyFont="1" applyBorder="1" applyAlignment="1">
      <alignment horizontal="right"/>
      <protection/>
    </xf>
    <xf numFmtId="0" fontId="3" fillId="0" borderId="12" xfId="41" applyFont="1" applyBorder="1">
      <alignment/>
      <protection/>
    </xf>
    <xf numFmtId="0" fontId="2" fillId="0" borderId="15" xfId="41" applyFont="1" applyBorder="1">
      <alignment/>
      <protection/>
    </xf>
    <xf numFmtId="0" fontId="1" fillId="32" borderId="14" xfId="41" applyFont="1" applyFill="1" applyBorder="1">
      <alignment/>
      <protection/>
    </xf>
    <xf numFmtId="3" fontId="5" fillId="0" borderId="10" xfId="41" applyNumberFormat="1" applyFont="1" applyBorder="1" applyAlignment="1">
      <alignment horizontal="right"/>
      <protection/>
    </xf>
    <xf numFmtId="0" fontId="1" fillId="32" borderId="13" xfId="41" applyFont="1" applyFill="1" applyBorder="1">
      <alignment/>
      <protection/>
    </xf>
    <xf numFmtId="0" fontId="1" fillId="32" borderId="16" xfId="41" applyFont="1" applyFill="1" applyBorder="1">
      <alignment/>
      <protection/>
    </xf>
    <xf numFmtId="0" fontId="1" fillId="32" borderId="12" xfId="41" applyFont="1" applyFill="1" applyBorder="1">
      <alignment/>
      <protection/>
    </xf>
    <xf numFmtId="0" fontId="5" fillId="0" borderId="0" xfId="41" applyFont="1" applyFill="1" applyBorder="1">
      <alignment/>
      <protection/>
    </xf>
    <xf numFmtId="3" fontId="5" fillId="0" borderId="0" xfId="41" applyNumberFormat="1" applyFont="1" applyFill="1" applyBorder="1" applyAlignment="1">
      <alignment horizontal="right"/>
      <protection/>
    </xf>
    <xf numFmtId="0" fontId="2" fillId="0" borderId="11" xfId="41" applyFont="1" applyBorder="1" applyAlignment="1">
      <alignment horizontal="center"/>
      <protection/>
    </xf>
    <xf numFmtId="0" fontId="2" fillId="0" borderId="10" xfId="41" applyFont="1" applyBorder="1">
      <alignment/>
      <protection/>
    </xf>
    <xf numFmtId="0" fontId="2" fillId="0" borderId="10" xfId="41" applyFont="1" applyFill="1" applyBorder="1" applyAlignment="1">
      <alignment horizontal="center"/>
      <protection/>
    </xf>
    <xf numFmtId="0" fontId="2" fillId="0" borderId="17" xfId="41" applyFont="1" applyBorder="1" applyAlignment="1">
      <alignment horizontal="center"/>
      <protection/>
    </xf>
    <xf numFmtId="0" fontId="5" fillId="0" borderId="0" xfId="41" applyFont="1" applyBorder="1">
      <alignment/>
      <protection/>
    </xf>
    <xf numFmtId="0" fontId="2" fillId="0" borderId="0" xfId="41" applyFont="1" applyBorder="1">
      <alignment/>
      <protection/>
    </xf>
    <xf numFmtId="0" fontId="2" fillId="0" borderId="14" xfId="41" applyFont="1" applyBorder="1">
      <alignment/>
      <protection/>
    </xf>
    <xf numFmtId="0" fontId="2" fillId="0" borderId="17" xfId="41" applyFont="1" applyFill="1" applyBorder="1">
      <alignment/>
      <protection/>
    </xf>
    <xf numFmtId="0" fontId="0" fillId="0" borderId="12" xfId="41" applyBorder="1">
      <alignment/>
      <protection/>
    </xf>
    <xf numFmtId="3" fontId="0" fillId="0" borderId="0" xfId="41" applyNumberFormat="1" applyBorder="1">
      <alignment/>
      <protection/>
    </xf>
    <xf numFmtId="0" fontId="1" fillId="0" borderId="0" xfId="41" applyFont="1">
      <alignment/>
      <protection/>
    </xf>
    <xf numFmtId="0" fontId="2" fillId="0" borderId="14" xfId="41" applyFont="1" applyFill="1" applyBorder="1">
      <alignment/>
      <protection/>
    </xf>
    <xf numFmtId="0" fontId="2" fillId="0" borderId="17" xfId="41" applyFont="1" applyFill="1" applyBorder="1" applyAlignment="1">
      <alignment horizontal="center"/>
      <protection/>
    </xf>
    <xf numFmtId="0" fontId="2" fillId="0" borderId="18" xfId="41" applyFont="1" applyFill="1" applyBorder="1" applyAlignment="1">
      <alignment horizontal="center"/>
      <protection/>
    </xf>
    <xf numFmtId="0" fontId="2" fillId="0" borderId="19" xfId="41" applyFont="1" applyBorder="1">
      <alignment/>
      <protection/>
    </xf>
    <xf numFmtId="0" fontId="7" fillId="0" borderId="17" xfId="41" applyFont="1" applyBorder="1">
      <alignment/>
      <protection/>
    </xf>
    <xf numFmtId="0" fontId="7" fillId="0" borderId="18" xfId="41" applyFont="1" applyBorder="1">
      <alignment/>
      <protection/>
    </xf>
    <xf numFmtId="0" fontId="7" fillId="0" borderId="13" xfId="41" applyFont="1" applyBorder="1">
      <alignment/>
      <protection/>
    </xf>
    <xf numFmtId="0" fontId="2" fillId="0" borderId="0" xfId="41" applyFont="1" applyFill="1" applyBorder="1" applyAlignment="1">
      <alignment horizontal="left"/>
      <protection/>
    </xf>
    <xf numFmtId="0" fontId="7" fillId="0" borderId="16" xfId="41" applyFont="1" applyBorder="1">
      <alignment/>
      <protection/>
    </xf>
    <xf numFmtId="0" fontId="0" fillId="0" borderId="0" xfId="41" applyFont="1">
      <alignment/>
      <protection/>
    </xf>
    <xf numFmtId="0" fontId="0" fillId="0" borderId="0" xfId="0" applyBorder="1" applyAlignment="1">
      <alignment/>
    </xf>
    <xf numFmtId="0" fontId="1" fillId="0" borderId="20" xfId="41" applyFont="1" applyBorder="1" applyAlignment="1">
      <alignment horizontal="center"/>
      <protection/>
    </xf>
    <xf numFmtId="0" fontId="0" fillId="0" borderId="0" xfId="41" applyFont="1">
      <alignment/>
      <protection/>
    </xf>
    <xf numFmtId="0" fontId="2" fillId="0" borderId="21" xfId="63" applyFont="1" applyBorder="1">
      <alignment/>
      <protection/>
    </xf>
    <xf numFmtId="0" fontId="2" fillId="0" borderId="21" xfId="63" applyFont="1" applyFill="1" applyBorder="1">
      <alignment/>
      <protection/>
    </xf>
    <xf numFmtId="0" fontId="16" fillId="0" borderId="21" xfId="63" applyFont="1" applyBorder="1">
      <alignment/>
      <protection/>
    </xf>
    <xf numFmtId="3" fontId="16" fillId="0" borderId="22" xfId="63" applyNumberFormat="1" applyFont="1" applyBorder="1">
      <alignment/>
      <protection/>
    </xf>
    <xf numFmtId="0" fontId="14" fillId="0" borderId="21" xfId="63" applyFont="1" applyBorder="1">
      <alignment/>
      <protection/>
    </xf>
    <xf numFmtId="3" fontId="14" fillId="0" borderId="22" xfId="63" applyNumberFormat="1" applyFont="1" applyBorder="1">
      <alignment/>
      <protection/>
    </xf>
    <xf numFmtId="0" fontId="2" fillId="0" borderId="21" xfId="63" applyFont="1" applyBorder="1" applyAlignment="1">
      <alignment/>
      <protection/>
    </xf>
    <xf numFmtId="0" fontId="15" fillId="0" borderId="21" xfId="63" applyBorder="1">
      <alignment/>
      <protection/>
    </xf>
    <xf numFmtId="3" fontId="5" fillId="32" borderId="12" xfId="41" applyNumberFormat="1" applyFont="1" applyFill="1" applyBorder="1">
      <alignment/>
      <protection/>
    </xf>
    <xf numFmtId="3" fontId="16" fillId="0" borderId="23" xfId="63" applyNumberFormat="1" applyFont="1" applyBorder="1">
      <alignment/>
      <protection/>
    </xf>
    <xf numFmtId="0" fontId="2" fillId="0" borderId="13" xfId="41" applyFont="1" applyFill="1" applyBorder="1">
      <alignment/>
      <protection/>
    </xf>
    <xf numFmtId="3" fontId="2" fillId="0" borderId="12" xfId="41" applyNumberFormat="1" applyFont="1" applyFill="1" applyBorder="1" applyAlignment="1">
      <alignment horizontal="right"/>
      <protection/>
    </xf>
    <xf numFmtId="0" fontId="16" fillId="0" borderId="21" xfId="63" applyFont="1" applyFill="1" applyBorder="1">
      <alignment/>
      <protection/>
    </xf>
    <xf numFmtId="3" fontId="16" fillId="0" borderId="22" xfId="63" applyNumberFormat="1" applyFont="1" applyFill="1" applyBorder="1">
      <alignment/>
      <protection/>
    </xf>
    <xf numFmtId="0" fontId="2" fillId="0" borderId="24" xfId="41" applyFont="1" applyBorder="1" applyAlignment="1">
      <alignment horizontal="center"/>
      <protection/>
    </xf>
    <xf numFmtId="0" fontId="2" fillId="0" borderId="18" xfId="41" applyFont="1" applyBorder="1" applyAlignment="1">
      <alignment horizontal="left"/>
      <protection/>
    </xf>
    <xf numFmtId="0" fontId="2" fillId="0" borderId="24" xfId="41" applyFont="1" applyBorder="1" applyAlignment="1">
      <alignment horizontal="left"/>
      <protection/>
    </xf>
    <xf numFmtId="0" fontId="2" fillId="0" borderId="25" xfId="41" applyFont="1" applyBorder="1" applyAlignment="1">
      <alignment horizontal="center"/>
      <protection/>
    </xf>
    <xf numFmtId="0" fontId="7" fillId="0" borderId="18" xfId="41" applyFont="1" applyBorder="1" applyAlignment="1">
      <alignment horizontal="left"/>
      <protection/>
    </xf>
    <xf numFmtId="0" fontId="1" fillId="0" borderId="26" xfId="41" applyFont="1" applyBorder="1" applyAlignment="1">
      <alignment horizontal="center"/>
      <protection/>
    </xf>
    <xf numFmtId="0" fontId="4" fillId="0" borderId="27" xfId="41" applyFont="1" applyBorder="1" applyAlignment="1">
      <alignment horizontal="center"/>
      <protection/>
    </xf>
    <xf numFmtId="0" fontId="2" fillId="0" borderId="26" xfId="41" applyFont="1" applyBorder="1">
      <alignment/>
      <protection/>
    </xf>
    <xf numFmtId="3" fontId="2" fillId="0" borderId="26" xfId="41" applyNumberFormat="1" applyFont="1" applyBorder="1" applyAlignment="1">
      <alignment horizontal="right"/>
      <protection/>
    </xf>
    <xf numFmtId="3" fontId="5" fillId="0" borderId="28" xfId="41" applyNumberFormat="1" applyFont="1" applyBorder="1" applyAlignment="1">
      <alignment horizontal="right"/>
      <protection/>
    </xf>
    <xf numFmtId="3" fontId="2" fillId="0" borderId="27" xfId="41" applyNumberFormat="1" applyFont="1" applyBorder="1" applyAlignment="1">
      <alignment horizontal="right"/>
      <protection/>
    </xf>
    <xf numFmtId="3" fontId="5" fillId="0" borderId="26" xfId="41" applyNumberFormat="1" applyFont="1" applyBorder="1" applyAlignment="1">
      <alignment horizontal="right"/>
      <protection/>
    </xf>
    <xf numFmtId="0" fontId="16" fillId="0" borderId="29" xfId="63" applyFont="1" applyBorder="1">
      <alignment/>
      <protection/>
    </xf>
    <xf numFmtId="0" fontId="15" fillId="0" borderId="30" xfId="63" applyBorder="1">
      <alignment/>
      <protection/>
    </xf>
    <xf numFmtId="0" fontId="14" fillId="0" borderId="21" xfId="63" applyFont="1" applyBorder="1" applyAlignment="1">
      <alignment wrapText="1"/>
      <protection/>
    </xf>
    <xf numFmtId="0" fontId="5" fillId="0" borderId="21" xfId="63" applyFont="1" applyFill="1" applyBorder="1" applyAlignment="1">
      <alignment horizontal="center"/>
      <protection/>
    </xf>
    <xf numFmtId="0" fontId="5" fillId="0" borderId="21" xfId="63" applyFont="1" applyBorder="1" applyAlignment="1">
      <alignment wrapText="1"/>
      <protection/>
    </xf>
    <xf numFmtId="0" fontId="2" fillId="0" borderId="21" xfId="63" applyFont="1" applyFill="1" applyBorder="1" applyAlignment="1">
      <alignment horizontal="center"/>
      <protection/>
    </xf>
    <xf numFmtId="49" fontId="0" fillId="0" borderId="0" xfId="0" applyNumberFormat="1" applyBorder="1" applyAlignment="1">
      <alignment/>
    </xf>
    <xf numFmtId="0" fontId="2" fillId="0" borderId="18" xfId="41" applyFont="1" applyBorder="1" applyAlignment="1">
      <alignment horizontal="center" vertical="center"/>
      <protection/>
    </xf>
    <xf numFmtId="3" fontId="2" fillId="0" borderId="18" xfId="41" applyNumberFormat="1" applyFont="1" applyBorder="1" applyAlignment="1">
      <alignment horizontal="center" vertical="center"/>
      <protection/>
    </xf>
    <xf numFmtId="3" fontId="2" fillId="0" borderId="18" xfId="41" applyNumberFormat="1" applyFont="1" applyBorder="1" applyAlignment="1">
      <alignment vertical="center"/>
      <protection/>
    </xf>
    <xf numFmtId="0" fontId="2" fillId="0" borderId="11" xfId="41" applyFont="1" applyBorder="1" applyAlignment="1">
      <alignment horizontal="center" vertical="center"/>
      <protection/>
    </xf>
    <xf numFmtId="3" fontId="2" fillId="0" borderId="11" xfId="41" applyNumberFormat="1" applyFont="1" applyBorder="1" applyAlignment="1">
      <alignment horizontal="center" vertical="center"/>
      <protection/>
    </xf>
    <xf numFmtId="0" fontId="2" fillId="0" borderId="17" xfId="41" applyFont="1" applyBorder="1" applyAlignment="1">
      <alignment horizontal="center" vertical="center"/>
      <protection/>
    </xf>
    <xf numFmtId="0" fontId="2" fillId="0" borderId="15" xfId="41" applyFont="1" applyBorder="1" applyAlignment="1">
      <alignment horizontal="center" vertical="center"/>
      <protection/>
    </xf>
    <xf numFmtId="3" fontId="2" fillId="0" borderId="11" xfId="41" applyNumberFormat="1" applyFont="1" applyBorder="1" applyAlignment="1">
      <alignment vertical="center"/>
      <protection/>
    </xf>
    <xf numFmtId="0" fontId="5" fillId="0" borderId="31" xfId="41" applyFont="1" applyFill="1" applyBorder="1" applyAlignment="1">
      <alignment horizontal="center" vertical="center"/>
      <protection/>
    </xf>
    <xf numFmtId="0" fontId="5" fillId="0" borderId="21" xfId="41" applyFont="1" applyBorder="1" applyAlignment="1">
      <alignment horizontal="center" vertical="center"/>
      <protection/>
    </xf>
    <xf numFmtId="0" fontId="5" fillId="0" borderId="32" xfId="41" applyFont="1" applyBorder="1" applyAlignment="1">
      <alignment horizontal="center" vertical="center"/>
      <protection/>
    </xf>
    <xf numFmtId="3" fontId="5" fillId="0" borderId="12" xfId="41" applyNumberFormat="1" applyFont="1" applyBorder="1" applyAlignment="1">
      <alignment horizontal="center" vertical="center"/>
      <protection/>
    </xf>
    <xf numFmtId="3" fontId="5" fillId="0" borderId="12" xfId="41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3" fontId="2" fillId="0" borderId="33" xfId="41" applyNumberFormat="1" applyFont="1" applyBorder="1" applyAlignment="1">
      <alignment horizontal="center" vertical="center"/>
      <protection/>
    </xf>
    <xf numFmtId="0" fontId="2" fillId="0" borderId="17" xfId="41" applyFont="1" applyBorder="1">
      <alignment/>
      <protection/>
    </xf>
    <xf numFmtId="0" fontId="2" fillId="0" borderId="34" xfId="41" applyFont="1" applyBorder="1">
      <alignment/>
      <protection/>
    </xf>
    <xf numFmtId="0" fontId="5" fillId="0" borderId="34" xfId="41" applyFont="1" applyFill="1" applyBorder="1" applyAlignment="1">
      <alignment horizontal="left"/>
      <protection/>
    </xf>
    <xf numFmtId="0" fontId="2" fillId="0" borderId="22" xfId="64" applyFont="1" applyFill="1" applyBorder="1">
      <alignment/>
      <protection/>
    </xf>
    <xf numFmtId="0" fontId="16" fillId="0" borderId="21" xfId="63" applyFont="1" applyBorder="1" applyAlignment="1">
      <alignment wrapText="1"/>
      <protection/>
    </xf>
    <xf numFmtId="0" fontId="2" fillId="0" borderId="0" xfId="41" applyFont="1" applyFill="1" applyBorder="1" applyAlignment="1">
      <alignment horizontal="center" vertical="center"/>
      <protection/>
    </xf>
    <xf numFmtId="0" fontId="2" fillId="0" borderId="34" xfId="41" applyFont="1" applyFill="1" applyBorder="1" applyAlignment="1">
      <alignment horizontal="center" vertical="center"/>
      <protection/>
    </xf>
    <xf numFmtId="0" fontId="2" fillId="0" borderId="0" xfId="41" applyFont="1" applyAlignment="1">
      <alignment horizontal="right"/>
      <protection/>
    </xf>
    <xf numFmtId="3" fontId="2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5" xfId="41" applyFont="1" applyBorder="1">
      <alignment/>
      <protection/>
    </xf>
    <xf numFmtId="0" fontId="14" fillId="0" borderId="36" xfId="41" applyFont="1" applyBorder="1" applyAlignment="1">
      <alignment horizontal="center"/>
      <protection/>
    </xf>
    <xf numFmtId="0" fontId="2" fillId="0" borderId="37" xfId="41" applyFont="1" applyBorder="1">
      <alignment/>
      <protection/>
    </xf>
    <xf numFmtId="0" fontId="14" fillId="0" borderId="17" xfId="41" applyFont="1" applyBorder="1" applyAlignment="1">
      <alignment horizontal="center"/>
      <protection/>
    </xf>
    <xf numFmtId="0" fontId="2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4" fillId="0" borderId="38" xfId="0" applyFont="1" applyBorder="1" applyAlignment="1">
      <alignment/>
    </xf>
    <xf numFmtId="3" fontId="5" fillId="0" borderId="38" xfId="43" applyNumberFormat="1" applyFont="1" applyBorder="1" applyAlignment="1">
      <alignment horizontal="center"/>
    </xf>
    <xf numFmtId="9" fontId="5" fillId="0" borderId="38" xfId="43" applyNumberFormat="1" applyFont="1" applyBorder="1" applyAlignment="1">
      <alignment horizontal="center"/>
    </xf>
    <xf numFmtId="0" fontId="18" fillId="0" borderId="21" xfId="0" applyFont="1" applyBorder="1" applyAlignment="1">
      <alignment/>
    </xf>
    <xf numFmtId="3" fontId="16" fillId="0" borderId="21" xfId="43" applyNumberFormat="1" applyFont="1" applyBorder="1" applyAlignment="1">
      <alignment horizontal="center"/>
    </xf>
    <xf numFmtId="3" fontId="16" fillId="0" borderId="21" xfId="43" applyNumberFormat="1" applyFont="1" applyFill="1" applyBorder="1" applyAlignment="1">
      <alignment horizontal="center"/>
    </xf>
    <xf numFmtId="9" fontId="16" fillId="0" borderId="21" xfId="71" applyNumberFormat="1" applyFont="1" applyBorder="1" applyAlignment="1">
      <alignment horizontal="center"/>
    </xf>
    <xf numFmtId="0" fontId="16" fillId="0" borderId="39" xfId="0" applyFont="1" applyBorder="1" applyAlignment="1">
      <alignment/>
    </xf>
    <xf numFmtId="3" fontId="16" fillId="0" borderId="39" xfId="43" applyNumberFormat="1" applyFont="1" applyBorder="1" applyAlignment="1">
      <alignment horizontal="center"/>
    </xf>
    <xf numFmtId="9" fontId="16" fillId="0" borderId="39" xfId="71" applyNumberFormat="1" applyFont="1" applyBorder="1" applyAlignment="1">
      <alignment horizontal="center"/>
    </xf>
    <xf numFmtId="0" fontId="16" fillId="0" borderId="40" xfId="0" applyFont="1" applyBorder="1" applyAlignment="1">
      <alignment/>
    </xf>
    <xf numFmtId="3" fontId="16" fillId="0" borderId="40" xfId="43" applyNumberFormat="1" applyFont="1" applyBorder="1" applyAlignment="1">
      <alignment horizontal="center"/>
    </xf>
    <xf numFmtId="9" fontId="16" fillId="0" borderId="40" xfId="71" applyNumberFormat="1" applyFont="1" applyBorder="1" applyAlignment="1">
      <alignment horizontal="center"/>
    </xf>
    <xf numFmtId="9" fontId="14" fillId="0" borderId="40" xfId="43" applyNumberFormat="1" applyFont="1" applyBorder="1" applyAlignment="1">
      <alignment horizontal="center"/>
    </xf>
    <xf numFmtId="3" fontId="14" fillId="0" borderId="40" xfId="43" applyNumberFormat="1" applyFont="1" applyBorder="1" applyAlignment="1">
      <alignment horizontal="center"/>
    </xf>
    <xf numFmtId="0" fontId="14" fillId="0" borderId="40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80" fontId="2" fillId="0" borderId="18" xfId="41" applyNumberFormat="1" applyFont="1" applyBorder="1" applyAlignment="1">
      <alignment horizontal="center" vertical="center"/>
      <protection/>
    </xf>
    <xf numFmtId="180" fontId="5" fillId="0" borderId="20" xfId="41" applyNumberFormat="1" applyFont="1" applyBorder="1" applyAlignment="1">
      <alignment horizontal="center" vertical="center"/>
      <protection/>
    </xf>
    <xf numFmtId="0" fontId="16" fillId="0" borderId="21" xfId="63" applyFont="1" applyBorder="1" applyAlignment="1">
      <alignment/>
      <protection/>
    </xf>
    <xf numFmtId="3" fontId="16" fillId="0" borderId="22" xfId="63" applyNumberFormat="1" applyFont="1" applyBorder="1" applyAlignment="1">
      <alignment horizontal="right"/>
      <protection/>
    </xf>
    <xf numFmtId="0" fontId="5" fillId="0" borderId="31" xfId="41" applyFont="1" applyBorder="1" applyAlignment="1">
      <alignment horizontal="left"/>
      <protection/>
    </xf>
    <xf numFmtId="0" fontId="2" fillId="0" borderId="31" xfId="41" applyFont="1" applyBorder="1" applyAlignment="1">
      <alignment horizontal="center" vertical="center"/>
      <protection/>
    </xf>
    <xf numFmtId="0" fontId="2" fillId="0" borderId="12" xfId="41" applyFont="1" applyBorder="1" applyAlignment="1">
      <alignment horizontal="center" vertical="center"/>
      <protection/>
    </xf>
    <xf numFmtId="0" fontId="2" fillId="0" borderId="13" xfId="41" applyFont="1" applyBorder="1" applyAlignment="1">
      <alignment horizontal="center" vertical="center"/>
      <protection/>
    </xf>
    <xf numFmtId="3" fontId="2" fillId="0" borderId="12" xfId="41" applyNumberFormat="1" applyFont="1" applyBorder="1" applyAlignment="1">
      <alignment horizontal="center" vertical="center"/>
      <protection/>
    </xf>
    <xf numFmtId="3" fontId="2" fillId="0" borderId="12" xfId="41" applyNumberFormat="1" applyFont="1" applyBorder="1" applyAlignment="1">
      <alignment vertical="center"/>
      <protection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3" fontId="16" fillId="0" borderId="30" xfId="63" applyNumberFormat="1" applyFont="1" applyBorder="1">
      <alignment/>
      <protection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 horizontal="center"/>
    </xf>
    <xf numFmtId="3" fontId="5" fillId="0" borderId="40" xfId="43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14" fillId="0" borderId="46" xfId="0" applyFont="1" applyBorder="1" applyAlignment="1">
      <alignment/>
    </xf>
    <xf numFmtId="3" fontId="5" fillId="0" borderId="46" xfId="0" applyNumberFormat="1" applyFont="1" applyFill="1" applyBorder="1" applyAlignment="1">
      <alignment horizontal="center"/>
    </xf>
    <xf numFmtId="9" fontId="5" fillId="0" borderId="46" xfId="0" applyNumberFormat="1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4" fillId="0" borderId="40" xfId="0" applyFont="1" applyBorder="1" applyAlignment="1">
      <alignment/>
    </xf>
    <xf numFmtId="9" fontId="5" fillId="0" borderId="40" xfId="43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0" fontId="16" fillId="0" borderId="49" xfId="0" applyFont="1" applyBorder="1" applyAlignment="1">
      <alignment/>
    </xf>
    <xf numFmtId="3" fontId="2" fillId="0" borderId="49" xfId="0" applyNumberFormat="1" applyFont="1" applyFill="1" applyBorder="1" applyAlignment="1">
      <alignment horizontal="center"/>
    </xf>
    <xf numFmtId="3" fontId="16" fillId="0" borderId="49" xfId="43" applyNumberFormat="1" applyFont="1" applyFill="1" applyBorder="1" applyAlignment="1">
      <alignment horizontal="center"/>
    </xf>
    <xf numFmtId="3" fontId="16" fillId="0" borderId="49" xfId="43" applyNumberFormat="1" applyFont="1" applyBorder="1" applyAlignment="1">
      <alignment horizontal="center"/>
    </xf>
    <xf numFmtId="9" fontId="16" fillId="0" borderId="49" xfId="71" applyNumberFormat="1" applyFont="1" applyBorder="1" applyAlignment="1">
      <alignment horizontal="center"/>
    </xf>
    <xf numFmtId="3" fontId="0" fillId="0" borderId="21" xfId="41" applyNumberFormat="1" applyBorder="1" applyAlignment="1">
      <alignment horizontal="center"/>
      <protection/>
    </xf>
    <xf numFmtId="0" fontId="19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50" xfId="41" applyFont="1" applyBorder="1" applyAlignment="1">
      <alignment horizontal="center"/>
      <protection/>
    </xf>
    <xf numFmtId="3" fontId="0" fillId="0" borderId="21" xfId="0" applyNumberFormat="1" applyFont="1" applyBorder="1" applyAlignment="1">
      <alignment horizontal="center" wrapText="1"/>
    </xf>
    <xf numFmtId="3" fontId="16" fillId="0" borderId="21" xfId="63" applyNumberFormat="1" applyFont="1" applyBorder="1">
      <alignment/>
      <protection/>
    </xf>
    <xf numFmtId="3" fontId="0" fillId="0" borderId="21" xfId="41" applyNumberFormat="1" applyBorder="1">
      <alignment/>
      <protection/>
    </xf>
    <xf numFmtId="0" fontId="0" fillId="0" borderId="50" xfId="41" applyFont="1" applyBorder="1" applyAlignment="1">
      <alignment horizontal="center"/>
      <protection/>
    </xf>
    <xf numFmtId="3" fontId="16" fillId="0" borderId="30" xfId="63" applyNumberFormat="1" applyFont="1" applyBorder="1" applyAlignment="1">
      <alignment horizontal="right"/>
      <protection/>
    </xf>
    <xf numFmtId="0" fontId="2" fillId="0" borderId="0" xfId="59" applyFont="1" applyBorder="1">
      <alignment/>
      <protection/>
    </xf>
    <xf numFmtId="3" fontId="5" fillId="0" borderId="0" xfId="59" applyNumberFormat="1" applyFont="1" applyBorder="1">
      <alignment/>
      <protection/>
    </xf>
    <xf numFmtId="3" fontId="2" fillId="33" borderId="0" xfId="59" applyNumberFormat="1" applyFont="1" applyFill="1" applyBorder="1">
      <alignment/>
      <protection/>
    </xf>
    <xf numFmtId="3" fontId="2" fillId="0" borderId="0" xfId="59" applyNumberFormat="1" applyFont="1" applyBorder="1">
      <alignment/>
      <protection/>
    </xf>
    <xf numFmtId="181" fontId="23" fillId="0" borderId="0" xfId="60" applyNumberFormat="1" applyFont="1" applyFill="1">
      <alignment/>
      <protection/>
    </xf>
    <xf numFmtId="0" fontId="23" fillId="0" borderId="0" xfId="60" applyFont="1" applyFill="1">
      <alignment/>
      <protection/>
    </xf>
    <xf numFmtId="0" fontId="24" fillId="0" borderId="0" xfId="61" applyBorder="1" applyAlignment="1">
      <alignment wrapText="1"/>
      <protection/>
    </xf>
    <xf numFmtId="0" fontId="23" fillId="0" borderId="21" xfId="60" applyFont="1" applyFill="1" applyBorder="1" applyAlignment="1">
      <alignment horizontal="center" wrapText="1"/>
      <protection/>
    </xf>
    <xf numFmtId="0" fontId="1" fillId="0" borderId="22" xfId="60" applyFont="1" applyBorder="1" applyAlignment="1">
      <alignment horizontal="center" vertical="center" wrapText="1"/>
      <protection/>
    </xf>
    <xf numFmtId="0" fontId="23" fillId="0" borderId="0" xfId="60" applyFont="1" applyFill="1" applyBorder="1">
      <alignment/>
      <protection/>
    </xf>
    <xf numFmtId="0" fontId="25" fillId="0" borderId="0" xfId="60" applyFont="1" applyFill="1">
      <alignment/>
      <protection/>
    </xf>
    <xf numFmtId="3" fontId="23" fillId="0" borderId="0" xfId="60" applyNumberFormat="1" applyFont="1" applyFill="1">
      <alignment/>
      <protection/>
    </xf>
    <xf numFmtId="0" fontId="23" fillId="0" borderId="0" xfId="60" applyFont="1" applyFill="1" applyAlignment="1">
      <alignment horizontal="left"/>
      <protection/>
    </xf>
    <xf numFmtId="181" fontId="23" fillId="0" borderId="0" xfId="60" applyNumberFormat="1" applyFont="1" applyFill="1" applyBorder="1">
      <alignment/>
      <protection/>
    </xf>
    <xf numFmtId="0" fontId="27" fillId="0" borderId="0" xfId="60" applyFont="1" applyFill="1">
      <alignment/>
      <protection/>
    </xf>
    <xf numFmtId="0" fontId="27" fillId="0" borderId="0" xfId="60" applyFont="1" applyFill="1" applyBorder="1">
      <alignment/>
      <protection/>
    </xf>
    <xf numFmtId="3" fontId="23" fillId="0" borderId="51" xfId="60" applyNumberFormat="1" applyFont="1" applyFill="1" applyBorder="1" applyAlignment="1">
      <alignment horizontal="right"/>
      <protection/>
    </xf>
    <xf numFmtId="3" fontId="9" fillId="34" borderId="51" xfId="62" applyNumberFormat="1" applyFont="1" applyFill="1" applyBorder="1" applyAlignment="1">
      <alignment horizontal="right" wrapText="1"/>
      <protection/>
    </xf>
    <xf numFmtId="3" fontId="9" fillId="34" borderId="52" xfId="62" applyNumberFormat="1" applyFont="1" applyFill="1" applyBorder="1" applyAlignment="1">
      <alignment horizontal="right" wrapText="1"/>
      <protection/>
    </xf>
    <xf numFmtId="3" fontId="25" fillId="34" borderId="51" xfId="60" applyNumberFormat="1" applyFont="1" applyFill="1" applyBorder="1" applyAlignment="1">
      <alignment horizontal="right"/>
      <protection/>
    </xf>
    <xf numFmtId="3" fontId="25" fillId="0" borderId="51" xfId="60" applyNumberFormat="1" applyFont="1" applyFill="1" applyBorder="1" applyAlignment="1">
      <alignment horizontal="right"/>
      <protection/>
    </xf>
    <xf numFmtId="3" fontId="1" fillId="4" borderId="51" xfId="62" applyNumberFormat="1" applyFont="1" applyFill="1" applyBorder="1" applyAlignment="1">
      <alignment horizontal="right" wrapText="1"/>
      <protection/>
    </xf>
    <xf numFmtId="3" fontId="1" fillId="34" borderId="51" xfId="62" applyNumberFormat="1" applyFont="1" applyFill="1" applyBorder="1" applyAlignment="1">
      <alignment horizontal="right" wrapText="1"/>
      <protection/>
    </xf>
    <xf numFmtId="3" fontId="1" fillId="34" borderId="52" xfId="62" applyNumberFormat="1" applyFont="1" applyFill="1" applyBorder="1" applyAlignment="1">
      <alignment horizontal="right" wrapText="1"/>
      <protection/>
    </xf>
    <xf numFmtId="3" fontId="26" fillId="0" borderId="51" xfId="60" applyNumberFormat="1" applyFont="1" applyFill="1" applyBorder="1" applyAlignment="1">
      <alignment horizontal="right"/>
      <protection/>
    </xf>
    <xf numFmtId="3" fontId="23" fillId="0" borderId="53" xfId="60" applyNumberFormat="1" applyFont="1" applyFill="1" applyBorder="1" applyAlignment="1">
      <alignment horizontal="right"/>
      <protection/>
    </xf>
    <xf numFmtId="0" fontId="14" fillId="0" borderId="22" xfId="63" applyFont="1" applyBorder="1" applyAlignment="1">
      <alignment/>
      <protection/>
    </xf>
    <xf numFmtId="0" fontId="14" fillId="0" borderId="52" xfId="63" applyFont="1" applyBorder="1" applyAlignment="1">
      <alignment/>
      <protection/>
    </xf>
    <xf numFmtId="0" fontId="5" fillId="0" borderId="22" xfId="63" applyFont="1" applyBorder="1" applyAlignment="1">
      <alignment/>
      <protection/>
    </xf>
    <xf numFmtId="0" fontId="5" fillId="0" borderId="52" xfId="63" applyFont="1" applyBorder="1" applyAlignment="1">
      <alignment/>
      <protection/>
    </xf>
    <xf numFmtId="3" fontId="2" fillId="0" borderId="10" xfId="41" applyNumberFormat="1" applyFont="1" applyBorder="1" applyAlignment="1">
      <alignment horizontal="right"/>
      <protection/>
    </xf>
    <xf numFmtId="3" fontId="2" fillId="0" borderId="28" xfId="41" applyNumberFormat="1" applyFont="1" applyBorder="1" applyAlignment="1">
      <alignment horizontal="right"/>
      <protection/>
    </xf>
    <xf numFmtId="0" fontId="11" fillId="0" borderId="14" xfId="41" applyFont="1" applyBorder="1">
      <alignment/>
      <protection/>
    </xf>
    <xf numFmtId="3" fontId="11" fillId="0" borderId="28" xfId="41" applyNumberFormat="1" applyFont="1" applyBorder="1" applyAlignment="1">
      <alignment horizontal="right"/>
      <protection/>
    </xf>
    <xf numFmtId="0" fontId="27" fillId="0" borderId="0" xfId="60" applyFont="1" applyFill="1" applyAlignment="1">
      <alignment horizontal="left"/>
      <protection/>
    </xf>
    <xf numFmtId="180" fontId="2" fillId="0" borderId="12" xfId="41" applyNumberFormat="1" applyFont="1" applyBorder="1" applyAlignment="1">
      <alignment horizontal="center" vertical="center"/>
      <protection/>
    </xf>
    <xf numFmtId="0" fontId="0" fillId="35" borderId="0" xfId="0" applyFill="1" applyAlignment="1">
      <alignment horizontal="left"/>
    </xf>
    <xf numFmtId="0" fontId="0" fillId="0" borderId="54" xfId="41" applyFont="1" applyBorder="1" applyAlignment="1">
      <alignment horizontal="center"/>
      <protection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57" xfId="0" applyFont="1" applyBorder="1" applyAlignment="1">
      <alignment/>
    </xf>
    <xf numFmtId="0" fontId="3" fillId="32" borderId="57" xfId="41" applyFont="1" applyFill="1" applyBorder="1" applyAlignment="1">
      <alignment horizontal="center"/>
      <protection/>
    </xf>
    <xf numFmtId="0" fontId="3" fillId="32" borderId="14" xfId="4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36" borderId="0" xfId="0" applyNumberForma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30" xfId="0" applyFill="1" applyBorder="1" applyAlignment="1">
      <alignment/>
    </xf>
    <xf numFmtId="3" fontId="1" fillId="35" borderId="60" xfId="41" applyNumberFormat="1" applyFont="1" applyFill="1" applyBorder="1">
      <alignment/>
      <protection/>
    </xf>
    <xf numFmtId="0" fontId="0" fillId="35" borderId="0" xfId="0" applyFill="1" applyBorder="1" applyAlignment="1">
      <alignment/>
    </xf>
    <xf numFmtId="0" fontId="30" fillId="35" borderId="0" xfId="41" applyFont="1" applyFill="1" applyBorder="1">
      <alignment/>
      <protection/>
    </xf>
    <xf numFmtId="3" fontId="2" fillId="35" borderId="58" xfId="41" applyNumberFormat="1" applyFont="1" applyFill="1" applyBorder="1">
      <alignment/>
      <protection/>
    </xf>
    <xf numFmtId="3" fontId="2" fillId="35" borderId="59" xfId="41" applyNumberFormat="1" applyFont="1" applyFill="1" applyBorder="1">
      <alignment/>
      <protection/>
    </xf>
    <xf numFmtId="3" fontId="5" fillId="35" borderId="59" xfId="41" applyNumberFormat="1" applyFont="1" applyFill="1" applyBorder="1">
      <alignment/>
      <protection/>
    </xf>
    <xf numFmtId="3" fontId="1" fillId="35" borderId="24" xfId="41" applyNumberFormat="1" applyFont="1" applyFill="1" applyBorder="1">
      <alignment/>
      <protection/>
    </xf>
    <xf numFmtId="3" fontId="1" fillId="35" borderId="25" xfId="41" applyNumberFormat="1" applyFont="1" applyFill="1" applyBorder="1">
      <alignment/>
      <protection/>
    </xf>
    <xf numFmtId="0" fontId="3" fillId="35" borderId="0" xfId="41" applyFont="1" applyFill="1" applyBorder="1">
      <alignment/>
      <protection/>
    </xf>
    <xf numFmtId="3" fontId="0" fillId="35" borderId="61" xfId="41" applyNumberFormat="1" applyFill="1" applyBorder="1">
      <alignment/>
      <protection/>
    </xf>
    <xf numFmtId="3" fontId="0" fillId="35" borderId="24" xfId="41" applyNumberFormat="1" applyFill="1" applyBorder="1">
      <alignment/>
      <protection/>
    </xf>
    <xf numFmtId="3" fontId="0" fillId="35" borderId="25" xfId="41" applyNumberFormat="1" applyFill="1" applyBorder="1">
      <alignment/>
      <protection/>
    </xf>
    <xf numFmtId="3" fontId="5" fillId="35" borderId="60" xfId="41" applyNumberFormat="1" applyFont="1" applyFill="1" applyBorder="1">
      <alignment/>
      <protection/>
    </xf>
    <xf numFmtId="0" fontId="5" fillId="35" borderId="0" xfId="41" applyFont="1" applyFill="1" applyBorder="1">
      <alignment/>
      <protection/>
    </xf>
    <xf numFmtId="0" fontId="0" fillId="35" borderId="18" xfId="41" applyFill="1" applyBorder="1">
      <alignment/>
      <protection/>
    </xf>
    <xf numFmtId="0" fontId="0" fillId="35" borderId="17" xfId="41" applyFill="1" applyBorder="1">
      <alignment/>
      <protection/>
    </xf>
    <xf numFmtId="0" fontId="1" fillId="35" borderId="34" xfId="41" applyFont="1" applyFill="1" applyBorder="1">
      <alignment/>
      <protection/>
    </xf>
    <xf numFmtId="3" fontId="0" fillId="35" borderId="18" xfId="41" applyNumberFormat="1" applyFill="1" applyBorder="1">
      <alignment/>
      <protection/>
    </xf>
    <xf numFmtId="3" fontId="0" fillId="35" borderId="17" xfId="41" applyNumberFormat="1" applyFill="1" applyBorder="1">
      <alignment/>
      <protection/>
    </xf>
    <xf numFmtId="3" fontId="2" fillId="35" borderId="18" xfId="41" applyNumberFormat="1" applyFont="1" applyFill="1" applyBorder="1">
      <alignment/>
      <protection/>
    </xf>
    <xf numFmtId="3" fontId="1" fillId="35" borderId="34" xfId="41" applyNumberFormat="1" applyFont="1" applyFill="1" applyBorder="1">
      <alignment/>
      <protection/>
    </xf>
    <xf numFmtId="3" fontId="5" fillId="35" borderId="24" xfId="41" applyNumberFormat="1" applyFont="1" applyFill="1" applyBorder="1">
      <alignment/>
      <protection/>
    </xf>
    <xf numFmtId="3" fontId="1" fillId="35" borderId="62" xfId="0" applyNumberFormat="1" applyFont="1" applyFill="1" applyBorder="1" applyAlignment="1">
      <alignment/>
    </xf>
    <xf numFmtId="3" fontId="1" fillId="35" borderId="40" xfId="0" applyNumberFormat="1" applyFont="1" applyFill="1" applyBorder="1" applyAlignment="1">
      <alignment/>
    </xf>
    <xf numFmtId="3" fontId="0" fillId="35" borderId="62" xfId="0" applyNumberFormat="1" applyFill="1" applyBorder="1" applyAlignment="1">
      <alignment/>
    </xf>
    <xf numFmtId="3" fontId="0" fillId="35" borderId="40" xfId="0" applyNumberFormat="1" applyFill="1" applyBorder="1" applyAlignment="1">
      <alignment/>
    </xf>
    <xf numFmtId="0" fontId="29" fillId="35" borderId="0" xfId="41" applyFont="1" applyFill="1" applyBorder="1" applyAlignment="1">
      <alignment horizontal="right"/>
      <protection/>
    </xf>
    <xf numFmtId="3" fontId="0" fillId="35" borderId="58" xfId="41" applyNumberFormat="1" applyFill="1" applyBorder="1">
      <alignment/>
      <protection/>
    </xf>
    <xf numFmtId="3" fontId="0" fillId="35" borderId="30" xfId="41" applyNumberFormat="1" applyFill="1" applyBorder="1">
      <alignment/>
      <protection/>
    </xf>
    <xf numFmtId="3" fontId="2" fillId="35" borderId="61" xfId="41" applyNumberFormat="1" applyFont="1" applyFill="1" applyBorder="1">
      <alignment/>
      <protection/>
    </xf>
    <xf numFmtId="3" fontId="2" fillId="35" borderId="30" xfId="41" applyNumberFormat="1" applyFont="1" applyFill="1" applyBorder="1">
      <alignment/>
      <protection/>
    </xf>
    <xf numFmtId="3" fontId="2" fillId="35" borderId="60" xfId="41" applyNumberFormat="1" applyFont="1" applyFill="1" applyBorder="1">
      <alignment/>
      <protection/>
    </xf>
    <xf numFmtId="3" fontId="5" fillId="35" borderId="30" xfId="41" applyNumberFormat="1" applyFont="1" applyFill="1" applyBorder="1">
      <alignment/>
      <protection/>
    </xf>
    <xf numFmtId="3" fontId="0" fillId="35" borderId="21" xfId="41" applyNumberFormat="1" applyFill="1" applyBorder="1">
      <alignment/>
      <protection/>
    </xf>
    <xf numFmtId="3" fontId="5" fillId="35" borderId="58" xfId="41" applyNumberFormat="1" applyFont="1" applyFill="1" applyBorder="1">
      <alignment/>
      <protection/>
    </xf>
    <xf numFmtId="3" fontId="1" fillId="35" borderId="30" xfId="41" applyNumberFormat="1" applyFont="1" applyFill="1" applyBorder="1">
      <alignment/>
      <protection/>
    </xf>
    <xf numFmtId="3" fontId="1" fillId="35" borderId="58" xfId="40" applyNumberFormat="1" applyFont="1" applyFill="1" applyBorder="1" applyAlignment="1" applyProtection="1">
      <alignment horizontal="right"/>
      <protection/>
    </xf>
    <xf numFmtId="3" fontId="0" fillId="35" borderId="59" xfId="41" applyNumberFormat="1" applyFill="1" applyBorder="1">
      <alignment/>
      <protection/>
    </xf>
    <xf numFmtId="3" fontId="0" fillId="35" borderId="60" xfId="41" applyNumberFormat="1" applyFill="1" applyBorder="1">
      <alignment/>
      <protection/>
    </xf>
    <xf numFmtId="0" fontId="2" fillId="35" borderId="0" xfId="0" applyFont="1" applyFill="1" applyBorder="1" applyAlignment="1">
      <alignment/>
    </xf>
    <xf numFmtId="0" fontId="2" fillId="35" borderId="63" xfId="0" applyFont="1" applyFill="1" applyBorder="1" applyAlignment="1">
      <alignment/>
    </xf>
    <xf numFmtId="3" fontId="1" fillId="35" borderId="58" xfId="41" applyNumberFormat="1" applyFont="1" applyFill="1" applyBorder="1">
      <alignment/>
      <protection/>
    </xf>
    <xf numFmtId="3" fontId="1" fillId="35" borderId="59" xfId="41" applyNumberFormat="1" applyFont="1" applyFill="1" applyBorder="1">
      <alignment/>
      <protection/>
    </xf>
    <xf numFmtId="3" fontId="2" fillId="35" borderId="11" xfId="41" applyNumberFormat="1" applyFont="1" applyFill="1" applyBorder="1">
      <alignment/>
      <protection/>
    </xf>
    <xf numFmtId="3" fontId="2" fillId="35" borderId="15" xfId="41" applyNumberFormat="1" applyFont="1" applyFill="1" applyBorder="1">
      <alignment/>
      <protection/>
    </xf>
    <xf numFmtId="0" fontId="3" fillId="35" borderId="25" xfId="41" applyFont="1" applyFill="1" applyBorder="1" applyAlignment="1">
      <alignment horizontal="right"/>
      <protection/>
    </xf>
    <xf numFmtId="3" fontId="2" fillId="35" borderId="24" xfId="41" applyNumberFormat="1" applyFont="1" applyFill="1" applyBorder="1">
      <alignment/>
      <protection/>
    </xf>
    <xf numFmtId="3" fontId="2" fillId="35" borderId="25" xfId="41" applyNumberFormat="1" applyFont="1" applyFill="1" applyBorder="1">
      <alignment/>
      <protection/>
    </xf>
    <xf numFmtId="0" fontId="3" fillId="35" borderId="64" xfId="41" applyFont="1" applyFill="1" applyBorder="1" applyAlignment="1">
      <alignment horizontal="right"/>
      <protection/>
    </xf>
    <xf numFmtId="3" fontId="0" fillId="35" borderId="65" xfId="41" applyNumberFormat="1" applyFill="1" applyBorder="1">
      <alignment/>
      <protection/>
    </xf>
    <xf numFmtId="3" fontId="5" fillId="35" borderId="25" xfId="41" applyNumberFormat="1" applyFont="1" applyFill="1" applyBorder="1">
      <alignment/>
      <protection/>
    </xf>
    <xf numFmtId="3" fontId="11" fillId="35" borderId="60" xfId="41" applyNumberFormat="1" applyFont="1" applyFill="1" applyBorder="1">
      <alignment/>
      <protection/>
    </xf>
    <xf numFmtId="0" fontId="29" fillId="35" borderId="0" xfId="41" applyFont="1" applyFill="1" applyBorder="1" applyAlignment="1">
      <alignment horizontal="left"/>
      <protection/>
    </xf>
    <xf numFmtId="3" fontId="1" fillId="35" borderId="66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0" fontId="3" fillId="32" borderId="56" xfId="41" applyFont="1" applyFill="1" applyBorder="1" applyAlignment="1">
      <alignment horizontal="center"/>
      <protection/>
    </xf>
    <xf numFmtId="0" fontId="3" fillId="32" borderId="67" xfId="41" applyFont="1" applyFill="1" applyBorder="1" applyAlignment="1">
      <alignment horizontal="center"/>
      <protection/>
    </xf>
    <xf numFmtId="0" fontId="14" fillId="0" borderId="29" xfId="63" applyFont="1" applyBorder="1" applyAlignment="1">
      <alignment wrapText="1"/>
      <protection/>
    </xf>
    <xf numFmtId="0" fontId="25" fillId="0" borderId="59" xfId="60" applyFont="1" applyFill="1" applyBorder="1" applyAlignment="1">
      <alignment horizontal="right"/>
      <protection/>
    </xf>
    <xf numFmtId="0" fontId="2" fillId="0" borderId="39" xfId="63" applyFont="1" applyFill="1" applyBorder="1">
      <alignment/>
      <protection/>
    </xf>
    <xf numFmtId="0" fontId="16" fillId="0" borderId="29" xfId="63" applyFont="1" applyBorder="1" applyAlignment="1">
      <alignment wrapText="1"/>
      <protection/>
    </xf>
    <xf numFmtId="0" fontId="14" fillId="0" borderId="39" xfId="63" applyFont="1" applyBorder="1" applyAlignment="1">
      <alignment/>
      <protection/>
    </xf>
    <xf numFmtId="3" fontId="1" fillId="35" borderId="18" xfId="41" applyNumberFormat="1" applyFont="1" applyFill="1" applyBorder="1">
      <alignment/>
      <protection/>
    </xf>
    <xf numFmtId="3" fontId="0" fillId="35" borderId="62" xfId="41" applyNumberFormat="1" applyFill="1" applyBorder="1">
      <alignment/>
      <protection/>
    </xf>
    <xf numFmtId="0" fontId="0" fillId="35" borderId="40" xfId="0" applyFill="1" applyBorder="1" applyAlignment="1">
      <alignment/>
    </xf>
    <xf numFmtId="0" fontId="0" fillId="35" borderId="62" xfId="0" applyFill="1" applyBorder="1" applyAlignment="1">
      <alignment/>
    </xf>
    <xf numFmtId="3" fontId="2" fillId="35" borderId="17" xfId="41" applyNumberFormat="1" applyFont="1" applyFill="1" applyBorder="1">
      <alignment/>
      <protection/>
    </xf>
    <xf numFmtId="3" fontId="5" fillId="35" borderId="18" xfId="41" applyNumberFormat="1" applyFont="1" applyFill="1" applyBorder="1">
      <alignment/>
      <protection/>
    </xf>
    <xf numFmtId="3" fontId="1" fillId="35" borderId="17" xfId="41" applyNumberFormat="1" applyFont="1" applyFill="1" applyBorder="1">
      <alignment/>
      <protection/>
    </xf>
    <xf numFmtId="0" fontId="3" fillId="35" borderId="68" xfId="41" applyFont="1" applyFill="1" applyBorder="1" applyAlignment="1">
      <alignment horizontal="right"/>
      <protection/>
    </xf>
    <xf numFmtId="3" fontId="2" fillId="35" borderId="20" xfId="41" applyNumberFormat="1" applyFont="1" applyFill="1" applyBorder="1">
      <alignment/>
      <protection/>
    </xf>
    <xf numFmtId="3" fontId="0" fillId="35" borderId="20" xfId="41" applyNumberFormat="1" applyFill="1" applyBorder="1">
      <alignment/>
      <protection/>
    </xf>
    <xf numFmtId="3" fontId="1" fillId="35" borderId="31" xfId="41" applyNumberFormat="1" applyFont="1" applyFill="1" applyBorder="1">
      <alignment/>
      <protection/>
    </xf>
    <xf numFmtId="3" fontId="0" fillId="35" borderId="32" xfId="41" applyNumberFormat="1" applyFill="1" applyBorder="1">
      <alignment/>
      <protection/>
    </xf>
    <xf numFmtId="3" fontId="5" fillId="35" borderId="32" xfId="41" applyNumberFormat="1" applyFont="1" applyFill="1" applyBorder="1">
      <alignment/>
      <protection/>
    </xf>
    <xf numFmtId="3" fontId="2" fillId="35" borderId="21" xfId="41" applyNumberFormat="1" applyFont="1" applyFill="1" applyBorder="1">
      <alignment/>
      <protection/>
    </xf>
    <xf numFmtId="3" fontId="0" fillId="35" borderId="52" xfId="41" applyNumberFormat="1" applyFill="1" applyBorder="1">
      <alignment/>
      <protection/>
    </xf>
    <xf numFmtId="3" fontId="1" fillId="35" borderId="49" xfId="0" applyNumberFormat="1" applyFont="1" applyFill="1" applyBorder="1" applyAlignment="1">
      <alignment/>
    </xf>
    <xf numFmtId="3" fontId="1" fillId="35" borderId="69" xfId="0" applyNumberFormat="1" applyFont="1" applyFill="1" applyBorder="1" applyAlignment="1">
      <alignment/>
    </xf>
    <xf numFmtId="3" fontId="0" fillId="35" borderId="70" xfId="0" applyNumberFormat="1" applyFont="1" applyFill="1" applyBorder="1" applyAlignment="1">
      <alignment/>
    </xf>
    <xf numFmtId="3" fontId="2" fillId="35" borderId="71" xfId="41" applyNumberFormat="1" applyFont="1" applyFill="1" applyBorder="1">
      <alignment/>
      <protection/>
    </xf>
    <xf numFmtId="3" fontId="2" fillId="35" borderId="68" xfId="41" applyNumberFormat="1" applyFont="1" applyFill="1" applyBorder="1">
      <alignment/>
      <protection/>
    </xf>
    <xf numFmtId="3" fontId="1" fillId="35" borderId="31" xfId="0" applyNumberFormat="1" applyFont="1" applyFill="1" applyBorder="1" applyAlignment="1">
      <alignment/>
    </xf>
    <xf numFmtId="3" fontId="1" fillId="35" borderId="72" xfId="0" applyNumberFormat="1" applyFont="1" applyFill="1" applyBorder="1" applyAlignment="1">
      <alignment/>
    </xf>
    <xf numFmtId="3" fontId="0" fillId="35" borderId="73" xfId="0" applyNumberFormat="1" applyFill="1" applyBorder="1" applyAlignment="1">
      <alignment/>
    </xf>
    <xf numFmtId="3" fontId="0" fillId="35" borderId="72" xfId="0" applyNumberFormat="1" applyFill="1" applyBorder="1" applyAlignment="1">
      <alignment/>
    </xf>
    <xf numFmtId="3" fontId="1" fillId="35" borderId="73" xfId="0" applyNumberFormat="1" applyFont="1" applyFill="1" applyBorder="1" applyAlignment="1">
      <alignment/>
    </xf>
    <xf numFmtId="3" fontId="0" fillId="35" borderId="72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3" fillId="35" borderId="74" xfId="40" applyNumberFormat="1" applyFont="1" applyFill="1" applyBorder="1" applyAlignment="1" applyProtection="1">
      <alignment horizontal="right"/>
      <protection/>
    </xf>
    <xf numFmtId="3" fontId="0" fillId="35" borderId="75" xfId="41" applyNumberFormat="1" applyFill="1" applyBorder="1">
      <alignment/>
      <protection/>
    </xf>
    <xf numFmtId="0" fontId="25" fillId="0" borderId="59" xfId="60" applyFont="1" applyFill="1" applyBorder="1" applyAlignment="1">
      <alignment/>
      <protection/>
    </xf>
    <xf numFmtId="3" fontId="23" fillId="0" borderId="76" xfId="60" applyNumberFormat="1" applyFont="1" applyFill="1" applyBorder="1" applyAlignment="1">
      <alignment horizontal="right"/>
      <protection/>
    </xf>
    <xf numFmtId="3" fontId="23" fillId="0" borderId="77" xfId="60" applyNumberFormat="1" applyFont="1" applyFill="1" applyBorder="1" applyAlignment="1">
      <alignment horizontal="right"/>
      <protection/>
    </xf>
    <xf numFmtId="3" fontId="9" fillId="34" borderId="77" xfId="62" applyNumberFormat="1" applyFont="1" applyFill="1" applyBorder="1" applyAlignment="1">
      <alignment horizontal="right" wrapText="1"/>
      <protection/>
    </xf>
    <xf numFmtId="3" fontId="25" fillId="0" borderId="77" xfId="60" applyNumberFormat="1" applyFont="1" applyFill="1" applyBorder="1" applyAlignment="1">
      <alignment horizontal="right"/>
      <protection/>
    </xf>
    <xf numFmtId="0" fontId="1" fillId="0" borderId="21" xfId="60" applyFont="1" applyBorder="1" applyAlignment="1">
      <alignment vertical="center"/>
      <protection/>
    </xf>
    <xf numFmtId="3" fontId="23" fillId="0" borderId="55" xfId="60" applyNumberFormat="1" applyFont="1" applyFill="1" applyBorder="1" applyAlignment="1">
      <alignment horizontal="right"/>
      <protection/>
    </xf>
    <xf numFmtId="3" fontId="23" fillId="0" borderId="50" xfId="60" applyNumberFormat="1" applyFont="1" applyFill="1" applyBorder="1" applyAlignment="1">
      <alignment horizontal="right"/>
      <protection/>
    </xf>
    <xf numFmtId="3" fontId="9" fillId="34" borderId="50" xfId="62" applyNumberFormat="1" applyFont="1" applyFill="1" applyBorder="1" applyAlignment="1">
      <alignment horizontal="right" wrapText="1"/>
      <protection/>
    </xf>
    <xf numFmtId="3" fontId="1" fillId="34" borderId="50" xfId="62" applyNumberFormat="1" applyFont="1" applyFill="1" applyBorder="1" applyAlignment="1">
      <alignment horizontal="right" wrapText="1"/>
      <protection/>
    </xf>
    <xf numFmtId="3" fontId="25" fillId="34" borderId="50" xfId="60" applyNumberFormat="1" applyFont="1" applyFill="1" applyBorder="1" applyAlignment="1">
      <alignment horizontal="right"/>
      <protection/>
    </xf>
    <xf numFmtId="3" fontId="26" fillId="0" borderId="50" xfId="60" applyNumberFormat="1" applyFont="1" applyFill="1" applyBorder="1" applyAlignment="1">
      <alignment horizontal="right"/>
      <protection/>
    </xf>
    <xf numFmtId="3" fontId="25" fillId="0" borderId="50" xfId="60" applyNumberFormat="1" applyFont="1" applyFill="1" applyBorder="1" applyAlignment="1">
      <alignment horizontal="right"/>
      <protection/>
    </xf>
    <xf numFmtId="3" fontId="23" fillId="0" borderId="78" xfId="60" applyNumberFormat="1" applyFont="1" applyFill="1" applyBorder="1" applyAlignment="1">
      <alignment horizontal="right"/>
      <protection/>
    </xf>
    <xf numFmtId="3" fontId="23" fillId="0" borderId="79" xfId="60" applyNumberFormat="1" applyFont="1" applyFill="1" applyBorder="1" applyAlignment="1">
      <alignment horizontal="right"/>
      <protection/>
    </xf>
    <xf numFmtId="3" fontId="9" fillId="34" borderId="79" xfId="62" applyNumberFormat="1" applyFont="1" applyFill="1" applyBorder="1" applyAlignment="1">
      <alignment horizontal="right" wrapText="1"/>
      <protection/>
    </xf>
    <xf numFmtId="3" fontId="25" fillId="34" borderId="79" xfId="60" applyNumberFormat="1" applyFont="1" applyFill="1" applyBorder="1" applyAlignment="1">
      <alignment horizontal="right"/>
      <protection/>
    </xf>
    <xf numFmtId="3" fontId="1" fillId="4" borderId="79" xfId="62" applyNumberFormat="1" applyFont="1" applyFill="1" applyBorder="1" applyAlignment="1">
      <alignment horizontal="right" wrapText="1"/>
      <protection/>
    </xf>
    <xf numFmtId="3" fontId="25" fillId="0" borderId="79" xfId="60" applyNumberFormat="1" applyFont="1" applyFill="1" applyBorder="1" applyAlignment="1">
      <alignment horizontal="right"/>
      <protection/>
    </xf>
    <xf numFmtId="3" fontId="23" fillId="0" borderId="80" xfId="60" applyNumberFormat="1" applyFont="1" applyFill="1" applyBorder="1" applyAlignment="1">
      <alignment horizontal="right"/>
      <protection/>
    </xf>
    <xf numFmtId="3" fontId="9" fillId="34" borderId="80" xfId="62" applyNumberFormat="1" applyFont="1" applyFill="1" applyBorder="1" applyAlignment="1">
      <alignment horizontal="right" wrapText="1"/>
      <protection/>
    </xf>
    <xf numFmtId="0" fontId="2" fillId="0" borderId="18" xfId="41" applyFont="1" applyFill="1" applyBorder="1" applyAlignment="1">
      <alignment horizontal="center" wrapText="1"/>
      <protection/>
    </xf>
    <xf numFmtId="0" fontId="25" fillId="0" borderId="54" xfId="60" applyFont="1" applyFill="1" applyBorder="1" applyAlignment="1">
      <alignment vertical="center"/>
      <protection/>
    </xf>
    <xf numFmtId="0" fontId="25" fillId="0" borderId="81" xfId="60" applyFont="1" applyFill="1" applyBorder="1" applyAlignment="1">
      <alignment vertical="center"/>
      <protection/>
    </xf>
    <xf numFmtId="3" fontId="23" fillId="0" borderId="50" xfId="60" applyNumberFormat="1" applyFont="1" applyFill="1" applyBorder="1" applyAlignment="1" quotePrefix="1">
      <alignment horizontal="right"/>
      <protection/>
    </xf>
    <xf numFmtId="3" fontId="23" fillId="0" borderId="79" xfId="60" applyNumberFormat="1" applyFont="1" applyFill="1" applyBorder="1" applyAlignment="1" quotePrefix="1">
      <alignment horizontal="right"/>
      <protection/>
    </xf>
    <xf numFmtId="3" fontId="2" fillId="0" borderId="15" xfId="41" applyNumberFormat="1" applyFont="1" applyBorder="1" applyAlignment="1">
      <alignment horizontal="right"/>
      <protection/>
    </xf>
    <xf numFmtId="3" fontId="2" fillId="0" borderId="13" xfId="41" applyNumberFormat="1" applyFont="1" applyFill="1" applyBorder="1" applyAlignment="1">
      <alignment horizontal="right"/>
      <protection/>
    </xf>
    <xf numFmtId="3" fontId="2" fillId="0" borderId="13" xfId="41" applyNumberFormat="1" applyFont="1" applyBorder="1" applyAlignment="1">
      <alignment horizontal="right"/>
      <protection/>
    </xf>
    <xf numFmtId="3" fontId="2" fillId="0" borderId="14" xfId="41" applyNumberFormat="1" applyFont="1" applyBorder="1" applyAlignment="1">
      <alignment horizontal="right"/>
      <protection/>
    </xf>
    <xf numFmtId="3" fontId="5" fillId="0" borderId="14" xfId="41" applyNumberFormat="1" applyFont="1" applyBorder="1" applyAlignment="1">
      <alignment horizontal="right"/>
      <protection/>
    </xf>
    <xf numFmtId="0" fontId="0" fillId="0" borderId="0" xfId="59" applyAlignment="1">
      <alignment/>
      <protection/>
    </xf>
    <xf numFmtId="0" fontId="23" fillId="0" borderId="58" xfId="60" applyFont="1" applyFill="1" applyBorder="1" applyAlignment="1">
      <alignment vertical="center"/>
      <protection/>
    </xf>
    <xf numFmtId="0" fontId="23" fillId="0" borderId="58" xfId="60" applyNumberFormat="1" applyFont="1" applyFill="1" applyBorder="1" applyAlignment="1">
      <alignment vertical="center"/>
      <protection/>
    </xf>
    <xf numFmtId="0" fontId="23" fillId="0" borderId="21" xfId="60" applyFont="1" applyFill="1" applyBorder="1" applyAlignment="1">
      <alignment vertical="center" wrapText="1"/>
      <protection/>
    </xf>
    <xf numFmtId="182" fontId="23" fillId="0" borderId="21" xfId="60" applyNumberFormat="1" applyFont="1" applyFill="1" applyBorder="1" applyAlignment="1">
      <alignment vertical="center"/>
      <protection/>
    </xf>
    <xf numFmtId="0" fontId="27" fillId="34" borderId="22" xfId="60" applyFont="1" applyFill="1" applyBorder="1" applyAlignment="1">
      <alignment vertical="center" wrapText="1"/>
      <protection/>
    </xf>
    <xf numFmtId="182" fontId="27" fillId="34" borderId="22" xfId="60" applyNumberFormat="1" applyFont="1" applyFill="1" applyBorder="1" applyAlignment="1">
      <alignment vertical="center"/>
      <protection/>
    </xf>
    <xf numFmtId="182" fontId="27" fillId="34" borderId="21" xfId="60" applyNumberFormat="1" applyFont="1" applyFill="1" applyBorder="1" applyAlignment="1">
      <alignment vertical="center"/>
      <protection/>
    </xf>
    <xf numFmtId="0" fontId="25" fillId="34" borderId="21" xfId="60" applyFont="1" applyFill="1" applyBorder="1" applyAlignment="1">
      <alignment vertical="center" wrapText="1"/>
      <protection/>
    </xf>
    <xf numFmtId="182" fontId="25" fillId="34" borderId="21" xfId="60" applyNumberFormat="1" applyFont="1" applyFill="1" applyBorder="1" applyAlignment="1">
      <alignment vertical="center"/>
      <protection/>
    </xf>
    <xf numFmtId="0" fontId="0" fillId="0" borderId="21" xfId="60" applyFont="1" applyFill="1" applyBorder="1" applyAlignment="1">
      <alignment vertical="center" wrapText="1"/>
      <protection/>
    </xf>
    <xf numFmtId="0" fontId="9" fillId="34" borderId="21" xfId="60" applyFont="1" applyFill="1" applyBorder="1" applyAlignment="1">
      <alignment vertical="center" wrapText="1"/>
      <protection/>
    </xf>
    <xf numFmtId="0" fontId="0" fillId="0" borderId="21" xfId="60" applyFont="1" applyFill="1" applyBorder="1" applyAlignment="1">
      <alignment vertical="center"/>
      <protection/>
    </xf>
    <xf numFmtId="0" fontId="22" fillId="0" borderId="21" xfId="60" applyFont="1" applyFill="1" applyBorder="1" applyAlignment="1">
      <alignment vertical="center"/>
      <protection/>
    </xf>
    <xf numFmtId="0" fontId="3" fillId="35" borderId="59" xfId="41" applyFont="1" applyFill="1" applyBorder="1" applyAlignment="1">
      <alignment horizontal="right"/>
      <protection/>
    </xf>
    <xf numFmtId="0" fontId="3" fillId="35" borderId="0" xfId="4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17" fillId="0" borderId="82" xfId="63" applyNumberFormat="1" applyFont="1" applyBorder="1" applyAlignment="1">
      <alignment horizontal="center"/>
      <protection/>
    </xf>
    <xf numFmtId="49" fontId="17" fillId="0" borderId="83" xfId="63" applyNumberFormat="1" applyFont="1" applyBorder="1" applyAlignment="1">
      <alignment horizontal="center"/>
      <protection/>
    </xf>
    <xf numFmtId="3" fontId="16" fillId="0" borderId="52" xfId="63" applyNumberFormat="1" applyFont="1" applyBorder="1">
      <alignment/>
      <protection/>
    </xf>
    <xf numFmtId="3" fontId="16" fillId="0" borderId="21" xfId="63" applyNumberFormat="1" applyFont="1" applyFill="1" applyBorder="1">
      <alignment/>
      <protection/>
    </xf>
    <xf numFmtId="3" fontId="14" fillId="0" borderId="21" xfId="63" applyNumberFormat="1" applyFont="1" applyBorder="1">
      <alignment/>
      <protection/>
    </xf>
    <xf numFmtId="3" fontId="16" fillId="0" borderId="58" xfId="63" applyNumberFormat="1" applyFont="1" applyBorder="1">
      <alignment/>
      <protection/>
    </xf>
    <xf numFmtId="3" fontId="16" fillId="0" borderId="21" xfId="63" applyNumberFormat="1" applyFont="1" applyBorder="1" applyAlignment="1">
      <alignment horizontal="right"/>
      <protection/>
    </xf>
    <xf numFmtId="3" fontId="16" fillId="0" borderId="58" xfId="63" applyNumberFormat="1" applyFont="1" applyBorder="1" applyAlignment="1">
      <alignment horizontal="right"/>
      <protection/>
    </xf>
    <xf numFmtId="3" fontId="23" fillId="0" borderId="0" xfId="60" applyNumberFormat="1" applyFont="1" applyFill="1" applyBorder="1">
      <alignment/>
      <protection/>
    </xf>
    <xf numFmtId="0" fontId="2" fillId="0" borderId="8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5" fillId="0" borderId="85" xfId="0" applyNumberFormat="1" applyFont="1" applyFill="1" applyBorder="1" applyAlignment="1">
      <alignment horizontal="center"/>
    </xf>
    <xf numFmtId="9" fontId="5" fillId="0" borderId="62" xfId="43" applyNumberFormat="1" applyFont="1" applyBorder="1" applyAlignment="1">
      <alignment horizontal="center"/>
    </xf>
    <xf numFmtId="9" fontId="16" fillId="0" borderId="86" xfId="71" applyNumberFormat="1" applyFont="1" applyBorder="1" applyAlignment="1">
      <alignment horizontal="center"/>
    </xf>
    <xf numFmtId="9" fontId="16" fillId="0" borderId="22" xfId="71" applyNumberFormat="1" applyFont="1" applyBorder="1" applyAlignment="1">
      <alignment horizontal="center"/>
    </xf>
    <xf numFmtId="9" fontId="16" fillId="0" borderId="29" xfId="71" applyNumberFormat="1" applyFont="1" applyBorder="1" applyAlignment="1">
      <alignment horizontal="center"/>
    </xf>
    <xf numFmtId="9" fontId="5" fillId="0" borderId="87" xfId="43" applyNumberFormat="1" applyFont="1" applyBorder="1" applyAlignment="1">
      <alignment horizontal="center"/>
    </xf>
    <xf numFmtId="9" fontId="14" fillId="0" borderId="62" xfId="43" applyNumberFormat="1" applyFont="1" applyBorder="1" applyAlignment="1">
      <alignment horizontal="center"/>
    </xf>
    <xf numFmtId="9" fontId="16" fillId="0" borderId="62" xfId="71" applyNumberFormat="1" applyFont="1" applyBorder="1" applyAlignment="1">
      <alignment horizontal="center"/>
    </xf>
    <xf numFmtId="3" fontId="5" fillId="0" borderId="88" xfId="43" applyNumberFormat="1" applyFont="1" applyFill="1" applyBorder="1" applyAlignment="1">
      <alignment horizontal="center"/>
    </xf>
    <xf numFmtId="0" fontId="1" fillId="0" borderId="12" xfId="41" applyFont="1" applyBorder="1" applyAlignment="1">
      <alignment horizontal="center"/>
      <protection/>
    </xf>
    <xf numFmtId="0" fontId="4" fillId="0" borderId="12" xfId="41" applyFont="1" applyBorder="1" applyAlignment="1">
      <alignment horizontal="center"/>
      <protection/>
    </xf>
    <xf numFmtId="0" fontId="2" fillId="0" borderId="27" xfId="41" applyFont="1" applyBorder="1">
      <alignment/>
      <protection/>
    </xf>
    <xf numFmtId="0" fontId="1" fillId="0" borderId="21" xfId="41" applyFont="1" applyBorder="1" applyAlignment="1">
      <alignment horizontal="center"/>
      <protection/>
    </xf>
    <xf numFmtId="0" fontId="4" fillId="0" borderId="21" xfId="41" applyFont="1" applyBorder="1" applyAlignment="1">
      <alignment horizontal="center"/>
      <protection/>
    </xf>
    <xf numFmtId="0" fontId="1" fillId="0" borderId="0" xfId="59" applyFont="1" applyAlignment="1">
      <alignment wrapText="1"/>
      <protection/>
    </xf>
    <xf numFmtId="3" fontId="17" fillId="0" borderId="39" xfId="63" applyNumberFormat="1" applyFont="1" applyBorder="1" applyAlignment="1">
      <alignment horizontal="center"/>
      <protection/>
    </xf>
    <xf numFmtId="49" fontId="17" fillId="0" borderId="58" xfId="63" applyNumberFormat="1" applyFont="1" applyBorder="1" applyAlignment="1">
      <alignment horizontal="center"/>
      <protection/>
    </xf>
    <xf numFmtId="0" fontId="0" fillId="0" borderId="0" xfId="41" applyBorder="1" applyAlignment="1">
      <alignment horizontal="center"/>
      <protection/>
    </xf>
    <xf numFmtId="0" fontId="2" fillId="0" borderId="88" xfId="0" applyFont="1" applyBorder="1" applyAlignment="1">
      <alignment horizontal="center"/>
    </xf>
    <xf numFmtId="3" fontId="5" fillId="0" borderId="88" xfId="43" applyNumberFormat="1" applyFont="1" applyBorder="1" applyAlignment="1">
      <alignment horizontal="center"/>
    </xf>
    <xf numFmtId="3" fontId="16" fillId="0" borderId="88" xfId="43" applyNumberFormat="1" applyFont="1" applyBorder="1" applyAlignment="1">
      <alignment horizontal="center"/>
    </xf>
    <xf numFmtId="3" fontId="14" fillId="0" borderId="88" xfId="43" applyNumberFormat="1" applyFont="1" applyBorder="1" applyAlignment="1">
      <alignment horizontal="center"/>
    </xf>
    <xf numFmtId="3" fontId="5" fillId="0" borderId="89" xfId="43" applyNumberFormat="1" applyFont="1" applyBorder="1" applyAlignment="1">
      <alignment horizontal="center"/>
    </xf>
    <xf numFmtId="9" fontId="5" fillId="0" borderId="90" xfId="43" applyNumberFormat="1" applyFont="1" applyBorder="1" applyAlignment="1">
      <alignment horizontal="center"/>
    </xf>
    <xf numFmtId="9" fontId="14" fillId="0" borderId="90" xfId="43" applyNumberFormat="1" applyFont="1" applyBorder="1" applyAlignment="1">
      <alignment horizontal="center"/>
    </xf>
    <xf numFmtId="9" fontId="16" fillId="0" borderId="90" xfId="71" applyNumberFormat="1" applyFont="1" applyBorder="1" applyAlignment="1">
      <alignment horizontal="center"/>
    </xf>
    <xf numFmtId="0" fontId="25" fillId="0" borderId="91" xfId="60" applyFont="1" applyFill="1" applyBorder="1" applyAlignment="1">
      <alignment vertical="center"/>
      <protection/>
    </xf>
    <xf numFmtId="0" fontId="25" fillId="0" borderId="63" xfId="60" applyFont="1" applyFill="1" applyBorder="1" applyAlignment="1">
      <alignment vertical="center"/>
      <protection/>
    </xf>
    <xf numFmtId="3" fontId="23" fillId="0" borderId="59" xfId="60" applyNumberFormat="1" applyFont="1" applyFill="1" applyBorder="1" applyAlignment="1">
      <alignment horizontal="right"/>
      <protection/>
    </xf>
    <xf numFmtId="3" fontId="23" fillId="0" borderId="23" xfId="60" applyNumberFormat="1" applyFont="1" applyFill="1" applyBorder="1" applyAlignment="1">
      <alignment horizontal="right"/>
      <protection/>
    </xf>
    <xf numFmtId="3" fontId="23" fillId="0" borderId="23" xfId="60" applyNumberFormat="1" applyFont="1" applyFill="1" applyBorder="1" applyAlignment="1" quotePrefix="1">
      <alignment horizontal="right"/>
      <protection/>
    </xf>
    <xf numFmtId="3" fontId="9" fillId="34" borderId="23" xfId="62" applyNumberFormat="1" applyFont="1" applyFill="1" applyBorder="1" applyAlignment="1">
      <alignment horizontal="right" wrapText="1"/>
      <protection/>
    </xf>
    <xf numFmtId="3" fontId="1" fillId="4" borderId="23" xfId="62" applyNumberFormat="1" applyFont="1" applyFill="1" applyBorder="1" applyAlignment="1">
      <alignment horizontal="right" wrapText="1"/>
      <protection/>
    </xf>
    <xf numFmtId="3" fontId="1" fillId="34" borderId="80" xfId="62" applyNumberFormat="1" applyFont="1" applyFill="1" applyBorder="1" applyAlignment="1">
      <alignment horizontal="right" wrapText="1"/>
      <protection/>
    </xf>
    <xf numFmtId="3" fontId="1" fillId="34" borderId="23" xfId="62" applyNumberFormat="1" applyFont="1" applyFill="1" applyBorder="1" applyAlignment="1">
      <alignment horizontal="right" wrapText="1"/>
      <protection/>
    </xf>
    <xf numFmtId="3" fontId="9" fillId="34" borderId="21" xfId="62" applyNumberFormat="1" applyFont="1" applyFill="1" applyBorder="1" applyAlignment="1">
      <alignment horizontal="right" wrapText="1"/>
      <protection/>
    </xf>
    <xf numFmtId="3" fontId="1" fillId="4" borderId="21" xfId="62" applyNumberFormat="1" applyFont="1" applyFill="1" applyBorder="1" applyAlignment="1">
      <alignment horizontal="right" wrapText="1"/>
      <protection/>
    </xf>
    <xf numFmtId="3" fontId="1" fillId="34" borderId="21" xfId="62" applyNumberFormat="1" applyFont="1" applyFill="1" applyBorder="1" applyAlignment="1">
      <alignment horizontal="right" wrapText="1"/>
      <protection/>
    </xf>
    <xf numFmtId="0" fontId="23" fillId="0" borderId="21" xfId="60" applyFont="1" applyFill="1" applyBorder="1" applyAlignment="1">
      <alignment vertical="center"/>
      <protection/>
    </xf>
    <xf numFmtId="0" fontId="27" fillId="34" borderId="21" xfId="60" applyFont="1" applyFill="1" applyBorder="1" applyAlignment="1">
      <alignment vertical="center" wrapText="1"/>
      <protection/>
    </xf>
    <xf numFmtId="0" fontId="23" fillId="36" borderId="21" xfId="60" applyFont="1" applyFill="1" applyBorder="1" applyAlignment="1">
      <alignment vertical="center" wrapText="1"/>
      <protection/>
    </xf>
    <xf numFmtId="0" fontId="0" fillId="36" borderId="21" xfId="60" applyFont="1" applyFill="1" applyBorder="1" applyAlignment="1">
      <alignment vertical="center" wrapText="1"/>
      <protection/>
    </xf>
    <xf numFmtId="0" fontId="1" fillId="34" borderId="21" xfId="60" applyFont="1" applyFill="1" applyBorder="1" applyAlignment="1">
      <alignment vertical="center" wrapText="1"/>
      <protection/>
    </xf>
    <xf numFmtId="183" fontId="23" fillId="0" borderId="21" xfId="60" applyNumberFormat="1" applyFont="1" applyFill="1" applyBorder="1" applyAlignment="1">
      <alignment vertical="center"/>
      <protection/>
    </xf>
    <xf numFmtId="0" fontId="25" fillId="34" borderId="21" xfId="60" applyFont="1" applyFill="1" applyBorder="1" applyAlignment="1">
      <alignment vertical="center"/>
      <protection/>
    </xf>
    <xf numFmtId="0" fontId="9" fillId="34" borderId="21" xfId="60" applyFont="1" applyFill="1" applyBorder="1" applyAlignment="1">
      <alignment vertical="center"/>
      <protection/>
    </xf>
    <xf numFmtId="0" fontId="1" fillId="34" borderId="21" xfId="60" applyFont="1" applyFill="1" applyBorder="1" applyAlignment="1">
      <alignment vertical="center"/>
      <protection/>
    </xf>
    <xf numFmtId="0" fontId="25" fillId="0" borderId="29" xfId="60" applyFont="1" applyFill="1" applyBorder="1" applyAlignment="1">
      <alignment vertical="center"/>
      <protection/>
    </xf>
    <xf numFmtId="0" fontId="25" fillId="0" borderId="92" xfId="60" applyFont="1" applyFill="1" applyBorder="1" applyAlignment="1">
      <alignment vertical="center"/>
      <protection/>
    </xf>
    <xf numFmtId="0" fontId="25" fillId="0" borderId="29" xfId="60" applyFont="1" applyFill="1" applyBorder="1" applyAlignment="1">
      <alignment vertical="center" wrapText="1"/>
      <protection/>
    </xf>
    <xf numFmtId="0" fontId="25" fillId="0" borderId="92" xfId="60" applyFont="1" applyFill="1" applyBorder="1" applyAlignment="1">
      <alignment vertical="center" wrapText="1"/>
      <protection/>
    </xf>
    <xf numFmtId="0" fontId="3" fillId="35" borderId="17" xfId="41" applyFont="1" applyFill="1" applyBorder="1" applyAlignment="1">
      <alignment horizontal="right"/>
      <protection/>
    </xf>
    <xf numFmtId="3" fontId="5" fillId="35" borderId="0" xfId="41" applyNumberFormat="1" applyFont="1" applyFill="1" applyBorder="1">
      <alignment/>
      <protection/>
    </xf>
    <xf numFmtId="3" fontId="1" fillId="35" borderId="0" xfId="41" applyNumberFormat="1" applyFont="1" applyFill="1" applyBorder="1">
      <alignment/>
      <protection/>
    </xf>
    <xf numFmtId="0" fontId="3" fillId="35" borderId="93" xfId="41" applyFont="1" applyFill="1" applyBorder="1" applyAlignment="1">
      <alignment horizontal="right"/>
      <protection/>
    </xf>
    <xf numFmtId="0" fontId="3" fillId="35" borderId="94" xfId="41" applyFont="1" applyFill="1" applyBorder="1" applyAlignment="1">
      <alignment horizontal="right"/>
      <protection/>
    </xf>
    <xf numFmtId="0" fontId="3" fillId="35" borderId="95" xfId="41" applyFont="1" applyFill="1" applyBorder="1" applyAlignment="1">
      <alignment horizontal="right"/>
      <protection/>
    </xf>
    <xf numFmtId="0" fontId="3" fillId="35" borderId="83" xfId="41" applyFont="1" applyFill="1" applyBorder="1" applyAlignment="1">
      <alignment horizontal="right"/>
      <protection/>
    </xf>
    <xf numFmtId="0" fontId="3" fillId="35" borderId="96" xfId="41" applyFont="1" applyFill="1" applyBorder="1" applyAlignment="1">
      <alignment horizontal="right"/>
      <protection/>
    </xf>
    <xf numFmtId="3" fontId="5" fillId="35" borderId="34" xfId="41" applyNumberFormat="1" applyFont="1" applyFill="1" applyBorder="1">
      <alignment/>
      <protection/>
    </xf>
    <xf numFmtId="0" fontId="3" fillId="35" borderId="38" xfId="41" applyFont="1" applyFill="1" applyBorder="1" applyAlignment="1">
      <alignment horizontal="right"/>
      <protection/>
    </xf>
    <xf numFmtId="0" fontId="3" fillId="35" borderId="97" xfId="41" applyFont="1" applyFill="1" applyBorder="1" applyAlignment="1">
      <alignment horizontal="right"/>
      <protection/>
    </xf>
    <xf numFmtId="0" fontId="15" fillId="0" borderId="0" xfId="60">
      <alignment/>
      <protection/>
    </xf>
    <xf numFmtId="0" fontId="10" fillId="0" borderId="0" xfId="41" applyFont="1" applyBorder="1" applyAlignment="1">
      <alignment horizontal="center" vertical="center"/>
      <protection/>
    </xf>
    <xf numFmtId="0" fontId="10" fillId="35" borderId="98" xfId="60" applyFont="1" applyFill="1" applyBorder="1" applyAlignment="1">
      <alignment horizontal="center" vertical="center" wrapText="1"/>
      <protection/>
    </xf>
    <xf numFmtId="0" fontId="20" fillId="35" borderId="0" xfId="60" applyFont="1" applyFill="1" applyAlignment="1">
      <alignment horizontal="center" vertical="top" wrapText="1"/>
      <protection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0" fillId="0" borderId="50" xfId="60" applyNumberFormat="1" applyFont="1" applyBorder="1" applyAlignment="1">
      <alignment horizontal="right" vertical="top" wrapText="1"/>
      <protection/>
    </xf>
    <xf numFmtId="3" fontId="0" fillId="0" borderId="79" xfId="60" applyNumberFormat="1" applyFont="1" applyBorder="1" applyAlignment="1">
      <alignment horizontal="right" vertical="top" wrapText="1"/>
      <protection/>
    </xf>
    <xf numFmtId="3" fontId="1" fillId="0" borderId="50" xfId="60" applyNumberFormat="1" applyFont="1" applyBorder="1" applyAlignment="1">
      <alignment horizontal="right" vertical="top" wrapText="1"/>
      <protection/>
    </xf>
    <xf numFmtId="3" fontId="1" fillId="0" borderId="79" xfId="60" applyNumberFormat="1" applyFont="1" applyBorder="1" applyAlignment="1">
      <alignment horizontal="right" vertical="top" wrapText="1"/>
      <protection/>
    </xf>
    <xf numFmtId="3" fontId="1" fillId="0" borderId="54" xfId="60" applyNumberFormat="1" applyFont="1" applyBorder="1" applyAlignment="1">
      <alignment horizontal="right" vertical="top" wrapText="1"/>
      <protection/>
    </xf>
    <xf numFmtId="3" fontId="1" fillId="0" borderId="99" xfId="60" applyNumberFormat="1" applyFont="1" applyBorder="1" applyAlignment="1">
      <alignment horizontal="right" vertical="top" wrapText="1"/>
      <protection/>
    </xf>
    <xf numFmtId="3" fontId="1" fillId="0" borderId="51" xfId="60" applyNumberFormat="1" applyFont="1" applyBorder="1" applyAlignment="1">
      <alignment horizontal="right" vertical="top" wrapText="1"/>
      <protection/>
    </xf>
    <xf numFmtId="3" fontId="0" fillId="0" borderId="51" xfId="60" applyNumberFormat="1" applyFont="1" applyBorder="1" applyAlignment="1">
      <alignment horizontal="right" vertical="top" wrapText="1"/>
      <protection/>
    </xf>
    <xf numFmtId="3" fontId="1" fillId="0" borderId="81" xfId="60" applyNumberFormat="1" applyFont="1" applyBorder="1" applyAlignment="1">
      <alignment horizontal="right" vertical="top" wrapText="1"/>
      <protection/>
    </xf>
    <xf numFmtId="0" fontId="15" fillId="35" borderId="0" xfId="60" applyFill="1">
      <alignment/>
      <protection/>
    </xf>
    <xf numFmtId="0" fontId="15" fillId="35" borderId="0" xfId="60" applyFill="1" applyAlignment="1">
      <alignment horizontal="center" vertical="center" wrapText="1"/>
      <protection/>
    </xf>
    <xf numFmtId="0" fontId="10" fillId="35" borderId="99" xfId="60" applyFont="1" applyFill="1" applyBorder="1" applyAlignment="1">
      <alignment horizontal="center" vertical="center" wrapText="1"/>
      <protection/>
    </xf>
    <xf numFmtId="0" fontId="10" fillId="35" borderId="81" xfId="60" applyFont="1" applyFill="1" applyBorder="1" applyAlignment="1">
      <alignment horizontal="center" vertical="center" wrapText="1"/>
      <protection/>
    </xf>
    <xf numFmtId="0" fontId="10" fillId="35" borderId="54" xfId="60" applyFont="1" applyFill="1" applyBorder="1" applyAlignment="1">
      <alignment horizontal="center" vertical="center" wrapText="1"/>
      <protection/>
    </xf>
    <xf numFmtId="0" fontId="1" fillId="0" borderId="58" xfId="60" applyFont="1" applyBorder="1" applyAlignment="1">
      <alignment horizontal="center" vertical="top" wrapText="1"/>
      <protection/>
    </xf>
    <xf numFmtId="0" fontId="1" fillId="0" borderId="58" xfId="60" applyFont="1" applyBorder="1" applyAlignment="1">
      <alignment horizontal="left" vertical="top" wrapText="1"/>
      <protection/>
    </xf>
    <xf numFmtId="3" fontId="1" fillId="0" borderId="58" xfId="60" applyNumberFormat="1" applyFont="1" applyBorder="1" applyAlignment="1">
      <alignment horizontal="right" vertical="top" wrapText="1"/>
      <protection/>
    </xf>
    <xf numFmtId="3" fontId="1" fillId="0" borderId="58" xfId="0" applyNumberFormat="1" applyFont="1" applyBorder="1" applyAlignment="1">
      <alignment horizontal="right" vertical="top" wrapText="1"/>
    </xf>
    <xf numFmtId="3" fontId="1" fillId="0" borderId="78" xfId="0" applyNumberFormat="1" applyFont="1" applyBorder="1" applyAlignment="1">
      <alignment horizontal="right" vertical="top" wrapText="1"/>
    </xf>
    <xf numFmtId="3" fontId="1" fillId="0" borderId="53" xfId="60" applyNumberFormat="1" applyFont="1" applyBorder="1" applyAlignment="1">
      <alignment horizontal="right" vertical="top" wrapText="1"/>
      <protection/>
    </xf>
    <xf numFmtId="3" fontId="1" fillId="0" borderId="55" xfId="60" applyNumberFormat="1" applyFont="1" applyBorder="1" applyAlignment="1">
      <alignment horizontal="right" vertical="top" wrapText="1"/>
      <protection/>
    </xf>
    <xf numFmtId="3" fontId="1" fillId="0" borderId="83" xfId="60" applyNumberFormat="1" applyFont="1" applyBorder="1" applyAlignment="1">
      <alignment horizontal="right" vertical="top" wrapText="1"/>
      <protection/>
    </xf>
    <xf numFmtId="0" fontId="0" fillId="0" borderId="21" xfId="60" applyFont="1" applyBorder="1" applyAlignment="1">
      <alignment horizontal="center" vertical="top" wrapText="1"/>
      <protection/>
    </xf>
    <xf numFmtId="0" fontId="0" fillId="0" borderId="21" xfId="60" applyFont="1" applyBorder="1" applyAlignment="1">
      <alignment horizontal="left" vertical="top" wrapText="1"/>
      <protection/>
    </xf>
    <xf numFmtId="3" fontId="0" fillId="0" borderId="21" xfId="60" applyNumberFormat="1" applyFont="1" applyBorder="1" applyAlignment="1">
      <alignment horizontal="right" vertical="top" wrapText="1"/>
      <protection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79" xfId="0" applyNumberFormat="1" applyFont="1" applyBorder="1" applyAlignment="1">
      <alignment horizontal="right" vertical="top" wrapText="1"/>
    </xf>
    <xf numFmtId="0" fontId="1" fillId="0" borderId="21" xfId="60" applyFont="1" applyBorder="1" applyAlignment="1">
      <alignment horizontal="center" vertical="top" wrapText="1"/>
      <protection/>
    </xf>
    <xf numFmtId="0" fontId="1" fillId="0" borderId="21" xfId="60" applyFont="1" applyBorder="1" applyAlignment="1">
      <alignment horizontal="left" vertical="top" wrapText="1"/>
      <protection/>
    </xf>
    <xf numFmtId="3" fontId="1" fillId="0" borderId="21" xfId="60" applyNumberFormat="1" applyFont="1" applyBorder="1" applyAlignment="1">
      <alignment horizontal="right" vertical="top" wrapText="1"/>
      <protection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79" xfId="0" applyNumberFormat="1" applyFont="1" applyBorder="1" applyAlignment="1">
      <alignment horizontal="right" vertical="top" wrapText="1"/>
    </xf>
    <xf numFmtId="0" fontId="10" fillId="35" borderId="100" xfId="60" applyFont="1" applyFill="1" applyBorder="1" applyAlignment="1">
      <alignment horizontal="center" vertical="center" wrapText="1"/>
      <protection/>
    </xf>
    <xf numFmtId="3" fontId="1" fillId="0" borderId="76" xfId="0" applyNumberFormat="1" applyFont="1" applyBorder="1" applyAlignment="1">
      <alignment horizontal="right" vertical="top" wrapText="1"/>
    </xf>
    <xf numFmtId="3" fontId="0" fillId="0" borderId="77" xfId="0" applyNumberFormat="1" applyFont="1" applyBorder="1" applyAlignment="1">
      <alignment horizontal="right" vertical="top" wrapText="1"/>
    </xf>
    <xf numFmtId="3" fontId="1" fillId="0" borderId="77" xfId="0" applyNumberFormat="1" applyFont="1" applyBorder="1" applyAlignment="1">
      <alignment horizontal="right" vertical="top" wrapText="1"/>
    </xf>
    <xf numFmtId="0" fontId="10" fillId="35" borderId="101" xfId="60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right" vertical="top" wrapText="1"/>
    </xf>
    <xf numFmtId="3" fontId="0" fillId="0" borderId="22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78" xfId="60" applyNumberFormat="1" applyFont="1" applyBorder="1" applyAlignment="1">
      <alignment horizontal="right" vertical="top" wrapText="1"/>
      <protection/>
    </xf>
    <xf numFmtId="0" fontId="6" fillId="35" borderId="51" xfId="60" applyFont="1" applyFill="1" applyBorder="1" applyAlignment="1">
      <alignment horizontal="center" vertical="center" wrapText="1"/>
      <protection/>
    </xf>
    <xf numFmtId="0" fontId="8" fillId="0" borderId="98" xfId="60" applyFont="1" applyBorder="1" applyAlignment="1">
      <alignment horizontal="center" vertical="center" wrapText="1"/>
      <protection/>
    </xf>
    <xf numFmtId="0" fontId="0" fillId="0" borderId="58" xfId="60" applyFont="1" applyBorder="1" applyAlignment="1">
      <alignment horizontal="center" vertical="top" wrapText="1"/>
      <protection/>
    </xf>
    <xf numFmtId="0" fontId="0" fillId="0" borderId="58" xfId="60" applyFont="1" applyBorder="1" applyAlignment="1">
      <alignment horizontal="left" vertical="top" wrapText="1"/>
      <protection/>
    </xf>
    <xf numFmtId="3" fontId="0" fillId="0" borderId="58" xfId="60" applyNumberFormat="1" applyFont="1" applyBorder="1" applyAlignment="1">
      <alignment horizontal="right" vertical="top" wrapText="1"/>
      <protection/>
    </xf>
    <xf numFmtId="3" fontId="0" fillId="0" borderId="58" xfId="0" applyNumberFormat="1" applyFont="1" applyBorder="1" applyAlignment="1">
      <alignment horizontal="right" vertical="top" wrapText="1"/>
    </xf>
    <xf numFmtId="0" fontId="15" fillId="0" borderId="0" xfId="60" applyAlignment="1">
      <alignment horizontal="right"/>
      <protection/>
    </xf>
    <xf numFmtId="0" fontId="15" fillId="0" borderId="0" xfId="60" applyAlignment="1">
      <alignment wrapText="1"/>
      <protection/>
    </xf>
    <xf numFmtId="3" fontId="0" fillId="0" borderId="58" xfId="60" applyNumberFormat="1" applyFont="1" applyBorder="1" applyAlignment="1">
      <alignment horizontal="right" vertical="center" wrapText="1"/>
      <protection/>
    </xf>
    <xf numFmtId="3" fontId="0" fillId="0" borderId="58" xfId="0" applyNumberFormat="1" applyFont="1" applyBorder="1" applyAlignment="1">
      <alignment horizontal="right" vertical="center" wrapText="1"/>
    </xf>
    <xf numFmtId="3" fontId="15" fillId="0" borderId="58" xfId="60" applyNumberFormat="1" applyBorder="1" applyAlignment="1">
      <alignment horizontal="right" vertical="center"/>
      <protection/>
    </xf>
    <xf numFmtId="3" fontId="0" fillId="0" borderId="21" xfId="60" applyNumberFormat="1" applyFont="1" applyBorder="1" applyAlignment="1">
      <alignment horizontal="right" vertical="center" wrapText="1"/>
      <protection/>
    </xf>
    <xf numFmtId="3" fontId="0" fillId="0" borderId="21" xfId="0" applyNumberFormat="1" applyFont="1" applyBorder="1" applyAlignment="1">
      <alignment horizontal="right" vertical="center" wrapText="1"/>
    </xf>
    <xf numFmtId="3" fontId="15" fillId="0" borderId="21" xfId="60" applyNumberFormat="1" applyBorder="1" applyAlignment="1">
      <alignment horizontal="right" vertical="center"/>
      <protection/>
    </xf>
    <xf numFmtId="3" fontId="1" fillId="0" borderId="21" xfId="60" applyNumberFormat="1" applyFont="1" applyBorder="1" applyAlignment="1">
      <alignment horizontal="right" vertical="center" wrapText="1"/>
      <protection/>
    </xf>
    <xf numFmtId="3" fontId="1" fillId="0" borderId="21" xfId="0" applyNumberFormat="1" applyFont="1" applyBorder="1" applyAlignment="1">
      <alignment horizontal="right" vertical="center" wrapText="1"/>
    </xf>
    <xf numFmtId="3" fontId="8" fillId="0" borderId="21" xfId="60" applyNumberFormat="1" applyFont="1" applyBorder="1" applyAlignment="1">
      <alignment horizontal="right" vertical="center"/>
      <protection/>
    </xf>
    <xf numFmtId="3" fontId="0" fillId="0" borderId="0" xfId="41" applyNumberFormat="1">
      <alignment/>
      <protection/>
    </xf>
    <xf numFmtId="3" fontId="5" fillId="35" borderId="38" xfId="41" applyNumberFormat="1" applyFont="1" applyFill="1" applyBorder="1" applyAlignment="1">
      <alignment horizontal="right"/>
      <protection/>
    </xf>
    <xf numFmtId="3" fontId="5" fillId="35" borderId="38" xfId="41" applyNumberFormat="1" applyFont="1" applyFill="1" applyBorder="1">
      <alignment/>
      <protection/>
    </xf>
    <xf numFmtId="3" fontId="1" fillId="35" borderId="38" xfId="41" applyNumberFormat="1" applyFont="1" applyFill="1" applyBorder="1">
      <alignment/>
      <protection/>
    </xf>
    <xf numFmtId="3" fontId="5" fillId="35" borderId="102" xfId="41" applyNumberFormat="1" applyFont="1" applyFill="1" applyBorder="1">
      <alignment/>
      <protection/>
    </xf>
    <xf numFmtId="3" fontId="5" fillId="35" borderId="103" xfId="41" applyNumberFormat="1" applyFont="1" applyFill="1" applyBorder="1" applyAlignment="1">
      <alignment horizontal="right"/>
      <protection/>
    </xf>
    <xf numFmtId="3" fontId="5" fillId="35" borderId="103" xfId="41" applyNumberFormat="1" applyFont="1" applyFill="1" applyBorder="1">
      <alignment/>
      <protection/>
    </xf>
    <xf numFmtId="3" fontId="1" fillId="35" borderId="103" xfId="41" applyNumberFormat="1" applyFont="1" applyFill="1" applyBorder="1">
      <alignment/>
      <protection/>
    </xf>
    <xf numFmtId="3" fontId="5" fillId="35" borderId="104" xfId="41" applyNumberFormat="1" applyFont="1" applyFill="1" applyBorder="1">
      <alignment/>
      <protection/>
    </xf>
    <xf numFmtId="0" fontId="3" fillId="35" borderId="105" xfId="41" applyFont="1" applyFill="1" applyBorder="1" applyAlignment="1">
      <alignment horizontal="right"/>
      <protection/>
    </xf>
    <xf numFmtId="0" fontId="0" fillId="35" borderId="56" xfId="0" applyFill="1" applyBorder="1" applyAlignment="1">
      <alignment/>
    </xf>
    <xf numFmtId="0" fontId="3" fillId="35" borderId="70" xfId="41" applyFont="1" applyFill="1" applyBorder="1" applyAlignment="1">
      <alignment horizontal="right"/>
      <protection/>
    </xf>
    <xf numFmtId="3" fontId="5" fillId="35" borderId="70" xfId="41" applyNumberFormat="1" applyFont="1" applyFill="1" applyBorder="1">
      <alignment/>
      <protection/>
    </xf>
    <xf numFmtId="168" fontId="3" fillId="35" borderId="0" xfId="40" applyNumberFormat="1" applyFont="1" applyFill="1" applyBorder="1" applyAlignment="1" applyProtection="1">
      <alignment horizontal="right"/>
      <protection/>
    </xf>
    <xf numFmtId="3" fontId="0" fillId="35" borderId="0" xfId="41" applyNumberFormat="1" applyFill="1" applyBorder="1">
      <alignment/>
      <protection/>
    </xf>
    <xf numFmtId="3" fontId="2" fillId="35" borderId="58" xfId="40" applyNumberFormat="1" applyFont="1" applyFill="1" applyBorder="1" applyAlignment="1" applyProtection="1">
      <alignment horizontal="right"/>
      <protection/>
    </xf>
    <xf numFmtId="3" fontId="2" fillId="35" borderId="59" xfId="40" applyNumberFormat="1" applyFont="1" applyFill="1" applyBorder="1" applyAlignment="1" applyProtection="1">
      <alignment horizontal="right"/>
      <protection/>
    </xf>
    <xf numFmtId="3" fontId="2" fillId="35" borderId="21" xfId="40" applyNumberFormat="1" applyFont="1" applyFill="1" applyBorder="1" applyAlignment="1" applyProtection="1">
      <alignment horizontal="right"/>
      <protection/>
    </xf>
    <xf numFmtId="3" fontId="0" fillId="35" borderId="24" xfId="41" applyNumberFormat="1" applyFont="1" applyFill="1" applyBorder="1">
      <alignment/>
      <protection/>
    </xf>
    <xf numFmtId="3" fontId="0" fillId="35" borderId="25" xfId="41" applyNumberFormat="1" applyFont="1" applyFill="1" applyBorder="1">
      <alignment/>
      <protection/>
    </xf>
    <xf numFmtId="168" fontId="4" fillId="35" borderId="52" xfId="40" applyNumberFormat="1" applyFont="1" applyFill="1" applyBorder="1" applyAlignment="1" applyProtection="1">
      <alignment/>
      <protection/>
    </xf>
    <xf numFmtId="3" fontId="0" fillId="35" borderId="21" xfId="41" applyNumberFormat="1" applyFont="1" applyFill="1" applyBorder="1">
      <alignment/>
      <protection/>
    </xf>
    <xf numFmtId="3" fontId="0" fillId="35" borderId="59" xfId="41" applyNumberFormat="1" applyFont="1" applyFill="1" applyBorder="1">
      <alignment/>
      <protection/>
    </xf>
    <xf numFmtId="3" fontId="0" fillId="35" borderId="58" xfId="41" applyNumberFormat="1" applyFont="1" applyFill="1" applyBorder="1">
      <alignment/>
      <protection/>
    </xf>
    <xf numFmtId="3" fontId="0" fillId="35" borderId="32" xfId="41" applyNumberFormat="1" applyFont="1" applyFill="1" applyBorder="1">
      <alignment/>
      <protection/>
    </xf>
    <xf numFmtId="0" fontId="3" fillId="35" borderId="106" xfId="41" applyFont="1" applyFill="1" applyBorder="1" applyAlignment="1">
      <alignment horizontal="right"/>
      <protection/>
    </xf>
    <xf numFmtId="0" fontId="3" fillId="35" borderId="13" xfId="41" applyFont="1" applyFill="1" applyBorder="1" applyAlignment="1">
      <alignment horizontal="right"/>
      <protection/>
    </xf>
    <xf numFmtId="3" fontId="2" fillId="35" borderId="12" xfId="41" applyNumberFormat="1" applyFont="1" applyFill="1" applyBorder="1">
      <alignment/>
      <protection/>
    </xf>
    <xf numFmtId="3" fontId="5" fillId="35" borderId="31" xfId="41" applyNumberFormat="1" applyFont="1" applyFill="1" applyBorder="1">
      <alignment/>
      <protection/>
    </xf>
    <xf numFmtId="3" fontId="6" fillId="35" borderId="38" xfId="41" applyNumberFormat="1" applyFont="1" applyFill="1" applyBorder="1" applyAlignment="1">
      <alignment wrapText="1"/>
      <protection/>
    </xf>
    <xf numFmtId="3" fontId="6" fillId="35" borderId="102" xfId="41" applyNumberFormat="1" applyFont="1" applyFill="1" applyBorder="1" applyAlignment="1">
      <alignment wrapText="1"/>
      <protection/>
    </xf>
    <xf numFmtId="3" fontId="2" fillId="35" borderId="0" xfId="41" applyNumberFormat="1" applyFont="1" applyFill="1" applyBorder="1">
      <alignment/>
      <protection/>
    </xf>
    <xf numFmtId="3" fontId="5" fillId="35" borderId="17" xfId="41" applyNumberFormat="1" applyFont="1" applyFill="1" applyBorder="1">
      <alignment/>
      <protection/>
    </xf>
    <xf numFmtId="0" fontId="5" fillId="35" borderId="0" xfId="41" applyFont="1" applyFill="1" applyBorder="1">
      <alignment/>
      <protection/>
    </xf>
    <xf numFmtId="3" fontId="5" fillId="35" borderId="40" xfId="41" applyNumberFormat="1" applyFont="1" applyFill="1" applyBorder="1">
      <alignment/>
      <protection/>
    </xf>
    <xf numFmtId="3" fontId="0" fillId="35" borderId="107" xfId="0" applyNumberFormat="1" applyFont="1" applyFill="1" applyBorder="1" applyAlignment="1">
      <alignment/>
    </xf>
    <xf numFmtId="3" fontId="1" fillId="35" borderId="21" xfId="41" applyNumberFormat="1" applyFont="1" applyFill="1" applyBorder="1">
      <alignment/>
      <protection/>
    </xf>
    <xf numFmtId="3" fontId="5" fillId="35" borderId="21" xfId="41" applyNumberFormat="1" applyFont="1" applyFill="1" applyBorder="1">
      <alignment/>
      <protection/>
    </xf>
    <xf numFmtId="3" fontId="1" fillId="35" borderId="32" xfId="41" applyNumberFormat="1" applyFont="1" applyFill="1" applyBorder="1">
      <alignment/>
      <protection/>
    </xf>
    <xf numFmtId="3" fontId="11" fillId="35" borderId="108" xfId="41" applyNumberFormat="1" applyFont="1" applyFill="1" applyBorder="1">
      <alignment/>
      <protection/>
    </xf>
    <xf numFmtId="3" fontId="0" fillId="35" borderId="73" xfId="41" applyNumberFormat="1" applyFill="1" applyBorder="1">
      <alignment/>
      <protection/>
    </xf>
    <xf numFmtId="3" fontId="3" fillId="35" borderId="26" xfId="4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/>
    </xf>
    <xf numFmtId="3" fontId="25" fillId="0" borderId="0" xfId="60" applyNumberFormat="1" applyFont="1" applyFill="1">
      <alignment/>
      <protection/>
    </xf>
    <xf numFmtId="0" fontId="29" fillId="35" borderId="0" xfId="41" applyFont="1" applyFill="1" applyBorder="1" applyAlignment="1">
      <alignment horizontal="center" vertical="center" wrapText="1"/>
      <protection/>
    </xf>
    <xf numFmtId="3" fontId="15" fillId="0" borderId="0" xfId="60" applyNumberFormat="1">
      <alignment/>
      <protection/>
    </xf>
    <xf numFmtId="3" fontId="23" fillId="0" borderId="21" xfId="60" applyNumberFormat="1" applyFont="1" applyFill="1" applyBorder="1" applyAlignment="1">
      <alignment horizontal="right"/>
      <protection/>
    </xf>
    <xf numFmtId="3" fontId="23" fillId="0" borderId="109" xfId="60" applyNumberFormat="1" applyFont="1" applyFill="1" applyBorder="1" applyAlignment="1">
      <alignment horizontal="right"/>
      <protection/>
    </xf>
    <xf numFmtId="3" fontId="23" fillId="0" borderId="80" xfId="60" applyNumberFormat="1" applyFont="1" applyFill="1" applyBorder="1" applyAlignment="1" quotePrefix="1">
      <alignment horizontal="right"/>
      <protection/>
    </xf>
    <xf numFmtId="3" fontId="23" fillId="0" borderId="77" xfId="60" applyNumberFormat="1" applyFont="1" applyFill="1" applyBorder="1" applyAlignment="1" quotePrefix="1">
      <alignment horizontal="right"/>
      <protection/>
    </xf>
    <xf numFmtId="3" fontId="23" fillId="0" borderId="110" xfId="60" applyNumberFormat="1" applyFont="1" applyFill="1" applyBorder="1" applyAlignment="1">
      <alignment horizontal="right"/>
      <protection/>
    </xf>
    <xf numFmtId="3" fontId="23" fillId="0" borderId="21" xfId="60" applyNumberFormat="1" applyFont="1" applyFill="1" applyBorder="1" applyAlignment="1" quotePrefix="1">
      <alignment horizontal="right"/>
      <protection/>
    </xf>
    <xf numFmtId="3" fontId="25" fillId="0" borderId="80" xfId="60" applyNumberFormat="1" applyFont="1" applyFill="1" applyBorder="1" applyAlignment="1">
      <alignment horizontal="right"/>
      <protection/>
    </xf>
    <xf numFmtId="3" fontId="25" fillId="0" borderId="21" xfId="60" applyNumberFormat="1" applyFont="1" applyFill="1" applyBorder="1" applyAlignment="1">
      <alignment horizontal="right"/>
      <protection/>
    </xf>
    <xf numFmtId="3" fontId="25" fillId="0" borderId="109" xfId="60" applyNumberFormat="1" applyFont="1" applyFill="1" applyBorder="1" applyAlignment="1">
      <alignment horizontal="right"/>
      <protection/>
    </xf>
    <xf numFmtId="3" fontId="25" fillId="0" borderId="76" xfId="60" applyNumberFormat="1" applyFont="1" applyFill="1" applyBorder="1" applyAlignment="1">
      <alignment horizontal="right"/>
      <protection/>
    </xf>
    <xf numFmtId="3" fontId="25" fillId="0" borderId="110" xfId="60" applyNumberFormat="1" applyFont="1" applyFill="1" applyBorder="1" applyAlignment="1">
      <alignment horizontal="right"/>
      <protection/>
    </xf>
    <xf numFmtId="3" fontId="1" fillId="4" borderId="77" xfId="62" applyNumberFormat="1" applyFont="1" applyFill="1" applyBorder="1" applyAlignment="1">
      <alignment horizontal="right" wrapText="1"/>
      <protection/>
    </xf>
    <xf numFmtId="0" fontId="25" fillId="0" borderId="98" xfId="60" applyFont="1" applyFill="1" applyBorder="1" applyAlignment="1">
      <alignment vertical="center"/>
      <protection/>
    </xf>
    <xf numFmtId="0" fontId="1" fillId="0" borderId="52" xfId="60" applyFont="1" applyBorder="1" applyAlignment="1">
      <alignment vertical="center"/>
      <protection/>
    </xf>
    <xf numFmtId="3" fontId="1" fillId="34" borderId="79" xfId="62" applyNumberFormat="1" applyFont="1" applyFill="1" applyBorder="1" applyAlignment="1">
      <alignment horizontal="right" wrapText="1"/>
      <protection/>
    </xf>
    <xf numFmtId="3" fontId="25" fillId="34" borderId="21" xfId="60" applyNumberFormat="1" applyFont="1" applyFill="1" applyBorder="1" applyAlignment="1">
      <alignment horizontal="right"/>
      <protection/>
    </xf>
    <xf numFmtId="3" fontId="26" fillId="0" borderId="21" xfId="60" applyNumberFormat="1" applyFont="1" applyFill="1" applyBorder="1" applyAlignment="1">
      <alignment horizontal="right"/>
      <protection/>
    </xf>
    <xf numFmtId="3" fontId="26" fillId="0" borderId="79" xfId="60" applyNumberFormat="1" applyFont="1" applyFill="1" applyBorder="1" applyAlignment="1">
      <alignment horizontal="right"/>
      <protection/>
    </xf>
    <xf numFmtId="3" fontId="23" fillId="0" borderId="58" xfId="60" applyNumberFormat="1" applyFont="1" applyFill="1" applyBorder="1" applyAlignment="1">
      <alignment horizontal="right"/>
      <protection/>
    </xf>
    <xf numFmtId="0" fontId="1" fillId="0" borderId="111" xfId="60" applyFont="1" applyBorder="1" applyAlignment="1">
      <alignment horizontal="center" vertical="center" wrapText="1"/>
      <protection/>
    </xf>
    <xf numFmtId="0" fontId="1" fillId="0" borderId="112" xfId="60" applyFont="1" applyBorder="1" applyAlignment="1">
      <alignment horizontal="center" vertical="center" wrapText="1"/>
      <protection/>
    </xf>
    <xf numFmtId="0" fontId="1" fillId="0" borderId="38" xfId="60" applyFont="1" applyBorder="1" applyAlignment="1">
      <alignment horizontal="center" vertical="center" wrapText="1"/>
      <protection/>
    </xf>
    <xf numFmtId="0" fontId="1" fillId="0" borderId="102" xfId="60" applyFont="1" applyBorder="1" applyAlignment="1">
      <alignment horizontal="center" vertical="center" wrapText="1"/>
      <protection/>
    </xf>
    <xf numFmtId="3" fontId="25" fillId="0" borderId="0" xfId="60" applyNumberFormat="1" applyFont="1" applyFill="1" applyAlignment="1">
      <alignment/>
      <protection/>
    </xf>
    <xf numFmtId="0" fontId="11" fillId="37" borderId="0" xfId="41" applyFont="1" applyFill="1" applyBorder="1">
      <alignment/>
      <protection/>
    </xf>
    <xf numFmtId="0" fontId="32" fillId="37" borderId="0" xfId="41" applyFont="1" applyFill="1" applyBorder="1">
      <alignment/>
      <protection/>
    </xf>
    <xf numFmtId="0" fontId="2" fillId="35" borderId="15" xfId="41" applyFont="1" applyFill="1" applyBorder="1" applyAlignment="1">
      <alignment horizontal="right"/>
      <protection/>
    </xf>
    <xf numFmtId="3" fontId="2" fillId="35" borderId="15" xfId="41" applyNumberFormat="1" applyFont="1" applyFill="1" applyBorder="1" applyAlignment="1">
      <alignment horizontal="right"/>
      <protection/>
    </xf>
    <xf numFmtId="3" fontId="2" fillId="35" borderId="13" xfId="41" applyNumberFormat="1" applyFont="1" applyFill="1" applyBorder="1" applyAlignment="1">
      <alignment horizontal="right"/>
      <protection/>
    </xf>
    <xf numFmtId="3" fontId="2" fillId="35" borderId="14" xfId="41" applyNumberFormat="1" applyFont="1" applyFill="1" applyBorder="1" applyAlignment="1">
      <alignment horizontal="right"/>
      <protection/>
    </xf>
    <xf numFmtId="3" fontId="5" fillId="35" borderId="14" xfId="41" applyNumberFormat="1" applyFont="1" applyFill="1" applyBorder="1" applyAlignment="1">
      <alignment horizontal="right"/>
      <protection/>
    </xf>
    <xf numFmtId="3" fontId="2" fillId="35" borderId="12" xfId="41" applyNumberFormat="1" applyFont="1" applyFill="1" applyBorder="1" applyAlignment="1">
      <alignment horizontal="right"/>
      <protection/>
    </xf>
    <xf numFmtId="3" fontId="5" fillId="37" borderId="12" xfId="41" applyNumberFormat="1" applyFont="1" applyFill="1" applyBorder="1">
      <alignment/>
      <protection/>
    </xf>
    <xf numFmtId="3" fontId="5" fillId="35" borderId="12" xfId="41" applyNumberFormat="1" applyFont="1" applyFill="1" applyBorder="1" applyAlignment="1">
      <alignment horizontal="right"/>
      <protection/>
    </xf>
    <xf numFmtId="0" fontId="2" fillId="35" borderId="26" xfId="41" applyFont="1" applyFill="1" applyBorder="1">
      <alignment/>
      <protection/>
    </xf>
    <xf numFmtId="3" fontId="2" fillId="35" borderId="26" xfId="41" applyNumberFormat="1" applyFont="1" applyFill="1" applyBorder="1" applyAlignment="1">
      <alignment horizontal="right"/>
      <protection/>
    </xf>
    <xf numFmtId="3" fontId="11" fillId="35" borderId="28" xfId="41" applyNumberFormat="1" applyFont="1" applyFill="1" applyBorder="1" applyAlignment="1">
      <alignment horizontal="right"/>
      <protection/>
    </xf>
    <xf numFmtId="3" fontId="2" fillId="35" borderId="28" xfId="41" applyNumberFormat="1" applyFont="1" applyFill="1" applyBorder="1" applyAlignment="1">
      <alignment horizontal="right"/>
      <protection/>
    </xf>
    <xf numFmtId="3" fontId="5" fillId="35" borderId="28" xfId="41" applyNumberFormat="1" applyFont="1" applyFill="1" applyBorder="1" applyAlignment="1">
      <alignment horizontal="right"/>
      <protection/>
    </xf>
    <xf numFmtId="3" fontId="2" fillId="35" borderId="27" xfId="41" applyNumberFormat="1" applyFont="1" applyFill="1" applyBorder="1" applyAlignment="1">
      <alignment horizontal="right"/>
      <protection/>
    </xf>
    <xf numFmtId="3" fontId="5" fillId="35" borderId="26" xfId="41" applyNumberFormat="1" applyFont="1" applyFill="1" applyBorder="1" applyAlignment="1">
      <alignment horizontal="right"/>
      <protection/>
    </xf>
    <xf numFmtId="0" fontId="1" fillId="0" borderId="21" xfId="0" applyFont="1" applyBorder="1" applyAlignment="1">
      <alignment horizontal="center"/>
    </xf>
    <xf numFmtId="3" fontId="0" fillId="0" borderId="21" xfId="0" applyNumberFormat="1" applyFill="1" applyBorder="1" applyAlignment="1">
      <alignment/>
    </xf>
    <xf numFmtId="0" fontId="0" fillId="0" borderId="21" xfId="0" applyBorder="1" applyAlignment="1">
      <alignment wrapText="1"/>
    </xf>
    <xf numFmtId="0" fontId="22" fillId="0" borderId="21" xfId="0" applyFont="1" applyBorder="1" applyAlignment="1">
      <alignment wrapText="1"/>
    </xf>
    <xf numFmtId="0" fontId="22" fillId="0" borderId="21" xfId="0" applyFont="1" applyBorder="1" applyAlignment="1">
      <alignment horizontal="center"/>
    </xf>
    <xf numFmtId="3" fontId="22" fillId="0" borderId="21" xfId="0" applyNumberFormat="1" applyFont="1" applyBorder="1" applyAlignment="1">
      <alignment/>
    </xf>
    <xf numFmtId="3" fontId="2" fillId="35" borderId="113" xfId="41" applyNumberFormat="1" applyFont="1" applyFill="1" applyBorder="1">
      <alignment/>
      <protection/>
    </xf>
    <xf numFmtId="3" fontId="5" fillId="35" borderId="114" xfId="41" applyNumberFormat="1" applyFont="1" applyFill="1" applyBorder="1">
      <alignment/>
      <protection/>
    </xf>
    <xf numFmtId="3" fontId="11" fillId="35" borderId="115" xfId="41" applyNumberFormat="1" applyFont="1" applyFill="1" applyBorder="1">
      <alignment/>
      <protection/>
    </xf>
    <xf numFmtId="3" fontId="11" fillId="35" borderId="71" xfId="41" applyNumberFormat="1" applyFont="1" applyFill="1" applyBorder="1">
      <alignment/>
      <protection/>
    </xf>
    <xf numFmtId="3" fontId="5" fillId="35" borderId="12" xfId="41" applyNumberFormat="1" applyFont="1" applyFill="1" applyBorder="1">
      <alignment/>
      <protection/>
    </xf>
    <xf numFmtId="3" fontId="11" fillId="35" borderId="116" xfId="41" applyNumberFormat="1" applyFont="1" applyFill="1" applyBorder="1">
      <alignment/>
      <protection/>
    </xf>
    <xf numFmtId="3" fontId="11" fillId="35" borderId="117" xfId="41" applyNumberFormat="1" applyFont="1" applyFill="1" applyBorder="1">
      <alignment/>
      <protection/>
    </xf>
    <xf numFmtId="0" fontId="3" fillId="35" borderId="67" xfId="41" applyFont="1" applyFill="1" applyBorder="1" applyAlignment="1">
      <alignment horizontal="right"/>
      <protection/>
    </xf>
    <xf numFmtId="168" fontId="5" fillId="35" borderId="0" xfId="40" applyNumberFormat="1" applyFont="1" applyFill="1" applyBorder="1" applyAlignment="1" applyProtection="1">
      <alignment horizontal="right"/>
      <protection/>
    </xf>
    <xf numFmtId="0" fontId="28" fillId="35" borderId="59" xfId="41" applyFont="1" applyFill="1" applyBorder="1">
      <alignment/>
      <protection/>
    </xf>
    <xf numFmtId="3" fontId="2" fillId="35" borderId="13" xfId="41" applyNumberFormat="1" applyFont="1" applyFill="1" applyBorder="1">
      <alignment/>
      <protection/>
    </xf>
    <xf numFmtId="3" fontId="1" fillId="35" borderId="118" xfId="0" applyNumberFormat="1" applyFont="1" applyFill="1" applyBorder="1" applyAlignment="1">
      <alignment/>
    </xf>
    <xf numFmtId="3" fontId="1" fillId="35" borderId="75" xfId="0" applyNumberFormat="1" applyFont="1" applyFill="1" applyBorder="1" applyAlignment="1">
      <alignment/>
    </xf>
    <xf numFmtId="3" fontId="0" fillId="35" borderId="75" xfId="0" applyNumberFormat="1" applyFill="1" applyBorder="1" applyAlignment="1">
      <alignment/>
    </xf>
    <xf numFmtId="3" fontId="0" fillId="35" borderId="119" xfId="0" applyNumberFormat="1" applyFill="1" applyBorder="1" applyAlignment="1">
      <alignment/>
    </xf>
    <xf numFmtId="3" fontId="1" fillId="35" borderId="74" xfId="41" applyNumberFormat="1" applyFont="1" applyFill="1" applyBorder="1">
      <alignment/>
      <protection/>
    </xf>
    <xf numFmtId="0" fontId="3" fillId="35" borderId="23" xfId="41" applyFont="1" applyFill="1" applyBorder="1" applyAlignment="1">
      <alignment horizontal="right"/>
      <protection/>
    </xf>
    <xf numFmtId="3" fontId="1" fillId="35" borderId="20" xfId="41" applyNumberFormat="1" applyFont="1" applyFill="1" applyBorder="1">
      <alignment/>
      <protection/>
    </xf>
    <xf numFmtId="3" fontId="1" fillId="35" borderId="113" xfId="41" applyNumberFormat="1" applyFont="1" applyFill="1" applyBorder="1">
      <alignment/>
      <protection/>
    </xf>
    <xf numFmtId="3" fontId="5" fillId="35" borderId="20" xfId="41" applyNumberFormat="1" applyFont="1" applyFill="1" applyBorder="1">
      <alignment/>
      <protection/>
    </xf>
    <xf numFmtId="0" fontId="0" fillId="35" borderId="21" xfId="0" applyFill="1" applyBorder="1" applyAlignment="1">
      <alignment/>
    </xf>
    <xf numFmtId="0" fontId="3" fillId="35" borderId="120" xfId="41" applyFont="1" applyFill="1" applyBorder="1" applyAlignment="1">
      <alignment horizontal="right"/>
      <protection/>
    </xf>
    <xf numFmtId="0" fontId="3" fillId="35" borderId="121" xfId="41" applyFont="1" applyFill="1" applyBorder="1" applyAlignment="1">
      <alignment horizontal="right"/>
      <protection/>
    </xf>
    <xf numFmtId="3" fontId="1" fillId="35" borderId="122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5" borderId="65" xfId="0" applyNumberFormat="1" applyFont="1" applyFill="1" applyBorder="1" applyAlignment="1">
      <alignment/>
    </xf>
    <xf numFmtId="3" fontId="1" fillId="35" borderId="21" xfId="0" applyNumberFormat="1" applyFont="1" applyFill="1" applyBorder="1" applyAlignment="1">
      <alignment/>
    </xf>
    <xf numFmtId="168" fontId="3" fillId="35" borderId="0" xfId="40" applyNumberFormat="1" applyFont="1" applyFill="1" applyBorder="1" applyAlignment="1" applyProtection="1">
      <alignment/>
      <protection/>
    </xf>
    <xf numFmtId="168" fontId="5" fillId="35" borderId="0" xfId="40" applyNumberFormat="1" applyFont="1" applyFill="1" applyBorder="1" applyAlignment="1" applyProtection="1">
      <alignment/>
      <protection/>
    </xf>
    <xf numFmtId="0" fontId="3" fillId="35" borderId="123" xfId="41" applyFont="1" applyFill="1" applyBorder="1" applyAlignment="1">
      <alignment horizontal="right"/>
      <protection/>
    </xf>
    <xf numFmtId="168" fontId="28" fillId="35" borderId="59" xfId="40" applyNumberFormat="1" applyFont="1" applyFill="1" applyBorder="1" applyAlignment="1" applyProtection="1">
      <alignment horizontal="right"/>
      <protection/>
    </xf>
    <xf numFmtId="0" fontId="28" fillId="35" borderId="124" xfId="41" applyFont="1" applyFill="1" applyBorder="1" applyAlignment="1">
      <alignment horizontal="right"/>
      <protection/>
    </xf>
    <xf numFmtId="0" fontId="3" fillId="35" borderId="56" xfId="41" applyFont="1" applyFill="1" applyBorder="1" applyAlignment="1">
      <alignment horizontal="right"/>
      <protection/>
    </xf>
    <xf numFmtId="0" fontId="3" fillId="35" borderId="16" xfId="41" applyFont="1" applyFill="1" applyBorder="1" applyAlignment="1">
      <alignment horizontal="right"/>
      <protection/>
    </xf>
    <xf numFmtId="3" fontId="1" fillId="35" borderId="125" xfId="41" applyNumberFormat="1" applyFont="1" applyFill="1" applyBorder="1">
      <alignment/>
      <protection/>
    </xf>
    <xf numFmtId="3" fontId="5" fillId="35" borderId="126" xfId="41" applyNumberFormat="1" applyFont="1" applyFill="1" applyBorder="1">
      <alignment/>
      <protection/>
    </xf>
    <xf numFmtId="3" fontId="1" fillId="35" borderId="126" xfId="40" applyNumberFormat="1" applyFont="1" applyFill="1" applyBorder="1" applyAlignment="1" applyProtection="1">
      <alignment horizontal="right"/>
      <protection/>
    </xf>
    <xf numFmtId="3" fontId="3" fillId="35" borderId="60" xfId="41" applyNumberFormat="1" applyFont="1" applyFill="1" applyBorder="1">
      <alignment/>
      <protection/>
    </xf>
    <xf numFmtId="3" fontId="3" fillId="35" borderId="60" xfId="40" applyNumberFormat="1" applyFont="1" applyFill="1" applyBorder="1" applyAlignment="1" applyProtection="1">
      <alignment horizontal="right"/>
      <protection/>
    </xf>
    <xf numFmtId="3" fontId="3" fillId="35" borderId="114" xfId="40" applyNumberFormat="1" applyFont="1" applyFill="1" applyBorder="1" applyAlignment="1" applyProtection="1">
      <alignment horizontal="right"/>
      <protection/>
    </xf>
    <xf numFmtId="3" fontId="3" fillId="35" borderId="34" xfId="40" applyNumberFormat="1" applyFont="1" applyFill="1" applyBorder="1" applyAlignment="1" applyProtection="1">
      <alignment horizontal="right"/>
      <protection/>
    </xf>
    <xf numFmtId="3" fontId="1" fillId="35" borderId="127" xfId="0" applyNumberFormat="1" applyFont="1" applyFill="1" applyBorder="1" applyAlignment="1">
      <alignment/>
    </xf>
    <xf numFmtId="3" fontId="1" fillId="35" borderId="33" xfId="0" applyNumberFormat="1" applyFont="1" applyFill="1" applyBorder="1" applyAlignment="1">
      <alignment/>
    </xf>
    <xf numFmtId="3" fontId="1" fillId="35" borderId="125" xfId="0" applyNumberFormat="1" applyFont="1" applyFill="1" applyBorder="1" applyAlignment="1">
      <alignment/>
    </xf>
    <xf numFmtId="3" fontId="1" fillId="35" borderId="34" xfId="0" applyNumberFormat="1" applyFont="1" applyFill="1" applyBorder="1" applyAlignment="1">
      <alignment/>
    </xf>
    <xf numFmtId="3" fontId="5" fillId="35" borderId="128" xfId="41" applyNumberFormat="1" applyFont="1" applyFill="1" applyBorder="1">
      <alignment/>
      <protection/>
    </xf>
    <xf numFmtId="3" fontId="6" fillId="35" borderId="103" xfId="41" applyNumberFormat="1" applyFont="1" applyFill="1" applyBorder="1">
      <alignment/>
      <protection/>
    </xf>
    <xf numFmtId="3" fontId="6" fillId="35" borderId="104" xfId="41" applyNumberFormat="1" applyFont="1" applyFill="1" applyBorder="1">
      <alignment/>
      <protection/>
    </xf>
    <xf numFmtId="3" fontId="5" fillId="35" borderId="129" xfId="41" applyNumberFormat="1" applyFont="1" applyFill="1" applyBorder="1">
      <alignment/>
      <protection/>
    </xf>
    <xf numFmtId="3" fontId="5" fillId="35" borderId="130" xfId="41" applyNumberFormat="1" applyFont="1" applyFill="1" applyBorder="1">
      <alignment/>
      <protection/>
    </xf>
    <xf numFmtId="3" fontId="5" fillId="35" borderId="131" xfId="41" applyNumberFormat="1" applyFont="1" applyFill="1" applyBorder="1">
      <alignment/>
      <protection/>
    </xf>
    <xf numFmtId="3" fontId="1" fillId="35" borderId="38" xfId="40" applyNumberFormat="1" applyFont="1" applyFill="1" applyBorder="1" applyAlignment="1" applyProtection="1">
      <alignment horizontal="right"/>
      <protection/>
    </xf>
    <xf numFmtId="3" fontId="1" fillId="35" borderId="132" xfId="40" applyNumberFormat="1" applyFont="1" applyFill="1" applyBorder="1" applyAlignment="1" applyProtection="1">
      <alignment horizontal="right"/>
      <protection/>
    </xf>
    <xf numFmtId="0" fontId="3" fillId="35" borderId="133" xfId="41" applyFont="1" applyFill="1" applyBorder="1" applyAlignment="1">
      <alignment horizontal="right"/>
      <protection/>
    </xf>
    <xf numFmtId="3" fontId="1" fillId="35" borderId="134" xfId="40" applyNumberFormat="1" applyFont="1" applyFill="1" applyBorder="1" applyAlignment="1" applyProtection="1">
      <alignment horizontal="right"/>
      <protection/>
    </xf>
    <xf numFmtId="0" fontId="3" fillId="35" borderId="135" xfId="41" applyFont="1" applyFill="1" applyBorder="1" applyAlignment="1">
      <alignment horizontal="right"/>
      <protection/>
    </xf>
    <xf numFmtId="0" fontId="0" fillId="35" borderId="136" xfId="41" applyFont="1" applyFill="1" applyBorder="1" applyAlignment="1">
      <alignment horizontal="center"/>
      <protection/>
    </xf>
    <xf numFmtId="0" fontId="0" fillId="35" borderId="0" xfId="41" applyFill="1">
      <alignment/>
      <protection/>
    </xf>
    <xf numFmtId="0" fontId="0" fillId="35" borderId="50" xfId="41" applyFont="1" applyFill="1" applyBorder="1" applyAlignment="1">
      <alignment horizontal="center"/>
      <protection/>
    </xf>
    <xf numFmtId="0" fontId="0" fillId="0" borderId="80" xfId="60" applyFont="1" applyBorder="1" applyAlignment="1">
      <alignment horizontal="center" vertical="top" wrapText="1"/>
      <protection/>
    </xf>
    <xf numFmtId="0" fontId="0" fillId="0" borderId="77" xfId="60" applyFont="1" applyBorder="1" applyAlignment="1">
      <alignment horizontal="left" vertical="top" wrapText="1"/>
      <protection/>
    </xf>
    <xf numFmtId="0" fontId="1" fillId="0" borderId="80" xfId="60" applyFont="1" applyBorder="1" applyAlignment="1">
      <alignment horizontal="center" vertical="top" wrapText="1"/>
      <protection/>
    </xf>
    <xf numFmtId="0" fontId="1" fillId="0" borderId="77" xfId="60" applyFont="1" applyBorder="1" applyAlignment="1">
      <alignment horizontal="left" vertical="top" wrapText="1"/>
      <protection/>
    </xf>
    <xf numFmtId="0" fontId="0" fillId="0" borderId="77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 wrapText="1"/>
    </xf>
    <xf numFmtId="0" fontId="1" fillId="0" borderId="91" xfId="60" applyFont="1" applyBorder="1" applyAlignment="1">
      <alignment horizontal="center" vertical="top" wrapText="1"/>
      <protection/>
    </xf>
    <xf numFmtId="0" fontId="1" fillId="0" borderId="100" xfId="60" applyFont="1" applyBorder="1" applyAlignment="1">
      <alignment horizontal="left" vertical="top" wrapText="1"/>
      <protection/>
    </xf>
    <xf numFmtId="0" fontId="0" fillId="0" borderId="109" xfId="60" applyFont="1" applyBorder="1" applyAlignment="1">
      <alignment horizontal="center" vertical="top" wrapText="1"/>
      <protection/>
    </xf>
    <xf numFmtId="0" fontId="0" fillId="0" borderId="76" xfId="60" applyFont="1" applyBorder="1" applyAlignment="1">
      <alignment horizontal="left" vertical="top" wrapText="1"/>
      <protection/>
    </xf>
    <xf numFmtId="3" fontId="0" fillId="0" borderId="55" xfId="60" applyNumberFormat="1" applyFont="1" applyBorder="1" applyAlignment="1">
      <alignment horizontal="right" vertical="top" wrapText="1"/>
      <protection/>
    </xf>
    <xf numFmtId="3" fontId="0" fillId="0" borderId="78" xfId="60" applyNumberFormat="1" applyFont="1" applyBorder="1" applyAlignment="1">
      <alignment horizontal="right" vertical="top" wrapText="1"/>
      <protection/>
    </xf>
    <xf numFmtId="3" fontId="0" fillId="0" borderId="53" xfId="60" applyNumberFormat="1" applyFont="1" applyBorder="1" applyAlignment="1">
      <alignment horizontal="right" vertical="top" wrapText="1"/>
      <protection/>
    </xf>
    <xf numFmtId="0" fontId="10" fillId="35" borderId="38" xfId="60" applyFont="1" applyFill="1" applyBorder="1" applyAlignment="1">
      <alignment horizontal="center" vertical="center" wrapText="1"/>
      <protection/>
    </xf>
    <xf numFmtId="0" fontId="8" fillId="0" borderId="38" xfId="60" applyFont="1" applyBorder="1" applyAlignment="1">
      <alignment horizontal="center" vertical="center" wrapText="1"/>
      <protection/>
    </xf>
    <xf numFmtId="0" fontId="8" fillId="0" borderId="102" xfId="60" applyFont="1" applyBorder="1" applyAlignment="1">
      <alignment horizontal="center" vertical="center" wrapText="1"/>
      <protection/>
    </xf>
    <xf numFmtId="0" fontId="0" fillId="0" borderId="55" xfId="60" applyFont="1" applyBorder="1" applyAlignment="1">
      <alignment horizontal="center" vertical="top" wrapText="1"/>
      <protection/>
    </xf>
    <xf numFmtId="3" fontId="0" fillId="0" borderId="78" xfId="0" applyNumberFormat="1" applyFont="1" applyBorder="1" applyAlignment="1">
      <alignment horizontal="right" vertical="top" wrapText="1"/>
    </xf>
    <xf numFmtId="0" fontId="0" fillId="0" borderId="50" xfId="60" applyFont="1" applyBorder="1" applyAlignment="1">
      <alignment horizontal="center" vertical="top" wrapText="1"/>
      <protection/>
    </xf>
    <xf numFmtId="0" fontId="1" fillId="0" borderId="50" xfId="60" applyFont="1" applyBorder="1" applyAlignment="1">
      <alignment horizontal="center" vertical="top" wrapText="1"/>
      <protection/>
    </xf>
    <xf numFmtId="0" fontId="1" fillId="0" borderId="54" xfId="60" applyFont="1" applyBorder="1" applyAlignment="1">
      <alignment horizontal="center" vertical="top" wrapText="1"/>
      <protection/>
    </xf>
    <xf numFmtId="0" fontId="1" fillId="0" borderId="98" xfId="60" applyFont="1" applyBorder="1" applyAlignment="1">
      <alignment horizontal="left" vertical="top" wrapText="1"/>
      <protection/>
    </xf>
    <xf numFmtId="3" fontId="1" fillId="0" borderId="98" xfId="60" applyNumberFormat="1" applyFont="1" applyBorder="1" applyAlignment="1">
      <alignment horizontal="right" vertical="top" wrapText="1"/>
      <protection/>
    </xf>
    <xf numFmtId="3" fontId="1" fillId="0" borderId="98" xfId="0" applyNumberFormat="1" applyFont="1" applyBorder="1" applyAlignment="1">
      <alignment horizontal="right" vertical="top" wrapText="1"/>
    </xf>
    <xf numFmtId="3" fontId="1" fillId="0" borderId="99" xfId="0" applyNumberFormat="1" applyFont="1" applyBorder="1" applyAlignment="1">
      <alignment horizontal="right" vertical="top" wrapText="1"/>
    </xf>
    <xf numFmtId="3" fontId="0" fillId="35" borderId="40" xfId="41" applyNumberFormat="1" applyFill="1" applyBorder="1" applyAlignment="1">
      <alignment horizontal="center"/>
      <protection/>
    </xf>
    <xf numFmtId="3" fontId="0" fillId="35" borderId="40" xfId="0" applyNumberFormat="1" applyFont="1" applyFill="1" applyBorder="1" applyAlignment="1">
      <alignment horizontal="center" wrapText="1"/>
    </xf>
    <xf numFmtId="3" fontId="0" fillId="0" borderId="77" xfId="0" applyNumberFormat="1" applyFont="1" applyBorder="1" applyAlignment="1">
      <alignment horizontal="center" wrapText="1"/>
    </xf>
    <xf numFmtId="3" fontId="0" fillId="0" borderId="77" xfId="41" applyNumberFormat="1" applyBorder="1" applyAlignment="1">
      <alignment horizontal="center"/>
      <protection/>
    </xf>
    <xf numFmtId="3" fontId="0" fillId="35" borderId="137" xfId="0" applyNumberFormat="1" applyFont="1" applyFill="1" applyBorder="1" applyAlignment="1">
      <alignment horizontal="center" wrapText="1"/>
    </xf>
    <xf numFmtId="0" fontId="0" fillId="0" borderId="110" xfId="0" applyFont="1" applyFill="1" applyBorder="1" applyAlignment="1">
      <alignment horizontal="center" vertical="center" wrapText="1"/>
    </xf>
    <xf numFmtId="3" fontId="0" fillId="35" borderId="58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vertical="center" wrapText="1"/>
    </xf>
    <xf numFmtId="0" fontId="21" fillId="0" borderId="22" xfId="63" applyFont="1" applyBorder="1" applyAlignment="1">
      <alignment horizontal="center" vertical="center" wrapText="1"/>
      <protection/>
    </xf>
    <xf numFmtId="0" fontId="21" fillId="0" borderId="101" xfId="63" applyFont="1" applyBorder="1" applyAlignment="1">
      <alignment horizontal="center" vertical="center" wrapText="1"/>
      <protection/>
    </xf>
    <xf numFmtId="0" fontId="21" fillId="35" borderId="29" xfId="63" applyFont="1" applyFill="1" applyBorder="1" applyAlignment="1">
      <alignment horizontal="center" vertical="center" wrapText="1"/>
      <protection/>
    </xf>
    <xf numFmtId="0" fontId="21" fillId="35" borderId="22" xfId="63" applyFont="1" applyFill="1" applyBorder="1" applyAlignment="1">
      <alignment horizontal="center" vertical="center" wrapText="1"/>
      <protection/>
    </xf>
    <xf numFmtId="0" fontId="0" fillId="0" borderId="138" xfId="0" applyFont="1" applyFill="1" applyBorder="1" applyAlignment="1">
      <alignment horizontal="center" vertical="center" wrapText="1"/>
    </xf>
    <xf numFmtId="0" fontId="0" fillId="0" borderId="139" xfId="0" applyFont="1" applyFill="1" applyBorder="1" applyAlignment="1">
      <alignment horizontal="center" vertical="center" wrapText="1"/>
    </xf>
    <xf numFmtId="0" fontId="21" fillId="0" borderId="50" xfId="63" applyFont="1" applyBorder="1" applyAlignment="1">
      <alignment horizontal="center" vertical="center" wrapText="1"/>
      <protection/>
    </xf>
    <xf numFmtId="0" fontId="21" fillId="35" borderId="50" xfId="63" applyFont="1" applyFill="1" applyBorder="1" applyAlignment="1">
      <alignment horizontal="center" vertical="center" wrapText="1"/>
      <protection/>
    </xf>
    <xf numFmtId="0" fontId="21" fillId="35" borderId="140" xfId="63" applyFont="1" applyFill="1" applyBorder="1" applyAlignment="1">
      <alignment horizontal="center" vertical="center" wrapText="1"/>
      <protection/>
    </xf>
    <xf numFmtId="0" fontId="21" fillId="35" borderId="54" xfId="63" applyFont="1" applyFill="1" applyBorder="1" applyAlignment="1">
      <alignment horizontal="center" vertical="center" wrapText="1"/>
      <protection/>
    </xf>
    <xf numFmtId="3" fontId="0" fillId="35" borderId="98" xfId="41" applyNumberFormat="1" applyFill="1" applyBorder="1" applyAlignment="1">
      <alignment horizontal="center"/>
      <protection/>
    </xf>
    <xf numFmtId="3" fontId="0" fillId="35" borderId="98" xfId="0" applyNumberFormat="1" applyFont="1" applyFill="1" applyBorder="1" applyAlignment="1">
      <alignment horizontal="center" wrapText="1"/>
    </xf>
    <xf numFmtId="3" fontId="0" fillId="35" borderId="99" xfId="0" applyNumberFormat="1" applyFont="1" applyFill="1" applyBorder="1" applyAlignment="1">
      <alignment horizontal="center" wrapText="1"/>
    </xf>
    <xf numFmtId="0" fontId="9" fillId="0" borderId="0" xfId="41" applyFont="1" applyBorder="1" applyAlignment="1">
      <alignment horizontal="right"/>
      <protection/>
    </xf>
    <xf numFmtId="0" fontId="6" fillId="0" borderId="0" xfId="41" applyFont="1" applyBorder="1" applyAlignment="1">
      <alignment horizontal="center"/>
      <protection/>
    </xf>
    <xf numFmtId="0" fontId="1" fillId="0" borderId="0" xfId="41" applyFont="1" applyAlignment="1">
      <alignment horizontal="center" wrapText="1"/>
      <protection/>
    </xf>
    <xf numFmtId="0" fontId="14" fillId="0" borderId="22" xfId="63" applyFont="1" applyBorder="1" applyAlignment="1">
      <alignment horizontal="left"/>
      <protection/>
    </xf>
    <xf numFmtId="0" fontId="14" fillId="0" borderId="23" xfId="63" applyFont="1" applyBorder="1" applyAlignment="1">
      <alignment horizontal="left"/>
      <protection/>
    </xf>
    <xf numFmtId="0" fontId="17" fillId="0" borderId="57" xfId="63" applyFont="1" applyBorder="1" applyAlignment="1">
      <alignment horizontal="center" vertical="center"/>
      <protection/>
    </xf>
    <xf numFmtId="0" fontId="0" fillId="0" borderId="59" xfId="59" applyBorder="1" applyAlignment="1">
      <alignment horizontal="center" vertical="center"/>
      <protection/>
    </xf>
    <xf numFmtId="0" fontId="0" fillId="0" borderId="0" xfId="41" applyFont="1" applyBorder="1" applyAlignment="1">
      <alignment horizontal="right"/>
      <protection/>
    </xf>
    <xf numFmtId="0" fontId="14" fillId="0" borderId="141" xfId="41" applyFont="1" applyBorder="1" applyAlignment="1">
      <alignment horizontal="center"/>
      <protection/>
    </xf>
    <xf numFmtId="0" fontId="14" fillId="0" borderId="142" xfId="41" applyFont="1" applyBorder="1" applyAlignment="1">
      <alignment horizontal="center"/>
      <protection/>
    </xf>
    <xf numFmtId="0" fontId="14" fillId="0" borderId="36" xfId="41" applyFont="1" applyBorder="1" applyAlignment="1">
      <alignment horizontal="center"/>
      <protection/>
    </xf>
    <xf numFmtId="0" fontId="14" fillId="0" borderId="60" xfId="41" applyFont="1" applyBorder="1" applyAlignment="1">
      <alignment horizontal="center"/>
      <protection/>
    </xf>
    <xf numFmtId="0" fontId="14" fillId="0" borderId="59" xfId="41" applyFont="1" applyBorder="1" applyAlignment="1">
      <alignment horizontal="center"/>
      <protection/>
    </xf>
    <xf numFmtId="0" fontId="14" fillId="0" borderId="25" xfId="41" applyFont="1" applyBorder="1" applyAlignment="1">
      <alignment horizontal="center"/>
      <protection/>
    </xf>
    <xf numFmtId="0" fontId="1" fillId="0" borderId="0" xfId="41" applyFont="1" applyBorder="1" applyAlignment="1">
      <alignment horizontal="center"/>
      <protection/>
    </xf>
    <xf numFmtId="0" fontId="0" fillId="0" borderId="0" xfId="41" applyFont="1" applyAlignment="1">
      <alignment horizontal="right"/>
      <protection/>
    </xf>
    <xf numFmtId="0" fontId="14" fillId="0" borderId="88" xfId="41" applyFont="1" applyBorder="1" applyAlignment="1">
      <alignment horizontal="center" wrapText="1"/>
      <protection/>
    </xf>
    <xf numFmtId="0" fontId="14" fillId="0" borderId="143" xfId="41" applyFont="1" applyBorder="1" applyAlignment="1">
      <alignment horizontal="center"/>
      <protection/>
    </xf>
    <xf numFmtId="0" fontId="14" fillId="0" borderId="144" xfId="41" applyFont="1" applyBorder="1" applyAlignment="1">
      <alignment horizontal="center"/>
      <protection/>
    </xf>
    <xf numFmtId="0" fontId="25" fillId="0" borderId="80" xfId="60" applyFont="1" applyFill="1" applyBorder="1" applyAlignment="1">
      <alignment horizontal="center" wrapText="1"/>
      <protection/>
    </xf>
    <xf numFmtId="0" fontId="25" fillId="0" borderId="23" xfId="60" applyFont="1" applyFill="1" applyBorder="1" applyAlignment="1">
      <alignment horizontal="center" wrapText="1"/>
      <protection/>
    </xf>
    <xf numFmtId="0" fontId="25" fillId="0" borderId="77" xfId="60" applyFont="1" applyFill="1" applyBorder="1" applyAlignment="1">
      <alignment horizontal="center" wrapText="1"/>
      <protection/>
    </xf>
    <xf numFmtId="181" fontId="25" fillId="0" borderId="0" xfId="60" applyNumberFormat="1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right"/>
      <protection/>
    </xf>
    <xf numFmtId="181" fontId="25" fillId="0" borderId="21" xfId="60" applyNumberFormat="1" applyFont="1" applyFill="1" applyBorder="1" applyAlignment="1">
      <alignment horizontal="center" vertical="center" wrapText="1"/>
      <protection/>
    </xf>
    <xf numFmtId="0" fontId="1" fillId="0" borderId="21" xfId="60" applyFont="1" applyBorder="1" applyAlignment="1">
      <alignment horizontal="center" vertical="center" wrapText="1"/>
      <protection/>
    </xf>
    <xf numFmtId="0" fontId="25" fillId="0" borderId="21" xfId="60" applyFont="1" applyFill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25" fillId="0" borderId="21" xfId="60" applyFont="1" applyFill="1" applyBorder="1" applyAlignment="1">
      <alignment horizontal="center" vertical="center" wrapText="1"/>
      <protection/>
    </xf>
    <xf numFmtId="0" fontId="1" fillId="0" borderId="22" xfId="60" applyFont="1" applyBorder="1" applyAlignment="1">
      <alignment horizontal="center" vertical="center"/>
      <protection/>
    </xf>
    <xf numFmtId="0" fontId="23" fillId="0" borderId="58" xfId="60" applyFont="1" applyFill="1" applyBorder="1" applyAlignment="1">
      <alignment horizontal="left" vertical="center"/>
      <protection/>
    </xf>
    <xf numFmtId="0" fontId="23" fillId="0" borderId="30" xfId="60" applyFont="1" applyFill="1" applyBorder="1" applyAlignment="1">
      <alignment horizontal="left" vertical="center"/>
      <protection/>
    </xf>
    <xf numFmtId="0" fontId="1" fillId="0" borderId="80" xfId="60" applyFont="1" applyBorder="1" applyAlignment="1">
      <alignment horizontal="center" vertical="center" wrapText="1"/>
      <protection/>
    </xf>
    <xf numFmtId="0" fontId="1" fillId="0" borderId="23" xfId="60" applyFont="1" applyBorder="1" applyAlignment="1">
      <alignment horizontal="center" vertical="center" wrapText="1"/>
      <protection/>
    </xf>
    <xf numFmtId="0" fontId="1" fillId="0" borderId="77" xfId="60" applyFont="1" applyBorder="1" applyAlignment="1">
      <alignment horizontal="center" vertical="center" wrapText="1"/>
      <protection/>
    </xf>
    <xf numFmtId="1" fontId="23" fillId="0" borderId="91" xfId="60" applyNumberFormat="1" applyFont="1" applyFill="1" applyBorder="1" applyAlignment="1">
      <alignment horizontal="right"/>
      <protection/>
    </xf>
    <xf numFmtId="1" fontId="23" fillId="0" borderId="63" xfId="60" applyNumberFormat="1" applyFont="1" applyFill="1" applyBorder="1" applyAlignment="1">
      <alignment horizontal="right"/>
      <protection/>
    </xf>
    <xf numFmtId="0" fontId="24" fillId="0" borderId="63" xfId="61" applyBorder="1" applyAlignment="1">
      <alignment horizontal="right"/>
      <protection/>
    </xf>
    <xf numFmtId="0" fontId="23" fillId="0" borderId="58" xfId="60" applyFont="1" applyFill="1" applyBorder="1" applyAlignment="1" quotePrefix="1">
      <alignment horizontal="center" vertical="center"/>
      <protection/>
    </xf>
    <xf numFmtId="0" fontId="23" fillId="0" borderId="58" xfId="60" applyFont="1" applyFill="1" applyBorder="1" applyAlignment="1">
      <alignment horizontal="center" vertical="center"/>
      <protection/>
    </xf>
    <xf numFmtId="0" fontId="23" fillId="0" borderId="58" xfId="60" applyFont="1" applyFill="1" applyBorder="1" applyAlignment="1">
      <alignment vertical="center" wrapText="1"/>
      <protection/>
    </xf>
    <xf numFmtId="0" fontId="23" fillId="0" borderId="21" xfId="60" applyFont="1" applyFill="1" applyBorder="1" applyAlignment="1" quotePrefix="1">
      <alignment horizontal="center" vertical="center"/>
      <protection/>
    </xf>
    <xf numFmtId="0" fontId="23" fillId="0" borderId="21" xfId="60" applyFont="1" applyFill="1" applyBorder="1" applyAlignment="1">
      <alignment horizontal="center" vertical="center"/>
      <protection/>
    </xf>
    <xf numFmtId="0" fontId="23" fillId="0" borderId="21" xfId="60" applyFont="1" applyFill="1" applyBorder="1" applyAlignment="1">
      <alignment horizontal="left" vertical="center" wrapText="1"/>
      <protection/>
    </xf>
    <xf numFmtId="0" fontId="23" fillId="0" borderId="21" xfId="60" applyFont="1" applyFill="1" applyBorder="1" applyAlignment="1">
      <alignment horizontal="left" vertical="center"/>
      <protection/>
    </xf>
    <xf numFmtId="0" fontId="23" fillId="0" borderId="22" xfId="60" applyFont="1" applyFill="1" applyBorder="1" applyAlignment="1">
      <alignment horizontal="left" vertical="center"/>
      <protection/>
    </xf>
    <xf numFmtId="0" fontId="27" fillId="34" borderId="21" xfId="60" applyFont="1" applyFill="1" applyBorder="1" applyAlignment="1" quotePrefix="1">
      <alignment horizontal="center" vertical="center"/>
      <protection/>
    </xf>
    <xf numFmtId="0" fontId="27" fillId="34" borderId="21" xfId="60" applyFont="1" applyFill="1" applyBorder="1" applyAlignment="1">
      <alignment horizontal="center" vertical="center"/>
      <protection/>
    </xf>
    <xf numFmtId="0" fontId="27" fillId="34" borderId="21" xfId="60" applyFont="1" applyFill="1" applyBorder="1" applyAlignment="1">
      <alignment horizontal="left" vertical="center" wrapText="1"/>
      <protection/>
    </xf>
    <xf numFmtId="0" fontId="27" fillId="34" borderId="21" xfId="60" applyFont="1" applyFill="1" applyBorder="1" applyAlignment="1">
      <alignment horizontal="left" vertical="center"/>
      <protection/>
    </xf>
    <xf numFmtId="0" fontId="27" fillId="34" borderId="22" xfId="60" applyFont="1" applyFill="1" applyBorder="1" applyAlignment="1">
      <alignment horizontal="left" vertical="center"/>
      <protection/>
    </xf>
    <xf numFmtId="0" fontId="25" fillId="34" borderId="21" xfId="60" applyFont="1" applyFill="1" applyBorder="1" applyAlignment="1" quotePrefix="1">
      <alignment horizontal="center" vertical="center"/>
      <protection/>
    </xf>
    <xf numFmtId="0" fontId="25" fillId="34" borderId="21" xfId="60" applyFont="1" applyFill="1" applyBorder="1" applyAlignment="1">
      <alignment horizontal="center" vertical="center"/>
      <protection/>
    </xf>
    <xf numFmtId="0" fontId="25" fillId="34" borderId="21" xfId="60" applyFont="1" applyFill="1" applyBorder="1" applyAlignment="1">
      <alignment horizontal="left" vertical="center" wrapText="1"/>
      <protection/>
    </xf>
    <xf numFmtId="0" fontId="25" fillId="34" borderId="21" xfId="60" applyFont="1" applyFill="1" applyBorder="1" applyAlignment="1">
      <alignment horizontal="left" vertical="center"/>
      <protection/>
    </xf>
    <xf numFmtId="0" fontId="25" fillId="34" borderId="22" xfId="60" applyFont="1" applyFill="1" applyBorder="1" applyAlignment="1">
      <alignment horizontal="left" vertical="center"/>
      <protection/>
    </xf>
    <xf numFmtId="0" fontId="0" fillId="0" borderId="21" xfId="60" applyFont="1" applyFill="1" applyBorder="1" applyAlignment="1">
      <alignment horizontal="left" vertical="center" wrapText="1"/>
      <protection/>
    </xf>
    <xf numFmtId="0" fontId="9" fillId="34" borderId="21" xfId="60" applyFont="1" applyFill="1" applyBorder="1" applyAlignment="1">
      <alignment horizontal="left" vertical="center" wrapText="1"/>
      <protection/>
    </xf>
    <xf numFmtId="0" fontId="70" fillId="34" borderId="21" xfId="60" applyFont="1" applyFill="1" applyBorder="1" applyAlignment="1">
      <alignment horizontal="left" vertical="center" wrapText="1"/>
      <protection/>
    </xf>
    <xf numFmtId="0" fontId="1" fillId="34" borderId="21" xfId="60" applyFont="1" applyFill="1" applyBorder="1" applyAlignment="1">
      <alignment horizontal="left" vertical="center" wrapText="1"/>
      <protection/>
    </xf>
    <xf numFmtId="0" fontId="0" fillId="0" borderId="21" xfId="60" applyFont="1" applyFill="1" applyBorder="1" applyAlignment="1">
      <alignment horizontal="left" vertical="center"/>
      <protection/>
    </xf>
    <xf numFmtId="0" fontId="23" fillId="0" borderId="22" xfId="60" applyFont="1" applyFill="1" applyBorder="1" applyAlignment="1">
      <alignment horizontal="left" vertical="center" wrapText="1"/>
      <protection/>
    </xf>
    <xf numFmtId="0" fontId="27" fillId="34" borderId="22" xfId="60" applyFont="1" applyFill="1" applyBorder="1" applyAlignment="1">
      <alignment horizontal="left" vertical="center" wrapText="1"/>
      <protection/>
    </xf>
    <xf numFmtId="0" fontId="9" fillId="34" borderId="21" xfId="60" applyFont="1" applyFill="1" applyBorder="1" applyAlignment="1">
      <alignment horizontal="left" vertical="center"/>
      <protection/>
    </xf>
    <xf numFmtId="0" fontId="1" fillId="34" borderId="21" xfId="60" applyFont="1" applyFill="1" applyBorder="1" applyAlignment="1">
      <alignment horizontal="left" vertical="center"/>
      <protection/>
    </xf>
    <xf numFmtId="0" fontId="25" fillId="34" borderId="22" xfId="60" applyFont="1" applyFill="1" applyBorder="1" applyAlignment="1">
      <alignment horizontal="left" vertical="center" wrapText="1"/>
      <protection/>
    </xf>
    <xf numFmtId="0" fontId="35" fillId="0" borderId="0" xfId="61" applyFont="1" applyAlignment="1">
      <alignment horizontal="right" wrapText="1"/>
      <protection/>
    </xf>
    <xf numFmtId="0" fontId="25" fillId="0" borderId="145" xfId="60" applyFont="1" applyFill="1" applyBorder="1" applyAlignment="1">
      <alignment horizontal="center" wrapText="1"/>
      <protection/>
    </xf>
    <xf numFmtId="0" fontId="25" fillId="0" borderId="57" xfId="60" applyFont="1" applyFill="1" applyBorder="1" applyAlignment="1">
      <alignment horizontal="center" wrapText="1"/>
      <protection/>
    </xf>
    <xf numFmtId="0" fontId="25" fillId="0" borderId="146" xfId="60" applyFont="1" applyFill="1" applyBorder="1" applyAlignment="1">
      <alignment horizontal="center" wrapText="1"/>
      <protection/>
    </xf>
    <xf numFmtId="0" fontId="1" fillId="0" borderId="145" xfId="60" applyFont="1" applyBorder="1" applyAlignment="1">
      <alignment horizontal="center" vertical="center" wrapText="1"/>
      <protection/>
    </xf>
    <xf numFmtId="0" fontId="1" fillId="0" borderId="57" xfId="60" applyFont="1" applyBorder="1" applyAlignment="1">
      <alignment horizontal="center" vertical="center" wrapText="1"/>
      <protection/>
    </xf>
    <xf numFmtId="0" fontId="1" fillId="0" borderId="146" xfId="60" applyFont="1" applyBorder="1" applyAlignment="1">
      <alignment horizontal="center" vertical="center" wrapText="1"/>
      <protection/>
    </xf>
    <xf numFmtId="0" fontId="24" fillId="0" borderId="0" xfId="61" applyBorder="1" applyAlignment="1">
      <alignment horizontal="right" wrapText="1"/>
      <protection/>
    </xf>
    <xf numFmtId="181" fontId="25" fillId="0" borderId="29" xfId="60" applyNumberFormat="1" applyFont="1" applyFill="1" applyBorder="1" applyAlignment="1">
      <alignment horizontal="center" vertical="center" wrapText="1"/>
      <protection/>
    </xf>
    <xf numFmtId="181" fontId="25" fillId="0" borderId="82" xfId="60" applyNumberFormat="1" applyFont="1" applyFill="1" applyBorder="1" applyAlignment="1">
      <alignment horizontal="center" vertical="center" wrapText="1"/>
      <protection/>
    </xf>
    <xf numFmtId="181" fontId="25" fillId="0" borderId="92" xfId="60" applyNumberFormat="1" applyFont="1" applyFill="1" applyBorder="1" applyAlignment="1">
      <alignment horizontal="center" vertical="center" wrapText="1"/>
      <protection/>
    </xf>
    <xf numFmtId="181" fontId="25" fillId="0" borderId="147" xfId="60" applyNumberFormat="1" applyFont="1" applyFill="1" applyBorder="1" applyAlignment="1">
      <alignment horizontal="center" vertical="center" wrapText="1"/>
      <protection/>
    </xf>
    <xf numFmtId="181" fontId="23" fillId="0" borderId="58" xfId="60" applyNumberFormat="1" applyFont="1" applyFill="1" applyBorder="1" applyAlignment="1" quotePrefix="1">
      <alignment horizontal="center" vertical="center"/>
      <protection/>
    </xf>
    <xf numFmtId="181" fontId="23" fillId="0" borderId="21" xfId="60" applyNumberFormat="1" applyFont="1" applyFill="1" applyBorder="1" applyAlignment="1" quotePrefix="1">
      <alignment horizontal="center" vertical="center"/>
      <protection/>
    </xf>
    <xf numFmtId="181" fontId="27" fillId="34" borderId="21" xfId="60" applyNumberFormat="1" applyFont="1" applyFill="1" applyBorder="1" applyAlignment="1" quotePrefix="1">
      <alignment horizontal="center" vertical="center"/>
      <protection/>
    </xf>
    <xf numFmtId="181" fontId="23" fillId="34" borderId="21" xfId="60" applyNumberFormat="1" applyFont="1" applyFill="1" applyBorder="1" applyAlignment="1" quotePrefix="1">
      <alignment horizontal="center" vertical="center"/>
      <protection/>
    </xf>
    <xf numFmtId="181" fontId="23" fillId="0" borderId="57" xfId="60" applyNumberFormat="1" applyFont="1" applyFill="1" applyBorder="1" applyAlignment="1">
      <alignment horizontal="left"/>
      <protection/>
    </xf>
    <xf numFmtId="181" fontId="25" fillId="34" borderId="21" xfId="60" applyNumberFormat="1" applyFont="1" applyFill="1" applyBorder="1" applyAlignment="1" quotePrefix="1">
      <alignment horizontal="center" vertical="center"/>
      <protection/>
    </xf>
    <xf numFmtId="168" fontId="4" fillId="35" borderId="57" xfId="40" applyNumberFormat="1" applyFont="1" applyFill="1" applyBorder="1" applyAlignment="1" applyProtection="1">
      <alignment horizontal="center" vertical="center" wrapText="1"/>
      <protection/>
    </xf>
    <xf numFmtId="168" fontId="4" fillId="35" borderId="0" xfId="40" applyNumberFormat="1" applyFont="1" applyFill="1" applyBorder="1" applyAlignment="1" applyProtection="1">
      <alignment horizontal="center" vertical="center" wrapText="1"/>
      <protection/>
    </xf>
    <xf numFmtId="168" fontId="4" fillId="35" borderId="59" xfId="40" applyNumberFormat="1" applyFont="1" applyFill="1" applyBorder="1" applyAlignment="1" applyProtection="1">
      <alignment horizontal="center" vertical="center" wrapText="1"/>
      <protection/>
    </xf>
    <xf numFmtId="168" fontId="3" fillId="35" borderId="57" xfId="40" applyNumberFormat="1" applyFont="1" applyFill="1" applyBorder="1" applyAlignment="1" applyProtection="1">
      <alignment horizontal="center" wrapText="1"/>
      <protection/>
    </xf>
    <xf numFmtId="168" fontId="3" fillId="35" borderId="0" xfId="40" applyNumberFormat="1" applyFont="1" applyFill="1" applyBorder="1" applyAlignment="1" applyProtection="1">
      <alignment horizontal="center" wrapText="1"/>
      <protection/>
    </xf>
    <xf numFmtId="168" fontId="3" fillId="35" borderId="59" xfId="40" applyNumberFormat="1" applyFont="1" applyFill="1" applyBorder="1" applyAlignment="1" applyProtection="1">
      <alignment horizontal="center" wrapText="1"/>
      <protection/>
    </xf>
    <xf numFmtId="0" fontId="11" fillId="35" borderId="148" xfId="41" applyFont="1" applyFill="1" applyBorder="1" applyAlignment="1">
      <alignment horizontal="center"/>
      <protection/>
    </xf>
    <xf numFmtId="0" fontId="11" fillId="35" borderId="0" xfId="41" applyFont="1" applyFill="1" applyBorder="1" applyAlignment="1">
      <alignment horizontal="center"/>
      <protection/>
    </xf>
    <xf numFmtId="0" fontId="11" fillId="35" borderId="56" xfId="41" applyFont="1" applyFill="1" applyBorder="1" applyAlignment="1">
      <alignment horizontal="center"/>
      <protection/>
    </xf>
    <xf numFmtId="0" fontId="2" fillId="35" borderId="0" xfId="41" applyFont="1" applyFill="1" applyBorder="1" applyAlignment="1">
      <alignment horizontal="center"/>
      <protection/>
    </xf>
    <xf numFmtId="0" fontId="2" fillId="35" borderId="56" xfId="41" applyFont="1" applyFill="1" applyBorder="1" applyAlignment="1">
      <alignment horizontal="center"/>
      <protection/>
    </xf>
    <xf numFmtId="0" fontId="5" fillId="35" borderId="148" xfId="41" applyFont="1" applyFill="1" applyBorder="1" applyAlignment="1">
      <alignment horizontal="center" wrapText="1"/>
      <protection/>
    </xf>
    <xf numFmtId="0" fontId="5" fillId="35" borderId="0" xfId="41" applyFont="1" applyFill="1" applyBorder="1" applyAlignment="1">
      <alignment horizontal="center" wrapText="1"/>
      <protection/>
    </xf>
    <xf numFmtId="0" fontId="5" fillId="35" borderId="56" xfId="41" applyFont="1" applyFill="1" applyBorder="1" applyAlignment="1">
      <alignment horizontal="center" wrapText="1"/>
      <protection/>
    </xf>
    <xf numFmtId="0" fontId="30" fillId="35" borderId="148" xfId="41" applyFont="1" applyFill="1" applyBorder="1" applyAlignment="1">
      <alignment horizontal="center" wrapText="1"/>
      <protection/>
    </xf>
    <xf numFmtId="0" fontId="30" fillId="35" borderId="0" xfId="41" applyFont="1" applyFill="1" applyBorder="1" applyAlignment="1">
      <alignment horizontal="center" wrapText="1"/>
      <protection/>
    </xf>
    <xf numFmtId="0" fontId="30" fillId="35" borderId="56" xfId="41" applyFont="1" applyFill="1" applyBorder="1" applyAlignment="1">
      <alignment horizontal="center" wrapText="1"/>
      <protection/>
    </xf>
    <xf numFmtId="0" fontId="3" fillId="35" borderId="0" xfId="41" applyFont="1" applyFill="1" applyBorder="1" applyAlignment="1">
      <alignment horizontal="center" vertical="center" wrapText="1"/>
      <protection/>
    </xf>
    <xf numFmtId="0" fontId="3" fillId="35" borderId="59" xfId="41" applyFont="1" applyFill="1" applyBorder="1" applyAlignment="1">
      <alignment horizontal="center" vertical="center" wrapText="1"/>
      <protection/>
    </xf>
    <xf numFmtId="0" fontId="3" fillId="35" borderId="57" xfId="41" applyFont="1" applyFill="1" applyBorder="1" applyAlignment="1">
      <alignment horizontal="center" vertical="center" wrapText="1"/>
      <protection/>
    </xf>
    <xf numFmtId="0" fontId="28" fillId="35" borderId="57" xfId="41" applyFont="1" applyFill="1" applyBorder="1" applyAlignment="1">
      <alignment horizontal="center"/>
      <protection/>
    </xf>
    <xf numFmtId="0" fontId="28" fillId="35" borderId="0" xfId="41" applyFont="1" applyFill="1" applyBorder="1" applyAlignment="1">
      <alignment horizontal="center"/>
      <protection/>
    </xf>
    <xf numFmtId="0" fontId="28" fillId="35" borderId="59" xfId="41" applyFont="1" applyFill="1" applyBorder="1" applyAlignment="1">
      <alignment horizontal="center"/>
      <protection/>
    </xf>
    <xf numFmtId="0" fontId="4" fillId="35" borderId="57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35" borderId="59" xfId="0" applyFont="1" applyFill="1" applyBorder="1" applyAlignment="1">
      <alignment horizontal="center" wrapText="1"/>
    </xf>
    <xf numFmtId="0" fontId="4" fillId="35" borderId="57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11" fillId="35" borderId="148" xfId="41" applyFont="1" applyFill="1" applyBorder="1" applyAlignment="1">
      <alignment horizontal="center" wrapText="1"/>
      <protection/>
    </xf>
    <xf numFmtId="0" fontId="11" fillId="35" borderId="0" xfId="41" applyFont="1" applyFill="1" applyBorder="1" applyAlignment="1">
      <alignment horizontal="center" wrapText="1"/>
      <protection/>
    </xf>
    <xf numFmtId="0" fontId="3" fillId="35" borderId="57" xfId="41" applyFont="1" applyFill="1" applyBorder="1" applyAlignment="1">
      <alignment horizontal="center" wrapText="1"/>
      <protection/>
    </xf>
    <xf numFmtId="0" fontId="3" fillId="35" borderId="0" xfId="41" applyFont="1" applyFill="1" applyBorder="1" applyAlignment="1">
      <alignment horizontal="center" wrapText="1"/>
      <protection/>
    </xf>
    <xf numFmtId="0" fontId="3" fillId="35" borderId="59" xfId="41" applyFont="1" applyFill="1" applyBorder="1" applyAlignment="1">
      <alignment horizontal="center" wrapText="1"/>
      <protection/>
    </xf>
    <xf numFmtId="0" fontId="28" fillId="35" borderId="0" xfId="41" applyFont="1" applyFill="1" applyBorder="1" applyAlignment="1">
      <alignment horizontal="center" wrapText="1"/>
      <protection/>
    </xf>
    <xf numFmtId="0" fontId="28" fillId="35" borderId="59" xfId="41" applyFont="1" applyFill="1" applyBorder="1" applyAlignment="1">
      <alignment horizontal="center" wrapText="1"/>
      <protection/>
    </xf>
    <xf numFmtId="0" fontId="3" fillId="35" borderId="57" xfId="41" applyFont="1" applyFill="1" applyBorder="1" applyAlignment="1">
      <alignment horizontal="center"/>
      <protection/>
    </xf>
    <xf numFmtId="0" fontId="3" fillId="35" borderId="0" xfId="41" applyFont="1" applyFill="1" applyBorder="1" applyAlignment="1">
      <alignment horizontal="center"/>
      <protection/>
    </xf>
    <xf numFmtId="0" fontId="3" fillId="35" borderId="59" xfId="41" applyFont="1" applyFill="1" applyBorder="1" applyAlignment="1">
      <alignment horizontal="center"/>
      <protection/>
    </xf>
    <xf numFmtId="0" fontId="31" fillId="35" borderId="57" xfId="41" applyFont="1" applyFill="1" applyBorder="1" applyAlignment="1">
      <alignment horizontal="center" wrapText="1"/>
      <protection/>
    </xf>
    <xf numFmtId="0" fontId="31" fillId="35" borderId="0" xfId="41" applyFont="1" applyFill="1" applyBorder="1" applyAlignment="1">
      <alignment horizontal="center" wrapText="1"/>
      <protection/>
    </xf>
    <xf numFmtId="0" fontId="31" fillId="35" borderId="59" xfId="41" applyFont="1" applyFill="1" applyBorder="1" applyAlignment="1">
      <alignment horizontal="center" wrapText="1"/>
      <protection/>
    </xf>
    <xf numFmtId="168" fontId="3" fillId="35" borderId="57" xfId="40" applyNumberFormat="1" applyFont="1" applyFill="1" applyBorder="1" applyAlignment="1" applyProtection="1">
      <alignment horizontal="center"/>
      <protection/>
    </xf>
    <xf numFmtId="168" fontId="3" fillId="35" borderId="0" xfId="40" applyNumberFormat="1" applyFont="1" applyFill="1" applyBorder="1" applyAlignment="1" applyProtection="1">
      <alignment horizontal="center"/>
      <protection/>
    </xf>
    <xf numFmtId="168" fontId="3" fillId="35" borderId="59" xfId="40" applyNumberFormat="1" applyFont="1" applyFill="1" applyBorder="1" applyAlignment="1" applyProtection="1">
      <alignment horizontal="center"/>
      <protection/>
    </xf>
    <xf numFmtId="168" fontId="31" fillId="35" borderId="57" xfId="40" applyNumberFormat="1" applyFont="1" applyFill="1" applyBorder="1" applyAlignment="1" applyProtection="1">
      <alignment horizontal="center" wrapText="1"/>
      <protection/>
    </xf>
    <xf numFmtId="168" fontId="31" fillId="35" borderId="0" xfId="40" applyNumberFormat="1" applyFont="1" applyFill="1" applyBorder="1" applyAlignment="1" applyProtection="1">
      <alignment horizontal="center" wrapText="1"/>
      <protection/>
    </xf>
    <xf numFmtId="168" fontId="31" fillId="35" borderId="59" xfId="40" applyNumberFormat="1" applyFont="1" applyFill="1" applyBorder="1" applyAlignment="1" applyProtection="1">
      <alignment horizontal="center" wrapText="1"/>
      <protection/>
    </xf>
    <xf numFmtId="0" fontId="28" fillId="35" borderId="57" xfId="41" applyFont="1" applyFill="1" applyBorder="1" applyAlignment="1">
      <alignment horizontal="center" wrapText="1"/>
      <protection/>
    </xf>
    <xf numFmtId="0" fontId="3" fillId="35" borderId="56" xfId="41" applyFont="1" applyFill="1" applyBorder="1" applyAlignment="1">
      <alignment horizontal="center" vertical="center" wrapText="1"/>
      <protection/>
    </xf>
    <xf numFmtId="0" fontId="11" fillId="37" borderId="149" xfId="41" applyFont="1" applyFill="1" applyBorder="1" applyAlignment="1">
      <alignment horizontal="center" vertical="center" wrapText="1"/>
      <protection/>
    </xf>
    <xf numFmtId="0" fontId="11" fillId="37" borderId="148" xfId="41" applyFont="1" applyFill="1" applyBorder="1" applyAlignment="1">
      <alignment horizontal="center" vertical="center" wrapText="1"/>
      <protection/>
    </xf>
    <xf numFmtId="0" fontId="11" fillId="37" borderId="150" xfId="41" applyFont="1" applyFill="1" applyBorder="1" applyAlignment="1">
      <alignment horizontal="center" vertical="center" wrapText="1"/>
      <protection/>
    </xf>
    <xf numFmtId="0" fontId="11" fillId="37" borderId="0" xfId="41" applyFont="1" applyFill="1" applyBorder="1" applyAlignment="1">
      <alignment horizontal="center" vertical="center" wrapText="1"/>
      <protection/>
    </xf>
    <xf numFmtId="0" fontId="11" fillId="37" borderId="151" xfId="41" applyFont="1" applyFill="1" applyBorder="1" applyAlignment="1">
      <alignment horizontal="center" vertical="center" wrapText="1"/>
      <protection/>
    </xf>
    <xf numFmtId="0" fontId="11" fillId="37" borderId="56" xfId="41" applyFont="1" applyFill="1" applyBorder="1" applyAlignment="1">
      <alignment horizontal="center" vertical="center" wrapText="1"/>
      <protection/>
    </xf>
    <xf numFmtId="0" fontId="11" fillId="37" borderId="112" xfId="41" applyFont="1" applyFill="1" applyBorder="1" applyAlignment="1">
      <alignment horizontal="center" wrapText="1"/>
      <protection/>
    </xf>
    <xf numFmtId="0" fontId="11" fillId="37" borderId="38" xfId="41" applyFont="1" applyFill="1" applyBorder="1" applyAlignment="1">
      <alignment horizontal="center" wrapText="1"/>
      <protection/>
    </xf>
    <xf numFmtId="0" fontId="11" fillId="37" borderId="87" xfId="41" applyFont="1" applyFill="1" applyBorder="1" applyAlignment="1">
      <alignment horizontal="center" wrapText="1"/>
      <protection/>
    </xf>
    <xf numFmtId="0" fontId="5" fillId="35" borderId="149" xfId="41" applyFont="1" applyFill="1" applyBorder="1" applyAlignment="1">
      <alignment horizontal="center" vertical="center"/>
      <protection/>
    </xf>
    <xf numFmtId="0" fontId="5" fillId="35" borderId="148" xfId="41" applyFont="1" applyFill="1" applyBorder="1" applyAlignment="1">
      <alignment horizontal="center" vertical="center"/>
      <protection/>
    </xf>
    <xf numFmtId="0" fontId="5" fillId="35" borderId="150" xfId="41" applyFont="1" applyFill="1" applyBorder="1" applyAlignment="1">
      <alignment horizontal="center" vertical="center"/>
      <protection/>
    </xf>
    <xf numFmtId="0" fontId="5" fillId="35" borderId="0" xfId="41" applyFont="1" applyFill="1" applyBorder="1" applyAlignment="1">
      <alignment horizontal="center" vertical="center"/>
      <protection/>
    </xf>
    <xf numFmtId="0" fontId="5" fillId="35" borderId="151" xfId="41" applyFont="1" applyFill="1" applyBorder="1" applyAlignment="1">
      <alignment horizontal="center" vertical="center"/>
      <protection/>
    </xf>
    <xf numFmtId="0" fontId="5" fillId="35" borderId="56" xfId="41" applyFont="1" applyFill="1" applyBorder="1" applyAlignment="1">
      <alignment horizontal="center" vertical="center"/>
      <protection/>
    </xf>
    <xf numFmtId="0" fontId="5" fillId="35" borderId="149" xfId="41" applyFont="1" applyFill="1" applyBorder="1" applyAlignment="1">
      <alignment horizontal="center" vertical="center" wrapText="1"/>
      <protection/>
    </xf>
    <xf numFmtId="0" fontId="5" fillId="35" borderId="148" xfId="41" applyFont="1" applyFill="1" applyBorder="1" applyAlignment="1">
      <alignment horizontal="center" vertical="center" wrapText="1"/>
      <protection/>
    </xf>
    <xf numFmtId="0" fontId="5" fillId="35" borderId="150" xfId="41" applyFont="1" applyFill="1" applyBorder="1" applyAlignment="1">
      <alignment horizontal="center" vertical="center" wrapText="1"/>
      <protection/>
    </xf>
    <xf numFmtId="0" fontId="5" fillId="35" borderId="0" xfId="41" applyFont="1" applyFill="1" applyBorder="1" applyAlignment="1">
      <alignment horizontal="center" vertical="center" wrapText="1"/>
      <protection/>
    </xf>
    <xf numFmtId="0" fontId="5" fillId="35" borderId="151" xfId="41" applyFont="1" applyFill="1" applyBorder="1" applyAlignment="1">
      <alignment horizontal="center" vertical="center" wrapText="1"/>
      <protection/>
    </xf>
    <xf numFmtId="0" fontId="5" fillId="35" borderId="56" xfId="41" applyFont="1" applyFill="1" applyBorder="1" applyAlignment="1">
      <alignment horizontal="center" vertical="center" wrapText="1"/>
      <protection/>
    </xf>
    <xf numFmtId="0" fontId="11" fillId="37" borderId="64" xfId="41" applyFont="1" applyFill="1" applyBorder="1" applyAlignment="1">
      <alignment horizontal="center" vertical="center" wrapText="1"/>
      <protection/>
    </xf>
    <xf numFmtId="0" fontId="11" fillId="37" borderId="38" xfId="41" applyFont="1" applyFill="1" applyBorder="1" applyAlignment="1">
      <alignment horizontal="center" vertical="center" wrapText="1"/>
      <protection/>
    </xf>
    <xf numFmtId="0" fontId="5" fillId="35" borderId="112" xfId="41" applyFont="1" applyFill="1" applyBorder="1" applyAlignment="1">
      <alignment horizontal="center" vertical="center" wrapText="1"/>
      <protection/>
    </xf>
    <xf numFmtId="0" fontId="5" fillId="35" borderId="38" xfId="41" applyFont="1" applyFill="1" applyBorder="1" applyAlignment="1">
      <alignment horizontal="center" vertical="center" wrapText="1"/>
      <protection/>
    </xf>
    <xf numFmtId="0" fontId="11" fillId="37" borderId="152" xfId="41" applyFont="1" applyFill="1" applyBorder="1" applyAlignment="1">
      <alignment horizontal="center" vertical="center" wrapText="1"/>
      <protection/>
    </xf>
    <xf numFmtId="0" fontId="11" fillId="37" borderId="153" xfId="41" applyFont="1" applyFill="1" applyBorder="1" applyAlignment="1">
      <alignment horizontal="center" vertical="center" wrapText="1"/>
      <protection/>
    </xf>
    <xf numFmtId="0" fontId="11" fillId="37" borderId="97" xfId="41" applyFont="1" applyFill="1" applyBorder="1" applyAlignment="1">
      <alignment horizontal="center" vertical="center" wrapText="1"/>
      <protection/>
    </xf>
    <xf numFmtId="0" fontId="11" fillId="37" borderId="40" xfId="41" applyFont="1" applyFill="1" applyBorder="1" applyAlignment="1">
      <alignment horizontal="center" vertical="center" wrapText="1"/>
      <protection/>
    </xf>
    <xf numFmtId="0" fontId="11" fillId="37" borderId="147" xfId="41" applyFont="1" applyFill="1" applyBorder="1" applyAlignment="1">
      <alignment horizontal="center" vertical="center" wrapText="1"/>
      <protection/>
    </xf>
    <xf numFmtId="0" fontId="11" fillId="37" borderId="70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32" borderId="154" xfId="41" applyFont="1" applyFill="1" applyBorder="1" applyAlignment="1">
      <alignment horizontal="center" wrapText="1"/>
      <protection/>
    </xf>
    <xf numFmtId="0" fontId="0" fillId="0" borderId="155" xfId="0" applyBorder="1" applyAlignment="1">
      <alignment horizontal="center" wrapText="1"/>
    </xf>
    <xf numFmtId="0" fontId="3" fillId="0" borderId="10" xfId="41" applyFont="1" applyBorder="1" applyAlignment="1">
      <alignment horizontal="center" wrapText="1"/>
      <protection/>
    </xf>
    <xf numFmtId="0" fontId="0" fillId="0" borderId="156" xfId="0" applyBorder="1" applyAlignment="1">
      <alignment horizontal="center" wrapText="1"/>
    </xf>
    <xf numFmtId="0" fontId="5" fillId="0" borderId="154" xfId="41" applyFont="1" applyFill="1" applyBorder="1" applyAlignment="1">
      <alignment horizontal="center" wrapText="1"/>
      <protection/>
    </xf>
    <xf numFmtId="0" fontId="14" fillId="0" borderId="155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30" fillId="35" borderId="0" xfId="41" applyFont="1" applyFill="1" applyBorder="1" applyAlignment="1">
      <alignment horizontal="left"/>
      <protection/>
    </xf>
    <xf numFmtId="0" fontId="30" fillId="35" borderId="97" xfId="41" applyFont="1" applyFill="1" applyBorder="1" applyAlignment="1">
      <alignment horizontal="left"/>
      <protection/>
    </xf>
    <xf numFmtId="0" fontId="29" fillId="35" borderId="0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41" applyFont="1" applyBorder="1" applyAlignment="1">
      <alignment horizontal="center"/>
      <protection/>
    </xf>
    <xf numFmtId="3" fontId="2" fillId="0" borderId="10" xfId="41" applyNumberFormat="1" applyFont="1" applyBorder="1" applyAlignment="1">
      <alignment horizontal="right" vertical="center"/>
      <protection/>
    </xf>
    <xf numFmtId="0" fontId="0" fillId="0" borderId="24" xfId="0" applyBorder="1" applyAlignment="1">
      <alignment vertical="center"/>
    </xf>
    <xf numFmtId="3" fontId="2" fillId="0" borderId="33" xfId="41" applyNumberFormat="1" applyFont="1" applyBorder="1" applyAlignment="1">
      <alignment vertical="center"/>
      <protection/>
    </xf>
    <xf numFmtId="3" fontId="2" fillId="0" borderId="18" xfId="41" applyNumberFormat="1" applyFont="1" applyBorder="1" applyAlignment="1">
      <alignment vertical="center"/>
      <protection/>
    </xf>
    <xf numFmtId="3" fontId="2" fillId="0" borderId="24" xfId="41" applyNumberFormat="1" applyFont="1" applyBorder="1" applyAlignment="1">
      <alignment vertical="center"/>
      <protection/>
    </xf>
    <xf numFmtId="0" fontId="0" fillId="0" borderId="0" xfId="41" applyFont="1" applyAlignment="1">
      <alignment horizontal="center"/>
      <protection/>
    </xf>
    <xf numFmtId="0" fontId="2" fillId="0" borderId="122" xfId="41" applyFont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2" fillId="0" borderId="10" xfId="4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" fillId="0" borderId="12" xfId="41" applyFont="1" applyFill="1" applyBorder="1" applyAlignment="1">
      <alignment horizontal="center"/>
      <protection/>
    </xf>
    <xf numFmtId="0" fontId="2" fillId="0" borderId="60" xfId="41" applyFont="1" applyBorder="1" applyAlignment="1">
      <alignment horizontal="center" wrapText="1"/>
      <protection/>
    </xf>
    <xf numFmtId="0" fontId="2" fillId="0" borderId="83" xfId="41" applyFont="1" applyBorder="1" applyAlignment="1">
      <alignment horizontal="center" wrapText="1"/>
      <protection/>
    </xf>
    <xf numFmtId="0" fontId="2" fillId="0" borderId="11" xfId="41" applyFont="1" applyBorder="1" applyAlignment="1">
      <alignment horizontal="center"/>
      <protection/>
    </xf>
    <xf numFmtId="0" fontId="7" fillId="0" borderId="33" xfId="41" applyFont="1" applyBorder="1" applyAlignment="1">
      <alignment horizontal="left" vertical="center"/>
      <protection/>
    </xf>
    <xf numFmtId="0" fontId="7" fillId="0" borderId="18" xfId="41" applyFont="1" applyBorder="1" applyAlignment="1">
      <alignment horizontal="left" vertical="center"/>
      <protection/>
    </xf>
    <xf numFmtId="0" fontId="7" fillId="0" borderId="24" xfId="41" applyFont="1" applyBorder="1" applyAlignment="1">
      <alignment horizontal="left" vertical="center"/>
      <protection/>
    </xf>
    <xf numFmtId="3" fontId="2" fillId="0" borderId="33" xfId="41" applyNumberFormat="1" applyFont="1" applyBorder="1" applyAlignment="1">
      <alignment horizontal="center" vertical="center"/>
      <protection/>
    </xf>
    <xf numFmtId="3" fontId="2" fillId="0" borderId="18" xfId="41" applyNumberFormat="1" applyFont="1" applyBorder="1" applyAlignment="1">
      <alignment horizontal="center" vertical="center"/>
      <protection/>
    </xf>
    <xf numFmtId="3" fontId="2" fillId="0" borderId="24" xfId="41" applyNumberFormat="1" applyFont="1" applyBorder="1" applyAlignment="1">
      <alignment horizontal="center" vertical="center"/>
      <protection/>
    </xf>
    <xf numFmtId="0" fontId="2" fillId="0" borderId="33" xfId="4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5" fillId="0" borderId="157" xfId="41" applyFont="1" applyBorder="1" applyAlignment="1">
      <alignment wrapText="1"/>
      <protection/>
    </xf>
    <xf numFmtId="0" fontId="0" fillId="0" borderId="10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8" xfId="41" applyFont="1" applyBorder="1" applyAlignment="1">
      <alignment horizontal="center" vertical="center"/>
      <protection/>
    </xf>
    <xf numFmtId="0" fontId="2" fillId="0" borderId="24" xfId="41" applyFont="1" applyBorder="1" applyAlignment="1">
      <alignment horizontal="center" vertical="center"/>
      <protection/>
    </xf>
    <xf numFmtId="0" fontId="7" fillId="0" borderId="33" xfId="41" applyFont="1" applyBorder="1" applyAlignment="1">
      <alignment/>
      <protection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0" fillId="35" borderId="158" xfId="60" applyFont="1" applyFill="1" applyBorder="1" applyAlignment="1">
      <alignment horizontal="center" vertical="center" wrapText="1"/>
      <protection/>
    </xf>
    <xf numFmtId="0" fontId="10" fillId="35" borderId="152" xfId="60" applyFont="1" applyFill="1" applyBorder="1" applyAlignment="1">
      <alignment horizontal="center" vertical="center" wrapText="1"/>
      <protection/>
    </xf>
    <xf numFmtId="0" fontId="10" fillId="35" borderId="159" xfId="60" applyFont="1" applyFill="1" applyBorder="1" applyAlignment="1">
      <alignment horizontal="center" vertical="center" wrapText="1"/>
      <protection/>
    </xf>
    <xf numFmtId="0" fontId="1" fillId="0" borderId="56" xfId="4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10" fillId="0" borderId="0" xfId="41" applyFont="1" applyBorder="1" applyAlignment="1">
      <alignment horizontal="center" vertical="center"/>
      <protection/>
    </xf>
    <xf numFmtId="0" fontId="10" fillId="35" borderId="138" xfId="60" applyFont="1" applyFill="1" applyBorder="1" applyAlignment="1">
      <alignment horizontal="center" vertical="center" wrapText="1"/>
      <protection/>
    </xf>
    <xf numFmtId="0" fontId="10" fillId="35" borderId="160" xfId="60" applyFont="1" applyFill="1" applyBorder="1" applyAlignment="1">
      <alignment horizontal="center" vertical="center" wrapText="1"/>
      <protection/>
    </xf>
    <xf numFmtId="0" fontId="20" fillId="35" borderId="161" xfId="60" applyFont="1" applyFill="1" applyBorder="1" applyAlignment="1">
      <alignment horizontal="center" vertical="top" wrapText="1"/>
      <protection/>
    </xf>
    <xf numFmtId="0" fontId="20" fillId="35" borderId="139" xfId="60" applyFont="1" applyFill="1" applyBorder="1" applyAlignment="1">
      <alignment horizontal="center" vertical="top" wrapText="1"/>
      <protection/>
    </xf>
    <xf numFmtId="0" fontId="20" fillId="35" borderId="91" xfId="60" applyFont="1" applyFill="1" applyBorder="1" applyAlignment="1">
      <alignment horizontal="center" vertical="top" wrapText="1"/>
      <protection/>
    </xf>
    <xf numFmtId="0" fontId="20" fillId="35" borderId="100" xfId="60" applyFont="1" applyFill="1" applyBorder="1" applyAlignment="1">
      <alignment horizontal="center" vertical="top" wrapText="1"/>
      <protection/>
    </xf>
    <xf numFmtId="0" fontId="10" fillId="35" borderId="80" xfId="60" applyFont="1" applyFill="1" applyBorder="1" applyAlignment="1">
      <alignment horizontal="center" vertical="center" wrapText="1"/>
      <protection/>
    </xf>
    <xf numFmtId="0" fontId="10" fillId="35" borderId="23" xfId="60" applyFont="1" applyFill="1" applyBorder="1" applyAlignment="1">
      <alignment horizontal="center" vertical="center" wrapText="1"/>
      <protection/>
    </xf>
    <xf numFmtId="0" fontId="10" fillId="35" borderId="77" xfId="60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35" borderId="21" xfId="60" applyFont="1" applyFill="1" applyBorder="1" applyAlignment="1">
      <alignment horizontal="center" vertical="center" wrapText="1"/>
      <protection/>
    </xf>
    <xf numFmtId="0" fontId="10" fillId="35" borderId="98" xfId="60" applyFont="1" applyFill="1" applyBorder="1" applyAlignment="1">
      <alignment horizontal="center" vertical="center" wrapText="1"/>
      <protection/>
    </xf>
    <xf numFmtId="0" fontId="10" fillId="35" borderId="52" xfId="60" applyFont="1" applyFill="1" applyBorder="1" applyAlignment="1">
      <alignment horizontal="center" vertical="center" wrapText="1"/>
      <protection/>
    </xf>
    <xf numFmtId="0" fontId="10" fillId="35" borderId="162" xfId="60" applyFont="1" applyFill="1" applyBorder="1" applyAlignment="1">
      <alignment horizontal="center" vertical="center" wrapText="1"/>
      <protection/>
    </xf>
    <xf numFmtId="0" fontId="10" fillId="35" borderId="22" xfId="60" applyFont="1" applyFill="1" applyBorder="1" applyAlignment="1">
      <alignment horizontal="center" vertical="center" wrapText="1"/>
      <protection/>
    </xf>
    <xf numFmtId="0" fontId="10" fillId="35" borderId="50" xfId="60" applyFont="1" applyFill="1" applyBorder="1" applyAlignment="1">
      <alignment horizontal="center" vertical="center" wrapText="1"/>
      <protection/>
    </xf>
    <xf numFmtId="0" fontId="10" fillId="35" borderId="79" xfId="60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/>
    </xf>
    <xf numFmtId="0" fontId="10" fillId="35" borderId="112" xfId="60" applyFont="1" applyFill="1" applyBorder="1" applyAlignment="1">
      <alignment horizontal="center" vertical="center" wrapText="1"/>
      <protection/>
    </xf>
    <xf numFmtId="0" fontId="10" fillId="35" borderId="38" xfId="60" applyFont="1" applyFill="1" applyBorder="1" applyAlignment="1">
      <alignment horizontal="center" vertical="center" wrapText="1"/>
      <protection/>
    </xf>
    <xf numFmtId="0" fontId="34" fillId="0" borderId="0" xfId="60" applyFont="1" applyAlignment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1" fillId="0" borderId="56" xfId="0" applyFont="1" applyFill="1" applyBorder="1" applyAlignment="1">
      <alignment horizontal="right" vertical="center" wrapText="1"/>
    </xf>
    <xf numFmtId="0" fontId="1" fillId="0" borderId="137" xfId="0" applyFont="1" applyFill="1" applyBorder="1" applyAlignment="1">
      <alignment horizontal="center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Comma" xfId="40"/>
    <cellStyle name="Excel Built-in Normal" xfId="41"/>
    <cellStyle name="Excel Built-in Percent" xfId="42"/>
    <cellStyle name="Comma" xfId="43"/>
    <cellStyle name="Comma [0]" xfId="44"/>
    <cellStyle name="Figyelmezteté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3" xfId="61"/>
    <cellStyle name="Normál_12dmelléklet" xfId="62"/>
    <cellStyle name="Normál_Munka1" xfId="63"/>
    <cellStyle name="Normál_Munka1_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K24" sqref="K24"/>
    </sheetView>
  </sheetViews>
  <sheetFormatPr defaultColWidth="8.7109375" defaultRowHeight="12.75" customHeight="1"/>
  <cols>
    <col min="1" max="1" width="4.7109375" style="1" customWidth="1"/>
    <col min="2" max="2" width="35.421875" style="1" customWidth="1"/>
    <col min="3" max="5" width="11.7109375" style="1" customWidth="1"/>
    <col min="6" max="6" width="37.57421875" style="1" customWidth="1"/>
    <col min="7" max="9" width="11.7109375" style="1" customWidth="1"/>
    <col min="10" max="16384" width="8.7109375" style="1" customWidth="1"/>
  </cols>
  <sheetData>
    <row r="1" spans="6:7" ht="12.75" customHeight="1">
      <c r="F1" s="723" t="s">
        <v>960</v>
      </c>
      <c r="G1" s="723"/>
    </row>
    <row r="3" spans="1:8" ht="12.75" customHeight="1">
      <c r="A3" s="724" t="s">
        <v>237</v>
      </c>
      <c r="B3" s="724"/>
      <c r="C3" s="724"/>
      <c r="D3" s="724"/>
      <c r="E3" s="724"/>
      <c r="F3" s="724"/>
      <c r="G3" s="724"/>
      <c r="H3" s="724"/>
    </row>
    <row r="4" spans="1:8" ht="12.75" customHeight="1">
      <c r="A4" s="724" t="s">
        <v>10</v>
      </c>
      <c r="B4" s="724"/>
      <c r="C4" s="724"/>
      <c r="D4" s="724"/>
      <c r="E4" s="724"/>
      <c r="F4" s="724"/>
      <c r="G4" s="724"/>
      <c r="H4" s="724"/>
    </row>
    <row r="5" spans="1:6" ht="15.75" customHeight="1">
      <c r="A5" s="15"/>
      <c r="B5" s="15"/>
      <c r="C5" s="15"/>
      <c r="D5" s="15"/>
      <c r="E5" s="15"/>
      <c r="F5" s="15"/>
    </row>
    <row r="6" spans="1:9" ht="15.75" customHeight="1">
      <c r="A6" s="15"/>
      <c r="B6" s="15"/>
      <c r="C6" s="15"/>
      <c r="D6" s="15"/>
      <c r="E6" s="15"/>
      <c r="F6" s="15"/>
      <c r="H6" s="16" t="s">
        <v>215</v>
      </c>
      <c r="I6" s="16"/>
    </row>
    <row r="7" spans="1:9" ht="12.75" customHeight="1">
      <c r="A7" s="2" t="s">
        <v>3</v>
      </c>
      <c r="B7" s="17" t="s">
        <v>11</v>
      </c>
      <c r="C7" s="54">
        <v>2018</v>
      </c>
      <c r="D7" s="54">
        <v>2018</v>
      </c>
      <c r="E7" s="406">
        <v>2018</v>
      </c>
      <c r="F7" s="17" t="s">
        <v>12</v>
      </c>
      <c r="G7" s="75">
        <v>2018</v>
      </c>
      <c r="H7" s="75">
        <v>2018</v>
      </c>
      <c r="I7" s="409">
        <v>2018</v>
      </c>
    </row>
    <row r="8" spans="1:9" ht="12.75" customHeight="1">
      <c r="A8" s="18"/>
      <c r="B8" s="19"/>
      <c r="C8" s="20" t="s">
        <v>76</v>
      </c>
      <c r="D8" s="20" t="s">
        <v>214</v>
      </c>
      <c r="E8" s="407" t="s">
        <v>956</v>
      </c>
      <c r="F8" s="19"/>
      <c r="G8" s="76" t="s">
        <v>76</v>
      </c>
      <c r="H8" s="76" t="s">
        <v>214</v>
      </c>
      <c r="I8" s="410" t="s">
        <v>956</v>
      </c>
    </row>
    <row r="9" spans="1:9" ht="12.75" customHeight="1">
      <c r="A9" s="3" t="s">
        <v>13</v>
      </c>
      <c r="B9" s="21" t="s">
        <v>14</v>
      </c>
      <c r="C9" s="22"/>
      <c r="D9" s="597"/>
      <c r="E9" s="22"/>
      <c r="F9" s="21" t="s">
        <v>15</v>
      </c>
      <c r="G9" s="77"/>
      <c r="H9" s="605"/>
      <c r="I9" s="408"/>
    </row>
    <row r="10" spans="1:9" ht="12.75" customHeight="1">
      <c r="A10" s="23" t="s">
        <v>16</v>
      </c>
      <c r="B10" s="24" t="s">
        <v>114</v>
      </c>
      <c r="C10" s="12">
        <f>'2.sz.melléklet'!AG19/1000</f>
        <v>1317066.183</v>
      </c>
      <c r="D10" s="598">
        <v>872629</v>
      </c>
      <c r="E10" s="362">
        <v>835557</v>
      </c>
      <c r="F10" s="24" t="s">
        <v>99</v>
      </c>
      <c r="G10" s="78">
        <f>'3. sz. melléklet'!E17/1000</f>
        <v>452029.402</v>
      </c>
      <c r="H10" s="606">
        <v>491417</v>
      </c>
      <c r="I10" s="78">
        <v>447806</v>
      </c>
    </row>
    <row r="11" spans="1:9" ht="12.75" customHeight="1">
      <c r="A11" s="3" t="s">
        <v>17</v>
      </c>
      <c r="B11" s="66" t="s">
        <v>108</v>
      </c>
      <c r="C11" s="67">
        <f>'2.sz.melléklet'!AG39/1000</f>
        <v>183100</v>
      </c>
      <c r="D11" s="599">
        <v>183100</v>
      </c>
      <c r="E11" s="363">
        <v>199143</v>
      </c>
      <c r="F11" s="11" t="s">
        <v>100</v>
      </c>
      <c r="G11" s="78">
        <f>'3. sz. melléklet'!E18/1000</f>
        <v>91657.611</v>
      </c>
      <c r="H11" s="606">
        <v>97101</v>
      </c>
      <c r="I11" s="78">
        <v>89310</v>
      </c>
    </row>
    <row r="12" spans="1:9" ht="12.75" customHeight="1">
      <c r="A12" s="23" t="s">
        <v>18</v>
      </c>
      <c r="B12" s="66" t="s">
        <v>109</v>
      </c>
      <c r="C12" s="67">
        <f>'2.sz.melléklet'!AG55/1000</f>
        <v>134700.124</v>
      </c>
      <c r="D12" s="599">
        <v>136396</v>
      </c>
      <c r="E12" s="363">
        <v>113920</v>
      </c>
      <c r="F12" s="11" t="s">
        <v>98</v>
      </c>
      <c r="G12" s="78">
        <f>'3. sz. melléklet'!E43/1000</f>
        <v>413100.952</v>
      </c>
      <c r="H12" s="606">
        <v>515622</v>
      </c>
      <c r="I12" s="78">
        <v>367732</v>
      </c>
    </row>
    <row r="13" spans="1:9" ht="12.75" customHeight="1">
      <c r="A13" s="3" t="s">
        <v>19</v>
      </c>
      <c r="B13" s="11" t="s">
        <v>111</v>
      </c>
      <c r="C13" s="12">
        <f>'2.sz.melléklet'!AG67/1000</f>
        <v>1500</v>
      </c>
      <c r="D13" s="599">
        <v>5330</v>
      </c>
      <c r="E13" s="364">
        <v>5054</v>
      </c>
      <c r="F13" s="11" t="s">
        <v>101</v>
      </c>
      <c r="G13" s="78">
        <f>'3. sz. melléklet'!H52/1000</f>
        <v>12650</v>
      </c>
      <c r="H13" s="606">
        <v>15816</v>
      </c>
      <c r="I13" s="78">
        <v>11731</v>
      </c>
    </row>
    <row r="14" spans="1:9" ht="12.75" customHeight="1">
      <c r="A14" s="23" t="s">
        <v>20</v>
      </c>
      <c r="B14" s="11" t="s">
        <v>113</v>
      </c>
      <c r="C14" s="12">
        <f>'2.sz.melléklet'!AG104/1000</f>
        <v>681452.596</v>
      </c>
      <c r="D14" s="599">
        <v>683321</v>
      </c>
      <c r="E14" s="364">
        <v>609808</v>
      </c>
      <c r="F14" s="11" t="s">
        <v>115</v>
      </c>
      <c r="G14" s="78">
        <f>('3. sz. melléklet'!E70-'3. sz. melléklet'!E68)/1000</f>
        <v>111752.556</v>
      </c>
      <c r="H14" s="606">
        <v>143488</v>
      </c>
      <c r="I14" s="78">
        <v>112359</v>
      </c>
    </row>
    <row r="15" spans="1:9" ht="12.75" customHeight="1">
      <c r="A15" s="3" t="s">
        <v>21</v>
      </c>
      <c r="B15" s="11"/>
      <c r="C15" s="12"/>
      <c r="D15" s="599"/>
      <c r="E15" s="364"/>
      <c r="F15" s="11" t="s">
        <v>97</v>
      </c>
      <c r="G15" s="78">
        <f>'3. sz. melléklet'!E68/1000</f>
        <v>96790.873</v>
      </c>
      <c r="H15" s="606">
        <v>38025</v>
      </c>
      <c r="I15" s="78"/>
    </row>
    <row r="16" spans="1:9" ht="12.75" customHeight="1">
      <c r="A16" s="23" t="s">
        <v>22</v>
      </c>
      <c r="B16" s="38"/>
      <c r="C16" s="222"/>
      <c r="D16" s="600"/>
      <c r="E16" s="365"/>
      <c r="F16" s="224" t="s">
        <v>783</v>
      </c>
      <c r="G16" s="225">
        <f>'3. sz. melléklet'!H69/1000</f>
        <v>66117.865</v>
      </c>
      <c r="H16" s="607">
        <v>6877</v>
      </c>
      <c r="I16" s="225"/>
    </row>
    <row r="17" spans="1:9" ht="12.75" customHeight="1">
      <c r="A17" s="3" t="s">
        <v>23</v>
      </c>
      <c r="B17" s="38"/>
      <c r="C17" s="222"/>
      <c r="D17" s="600"/>
      <c r="E17" s="365"/>
      <c r="F17" s="38" t="s">
        <v>213</v>
      </c>
      <c r="G17" s="223">
        <f>'3. sz. melléklet'!E107/1000</f>
        <v>20310.54</v>
      </c>
      <c r="H17" s="608">
        <v>20311</v>
      </c>
      <c r="I17" s="223">
        <v>20311</v>
      </c>
    </row>
    <row r="18" spans="1:9" ht="12.75" customHeight="1">
      <c r="A18" s="23" t="s">
        <v>24</v>
      </c>
      <c r="B18" s="25" t="s">
        <v>28</v>
      </c>
      <c r="C18" s="26">
        <f>SUM(C10:C15)</f>
        <v>2317818.903</v>
      </c>
      <c r="D18" s="601">
        <f>SUM(D10:D15)</f>
        <v>1880776</v>
      </c>
      <c r="E18" s="366">
        <f>SUM(E10:E15)</f>
        <v>1763482</v>
      </c>
      <c r="F18" s="25" t="s">
        <v>28</v>
      </c>
      <c r="G18" s="79">
        <f>SUM(G10,G11,G12,G13,G14,G15,G17)</f>
        <v>1198291.9340000001</v>
      </c>
      <c r="H18" s="609">
        <f>SUM(H10,H11,H12,H13,H14,H15,H17)</f>
        <v>1321780</v>
      </c>
      <c r="I18" s="79">
        <f>SUM(I10,I11,I12,I13,I14,I15,I17)</f>
        <v>1049249</v>
      </c>
    </row>
    <row r="19" spans="1:9" ht="12.75" customHeight="1">
      <c r="A19" s="3" t="s">
        <v>47</v>
      </c>
      <c r="B19" s="27" t="s">
        <v>30</v>
      </c>
      <c r="C19" s="12"/>
      <c r="D19" s="599"/>
      <c r="E19" s="364"/>
      <c r="F19" s="27" t="s">
        <v>31</v>
      </c>
      <c r="G19" s="78"/>
      <c r="H19" s="606"/>
      <c r="I19" s="78"/>
    </row>
    <row r="20" spans="1:9" ht="12.75" customHeight="1">
      <c r="A20" s="23" t="s">
        <v>25</v>
      </c>
      <c r="B20" s="4" t="s">
        <v>107</v>
      </c>
      <c r="C20" s="12">
        <f>'2.sz.melléklet'!AG25</f>
        <v>0</v>
      </c>
      <c r="D20" s="602">
        <v>656453</v>
      </c>
      <c r="E20" s="12">
        <v>608987</v>
      </c>
      <c r="F20" s="4" t="s">
        <v>95</v>
      </c>
      <c r="G20" s="78">
        <f>'3. sz. melléklet'!E78/1000</f>
        <v>1026655.806</v>
      </c>
      <c r="H20" s="606">
        <v>1355970</v>
      </c>
      <c r="I20" s="78">
        <v>81060</v>
      </c>
    </row>
    <row r="21" spans="1:9" ht="12.75" customHeight="1">
      <c r="A21" s="3" t="s">
        <v>26</v>
      </c>
      <c r="B21" s="24" t="s">
        <v>110</v>
      </c>
      <c r="C21" s="13">
        <f>'2.sz.melléklet'!AG61/1000</f>
        <v>1294</v>
      </c>
      <c r="D21" s="598">
        <v>1354</v>
      </c>
      <c r="E21" s="362">
        <v>1349</v>
      </c>
      <c r="F21" s="24" t="s">
        <v>96</v>
      </c>
      <c r="G21" s="80">
        <f>'3. sz. melléklet'!E83/1000</f>
        <v>10978.263</v>
      </c>
      <c r="H21" s="610">
        <v>14369</v>
      </c>
      <c r="I21" s="80">
        <v>7479</v>
      </c>
    </row>
    <row r="22" spans="1:9" ht="12.75" customHeight="1">
      <c r="A22" s="23" t="s">
        <v>27</v>
      </c>
      <c r="B22" s="11" t="s">
        <v>112</v>
      </c>
      <c r="C22" s="12">
        <f>'2.sz.melléklet'!AG73/1000</f>
        <v>3600</v>
      </c>
      <c r="D22" s="599">
        <v>170328</v>
      </c>
      <c r="E22" s="364">
        <v>167728</v>
      </c>
      <c r="F22" s="11" t="s">
        <v>102</v>
      </c>
      <c r="G22" s="78">
        <f>'3. sz. melléklet'!E93/1000</f>
        <v>86786.9</v>
      </c>
      <c r="H22" s="606">
        <v>16792</v>
      </c>
      <c r="I22" s="78">
        <v>16042</v>
      </c>
    </row>
    <row r="23" spans="1:9" ht="12.75" customHeight="1">
      <c r="A23" s="3" t="s">
        <v>29</v>
      </c>
      <c r="B23" s="29" t="s">
        <v>37</v>
      </c>
      <c r="C23" s="64">
        <f>SUM(C20:C22)</f>
        <v>4894</v>
      </c>
      <c r="D23" s="603">
        <f>SUM(D20:D22)</f>
        <v>828135</v>
      </c>
      <c r="E23" s="64">
        <f>SUM(E20:E22)</f>
        <v>778064</v>
      </c>
      <c r="F23" s="29" t="s">
        <v>37</v>
      </c>
      <c r="G23" s="81">
        <f>SUM(G20:G22)</f>
        <v>1124420.969</v>
      </c>
      <c r="H23" s="611">
        <f>SUM(H20:H22)</f>
        <v>1387131</v>
      </c>
      <c r="I23" s="81">
        <f>SUM(I20:I22)</f>
        <v>104581</v>
      </c>
    </row>
    <row r="24" spans="1:9" ht="12.75" customHeight="1">
      <c r="A24" s="23" t="s">
        <v>32</v>
      </c>
      <c r="B24" s="28" t="s">
        <v>39</v>
      </c>
      <c r="C24" s="14">
        <f>SUM(C18,C23)</f>
        <v>2322712.903</v>
      </c>
      <c r="D24" s="604">
        <f>SUM(D18,D23)</f>
        <v>2708911</v>
      </c>
      <c r="E24" s="14">
        <f>SUM(E18,E23)</f>
        <v>2541546</v>
      </c>
      <c r="F24" s="29" t="s">
        <v>40</v>
      </c>
      <c r="G24" s="81">
        <f>SUM(G23,G18)</f>
        <v>2322712.903</v>
      </c>
      <c r="H24" s="611">
        <f>SUM(H23,H18)</f>
        <v>2708911</v>
      </c>
      <c r="I24" s="81">
        <f>SUM(I23,I18)</f>
        <v>1153830</v>
      </c>
    </row>
    <row r="26" spans="2:5" ht="12.75" customHeight="1">
      <c r="B26" s="30" t="s">
        <v>1210</v>
      </c>
      <c r="C26" s="31">
        <f>C24-G24</f>
        <v>0</v>
      </c>
      <c r="D26" s="31">
        <f>D24-H24</f>
        <v>0</v>
      </c>
      <c r="E26" s="31">
        <f>E24-I24</f>
        <v>1387716</v>
      </c>
    </row>
    <row r="28" ht="12.75" customHeight="1">
      <c r="B28" s="42"/>
    </row>
  </sheetData>
  <sheetProtection selectLockedCells="1" selectUnlockedCells="1"/>
  <mergeCells count="3">
    <mergeCell ref="F1:G1"/>
    <mergeCell ref="A3:H3"/>
    <mergeCell ref="A4:H4"/>
  </mergeCells>
  <printOptions/>
  <pageMargins left="0.1968503937007874" right="0.1968503937007874" top="0.7874015748031497" bottom="0.1968503937007874" header="0" footer="0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4"/>
  <sheetViews>
    <sheetView view="pageBreakPreview" zoomScale="60" zoomScalePageLayoutView="0" workbookViewId="0" topLeftCell="A1">
      <pane xSplit="2" topLeftCell="C1" activePane="topRight" state="frozen"/>
      <selection pane="topLeft" activeCell="A1" sqref="A1"/>
      <selection pane="topRight" activeCell="R1" sqref="R1:Z1"/>
    </sheetView>
  </sheetViews>
  <sheetFormatPr defaultColWidth="9.140625" defaultRowHeight="12.75"/>
  <cols>
    <col min="1" max="1" width="8.140625" style="459" customWidth="1"/>
    <col min="2" max="2" width="41.00390625" style="459" customWidth="1"/>
    <col min="3" max="26" width="12.57421875" style="459" customWidth="1"/>
    <col min="27" max="16384" width="9.140625" style="459" customWidth="1"/>
  </cols>
  <sheetData>
    <row r="1" spans="18:27" ht="38.25" customHeight="1">
      <c r="R1" s="955" t="s">
        <v>1445</v>
      </c>
      <c r="S1" s="955"/>
      <c r="T1" s="955"/>
      <c r="U1" s="955"/>
      <c r="V1" s="955"/>
      <c r="W1" s="955"/>
      <c r="X1" s="955"/>
      <c r="Y1" s="955"/>
      <c r="Z1" s="955"/>
      <c r="AA1" s="385"/>
    </row>
    <row r="3" spans="1:34" ht="12.75" customHeight="1">
      <c r="A3" s="956" t="s">
        <v>1130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384"/>
      <c r="AB3" s="384"/>
      <c r="AC3" s="384"/>
      <c r="AD3" s="384"/>
      <c r="AE3" s="384"/>
      <c r="AF3" s="384"/>
      <c r="AG3" s="384"/>
      <c r="AH3" s="384"/>
    </row>
    <row r="4" spans="1:26" s="476" customFormat="1" ht="15" customHeight="1">
      <c r="A4" s="956"/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  <c r="Z4" s="956"/>
    </row>
    <row r="5" s="476" customFormat="1" ht="15">
      <c r="A5" s="462"/>
    </row>
    <row r="6" spans="1:26" s="476" customFormat="1" ht="15">
      <c r="A6" s="462"/>
      <c r="Z6" s="476" t="s">
        <v>1098</v>
      </c>
    </row>
    <row r="7" spans="1:26" s="477" customFormat="1" ht="60" customHeight="1">
      <c r="A7" s="957" t="s">
        <v>1</v>
      </c>
      <c r="B7" s="957"/>
      <c r="C7" s="961" t="s">
        <v>1099</v>
      </c>
      <c r="D7" s="953"/>
      <c r="E7" s="953"/>
      <c r="F7" s="953"/>
      <c r="G7" s="953"/>
      <c r="H7" s="954"/>
      <c r="I7" s="962" t="s">
        <v>1100</v>
      </c>
      <c r="J7" s="963"/>
      <c r="K7" s="962" t="s">
        <v>1101</v>
      </c>
      <c r="L7" s="957"/>
      <c r="M7" s="957"/>
      <c r="N7" s="957"/>
      <c r="O7" s="957"/>
      <c r="P7" s="957"/>
      <c r="Q7" s="963"/>
      <c r="R7" s="952" t="s">
        <v>1102</v>
      </c>
      <c r="S7" s="953"/>
      <c r="T7" s="953"/>
      <c r="U7" s="953"/>
      <c r="V7" s="953"/>
      <c r="W7" s="953"/>
      <c r="X7" s="954"/>
      <c r="Y7" s="508" t="s">
        <v>1131</v>
      </c>
      <c r="Z7" s="959" t="s">
        <v>42</v>
      </c>
    </row>
    <row r="8" spans="1:26" s="477" customFormat="1" ht="48" thickBot="1">
      <c r="A8" s="958"/>
      <c r="B8" s="958"/>
      <c r="C8" s="461" t="s">
        <v>1103</v>
      </c>
      <c r="D8" s="461" t="s">
        <v>80</v>
      </c>
      <c r="E8" s="461" t="s">
        <v>64</v>
      </c>
      <c r="F8" s="461" t="s">
        <v>75</v>
      </c>
      <c r="G8" s="503" t="s">
        <v>165</v>
      </c>
      <c r="H8" s="478" t="s">
        <v>1093</v>
      </c>
      <c r="I8" s="480" t="s">
        <v>1103</v>
      </c>
      <c r="J8" s="478" t="s">
        <v>153</v>
      </c>
      <c r="K8" s="480" t="s">
        <v>1103</v>
      </c>
      <c r="L8" s="461" t="s">
        <v>80</v>
      </c>
      <c r="M8" s="461" t="s">
        <v>64</v>
      </c>
      <c r="N8" s="461" t="s">
        <v>75</v>
      </c>
      <c r="O8" s="461" t="s">
        <v>165</v>
      </c>
      <c r="P8" s="461" t="s">
        <v>153</v>
      </c>
      <c r="Q8" s="478" t="s">
        <v>1093</v>
      </c>
      <c r="R8" s="480" t="s">
        <v>1103</v>
      </c>
      <c r="S8" s="461" t="s">
        <v>80</v>
      </c>
      <c r="T8" s="461" t="s">
        <v>64</v>
      </c>
      <c r="U8" s="461" t="s">
        <v>75</v>
      </c>
      <c r="V8" s="461" t="s">
        <v>165</v>
      </c>
      <c r="W8" s="461" t="s">
        <v>153</v>
      </c>
      <c r="X8" s="499" t="s">
        <v>1093</v>
      </c>
      <c r="Y8" s="479" t="s">
        <v>1103</v>
      </c>
      <c r="Z8" s="960"/>
    </row>
    <row r="9" spans="1:26" ht="25.5">
      <c r="A9" s="481" t="s">
        <v>255</v>
      </c>
      <c r="B9" s="482" t="s">
        <v>1104</v>
      </c>
      <c r="C9" s="483">
        <v>71029324</v>
      </c>
      <c r="D9" s="484">
        <v>577903</v>
      </c>
      <c r="E9" s="484">
        <v>0</v>
      </c>
      <c r="F9" s="484">
        <v>416880</v>
      </c>
      <c r="G9" s="504">
        <v>1220000</v>
      </c>
      <c r="H9" s="485"/>
      <c r="I9" s="487">
        <v>2901403330</v>
      </c>
      <c r="J9" s="507"/>
      <c r="K9" s="487">
        <v>216036732</v>
      </c>
      <c r="L9" s="484">
        <v>10477276</v>
      </c>
      <c r="M9" s="484">
        <v>4772596</v>
      </c>
      <c r="N9" s="484">
        <v>11972691</v>
      </c>
      <c r="O9" s="484">
        <v>14837640</v>
      </c>
      <c r="P9" s="484">
        <v>59845000</v>
      </c>
      <c r="Q9" s="485"/>
      <c r="R9" s="487">
        <v>4778926</v>
      </c>
      <c r="S9" s="483"/>
      <c r="T9" s="483"/>
      <c r="U9" s="483"/>
      <c r="V9" s="483"/>
      <c r="W9" s="484">
        <v>4911338423</v>
      </c>
      <c r="X9" s="500"/>
      <c r="Y9" s="486">
        <v>1403881034</v>
      </c>
      <c r="Z9" s="488">
        <f>SUM(C9:Y9)</f>
        <v>9612587755</v>
      </c>
    </row>
    <row r="10" spans="1:26" ht="25.5">
      <c r="A10" s="489" t="s">
        <v>258</v>
      </c>
      <c r="B10" s="490" t="s">
        <v>1105</v>
      </c>
      <c r="C10" s="491">
        <v>0</v>
      </c>
      <c r="D10" s="492">
        <v>861276</v>
      </c>
      <c r="E10" s="492">
        <v>92400</v>
      </c>
      <c r="F10" s="492">
        <v>91300</v>
      </c>
      <c r="G10" s="505">
        <v>0</v>
      </c>
      <c r="H10" s="493">
        <v>441727</v>
      </c>
      <c r="I10" s="467">
        <v>0</v>
      </c>
      <c r="J10" s="468"/>
      <c r="K10" s="467">
        <v>0</v>
      </c>
      <c r="L10" s="492">
        <v>0</v>
      </c>
      <c r="M10" s="492">
        <v>0</v>
      </c>
      <c r="N10" s="492">
        <v>0</v>
      </c>
      <c r="O10" s="492">
        <v>0</v>
      </c>
      <c r="P10" s="492">
        <v>0</v>
      </c>
      <c r="Q10" s="493">
        <v>0</v>
      </c>
      <c r="R10" s="467">
        <v>82891533</v>
      </c>
      <c r="S10" s="491">
        <v>3321580</v>
      </c>
      <c r="T10" s="491">
        <v>5084035</v>
      </c>
      <c r="U10" s="491">
        <v>7915632</v>
      </c>
      <c r="V10" s="491">
        <v>2305556</v>
      </c>
      <c r="W10" s="492">
        <v>0</v>
      </c>
      <c r="X10" s="501">
        <v>2535093</v>
      </c>
      <c r="Y10" s="474">
        <v>0</v>
      </c>
      <c r="Z10" s="488">
        <f aca="true" t="shared" si="0" ref="Z10:Z34">SUM(C10:Y10)</f>
        <v>105540132</v>
      </c>
    </row>
    <row r="11" spans="1:26" ht="12.75">
      <c r="A11" s="489" t="s">
        <v>259</v>
      </c>
      <c r="B11" s="490" t="s">
        <v>1106</v>
      </c>
      <c r="C11" s="491">
        <v>0</v>
      </c>
      <c r="D11" s="492">
        <v>0</v>
      </c>
      <c r="E11" s="492">
        <v>0</v>
      </c>
      <c r="F11" s="492">
        <v>0</v>
      </c>
      <c r="G11" s="505">
        <v>0</v>
      </c>
      <c r="H11" s="493"/>
      <c r="I11" s="467">
        <v>0</v>
      </c>
      <c r="J11" s="468"/>
      <c r="K11" s="467">
        <v>0</v>
      </c>
      <c r="L11" s="492">
        <v>0</v>
      </c>
      <c r="M11" s="492">
        <v>0</v>
      </c>
      <c r="N11" s="492">
        <v>0</v>
      </c>
      <c r="O11" s="492">
        <v>0</v>
      </c>
      <c r="P11" s="492">
        <v>0</v>
      </c>
      <c r="Q11" s="493"/>
      <c r="R11" s="467">
        <v>5889260</v>
      </c>
      <c r="S11" s="491"/>
      <c r="T11" s="491"/>
      <c r="U11" s="491"/>
      <c r="V11" s="491"/>
      <c r="W11" s="492">
        <v>0</v>
      </c>
      <c r="X11" s="501"/>
      <c r="Y11" s="474">
        <v>0</v>
      </c>
      <c r="Z11" s="488">
        <f t="shared" si="0"/>
        <v>5889260</v>
      </c>
    </row>
    <row r="12" spans="1:26" ht="12.75">
      <c r="A12" s="489" t="s">
        <v>260</v>
      </c>
      <c r="B12" s="490" t="s">
        <v>1107</v>
      </c>
      <c r="C12" s="491">
        <v>0</v>
      </c>
      <c r="D12" s="492">
        <v>0</v>
      </c>
      <c r="E12" s="492">
        <v>0</v>
      </c>
      <c r="F12" s="492">
        <v>0</v>
      </c>
      <c r="G12" s="505">
        <v>0</v>
      </c>
      <c r="H12" s="493">
        <v>0</v>
      </c>
      <c r="I12" s="467">
        <v>76534204</v>
      </c>
      <c r="J12" s="468">
        <v>4263428760</v>
      </c>
      <c r="K12" s="467">
        <v>5957067</v>
      </c>
      <c r="L12" s="492">
        <v>2215173</v>
      </c>
      <c r="M12" s="492">
        <v>4873541</v>
      </c>
      <c r="N12" s="492">
        <v>2246418</v>
      </c>
      <c r="O12" s="492">
        <v>2305556</v>
      </c>
      <c r="P12" s="492">
        <v>647909663</v>
      </c>
      <c r="Q12" s="493">
        <v>2093366</v>
      </c>
      <c r="R12" s="467">
        <v>0</v>
      </c>
      <c r="S12" s="491"/>
      <c r="T12" s="491"/>
      <c r="U12" s="491"/>
      <c r="V12" s="491"/>
      <c r="W12" s="492">
        <v>0</v>
      </c>
      <c r="X12" s="501"/>
      <c r="Y12" s="474">
        <v>0</v>
      </c>
      <c r="Z12" s="488">
        <f t="shared" si="0"/>
        <v>5007563748</v>
      </c>
    </row>
    <row r="13" spans="1:26" ht="12.75">
      <c r="A13" s="489" t="s">
        <v>261</v>
      </c>
      <c r="B13" s="490" t="s">
        <v>1108</v>
      </c>
      <c r="C13" s="491">
        <v>0</v>
      </c>
      <c r="D13" s="492">
        <v>0</v>
      </c>
      <c r="E13" s="492">
        <v>0</v>
      </c>
      <c r="F13" s="492">
        <v>0</v>
      </c>
      <c r="G13" s="505"/>
      <c r="H13" s="493"/>
      <c r="I13" s="467">
        <v>0</v>
      </c>
      <c r="J13" s="468"/>
      <c r="K13" s="467"/>
      <c r="L13" s="492">
        <v>0</v>
      </c>
      <c r="M13" s="492">
        <v>0</v>
      </c>
      <c r="N13" s="492">
        <v>0</v>
      </c>
      <c r="O13" s="492"/>
      <c r="P13" s="492">
        <v>0</v>
      </c>
      <c r="Q13" s="493"/>
      <c r="R13" s="467">
        <v>0</v>
      </c>
      <c r="S13" s="491"/>
      <c r="T13" s="491"/>
      <c r="U13" s="491"/>
      <c r="V13" s="491"/>
      <c r="W13" s="492">
        <v>0</v>
      </c>
      <c r="X13" s="501"/>
      <c r="Y13" s="474">
        <v>0</v>
      </c>
      <c r="Z13" s="488">
        <f t="shared" si="0"/>
        <v>0</v>
      </c>
    </row>
    <row r="14" spans="1:26" ht="25.5">
      <c r="A14" s="489" t="s">
        <v>262</v>
      </c>
      <c r="B14" s="490" t="s">
        <v>1109</v>
      </c>
      <c r="C14" s="491">
        <v>0</v>
      </c>
      <c r="D14" s="492">
        <v>0</v>
      </c>
      <c r="E14" s="492">
        <v>0</v>
      </c>
      <c r="F14" s="492">
        <v>0</v>
      </c>
      <c r="G14" s="505">
        <v>0</v>
      </c>
      <c r="H14" s="493"/>
      <c r="I14" s="467">
        <v>0</v>
      </c>
      <c r="J14" s="468"/>
      <c r="K14" s="467">
        <v>0</v>
      </c>
      <c r="L14" s="492">
        <v>0</v>
      </c>
      <c r="M14" s="492">
        <v>0</v>
      </c>
      <c r="N14" s="492">
        <v>0</v>
      </c>
      <c r="O14" s="492">
        <v>0</v>
      </c>
      <c r="P14" s="492">
        <v>0</v>
      </c>
      <c r="Q14" s="493"/>
      <c r="R14" s="467">
        <v>0</v>
      </c>
      <c r="S14" s="491"/>
      <c r="T14" s="491"/>
      <c r="U14" s="491"/>
      <c r="V14" s="491"/>
      <c r="W14" s="492">
        <v>0</v>
      </c>
      <c r="X14" s="501"/>
      <c r="Y14" s="474">
        <v>0</v>
      </c>
      <c r="Z14" s="488">
        <f t="shared" si="0"/>
        <v>0</v>
      </c>
    </row>
    <row r="15" spans="1:26" ht="12.75">
      <c r="A15" s="489" t="s">
        <v>265</v>
      </c>
      <c r="B15" s="490" t="s">
        <v>1110</v>
      </c>
      <c r="C15" s="491">
        <v>0</v>
      </c>
      <c r="D15" s="492">
        <v>0</v>
      </c>
      <c r="E15" s="492">
        <v>0</v>
      </c>
      <c r="F15" s="492">
        <v>0</v>
      </c>
      <c r="G15" s="505">
        <v>0</v>
      </c>
      <c r="H15" s="493"/>
      <c r="I15" s="467">
        <v>36629310</v>
      </c>
      <c r="J15" s="468"/>
      <c r="K15" s="467"/>
      <c r="L15" s="492">
        <v>0</v>
      </c>
      <c r="M15" s="492">
        <v>0</v>
      </c>
      <c r="N15" s="492">
        <v>0</v>
      </c>
      <c r="O15" s="492">
        <v>0</v>
      </c>
      <c r="P15" s="492">
        <v>0</v>
      </c>
      <c r="Q15" s="493"/>
      <c r="R15" s="467">
        <v>0</v>
      </c>
      <c r="S15" s="491"/>
      <c r="T15" s="491"/>
      <c r="U15" s="491"/>
      <c r="V15" s="491"/>
      <c r="W15" s="492">
        <v>0</v>
      </c>
      <c r="X15" s="501"/>
      <c r="Y15" s="474">
        <v>5980569</v>
      </c>
      <c r="Z15" s="488">
        <f t="shared" si="0"/>
        <v>42609879</v>
      </c>
    </row>
    <row r="16" spans="1:26" ht="12.75">
      <c r="A16" s="494" t="s">
        <v>268</v>
      </c>
      <c r="B16" s="495" t="s">
        <v>1111</v>
      </c>
      <c r="C16" s="496">
        <v>0</v>
      </c>
      <c r="D16" s="497">
        <v>861276</v>
      </c>
      <c r="E16" s="497">
        <v>92400</v>
      </c>
      <c r="F16" s="497">
        <v>91300</v>
      </c>
      <c r="G16" s="506"/>
      <c r="H16" s="498">
        <v>441727</v>
      </c>
      <c r="I16" s="469">
        <v>113163514</v>
      </c>
      <c r="J16" s="470">
        <v>4263428760</v>
      </c>
      <c r="K16" s="469">
        <v>5957067</v>
      </c>
      <c r="L16" s="497">
        <v>2215173</v>
      </c>
      <c r="M16" s="497">
        <v>4873541</v>
      </c>
      <c r="N16" s="497">
        <v>2246418</v>
      </c>
      <c r="O16" s="497"/>
      <c r="P16" s="497">
        <v>647909663</v>
      </c>
      <c r="Q16" s="498">
        <v>2093366</v>
      </c>
      <c r="R16" s="469">
        <v>88780793</v>
      </c>
      <c r="S16" s="496">
        <v>3321580</v>
      </c>
      <c r="T16" s="496">
        <v>5084035</v>
      </c>
      <c r="U16" s="496">
        <v>7915632</v>
      </c>
      <c r="V16" s="496">
        <v>2305556</v>
      </c>
      <c r="W16" s="497">
        <v>0</v>
      </c>
      <c r="X16" s="502">
        <v>2535093</v>
      </c>
      <c r="Y16" s="473">
        <v>5980569</v>
      </c>
      <c r="Z16" s="488">
        <f t="shared" si="0"/>
        <v>5159297463</v>
      </c>
    </row>
    <row r="17" spans="1:26" ht="12.75">
      <c r="A17" s="489" t="s">
        <v>269</v>
      </c>
      <c r="B17" s="490" t="s">
        <v>1112</v>
      </c>
      <c r="C17" s="491">
        <v>0</v>
      </c>
      <c r="D17" s="492">
        <v>0</v>
      </c>
      <c r="E17" s="492">
        <v>0</v>
      </c>
      <c r="F17" s="492">
        <v>0</v>
      </c>
      <c r="G17" s="505">
        <v>0</v>
      </c>
      <c r="H17" s="493"/>
      <c r="I17" s="467">
        <v>1035679</v>
      </c>
      <c r="J17" s="468"/>
      <c r="K17" s="467">
        <v>0</v>
      </c>
      <c r="L17" s="492">
        <v>0</v>
      </c>
      <c r="M17" s="492">
        <v>0</v>
      </c>
      <c r="N17" s="492">
        <v>0</v>
      </c>
      <c r="O17" s="492">
        <v>0</v>
      </c>
      <c r="P17" s="492">
        <v>0</v>
      </c>
      <c r="Q17" s="493"/>
      <c r="R17" s="467">
        <v>0</v>
      </c>
      <c r="S17" s="491"/>
      <c r="T17" s="491"/>
      <c r="U17" s="491"/>
      <c r="V17" s="491"/>
      <c r="W17" s="492">
        <v>0</v>
      </c>
      <c r="X17" s="501"/>
      <c r="Y17" s="474">
        <v>0</v>
      </c>
      <c r="Z17" s="488">
        <f t="shared" si="0"/>
        <v>1035679</v>
      </c>
    </row>
    <row r="18" spans="1:26" ht="12.75">
      <c r="A18" s="489" t="s">
        <v>272</v>
      </c>
      <c r="B18" s="490" t="s">
        <v>1113</v>
      </c>
      <c r="C18" s="491">
        <v>0</v>
      </c>
      <c r="D18" s="492">
        <v>0</v>
      </c>
      <c r="E18" s="492">
        <v>0</v>
      </c>
      <c r="F18" s="492">
        <v>0</v>
      </c>
      <c r="G18" s="505">
        <v>0</v>
      </c>
      <c r="H18" s="493"/>
      <c r="I18" s="467">
        <v>0</v>
      </c>
      <c r="J18" s="468"/>
      <c r="K18" s="467">
        <v>5538967</v>
      </c>
      <c r="L18" s="492">
        <v>0</v>
      </c>
      <c r="M18" s="492">
        <v>0</v>
      </c>
      <c r="N18" s="492">
        <v>0</v>
      </c>
      <c r="O18" s="492">
        <v>0</v>
      </c>
      <c r="P18" s="492">
        <v>0</v>
      </c>
      <c r="Q18" s="493"/>
      <c r="R18" s="467">
        <v>0</v>
      </c>
      <c r="S18" s="491"/>
      <c r="T18" s="491"/>
      <c r="U18" s="491"/>
      <c r="V18" s="491"/>
      <c r="W18" s="492">
        <v>0</v>
      </c>
      <c r="X18" s="501"/>
      <c r="Y18" s="474">
        <v>0</v>
      </c>
      <c r="Z18" s="488">
        <f t="shared" si="0"/>
        <v>5538967</v>
      </c>
    </row>
    <row r="19" spans="1:26" ht="12.75">
      <c r="A19" s="489" t="s">
        <v>273</v>
      </c>
      <c r="B19" s="490" t="s">
        <v>1114</v>
      </c>
      <c r="C19" s="491">
        <v>0</v>
      </c>
      <c r="D19" s="492">
        <v>0</v>
      </c>
      <c r="E19" s="492">
        <v>0</v>
      </c>
      <c r="F19" s="492">
        <v>0</v>
      </c>
      <c r="G19" s="505">
        <v>0</v>
      </c>
      <c r="H19" s="493"/>
      <c r="I19" s="467">
        <v>0</v>
      </c>
      <c r="J19" s="468"/>
      <c r="K19" s="467">
        <v>0</v>
      </c>
      <c r="L19" s="492">
        <v>0</v>
      </c>
      <c r="M19" s="492">
        <v>0</v>
      </c>
      <c r="N19" s="492">
        <v>0</v>
      </c>
      <c r="O19" s="492">
        <v>0</v>
      </c>
      <c r="P19" s="492">
        <v>0</v>
      </c>
      <c r="Q19" s="493"/>
      <c r="R19" s="467">
        <v>0</v>
      </c>
      <c r="S19" s="491"/>
      <c r="T19" s="491"/>
      <c r="U19" s="491"/>
      <c r="V19" s="491"/>
      <c r="W19" s="492">
        <v>0</v>
      </c>
      <c r="X19" s="501"/>
      <c r="Y19" s="474">
        <v>0</v>
      </c>
      <c r="Z19" s="488">
        <f t="shared" si="0"/>
        <v>0</v>
      </c>
    </row>
    <row r="20" spans="1:26" ht="38.25">
      <c r="A20" s="489" t="s">
        <v>274</v>
      </c>
      <c r="B20" s="490" t="s">
        <v>1115</v>
      </c>
      <c r="C20" s="491">
        <v>0</v>
      </c>
      <c r="D20" s="492">
        <v>0</v>
      </c>
      <c r="E20" s="492">
        <v>0</v>
      </c>
      <c r="F20" s="492">
        <v>0</v>
      </c>
      <c r="G20" s="505">
        <v>0</v>
      </c>
      <c r="H20" s="493"/>
      <c r="I20" s="467">
        <v>0</v>
      </c>
      <c r="J20" s="468"/>
      <c r="K20" s="467">
        <v>0</v>
      </c>
      <c r="L20" s="492">
        <v>0</v>
      </c>
      <c r="M20" s="492">
        <v>0</v>
      </c>
      <c r="N20" s="492">
        <v>0</v>
      </c>
      <c r="O20" s="492">
        <v>0</v>
      </c>
      <c r="P20" s="492">
        <v>0</v>
      </c>
      <c r="Q20" s="493"/>
      <c r="R20" s="467">
        <v>0</v>
      </c>
      <c r="S20" s="491"/>
      <c r="T20" s="491"/>
      <c r="U20" s="491"/>
      <c r="V20" s="491"/>
      <c r="W20" s="492">
        <v>0</v>
      </c>
      <c r="X20" s="501"/>
      <c r="Y20" s="474">
        <v>0</v>
      </c>
      <c r="Z20" s="488">
        <f t="shared" si="0"/>
        <v>0</v>
      </c>
    </row>
    <row r="21" spans="1:26" ht="12.75">
      <c r="A21" s="489" t="s">
        <v>275</v>
      </c>
      <c r="B21" s="490" t="s">
        <v>1116</v>
      </c>
      <c r="C21" s="491">
        <v>0</v>
      </c>
      <c r="D21" s="492">
        <v>0</v>
      </c>
      <c r="E21" s="492">
        <v>0</v>
      </c>
      <c r="F21" s="492">
        <v>0</v>
      </c>
      <c r="G21" s="505">
        <v>0</v>
      </c>
      <c r="H21" s="493">
        <v>0</v>
      </c>
      <c r="I21" s="467">
        <v>0</v>
      </c>
      <c r="J21" s="468"/>
      <c r="K21" s="467">
        <v>1660717</v>
      </c>
      <c r="L21" s="492">
        <v>0</v>
      </c>
      <c r="M21" s="492">
        <v>0</v>
      </c>
      <c r="N21" s="492">
        <v>0</v>
      </c>
      <c r="O21" s="492">
        <v>0</v>
      </c>
      <c r="P21" s="492">
        <v>0</v>
      </c>
      <c r="Q21" s="493">
        <v>0</v>
      </c>
      <c r="R21" s="467">
        <v>88703793</v>
      </c>
      <c r="S21" s="491">
        <v>3321580</v>
      </c>
      <c r="T21" s="491">
        <v>5084035</v>
      </c>
      <c r="U21" s="491">
        <v>2510752</v>
      </c>
      <c r="V21" s="491">
        <v>2305556</v>
      </c>
      <c r="W21" s="492">
        <v>4911338423</v>
      </c>
      <c r="X21" s="501">
        <v>2535093</v>
      </c>
      <c r="Y21" s="474">
        <v>35696479</v>
      </c>
      <c r="Z21" s="488">
        <f t="shared" si="0"/>
        <v>5053156428</v>
      </c>
    </row>
    <row r="22" spans="1:26" ht="12.75">
      <c r="A22" s="494" t="s">
        <v>278</v>
      </c>
      <c r="B22" s="495" t="s">
        <v>1117</v>
      </c>
      <c r="C22" s="496">
        <v>0</v>
      </c>
      <c r="D22" s="497">
        <v>0</v>
      </c>
      <c r="E22" s="497">
        <v>0</v>
      </c>
      <c r="F22" s="497">
        <v>0</v>
      </c>
      <c r="G22" s="506">
        <v>0</v>
      </c>
      <c r="H22" s="498">
        <v>0</v>
      </c>
      <c r="I22" s="469">
        <v>1035679</v>
      </c>
      <c r="J22" s="470"/>
      <c r="K22" s="469">
        <v>7199684</v>
      </c>
      <c r="L22" s="497">
        <v>0</v>
      </c>
      <c r="M22" s="497">
        <v>0</v>
      </c>
      <c r="N22" s="497">
        <v>0</v>
      </c>
      <c r="O22" s="497">
        <v>0</v>
      </c>
      <c r="P22" s="497">
        <v>0</v>
      </c>
      <c r="Q22" s="498">
        <v>0</v>
      </c>
      <c r="R22" s="469">
        <v>88709793</v>
      </c>
      <c r="S22" s="496">
        <v>3321580</v>
      </c>
      <c r="T22" s="496">
        <v>5084035</v>
      </c>
      <c r="U22" s="496">
        <v>2510752</v>
      </c>
      <c r="V22" s="496">
        <v>2305556</v>
      </c>
      <c r="W22" s="497">
        <v>4911338423</v>
      </c>
      <c r="X22" s="502">
        <v>2535093</v>
      </c>
      <c r="Y22" s="473">
        <v>35696479</v>
      </c>
      <c r="Z22" s="488">
        <f t="shared" si="0"/>
        <v>5059737074</v>
      </c>
    </row>
    <row r="23" spans="1:26" ht="12.75">
      <c r="A23" s="494" t="s">
        <v>280</v>
      </c>
      <c r="B23" s="495" t="s">
        <v>1118</v>
      </c>
      <c r="C23" s="496">
        <v>71029324</v>
      </c>
      <c r="D23" s="497">
        <v>1439179</v>
      </c>
      <c r="E23" s="497">
        <v>92400</v>
      </c>
      <c r="F23" s="497">
        <v>508180</v>
      </c>
      <c r="G23" s="506">
        <v>1220000</v>
      </c>
      <c r="H23" s="498">
        <v>441727</v>
      </c>
      <c r="I23" s="469">
        <v>3013531165</v>
      </c>
      <c r="J23" s="470">
        <v>4263428760</v>
      </c>
      <c r="K23" s="469">
        <v>214794115</v>
      </c>
      <c r="L23" s="497">
        <v>12692449</v>
      </c>
      <c r="M23" s="497">
        <v>9646137</v>
      </c>
      <c r="N23" s="497">
        <v>14219109</v>
      </c>
      <c r="O23" s="497">
        <v>17143196</v>
      </c>
      <c r="P23" s="497">
        <v>707754663</v>
      </c>
      <c r="Q23" s="498">
        <v>2093366</v>
      </c>
      <c r="R23" s="469">
        <v>4855926</v>
      </c>
      <c r="S23" s="496"/>
      <c r="T23" s="496"/>
      <c r="U23" s="496">
        <v>5404880</v>
      </c>
      <c r="V23" s="496"/>
      <c r="W23" s="497">
        <v>0</v>
      </c>
      <c r="X23" s="502">
        <v>0</v>
      </c>
      <c r="Y23" s="473">
        <v>1374165124</v>
      </c>
      <c r="Z23" s="488">
        <f t="shared" si="0"/>
        <v>9714459700</v>
      </c>
    </row>
    <row r="24" spans="1:26" ht="25.5">
      <c r="A24" s="494" t="s">
        <v>283</v>
      </c>
      <c r="B24" s="495" t="s">
        <v>1119</v>
      </c>
      <c r="C24" s="496">
        <v>50016605</v>
      </c>
      <c r="D24" s="497">
        <v>29567</v>
      </c>
      <c r="E24" s="497">
        <v>0</v>
      </c>
      <c r="F24" s="497">
        <v>416656</v>
      </c>
      <c r="G24" s="506">
        <v>1085177</v>
      </c>
      <c r="H24" s="498"/>
      <c r="I24" s="469">
        <v>425165984</v>
      </c>
      <c r="J24" s="470"/>
      <c r="K24" s="469">
        <v>195049267</v>
      </c>
      <c r="L24" s="497">
        <v>8805054</v>
      </c>
      <c r="M24" s="497">
        <v>4728674</v>
      </c>
      <c r="N24" s="497">
        <v>10210634</v>
      </c>
      <c r="O24" s="497">
        <v>10871261</v>
      </c>
      <c r="P24" s="497">
        <v>29315852</v>
      </c>
      <c r="Q24" s="498">
        <v>0</v>
      </c>
      <c r="R24" s="469">
        <v>0</v>
      </c>
      <c r="S24" s="496"/>
      <c r="T24" s="496"/>
      <c r="U24" s="496"/>
      <c r="V24" s="496"/>
      <c r="W24" s="497">
        <v>0</v>
      </c>
      <c r="X24" s="502">
        <v>0</v>
      </c>
      <c r="Y24" s="473">
        <v>450771360</v>
      </c>
      <c r="Z24" s="488">
        <f t="shared" si="0"/>
        <v>1186466091</v>
      </c>
    </row>
    <row r="25" spans="1:26" ht="12.75">
      <c r="A25" s="489" t="s">
        <v>286</v>
      </c>
      <c r="B25" s="490" t="s">
        <v>1120</v>
      </c>
      <c r="C25" s="491">
        <v>7906269</v>
      </c>
      <c r="D25" s="492">
        <v>120465</v>
      </c>
      <c r="E25" s="492">
        <v>11664</v>
      </c>
      <c r="F25" s="492">
        <v>8949</v>
      </c>
      <c r="G25" s="505">
        <v>122265</v>
      </c>
      <c r="H25" s="493">
        <v>25524</v>
      </c>
      <c r="I25" s="467">
        <v>66938069</v>
      </c>
      <c r="J25" s="468">
        <v>262835651</v>
      </c>
      <c r="K25" s="467">
        <v>10154104</v>
      </c>
      <c r="L25" s="492">
        <v>2344805</v>
      </c>
      <c r="M25" s="492">
        <v>439640</v>
      </c>
      <c r="N25" s="492">
        <v>2350240</v>
      </c>
      <c r="O25" s="492">
        <v>3168466</v>
      </c>
      <c r="P25" s="492">
        <v>382153021</v>
      </c>
      <c r="Q25" s="493">
        <v>2093366</v>
      </c>
      <c r="R25" s="467">
        <v>0</v>
      </c>
      <c r="S25" s="491"/>
      <c r="T25" s="491"/>
      <c r="U25" s="491"/>
      <c r="V25" s="491"/>
      <c r="W25" s="492">
        <v>0</v>
      </c>
      <c r="X25" s="501">
        <v>0</v>
      </c>
      <c r="Y25" s="474">
        <v>35336230</v>
      </c>
      <c r="Z25" s="488">
        <f t="shared" si="0"/>
        <v>776008728</v>
      </c>
    </row>
    <row r="26" spans="1:26" ht="12.75">
      <c r="A26" s="489" t="s">
        <v>289</v>
      </c>
      <c r="B26" s="490" t="s">
        <v>1121</v>
      </c>
      <c r="C26" s="491">
        <v>0</v>
      </c>
      <c r="D26" s="492">
        <v>0</v>
      </c>
      <c r="E26" s="492">
        <v>0</v>
      </c>
      <c r="F26" s="492">
        <v>0</v>
      </c>
      <c r="G26" s="505">
        <v>0</v>
      </c>
      <c r="H26" s="493"/>
      <c r="I26" s="467">
        <v>0</v>
      </c>
      <c r="J26" s="468"/>
      <c r="K26" s="467">
        <v>5538967</v>
      </c>
      <c r="L26" s="492">
        <v>245131</v>
      </c>
      <c r="M26" s="492">
        <v>118094</v>
      </c>
      <c r="N26" s="492">
        <v>173034</v>
      </c>
      <c r="O26" s="492">
        <v>0</v>
      </c>
      <c r="P26" s="492">
        <v>0</v>
      </c>
      <c r="Q26" s="493"/>
      <c r="R26" s="467">
        <v>0</v>
      </c>
      <c r="S26" s="491"/>
      <c r="T26" s="491"/>
      <c r="U26" s="491"/>
      <c r="V26" s="491"/>
      <c r="W26" s="492">
        <v>0</v>
      </c>
      <c r="X26" s="501">
        <v>0</v>
      </c>
      <c r="Y26" s="474"/>
      <c r="Z26" s="488">
        <f t="shared" si="0"/>
        <v>6075226</v>
      </c>
    </row>
    <row r="27" spans="1:26" ht="25.5">
      <c r="A27" s="494" t="s">
        <v>291</v>
      </c>
      <c r="B27" s="495" t="s">
        <v>1122</v>
      </c>
      <c r="C27" s="496">
        <v>57922874</v>
      </c>
      <c r="D27" s="497">
        <v>150032</v>
      </c>
      <c r="E27" s="497">
        <v>11664</v>
      </c>
      <c r="F27" s="497">
        <v>425605</v>
      </c>
      <c r="G27" s="506">
        <v>1207442</v>
      </c>
      <c r="H27" s="498">
        <v>25524</v>
      </c>
      <c r="I27" s="469">
        <v>492104053</v>
      </c>
      <c r="J27" s="470">
        <v>262835651</v>
      </c>
      <c r="K27" s="469">
        <v>199664404</v>
      </c>
      <c r="L27" s="497">
        <v>10904728</v>
      </c>
      <c r="M27" s="497">
        <v>5050220</v>
      </c>
      <c r="N27" s="497">
        <v>12387840</v>
      </c>
      <c r="O27" s="497">
        <v>14039727</v>
      </c>
      <c r="P27" s="497">
        <v>411468873</v>
      </c>
      <c r="Q27" s="498">
        <v>2093366</v>
      </c>
      <c r="R27" s="469">
        <v>0</v>
      </c>
      <c r="S27" s="496"/>
      <c r="T27" s="496"/>
      <c r="U27" s="496"/>
      <c r="V27" s="496"/>
      <c r="W27" s="497">
        <v>0</v>
      </c>
      <c r="X27" s="502">
        <v>0</v>
      </c>
      <c r="Y27" s="473">
        <v>486107590</v>
      </c>
      <c r="Z27" s="488">
        <f t="shared" si="0"/>
        <v>1956399593</v>
      </c>
    </row>
    <row r="28" spans="1:26" ht="25.5">
      <c r="A28" s="494" t="s">
        <v>293</v>
      </c>
      <c r="B28" s="495" t="s">
        <v>1123</v>
      </c>
      <c r="C28" s="496">
        <v>0</v>
      </c>
      <c r="D28" s="497">
        <v>0</v>
      </c>
      <c r="E28" s="497">
        <v>0</v>
      </c>
      <c r="F28" s="497">
        <v>0</v>
      </c>
      <c r="G28" s="506">
        <v>0</v>
      </c>
      <c r="H28" s="498"/>
      <c r="I28" s="469">
        <v>0</v>
      </c>
      <c r="J28" s="470"/>
      <c r="K28" s="469">
        <v>0</v>
      </c>
      <c r="L28" s="497">
        <v>0</v>
      </c>
      <c r="M28" s="497">
        <v>0</v>
      </c>
      <c r="N28" s="497">
        <v>0</v>
      </c>
      <c r="O28" s="497">
        <v>0</v>
      </c>
      <c r="P28" s="497">
        <v>0</v>
      </c>
      <c r="Q28" s="498"/>
      <c r="R28" s="469">
        <v>0</v>
      </c>
      <c r="S28" s="496"/>
      <c r="T28" s="496"/>
      <c r="U28" s="496"/>
      <c r="V28" s="496"/>
      <c r="W28" s="497">
        <v>0</v>
      </c>
      <c r="X28" s="502">
        <v>0</v>
      </c>
      <c r="Y28" s="473">
        <v>0</v>
      </c>
      <c r="Z28" s="488">
        <f t="shared" si="0"/>
        <v>0</v>
      </c>
    </row>
    <row r="29" spans="1:26" ht="12.75">
      <c r="A29" s="489" t="s">
        <v>296</v>
      </c>
      <c r="B29" s="490" t="s">
        <v>1124</v>
      </c>
      <c r="C29" s="491">
        <v>0</v>
      </c>
      <c r="D29" s="492">
        <v>0</v>
      </c>
      <c r="E29" s="492">
        <v>0</v>
      </c>
      <c r="F29" s="492">
        <v>0</v>
      </c>
      <c r="G29" s="505">
        <v>0</v>
      </c>
      <c r="H29" s="493"/>
      <c r="I29" s="467">
        <v>0</v>
      </c>
      <c r="J29" s="468"/>
      <c r="K29" s="467">
        <v>0</v>
      </c>
      <c r="L29" s="492">
        <v>0</v>
      </c>
      <c r="M29" s="492">
        <v>0</v>
      </c>
      <c r="N29" s="492">
        <v>0</v>
      </c>
      <c r="O29" s="492">
        <v>0</v>
      </c>
      <c r="P29" s="492">
        <v>0</v>
      </c>
      <c r="Q29" s="493"/>
      <c r="R29" s="467">
        <v>0</v>
      </c>
      <c r="S29" s="491"/>
      <c r="T29" s="491"/>
      <c r="U29" s="491"/>
      <c r="V29" s="491"/>
      <c r="W29" s="492">
        <v>0</v>
      </c>
      <c r="X29" s="501">
        <v>0</v>
      </c>
      <c r="Y29" s="474">
        <v>0</v>
      </c>
      <c r="Z29" s="488">
        <f t="shared" si="0"/>
        <v>0</v>
      </c>
    </row>
    <row r="30" spans="1:26" ht="25.5">
      <c r="A30" s="489" t="s">
        <v>299</v>
      </c>
      <c r="B30" s="490" t="s">
        <v>1125</v>
      </c>
      <c r="C30" s="491">
        <v>0</v>
      </c>
      <c r="D30" s="492">
        <v>0</v>
      </c>
      <c r="E30" s="492">
        <v>0</v>
      </c>
      <c r="F30" s="492">
        <v>0</v>
      </c>
      <c r="G30" s="505">
        <v>0</v>
      </c>
      <c r="H30" s="493"/>
      <c r="I30" s="467">
        <v>0</v>
      </c>
      <c r="J30" s="468"/>
      <c r="K30" s="467">
        <v>0</v>
      </c>
      <c r="L30" s="492">
        <v>0</v>
      </c>
      <c r="M30" s="492">
        <v>0</v>
      </c>
      <c r="N30" s="492">
        <v>0</v>
      </c>
      <c r="O30" s="492">
        <v>0</v>
      </c>
      <c r="P30" s="492">
        <v>0</v>
      </c>
      <c r="Q30" s="493"/>
      <c r="R30" s="467">
        <v>0</v>
      </c>
      <c r="S30" s="491"/>
      <c r="T30" s="491"/>
      <c r="U30" s="491"/>
      <c r="V30" s="491"/>
      <c r="W30" s="492">
        <v>0</v>
      </c>
      <c r="X30" s="501">
        <v>0</v>
      </c>
      <c r="Y30" s="474">
        <v>0</v>
      </c>
      <c r="Z30" s="488">
        <f t="shared" si="0"/>
        <v>0</v>
      </c>
    </row>
    <row r="31" spans="1:26" ht="25.5">
      <c r="A31" s="494" t="s">
        <v>302</v>
      </c>
      <c r="B31" s="495" t="s">
        <v>1126</v>
      </c>
      <c r="C31" s="496">
        <v>0</v>
      </c>
      <c r="D31" s="497">
        <v>0</v>
      </c>
      <c r="E31" s="497">
        <v>0</v>
      </c>
      <c r="F31" s="497">
        <v>0</v>
      </c>
      <c r="G31" s="506">
        <v>0</v>
      </c>
      <c r="H31" s="498"/>
      <c r="I31" s="469">
        <v>0</v>
      </c>
      <c r="J31" s="470"/>
      <c r="K31" s="469">
        <v>0</v>
      </c>
      <c r="L31" s="497">
        <v>0</v>
      </c>
      <c r="M31" s="497">
        <v>0</v>
      </c>
      <c r="N31" s="497">
        <v>0</v>
      </c>
      <c r="O31" s="497">
        <v>0</v>
      </c>
      <c r="P31" s="497">
        <v>0</v>
      </c>
      <c r="Q31" s="498"/>
      <c r="R31" s="469">
        <v>0</v>
      </c>
      <c r="S31" s="496"/>
      <c r="T31" s="496"/>
      <c r="U31" s="496"/>
      <c r="V31" s="496"/>
      <c r="W31" s="497">
        <v>0</v>
      </c>
      <c r="X31" s="502">
        <v>0</v>
      </c>
      <c r="Y31" s="473">
        <v>0</v>
      </c>
      <c r="Z31" s="488">
        <f t="shared" si="0"/>
        <v>0</v>
      </c>
    </row>
    <row r="32" spans="1:26" ht="12.75">
      <c r="A32" s="494" t="s">
        <v>305</v>
      </c>
      <c r="B32" s="495" t="s">
        <v>1127</v>
      </c>
      <c r="C32" s="496">
        <v>57922874</v>
      </c>
      <c r="D32" s="497">
        <v>150032</v>
      </c>
      <c r="E32" s="497">
        <v>11664</v>
      </c>
      <c r="F32" s="497">
        <v>425605</v>
      </c>
      <c r="G32" s="506">
        <v>1207442</v>
      </c>
      <c r="H32" s="498">
        <v>25524</v>
      </c>
      <c r="I32" s="469">
        <v>492104053</v>
      </c>
      <c r="J32" s="470">
        <v>262835651</v>
      </c>
      <c r="K32" s="469">
        <v>199664404</v>
      </c>
      <c r="L32" s="497">
        <v>10904728</v>
      </c>
      <c r="M32" s="497">
        <v>5050220</v>
      </c>
      <c r="N32" s="497">
        <v>12387840</v>
      </c>
      <c r="O32" s="497">
        <v>14039727</v>
      </c>
      <c r="P32" s="497">
        <v>411468873</v>
      </c>
      <c r="Q32" s="498">
        <v>2093366</v>
      </c>
      <c r="R32" s="469">
        <v>0</v>
      </c>
      <c r="S32" s="496"/>
      <c r="T32" s="496"/>
      <c r="U32" s="496"/>
      <c r="V32" s="496"/>
      <c r="W32" s="497">
        <v>0</v>
      </c>
      <c r="X32" s="502">
        <v>0</v>
      </c>
      <c r="Y32" s="473">
        <v>486107590</v>
      </c>
      <c r="Z32" s="488">
        <f t="shared" si="0"/>
        <v>1956399593</v>
      </c>
    </row>
    <row r="33" spans="1:26" ht="12.75">
      <c r="A33" s="494" t="s">
        <v>307</v>
      </c>
      <c r="B33" s="495" t="s">
        <v>1128</v>
      </c>
      <c r="C33" s="496">
        <v>13106450</v>
      </c>
      <c r="D33" s="497">
        <v>1289147</v>
      </c>
      <c r="E33" s="497">
        <v>80736</v>
      </c>
      <c r="F33" s="497">
        <v>82575</v>
      </c>
      <c r="G33" s="506">
        <v>12558</v>
      </c>
      <c r="H33" s="498">
        <v>416203</v>
      </c>
      <c r="I33" s="469">
        <v>2521427112</v>
      </c>
      <c r="J33" s="470">
        <v>4000593109</v>
      </c>
      <c r="K33" s="469">
        <v>15129711</v>
      </c>
      <c r="L33" s="497">
        <v>1787721</v>
      </c>
      <c r="M33" s="497">
        <v>4595917</v>
      </c>
      <c r="N33" s="497">
        <v>1831269</v>
      </c>
      <c r="O33" s="497">
        <v>3103469</v>
      </c>
      <c r="P33" s="497">
        <v>296285790</v>
      </c>
      <c r="Q33" s="498">
        <v>0</v>
      </c>
      <c r="R33" s="469">
        <v>4855926</v>
      </c>
      <c r="S33" s="496"/>
      <c r="T33" s="496"/>
      <c r="U33" s="496">
        <v>5404880</v>
      </c>
      <c r="V33" s="496"/>
      <c r="W33" s="497">
        <v>0</v>
      </c>
      <c r="X33" s="502">
        <v>0</v>
      </c>
      <c r="Y33" s="473">
        <v>888057534</v>
      </c>
      <c r="Z33" s="488">
        <f t="shared" si="0"/>
        <v>7758060107</v>
      </c>
    </row>
    <row r="34" spans="1:26" ht="12.75">
      <c r="A34" s="489" t="s">
        <v>310</v>
      </c>
      <c r="B34" s="490" t="s">
        <v>1129</v>
      </c>
      <c r="C34" s="491">
        <v>21903957</v>
      </c>
      <c r="D34" s="492">
        <v>0</v>
      </c>
      <c r="E34" s="492"/>
      <c r="F34" s="492">
        <v>416880</v>
      </c>
      <c r="G34" s="505">
        <v>1200000</v>
      </c>
      <c r="H34" s="493"/>
      <c r="I34" s="467">
        <v>2278000</v>
      </c>
      <c r="J34" s="468">
        <v>0</v>
      </c>
      <c r="K34" s="467">
        <v>184519715</v>
      </c>
      <c r="L34" s="492">
        <v>8843131</v>
      </c>
      <c r="M34" s="492">
        <v>4815429</v>
      </c>
      <c r="N34" s="492">
        <v>10651622</v>
      </c>
      <c r="O34" s="492">
        <v>8604219</v>
      </c>
      <c r="P34" s="492">
        <v>145617620</v>
      </c>
      <c r="Q34" s="493">
        <v>2093366</v>
      </c>
      <c r="R34" s="467">
        <v>0</v>
      </c>
      <c r="S34" s="491"/>
      <c r="T34" s="491"/>
      <c r="U34" s="491"/>
      <c r="V34" s="491"/>
      <c r="W34" s="492">
        <v>0</v>
      </c>
      <c r="X34" s="501">
        <v>0</v>
      </c>
      <c r="Y34" s="474">
        <v>0</v>
      </c>
      <c r="Z34" s="488">
        <f t="shared" si="0"/>
        <v>390943939</v>
      </c>
    </row>
  </sheetData>
  <sheetProtection/>
  <mergeCells count="8">
    <mergeCell ref="R7:X7"/>
    <mergeCell ref="R1:Z1"/>
    <mergeCell ref="A3:Z4"/>
    <mergeCell ref="A7:B8"/>
    <mergeCell ref="Z7:Z8"/>
    <mergeCell ref="C7:H7"/>
    <mergeCell ref="I7:J7"/>
    <mergeCell ref="K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6" r:id="rId1"/>
  <colBreaks count="1" manualBreakCount="1">
    <brk id="2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" sqref="H4"/>
    </sheetView>
  </sheetViews>
  <sheetFormatPr defaultColWidth="9.140625" defaultRowHeight="12.75"/>
  <cols>
    <col min="1" max="1" width="8.140625" style="459" customWidth="1"/>
    <col min="2" max="2" width="41.00390625" style="459" customWidth="1"/>
    <col min="3" max="9" width="15.00390625" style="459" customWidth="1"/>
    <col min="10" max="10" width="20.421875" style="459" customWidth="1"/>
    <col min="11" max="16384" width="9.140625" style="459" customWidth="1"/>
  </cols>
  <sheetData>
    <row r="1" spans="7:14" ht="15">
      <c r="G1" s="567" t="s">
        <v>1446</v>
      </c>
      <c r="H1" s="567"/>
      <c r="I1" s="567"/>
      <c r="J1" s="567"/>
      <c r="K1" s="567"/>
      <c r="L1" s="567"/>
      <c r="M1" s="567"/>
      <c r="N1" s="567"/>
    </row>
    <row r="2" spans="8:11" ht="12.75">
      <c r="H2" s="383"/>
      <c r="I2" s="383"/>
      <c r="J2" s="383"/>
      <c r="K2" s="383"/>
    </row>
    <row r="3" spans="1:10" ht="15.75">
      <c r="A3" s="964" t="s">
        <v>1176</v>
      </c>
      <c r="B3" s="964"/>
      <c r="C3" s="964"/>
      <c r="D3" s="964"/>
      <c r="E3" s="964"/>
      <c r="F3" s="964"/>
      <c r="G3" s="964"/>
      <c r="H3" s="964"/>
      <c r="I3" s="964"/>
      <c r="J3" s="964"/>
    </row>
    <row r="5" ht="13.5" thickBot="1">
      <c r="J5" s="459" t="s">
        <v>1098</v>
      </c>
    </row>
    <row r="6" spans="1:10" ht="30" customHeight="1" thickBot="1">
      <c r="A6" s="965" t="s">
        <v>1</v>
      </c>
      <c r="B6" s="966"/>
      <c r="C6" s="690" t="s">
        <v>1103</v>
      </c>
      <c r="D6" s="691" t="s">
        <v>80</v>
      </c>
      <c r="E6" s="691" t="s">
        <v>64</v>
      </c>
      <c r="F6" s="691" t="s">
        <v>75</v>
      </c>
      <c r="G6" s="691" t="s">
        <v>165</v>
      </c>
      <c r="H6" s="691" t="s">
        <v>153</v>
      </c>
      <c r="I6" s="691" t="s">
        <v>1093</v>
      </c>
      <c r="J6" s="692" t="s">
        <v>42</v>
      </c>
    </row>
    <row r="7" spans="1:10" ht="12.75">
      <c r="A7" s="693" t="s">
        <v>255</v>
      </c>
      <c r="B7" s="511" t="s">
        <v>1132</v>
      </c>
      <c r="C7" s="512">
        <v>201738286</v>
      </c>
      <c r="D7" s="513">
        <v>0</v>
      </c>
      <c r="E7" s="513">
        <v>0</v>
      </c>
      <c r="F7" s="513">
        <v>0</v>
      </c>
      <c r="G7" s="513">
        <v>0</v>
      </c>
      <c r="H7" s="513">
        <v>0</v>
      </c>
      <c r="I7" s="513">
        <v>0</v>
      </c>
      <c r="J7" s="694">
        <f>SUM(C7:I7)</f>
        <v>201738286</v>
      </c>
    </row>
    <row r="8" spans="1:10" ht="25.5">
      <c r="A8" s="695" t="s">
        <v>258</v>
      </c>
      <c r="B8" s="490" t="s">
        <v>1133</v>
      </c>
      <c r="C8" s="491">
        <v>22794908</v>
      </c>
      <c r="D8" s="492">
        <v>16089423</v>
      </c>
      <c r="E8" s="492">
        <v>10257951</v>
      </c>
      <c r="F8" s="492">
        <v>22883275</v>
      </c>
      <c r="G8" s="492">
        <v>1523662</v>
      </c>
      <c r="H8" s="492">
        <v>120000</v>
      </c>
      <c r="I8" s="492">
        <v>0</v>
      </c>
      <c r="J8" s="493">
        <f aca="true" t="shared" si="0" ref="J8:J50">SUM(C8:I8)</f>
        <v>73669219</v>
      </c>
    </row>
    <row r="9" spans="1:10" ht="25.5">
      <c r="A9" s="695" t="s">
        <v>259</v>
      </c>
      <c r="B9" s="490" t="s">
        <v>1134</v>
      </c>
      <c r="C9" s="491">
        <v>0</v>
      </c>
      <c r="D9" s="492">
        <v>0</v>
      </c>
      <c r="E9" s="492">
        <v>0</v>
      </c>
      <c r="F9" s="492">
        <v>0</v>
      </c>
      <c r="G9" s="492">
        <v>0</v>
      </c>
      <c r="H9" s="492">
        <v>0</v>
      </c>
      <c r="I9" s="492">
        <v>0</v>
      </c>
      <c r="J9" s="493">
        <f t="shared" si="0"/>
        <v>0</v>
      </c>
    </row>
    <row r="10" spans="1:10" ht="25.5">
      <c r="A10" s="696" t="s">
        <v>260</v>
      </c>
      <c r="B10" s="495" t="s">
        <v>1135</v>
      </c>
      <c r="C10" s="496">
        <v>224533194</v>
      </c>
      <c r="D10" s="497">
        <v>16089423</v>
      </c>
      <c r="E10" s="497">
        <v>10257951</v>
      </c>
      <c r="F10" s="497">
        <v>22883275</v>
      </c>
      <c r="G10" s="497">
        <v>1523662</v>
      </c>
      <c r="H10" s="497">
        <v>120000</v>
      </c>
      <c r="I10" s="497">
        <v>0</v>
      </c>
      <c r="J10" s="498">
        <f t="shared" si="0"/>
        <v>275407505</v>
      </c>
    </row>
    <row r="11" spans="1:10" ht="25.5">
      <c r="A11" s="695" t="s">
        <v>261</v>
      </c>
      <c r="B11" s="490" t="s">
        <v>1136</v>
      </c>
      <c r="C11" s="491">
        <v>0</v>
      </c>
      <c r="D11" s="492">
        <v>0</v>
      </c>
      <c r="E11" s="492">
        <v>0</v>
      </c>
      <c r="F11" s="492">
        <v>0</v>
      </c>
      <c r="G11" s="492">
        <v>0</v>
      </c>
      <c r="H11" s="492">
        <v>0</v>
      </c>
      <c r="I11" s="492">
        <v>0</v>
      </c>
      <c r="J11" s="493">
        <f t="shared" si="0"/>
        <v>0</v>
      </c>
    </row>
    <row r="12" spans="1:10" ht="12.75">
      <c r="A12" s="695" t="s">
        <v>262</v>
      </c>
      <c r="B12" s="490" t="s">
        <v>1137</v>
      </c>
      <c r="C12" s="491">
        <v>0</v>
      </c>
      <c r="D12" s="492">
        <v>0</v>
      </c>
      <c r="E12" s="492">
        <v>0</v>
      </c>
      <c r="F12" s="492">
        <v>0</v>
      </c>
      <c r="G12" s="492">
        <v>0</v>
      </c>
      <c r="H12" s="492">
        <v>0</v>
      </c>
      <c r="I12" s="492">
        <v>0</v>
      </c>
      <c r="J12" s="493">
        <f t="shared" si="0"/>
        <v>0</v>
      </c>
    </row>
    <row r="13" spans="1:10" ht="25.5">
      <c r="A13" s="696" t="s">
        <v>265</v>
      </c>
      <c r="B13" s="495" t="s">
        <v>1138</v>
      </c>
      <c r="C13" s="496">
        <v>0</v>
      </c>
      <c r="D13" s="497">
        <v>0</v>
      </c>
      <c r="E13" s="497">
        <v>0</v>
      </c>
      <c r="F13" s="497">
        <v>0</v>
      </c>
      <c r="G13" s="497">
        <v>0</v>
      </c>
      <c r="H13" s="497">
        <v>0</v>
      </c>
      <c r="I13" s="497">
        <v>0</v>
      </c>
      <c r="J13" s="498">
        <f t="shared" si="0"/>
        <v>0</v>
      </c>
    </row>
    <row r="14" spans="1:10" ht="25.5">
      <c r="A14" s="695" t="s">
        <v>268</v>
      </c>
      <c r="B14" s="490" t="s">
        <v>1139</v>
      </c>
      <c r="C14" s="491">
        <v>593577899</v>
      </c>
      <c r="D14" s="492">
        <v>180137021</v>
      </c>
      <c r="E14" s="492">
        <v>147238337</v>
      </c>
      <c r="F14" s="492">
        <v>57694237</v>
      </c>
      <c r="G14" s="492">
        <v>204458000</v>
      </c>
      <c r="H14" s="492">
        <v>0</v>
      </c>
      <c r="I14" s="492">
        <v>0</v>
      </c>
      <c r="J14" s="493">
        <f t="shared" si="0"/>
        <v>1183105494</v>
      </c>
    </row>
    <row r="15" spans="1:10" ht="25.5">
      <c r="A15" s="695" t="s">
        <v>269</v>
      </c>
      <c r="B15" s="490" t="s">
        <v>1140</v>
      </c>
      <c r="C15" s="491">
        <v>143193355</v>
      </c>
      <c r="D15" s="492">
        <v>2737000</v>
      </c>
      <c r="E15" s="492">
        <v>6979959</v>
      </c>
      <c r="F15" s="492">
        <v>27680918</v>
      </c>
      <c r="G15" s="492">
        <v>2284269</v>
      </c>
      <c r="H15" s="492">
        <v>2647400</v>
      </c>
      <c r="I15" s="492">
        <v>61110117</v>
      </c>
      <c r="J15" s="493">
        <f t="shared" si="0"/>
        <v>246633018</v>
      </c>
    </row>
    <row r="16" spans="1:10" ht="25.5">
      <c r="A16" s="695" t="s">
        <v>272</v>
      </c>
      <c r="B16" s="490" t="s">
        <v>1141</v>
      </c>
      <c r="C16" s="491">
        <v>697850397</v>
      </c>
      <c r="D16" s="492">
        <v>0</v>
      </c>
      <c r="E16" s="492">
        <v>0</v>
      </c>
      <c r="F16" s="492">
        <v>19996695</v>
      </c>
      <c r="G16" s="492">
        <v>0</v>
      </c>
      <c r="H16" s="492">
        <v>0</v>
      </c>
      <c r="I16" s="492">
        <v>0</v>
      </c>
      <c r="J16" s="493">
        <f t="shared" si="0"/>
        <v>717847092</v>
      </c>
    </row>
    <row r="17" spans="1:10" ht="25.5">
      <c r="A17" s="695" t="s">
        <v>273</v>
      </c>
      <c r="B17" s="490" t="s">
        <v>1142</v>
      </c>
      <c r="C17" s="491">
        <v>9856968</v>
      </c>
      <c r="D17" s="492">
        <v>6534853</v>
      </c>
      <c r="E17" s="492">
        <v>137795</v>
      </c>
      <c r="F17" s="492">
        <v>5494352</v>
      </c>
      <c r="G17" s="492">
        <v>32</v>
      </c>
      <c r="H17" s="492">
        <v>58332011</v>
      </c>
      <c r="I17" s="492">
        <v>0</v>
      </c>
      <c r="J17" s="493">
        <f t="shared" si="0"/>
        <v>80356011</v>
      </c>
    </row>
    <row r="18" spans="1:10" ht="25.5">
      <c r="A18" s="696" t="s">
        <v>274</v>
      </c>
      <c r="B18" s="495" t="s">
        <v>1143</v>
      </c>
      <c r="C18" s="496">
        <v>1444478619</v>
      </c>
      <c r="D18" s="497">
        <v>189408874</v>
      </c>
      <c r="E18" s="497">
        <v>154356091</v>
      </c>
      <c r="F18" s="497">
        <v>110866202</v>
      </c>
      <c r="G18" s="497">
        <v>206742301</v>
      </c>
      <c r="H18" s="497">
        <v>60979411</v>
      </c>
      <c r="I18" s="497">
        <v>61110117</v>
      </c>
      <c r="J18" s="498">
        <f t="shared" si="0"/>
        <v>2227941615</v>
      </c>
    </row>
    <row r="19" spans="1:10" ht="12.75">
      <c r="A19" s="695" t="s">
        <v>275</v>
      </c>
      <c r="B19" s="490" t="s">
        <v>1144</v>
      </c>
      <c r="C19" s="491">
        <v>17686672</v>
      </c>
      <c r="D19" s="492">
        <v>6034909</v>
      </c>
      <c r="E19" s="492">
        <v>7042941</v>
      </c>
      <c r="F19" s="492">
        <v>20405162</v>
      </c>
      <c r="G19" s="492">
        <v>3222896</v>
      </c>
      <c r="H19" s="492">
        <v>0</v>
      </c>
      <c r="I19" s="492">
        <v>355191</v>
      </c>
      <c r="J19" s="493">
        <f t="shared" si="0"/>
        <v>54747771</v>
      </c>
    </row>
    <row r="20" spans="1:10" ht="12.75">
      <c r="A20" s="695" t="s">
        <v>278</v>
      </c>
      <c r="B20" s="490" t="s">
        <v>1145</v>
      </c>
      <c r="C20" s="491">
        <v>99223692</v>
      </c>
      <c r="D20" s="492">
        <v>24979484</v>
      </c>
      <c r="E20" s="492">
        <v>23347786</v>
      </c>
      <c r="F20" s="492">
        <v>17306201</v>
      </c>
      <c r="G20" s="492">
        <v>35221691</v>
      </c>
      <c r="H20" s="492">
        <v>1688276</v>
      </c>
      <c r="I20" s="492">
        <v>13301327</v>
      </c>
      <c r="J20" s="493">
        <f t="shared" si="0"/>
        <v>215068457</v>
      </c>
    </row>
    <row r="21" spans="1:10" ht="12.75">
      <c r="A21" s="695" t="s">
        <v>280</v>
      </c>
      <c r="B21" s="490" t="s">
        <v>1146</v>
      </c>
      <c r="C21" s="491">
        <v>0</v>
      </c>
      <c r="D21" s="492">
        <v>0</v>
      </c>
      <c r="E21" s="492">
        <v>0</v>
      </c>
      <c r="F21" s="492">
        <v>0</v>
      </c>
      <c r="G21" s="492">
        <v>0</v>
      </c>
      <c r="H21" s="492">
        <v>0</v>
      </c>
      <c r="I21" s="492">
        <v>0</v>
      </c>
      <c r="J21" s="493">
        <f t="shared" si="0"/>
        <v>0</v>
      </c>
    </row>
    <row r="22" spans="1:10" ht="12.75">
      <c r="A22" s="695" t="s">
        <v>283</v>
      </c>
      <c r="B22" s="490" t="s">
        <v>1147</v>
      </c>
      <c r="C22" s="491">
        <v>747151</v>
      </c>
      <c r="D22" s="492">
        <v>5468488</v>
      </c>
      <c r="E22" s="492">
        <v>0</v>
      </c>
      <c r="F22" s="492">
        <v>0</v>
      </c>
      <c r="G22" s="492">
        <v>0</v>
      </c>
      <c r="H22" s="492">
        <v>0</v>
      </c>
      <c r="I22" s="492">
        <v>0</v>
      </c>
      <c r="J22" s="493">
        <f t="shared" si="0"/>
        <v>6215639</v>
      </c>
    </row>
    <row r="23" spans="1:10" ht="25.5">
      <c r="A23" s="696" t="s">
        <v>286</v>
      </c>
      <c r="B23" s="495" t="s">
        <v>1148</v>
      </c>
      <c r="C23" s="496">
        <v>117657515</v>
      </c>
      <c r="D23" s="497">
        <v>36482881</v>
      </c>
      <c r="E23" s="497">
        <v>30390727</v>
      </c>
      <c r="F23" s="497">
        <v>37711363</v>
      </c>
      <c r="G23" s="497">
        <v>38444587</v>
      </c>
      <c r="H23" s="497">
        <v>1688276</v>
      </c>
      <c r="I23" s="497">
        <v>13656518</v>
      </c>
      <c r="J23" s="498">
        <f t="shared" si="0"/>
        <v>276031867</v>
      </c>
    </row>
    <row r="24" spans="1:10" ht="12.75">
      <c r="A24" s="695" t="s">
        <v>289</v>
      </c>
      <c r="B24" s="490" t="s">
        <v>1149</v>
      </c>
      <c r="C24" s="491">
        <v>14036961</v>
      </c>
      <c r="D24" s="492">
        <v>113016567</v>
      </c>
      <c r="E24" s="492">
        <v>94219855</v>
      </c>
      <c r="F24" s="492">
        <v>45103915</v>
      </c>
      <c r="G24" s="492">
        <v>116865959</v>
      </c>
      <c r="H24" s="492">
        <v>0</v>
      </c>
      <c r="I24" s="492">
        <v>7946768</v>
      </c>
      <c r="J24" s="493">
        <f t="shared" si="0"/>
        <v>391190025</v>
      </c>
    </row>
    <row r="25" spans="1:10" ht="12.75">
      <c r="A25" s="695" t="s">
        <v>291</v>
      </c>
      <c r="B25" s="490" t="s">
        <v>1150</v>
      </c>
      <c r="C25" s="491">
        <v>13699129</v>
      </c>
      <c r="D25" s="492">
        <v>19898333</v>
      </c>
      <c r="E25" s="492">
        <v>7386348</v>
      </c>
      <c r="F25" s="492">
        <v>4068546</v>
      </c>
      <c r="G25" s="492">
        <v>10564762</v>
      </c>
      <c r="H25" s="492">
        <v>0</v>
      </c>
      <c r="I25" s="492">
        <v>404735</v>
      </c>
      <c r="J25" s="493">
        <f t="shared" si="0"/>
        <v>56021853</v>
      </c>
    </row>
    <row r="26" spans="1:10" ht="12.75">
      <c r="A26" s="695" t="s">
        <v>293</v>
      </c>
      <c r="B26" s="490" t="s">
        <v>1151</v>
      </c>
      <c r="C26" s="491">
        <v>4857692</v>
      </c>
      <c r="D26" s="492">
        <v>29768387</v>
      </c>
      <c r="E26" s="492">
        <v>21970833</v>
      </c>
      <c r="F26" s="492">
        <v>10272562</v>
      </c>
      <c r="G26" s="492">
        <v>28325966</v>
      </c>
      <c r="H26" s="492">
        <v>0</v>
      </c>
      <c r="I26" s="492">
        <v>1621229</v>
      </c>
      <c r="J26" s="493">
        <f t="shared" si="0"/>
        <v>96816669</v>
      </c>
    </row>
    <row r="27" spans="1:10" ht="25.5">
      <c r="A27" s="696" t="s">
        <v>296</v>
      </c>
      <c r="B27" s="495" t="s">
        <v>1152</v>
      </c>
      <c r="C27" s="496">
        <v>32563782</v>
      </c>
      <c r="D27" s="497">
        <v>162683287</v>
      </c>
      <c r="E27" s="497">
        <v>123577036</v>
      </c>
      <c r="F27" s="497">
        <v>59445023</v>
      </c>
      <c r="G27" s="497">
        <v>155756687</v>
      </c>
      <c r="H27" s="497">
        <v>0</v>
      </c>
      <c r="I27" s="497">
        <v>9972732</v>
      </c>
      <c r="J27" s="498">
        <f t="shared" si="0"/>
        <v>543998547</v>
      </c>
    </row>
    <row r="28" spans="1:10" ht="12.75">
      <c r="A28" s="696" t="s">
        <v>299</v>
      </c>
      <c r="B28" s="495" t="s">
        <v>1153</v>
      </c>
      <c r="C28" s="496">
        <v>120376356</v>
      </c>
      <c r="D28" s="497">
        <v>2465270</v>
      </c>
      <c r="E28" s="497">
        <v>451304</v>
      </c>
      <c r="F28" s="497">
        <v>2359189</v>
      </c>
      <c r="G28" s="497">
        <v>3290731</v>
      </c>
      <c r="H28" s="497">
        <v>644988672</v>
      </c>
      <c r="I28" s="497">
        <v>2118890</v>
      </c>
      <c r="J28" s="498">
        <f t="shared" si="0"/>
        <v>776050412</v>
      </c>
    </row>
    <row r="29" spans="1:10" ht="12.75">
      <c r="A29" s="696" t="s">
        <v>302</v>
      </c>
      <c r="B29" s="495" t="s">
        <v>1154</v>
      </c>
      <c r="C29" s="496">
        <v>765319313</v>
      </c>
      <c r="D29" s="497">
        <v>9670415</v>
      </c>
      <c r="E29" s="497">
        <v>8900173</v>
      </c>
      <c r="F29" s="497">
        <v>8194920</v>
      </c>
      <c r="G29" s="497">
        <v>12306392</v>
      </c>
      <c r="H29" s="497">
        <v>566400</v>
      </c>
      <c r="I29" s="497">
        <v>1962446</v>
      </c>
      <c r="J29" s="498">
        <f t="shared" si="0"/>
        <v>806920059</v>
      </c>
    </row>
    <row r="30" spans="1:10" ht="25.5">
      <c r="A30" s="696" t="s">
        <v>305</v>
      </c>
      <c r="B30" s="495" t="s">
        <v>1155</v>
      </c>
      <c r="C30" s="496">
        <v>633094847</v>
      </c>
      <c r="D30" s="497">
        <v>-5803556</v>
      </c>
      <c r="E30" s="497">
        <v>1294802</v>
      </c>
      <c r="F30" s="497">
        <v>26038982</v>
      </c>
      <c r="G30" s="497">
        <v>-1532434</v>
      </c>
      <c r="H30" s="497">
        <v>-586143937</v>
      </c>
      <c r="I30" s="497">
        <v>33399531</v>
      </c>
      <c r="J30" s="498">
        <f t="shared" si="0"/>
        <v>100348235</v>
      </c>
    </row>
    <row r="31" spans="1:10" ht="12.75">
      <c r="A31" s="695" t="s">
        <v>307</v>
      </c>
      <c r="B31" s="490" t="s">
        <v>1156</v>
      </c>
      <c r="C31" s="491">
        <v>0</v>
      </c>
      <c r="D31" s="492">
        <v>0</v>
      </c>
      <c r="E31" s="492">
        <v>0</v>
      </c>
      <c r="F31" s="492">
        <v>0</v>
      </c>
      <c r="G31" s="492">
        <v>0</v>
      </c>
      <c r="H31" s="492">
        <v>0</v>
      </c>
      <c r="I31" s="492">
        <v>0</v>
      </c>
      <c r="J31" s="493">
        <f t="shared" si="0"/>
        <v>0</v>
      </c>
    </row>
    <row r="32" spans="1:10" ht="38.25">
      <c r="A32" s="695" t="s">
        <v>310</v>
      </c>
      <c r="B32" s="490" t="s">
        <v>1157</v>
      </c>
      <c r="C32" s="491">
        <v>0</v>
      </c>
      <c r="D32" s="492">
        <v>0</v>
      </c>
      <c r="E32" s="492">
        <v>0</v>
      </c>
      <c r="F32" s="492">
        <v>0</v>
      </c>
      <c r="G32" s="492">
        <v>0</v>
      </c>
      <c r="H32" s="492">
        <v>0</v>
      </c>
      <c r="I32" s="492">
        <v>0</v>
      </c>
      <c r="J32" s="493">
        <f t="shared" si="0"/>
        <v>0</v>
      </c>
    </row>
    <row r="33" spans="1:10" ht="38.25">
      <c r="A33" s="695" t="s">
        <v>313</v>
      </c>
      <c r="B33" s="490" t="s">
        <v>1158</v>
      </c>
      <c r="C33" s="491">
        <v>0</v>
      </c>
      <c r="D33" s="492">
        <v>0</v>
      </c>
      <c r="E33" s="492">
        <v>0</v>
      </c>
      <c r="F33" s="492">
        <v>0</v>
      </c>
      <c r="G33" s="492">
        <v>0</v>
      </c>
      <c r="H33" s="492">
        <v>0</v>
      </c>
      <c r="I33" s="492">
        <v>0</v>
      </c>
      <c r="J33" s="493">
        <f t="shared" si="0"/>
        <v>0</v>
      </c>
    </row>
    <row r="34" spans="1:10" ht="25.5">
      <c r="A34" s="695" t="s">
        <v>315</v>
      </c>
      <c r="B34" s="490" t="s">
        <v>1159</v>
      </c>
      <c r="C34" s="491">
        <v>130585</v>
      </c>
      <c r="D34" s="492">
        <v>96920</v>
      </c>
      <c r="E34" s="492">
        <v>1770</v>
      </c>
      <c r="F34" s="492">
        <v>12646</v>
      </c>
      <c r="G34" s="492">
        <v>1273</v>
      </c>
      <c r="H34" s="492">
        <v>0</v>
      </c>
      <c r="I34" s="492">
        <v>0</v>
      </c>
      <c r="J34" s="493">
        <f t="shared" si="0"/>
        <v>243194</v>
      </c>
    </row>
    <row r="35" spans="1:10" ht="25.5">
      <c r="A35" s="695" t="s">
        <v>318</v>
      </c>
      <c r="B35" s="490" t="s">
        <v>1160</v>
      </c>
      <c r="C35" s="491">
        <v>977200</v>
      </c>
      <c r="D35" s="492" t="s">
        <v>1177</v>
      </c>
      <c r="E35" s="492">
        <v>0</v>
      </c>
      <c r="F35" s="492">
        <v>0</v>
      </c>
      <c r="G35" s="492">
        <v>0</v>
      </c>
      <c r="H35" s="492">
        <v>0</v>
      </c>
      <c r="I35" s="492">
        <v>0</v>
      </c>
      <c r="J35" s="493">
        <f t="shared" si="0"/>
        <v>977200</v>
      </c>
    </row>
    <row r="36" spans="1:10" ht="38.25">
      <c r="A36" s="695" t="s">
        <v>321</v>
      </c>
      <c r="B36" s="490" t="s">
        <v>1161</v>
      </c>
      <c r="C36" s="491">
        <v>0</v>
      </c>
      <c r="D36" s="492">
        <v>0</v>
      </c>
      <c r="E36" s="492">
        <v>0</v>
      </c>
      <c r="F36" s="492">
        <v>0</v>
      </c>
      <c r="G36" s="492">
        <v>0</v>
      </c>
      <c r="H36" s="492">
        <v>0</v>
      </c>
      <c r="I36" s="492">
        <v>0</v>
      </c>
      <c r="J36" s="493">
        <f t="shared" si="0"/>
        <v>0</v>
      </c>
    </row>
    <row r="37" spans="1:10" ht="51">
      <c r="A37" s="695" t="s">
        <v>324</v>
      </c>
      <c r="B37" s="490" t="s">
        <v>1162</v>
      </c>
      <c r="C37" s="491">
        <v>0</v>
      </c>
      <c r="D37" s="492">
        <v>0</v>
      </c>
      <c r="E37" s="492">
        <v>0</v>
      </c>
      <c r="F37" s="492">
        <v>0</v>
      </c>
      <c r="G37" s="492">
        <v>0</v>
      </c>
      <c r="H37" s="492">
        <v>0</v>
      </c>
      <c r="I37" s="492">
        <v>0</v>
      </c>
      <c r="J37" s="493">
        <f t="shared" si="0"/>
        <v>0</v>
      </c>
    </row>
    <row r="38" spans="1:10" ht="38.25">
      <c r="A38" s="696" t="s">
        <v>327</v>
      </c>
      <c r="B38" s="495" t="s">
        <v>1163</v>
      </c>
      <c r="C38" s="496">
        <v>1107785</v>
      </c>
      <c r="D38" s="497">
        <v>96920</v>
      </c>
      <c r="E38" s="497">
        <v>1770</v>
      </c>
      <c r="F38" s="497">
        <v>12646</v>
      </c>
      <c r="G38" s="497">
        <v>1273</v>
      </c>
      <c r="H38" s="497">
        <v>0</v>
      </c>
      <c r="I38" s="497">
        <v>0</v>
      </c>
      <c r="J38" s="498">
        <f t="shared" si="0"/>
        <v>1220394</v>
      </c>
    </row>
    <row r="39" spans="1:10" ht="25.5">
      <c r="A39" s="695" t="s">
        <v>330</v>
      </c>
      <c r="B39" s="490" t="s">
        <v>1164</v>
      </c>
      <c r="C39" s="491">
        <v>0</v>
      </c>
      <c r="D39" s="492">
        <v>0</v>
      </c>
      <c r="E39" s="492">
        <v>0</v>
      </c>
      <c r="F39" s="492">
        <v>0</v>
      </c>
      <c r="G39" s="492">
        <v>0</v>
      </c>
      <c r="H39" s="492">
        <v>0</v>
      </c>
      <c r="I39" s="492">
        <v>0</v>
      </c>
      <c r="J39" s="493">
        <f t="shared" si="0"/>
        <v>0</v>
      </c>
    </row>
    <row r="40" spans="1:10" ht="38.25">
      <c r="A40" s="695" t="s">
        <v>333</v>
      </c>
      <c r="B40" s="490" t="s">
        <v>1165</v>
      </c>
      <c r="C40" s="491">
        <v>0</v>
      </c>
      <c r="D40" s="492">
        <v>0</v>
      </c>
      <c r="E40" s="492">
        <v>0</v>
      </c>
      <c r="F40" s="492">
        <v>0</v>
      </c>
      <c r="G40" s="492">
        <v>0</v>
      </c>
      <c r="H40" s="492">
        <v>0</v>
      </c>
      <c r="I40" s="492">
        <v>0</v>
      </c>
      <c r="J40" s="493">
        <f t="shared" si="0"/>
        <v>0</v>
      </c>
    </row>
    <row r="41" spans="1:10" ht="25.5">
      <c r="A41" s="695" t="s">
        <v>336</v>
      </c>
      <c r="B41" s="490" t="s">
        <v>1166</v>
      </c>
      <c r="C41" s="491">
        <v>213199</v>
      </c>
      <c r="D41" s="492">
        <v>0</v>
      </c>
      <c r="E41" s="492">
        <v>0</v>
      </c>
      <c r="F41" s="492">
        <v>11568</v>
      </c>
      <c r="G41" s="492">
        <v>0</v>
      </c>
      <c r="H41" s="492">
        <v>0</v>
      </c>
      <c r="I41" s="492">
        <v>0</v>
      </c>
      <c r="J41" s="493">
        <f t="shared" si="0"/>
        <v>224767</v>
      </c>
    </row>
    <row r="42" spans="1:10" ht="25.5">
      <c r="A42" s="695" t="s">
        <v>338</v>
      </c>
      <c r="B42" s="490" t="s">
        <v>1167</v>
      </c>
      <c r="C42" s="491">
        <v>0</v>
      </c>
      <c r="D42" s="492">
        <v>0</v>
      </c>
      <c r="E42" s="492">
        <v>0</v>
      </c>
      <c r="F42" s="492">
        <v>0</v>
      </c>
      <c r="G42" s="492">
        <v>0</v>
      </c>
      <c r="H42" s="492">
        <v>0</v>
      </c>
      <c r="I42" s="492">
        <v>0</v>
      </c>
      <c r="J42" s="493">
        <f t="shared" si="0"/>
        <v>0</v>
      </c>
    </row>
    <row r="43" spans="1:10" ht="25.5">
      <c r="A43" s="695" t="s">
        <v>341</v>
      </c>
      <c r="B43" s="490" t="s">
        <v>1168</v>
      </c>
      <c r="C43" s="491">
        <v>0</v>
      </c>
      <c r="D43" s="492">
        <v>0</v>
      </c>
      <c r="E43" s="492">
        <v>0</v>
      </c>
      <c r="F43" s="492">
        <v>0</v>
      </c>
      <c r="G43" s="492">
        <v>0</v>
      </c>
      <c r="H43" s="492">
        <v>0</v>
      </c>
      <c r="I43" s="492">
        <v>0</v>
      </c>
      <c r="J43" s="493">
        <f t="shared" si="0"/>
        <v>0</v>
      </c>
    </row>
    <row r="44" spans="1:10" ht="25.5">
      <c r="A44" s="695" t="s">
        <v>344</v>
      </c>
      <c r="B44" s="490" t="s">
        <v>1169</v>
      </c>
      <c r="C44" s="491">
        <v>0</v>
      </c>
      <c r="D44" s="492">
        <v>0</v>
      </c>
      <c r="E44" s="492">
        <v>0</v>
      </c>
      <c r="F44" s="492">
        <v>0</v>
      </c>
      <c r="G44" s="492">
        <v>0</v>
      </c>
      <c r="H44" s="492">
        <v>0</v>
      </c>
      <c r="I44" s="492">
        <v>0</v>
      </c>
      <c r="J44" s="493">
        <f t="shared" si="0"/>
        <v>0</v>
      </c>
    </row>
    <row r="45" spans="1:10" ht="25.5">
      <c r="A45" s="695" t="s">
        <v>346</v>
      </c>
      <c r="B45" s="490" t="s">
        <v>1170</v>
      </c>
      <c r="C45" s="491">
        <v>532821</v>
      </c>
      <c r="D45" s="492">
        <v>0</v>
      </c>
      <c r="E45" s="492">
        <v>0</v>
      </c>
      <c r="F45" s="492">
        <v>0</v>
      </c>
      <c r="G45" s="492">
        <v>0</v>
      </c>
      <c r="H45" s="492">
        <v>0</v>
      </c>
      <c r="I45" s="492">
        <v>0</v>
      </c>
      <c r="J45" s="493">
        <f t="shared" si="0"/>
        <v>532821</v>
      </c>
    </row>
    <row r="46" spans="1:10" ht="51">
      <c r="A46" s="695" t="s">
        <v>349</v>
      </c>
      <c r="B46" s="490" t="s">
        <v>1171</v>
      </c>
      <c r="C46" s="491">
        <v>0</v>
      </c>
      <c r="D46" s="492">
        <v>0</v>
      </c>
      <c r="E46" s="492">
        <v>0</v>
      </c>
      <c r="F46" s="492">
        <v>0</v>
      </c>
      <c r="G46" s="492">
        <v>0</v>
      </c>
      <c r="H46" s="492">
        <v>0</v>
      </c>
      <c r="I46" s="492">
        <v>0</v>
      </c>
      <c r="J46" s="493">
        <f t="shared" si="0"/>
        <v>0</v>
      </c>
    </row>
    <row r="47" spans="1:10" ht="51">
      <c r="A47" s="695" t="s">
        <v>352</v>
      </c>
      <c r="B47" s="490" t="s">
        <v>1172</v>
      </c>
      <c r="C47" s="491">
        <v>0</v>
      </c>
      <c r="D47" s="492">
        <v>0</v>
      </c>
      <c r="E47" s="492">
        <v>0</v>
      </c>
      <c r="F47" s="492">
        <v>0</v>
      </c>
      <c r="G47" s="492">
        <v>0</v>
      </c>
      <c r="H47" s="492">
        <v>0</v>
      </c>
      <c r="I47" s="492">
        <v>0</v>
      </c>
      <c r="J47" s="493">
        <f t="shared" si="0"/>
        <v>0</v>
      </c>
    </row>
    <row r="48" spans="1:10" ht="25.5">
      <c r="A48" s="696" t="s">
        <v>355</v>
      </c>
      <c r="B48" s="495" t="s">
        <v>1173</v>
      </c>
      <c r="C48" s="496">
        <v>746020</v>
      </c>
      <c r="D48" s="497">
        <v>0</v>
      </c>
      <c r="E48" s="497">
        <v>0</v>
      </c>
      <c r="F48" s="497">
        <v>11568</v>
      </c>
      <c r="G48" s="497">
        <v>0</v>
      </c>
      <c r="H48" s="497">
        <v>0</v>
      </c>
      <c r="I48" s="497">
        <v>0</v>
      </c>
      <c r="J48" s="498">
        <f t="shared" si="0"/>
        <v>757588</v>
      </c>
    </row>
    <row r="49" spans="1:10" ht="25.5">
      <c r="A49" s="696" t="s">
        <v>358</v>
      </c>
      <c r="B49" s="495" t="s">
        <v>1174</v>
      </c>
      <c r="C49" s="496">
        <v>361765</v>
      </c>
      <c r="D49" s="497">
        <v>96920</v>
      </c>
      <c r="E49" s="497">
        <v>1770</v>
      </c>
      <c r="F49" s="497">
        <v>1078</v>
      </c>
      <c r="G49" s="497">
        <v>1273</v>
      </c>
      <c r="H49" s="497">
        <v>0</v>
      </c>
      <c r="I49" s="497">
        <v>0</v>
      </c>
      <c r="J49" s="498">
        <f t="shared" si="0"/>
        <v>462806</v>
      </c>
    </row>
    <row r="50" spans="1:10" ht="13.5" thickBot="1">
      <c r="A50" s="697" t="s">
        <v>361</v>
      </c>
      <c r="B50" s="698" t="s">
        <v>1175</v>
      </c>
      <c r="C50" s="699">
        <v>633456612</v>
      </c>
      <c r="D50" s="700">
        <v>-5706636</v>
      </c>
      <c r="E50" s="700">
        <v>1296572</v>
      </c>
      <c r="F50" s="700">
        <v>26040060</v>
      </c>
      <c r="G50" s="700">
        <v>-1531161</v>
      </c>
      <c r="H50" s="700">
        <v>-586143937</v>
      </c>
      <c r="I50" s="700">
        <v>33399531</v>
      </c>
      <c r="J50" s="701">
        <f t="shared" si="0"/>
        <v>100811041</v>
      </c>
    </row>
    <row r="53" spans="5:10" ht="12.75">
      <c r="E53" s="570"/>
      <c r="J53" s="570"/>
    </row>
  </sheetData>
  <sheetProtection/>
  <mergeCells count="2">
    <mergeCell ref="A3:J3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J1"/>
    </sheetView>
  </sheetViews>
  <sheetFormatPr defaultColWidth="9.140625" defaultRowHeight="12.75"/>
  <cols>
    <col min="1" max="1" width="8.140625" style="459" customWidth="1"/>
    <col min="2" max="2" width="41.00390625" style="459" customWidth="1"/>
    <col min="3" max="10" width="15.7109375" style="459" customWidth="1"/>
    <col min="11" max="16384" width="9.140625" style="459" customWidth="1"/>
  </cols>
  <sheetData>
    <row r="1" spans="3:10" ht="12.75">
      <c r="C1" s="901" t="s">
        <v>1447</v>
      </c>
      <c r="D1" s="901"/>
      <c r="E1" s="901"/>
      <c r="F1" s="901"/>
      <c r="G1" s="901"/>
      <c r="H1" s="901"/>
      <c r="I1" s="901"/>
      <c r="J1" s="901"/>
    </row>
    <row r="2" spans="1:10" ht="18">
      <c r="A2" s="967" t="s">
        <v>1178</v>
      </c>
      <c r="B2" s="967"/>
      <c r="C2" s="967"/>
      <c r="D2" s="967"/>
      <c r="E2" s="967"/>
      <c r="F2" s="967"/>
      <c r="G2" s="967"/>
      <c r="H2" s="967"/>
      <c r="I2" s="967"/>
      <c r="J2" s="967"/>
    </row>
    <row r="3" spans="1:10" ht="18">
      <c r="A3" s="967" t="s">
        <v>1200</v>
      </c>
      <c r="B3" s="967"/>
      <c r="C3" s="967"/>
      <c r="D3" s="967"/>
      <c r="E3" s="967"/>
      <c r="F3" s="967"/>
      <c r="G3" s="967"/>
      <c r="H3" s="967"/>
      <c r="I3" s="967"/>
      <c r="J3" s="967"/>
    </row>
    <row r="4" ht="12.75">
      <c r="J4" s="514" t="s">
        <v>1098</v>
      </c>
    </row>
    <row r="5" spans="1:10" s="515" customFormat="1" ht="39" thickBot="1">
      <c r="A5" s="461"/>
      <c r="B5" s="461" t="s">
        <v>1</v>
      </c>
      <c r="C5" s="461" t="s">
        <v>1103</v>
      </c>
      <c r="D5" s="509" t="s">
        <v>80</v>
      </c>
      <c r="E5" s="509" t="s">
        <v>64</v>
      </c>
      <c r="F5" s="509" t="s">
        <v>75</v>
      </c>
      <c r="G5" s="509" t="s">
        <v>165</v>
      </c>
      <c r="H5" s="509" t="s">
        <v>1179</v>
      </c>
      <c r="I5" s="509" t="s">
        <v>1180</v>
      </c>
      <c r="J5" s="509" t="s">
        <v>42</v>
      </c>
    </row>
    <row r="6" spans="1:10" ht="25.5" customHeight="1">
      <c r="A6" s="510">
        <v>1</v>
      </c>
      <c r="B6" s="511" t="s">
        <v>1181</v>
      </c>
      <c r="C6" s="516">
        <v>1678486358</v>
      </c>
      <c r="D6" s="517">
        <v>25527789</v>
      </c>
      <c r="E6" s="517">
        <v>20143404</v>
      </c>
      <c r="F6" s="517">
        <v>50083168</v>
      </c>
      <c r="G6" s="517">
        <v>4220580</v>
      </c>
      <c r="H6" s="517">
        <v>61161511</v>
      </c>
      <c r="I6" s="517">
        <v>61505613</v>
      </c>
      <c r="J6" s="518">
        <f>SUM(C6:I6)</f>
        <v>1901128423</v>
      </c>
    </row>
    <row r="7" spans="1:10" ht="25.5" customHeight="1">
      <c r="A7" s="489">
        <v>2</v>
      </c>
      <c r="B7" s="490" t="s">
        <v>1182</v>
      </c>
      <c r="C7" s="519">
        <v>398152507</v>
      </c>
      <c r="D7" s="520">
        <v>211987313</v>
      </c>
      <c r="E7" s="520">
        <v>169683986</v>
      </c>
      <c r="F7" s="520">
        <v>89487377</v>
      </c>
      <c r="G7" s="520">
        <v>208287115</v>
      </c>
      <c r="H7" s="520">
        <v>2284776</v>
      </c>
      <c r="I7" s="520">
        <v>26017680</v>
      </c>
      <c r="J7" s="521">
        <f aca="true" t="shared" si="0" ref="J7:J24">SUM(C7:I7)</f>
        <v>1105900754</v>
      </c>
    </row>
    <row r="8" spans="1:10" ht="25.5" customHeight="1">
      <c r="A8" s="494">
        <v>3</v>
      </c>
      <c r="B8" s="495" t="s">
        <v>1183</v>
      </c>
      <c r="C8" s="522">
        <v>1280333851</v>
      </c>
      <c r="D8" s="523">
        <v>-186459524</v>
      </c>
      <c r="E8" s="523">
        <v>-149540582</v>
      </c>
      <c r="F8" s="523">
        <v>-39404209</v>
      </c>
      <c r="G8" s="523">
        <v>-204066535</v>
      </c>
      <c r="H8" s="523">
        <v>58876735</v>
      </c>
      <c r="I8" s="523">
        <v>35487933</v>
      </c>
      <c r="J8" s="524">
        <f t="shared" si="0"/>
        <v>795227669</v>
      </c>
    </row>
    <row r="9" spans="1:10" ht="25.5" customHeight="1">
      <c r="A9" s="489">
        <v>4</v>
      </c>
      <c r="B9" s="490" t="s">
        <v>1184</v>
      </c>
      <c r="C9" s="519">
        <v>593747622</v>
      </c>
      <c r="D9" s="520">
        <v>184599230</v>
      </c>
      <c r="E9" s="520">
        <v>149680544</v>
      </c>
      <c r="F9" s="520">
        <v>60618380</v>
      </c>
      <c r="G9" s="520">
        <v>208934388</v>
      </c>
      <c r="H9" s="520">
        <v>1695765</v>
      </c>
      <c r="I9" s="520">
        <v>17330</v>
      </c>
      <c r="J9" s="521">
        <f t="shared" si="0"/>
        <v>1199293259</v>
      </c>
    </row>
    <row r="10" spans="1:10" ht="25.5">
      <c r="A10" s="489">
        <v>5</v>
      </c>
      <c r="B10" s="490" t="s">
        <v>1185</v>
      </c>
      <c r="C10" s="519">
        <v>609838135</v>
      </c>
      <c r="D10" s="520">
        <v>0</v>
      </c>
      <c r="E10" s="520">
        <v>0</v>
      </c>
      <c r="F10" s="520">
        <v>0</v>
      </c>
      <c r="G10" s="520">
        <v>0</v>
      </c>
      <c r="H10" s="520">
        <v>0</v>
      </c>
      <c r="I10" s="520">
        <v>0</v>
      </c>
      <c r="J10" s="521">
        <f t="shared" si="0"/>
        <v>609838135</v>
      </c>
    </row>
    <row r="11" spans="1:10" ht="25.5">
      <c r="A11" s="494">
        <v>6</v>
      </c>
      <c r="B11" s="495" t="s">
        <v>1186</v>
      </c>
      <c r="C11" s="522">
        <v>-16090513</v>
      </c>
      <c r="D11" s="523">
        <v>184599230</v>
      </c>
      <c r="E11" s="523">
        <v>149680544</v>
      </c>
      <c r="F11" s="523">
        <v>60618380</v>
      </c>
      <c r="G11" s="523">
        <v>208934388</v>
      </c>
      <c r="H11" s="523">
        <v>1695765</v>
      </c>
      <c r="I11" s="523">
        <v>17330</v>
      </c>
      <c r="J11" s="524">
        <f t="shared" si="0"/>
        <v>589455124</v>
      </c>
    </row>
    <row r="12" spans="1:10" ht="25.5">
      <c r="A12" s="494">
        <v>7</v>
      </c>
      <c r="B12" s="495" t="s">
        <v>1187</v>
      </c>
      <c r="C12" s="522">
        <v>1264243338</v>
      </c>
      <c r="D12" s="523">
        <v>-1860294</v>
      </c>
      <c r="E12" s="523">
        <v>139962</v>
      </c>
      <c r="F12" s="523">
        <v>21214171</v>
      </c>
      <c r="G12" s="523">
        <v>4867853</v>
      </c>
      <c r="H12" s="523">
        <v>60572500</v>
      </c>
      <c r="I12" s="523">
        <v>35505263</v>
      </c>
      <c r="J12" s="524">
        <f t="shared" si="0"/>
        <v>1384682793</v>
      </c>
    </row>
    <row r="13" spans="1:10" ht="25.5">
      <c r="A13" s="489">
        <v>8</v>
      </c>
      <c r="B13" s="490" t="s">
        <v>1188</v>
      </c>
      <c r="C13" s="519">
        <v>0</v>
      </c>
      <c r="D13" s="520">
        <v>0</v>
      </c>
      <c r="E13" s="520">
        <v>0</v>
      </c>
      <c r="F13" s="520">
        <v>30608804</v>
      </c>
      <c r="G13" s="520">
        <v>0</v>
      </c>
      <c r="H13" s="520">
        <v>0</v>
      </c>
      <c r="I13" s="520">
        <v>0</v>
      </c>
      <c r="J13" s="521">
        <f t="shared" si="0"/>
        <v>30608804</v>
      </c>
    </row>
    <row r="14" spans="1:10" ht="25.5">
      <c r="A14" s="489">
        <v>9</v>
      </c>
      <c r="B14" s="490" t="s">
        <v>1189</v>
      </c>
      <c r="C14" s="519">
        <v>0</v>
      </c>
      <c r="D14" s="520">
        <v>0</v>
      </c>
      <c r="E14" s="520">
        <v>0</v>
      </c>
      <c r="F14" s="520">
        <v>27618449</v>
      </c>
      <c r="G14" s="520">
        <v>0</v>
      </c>
      <c r="H14" s="520">
        <v>0</v>
      </c>
      <c r="I14" s="520">
        <v>0</v>
      </c>
      <c r="J14" s="521">
        <f t="shared" si="0"/>
        <v>27618449</v>
      </c>
    </row>
    <row r="15" spans="1:10" ht="25.5">
      <c r="A15" s="494">
        <v>10</v>
      </c>
      <c r="B15" s="495" t="s">
        <v>1190</v>
      </c>
      <c r="C15" s="522">
        <v>0</v>
      </c>
      <c r="D15" s="523">
        <v>0</v>
      </c>
      <c r="E15" s="523">
        <v>0</v>
      </c>
      <c r="F15" s="523">
        <v>2990355</v>
      </c>
      <c r="G15" s="523">
        <v>0</v>
      </c>
      <c r="H15" s="523">
        <v>0</v>
      </c>
      <c r="I15" s="523">
        <v>0</v>
      </c>
      <c r="J15" s="524">
        <f t="shared" si="0"/>
        <v>2990355</v>
      </c>
    </row>
    <row r="16" spans="1:10" ht="25.5">
      <c r="A16" s="489">
        <v>11</v>
      </c>
      <c r="B16" s="490" t="s">
        <v>1191</v>
      </c>
      <c r="C16" s="519">
        <v>0</v>
      </c>
      <c r="D16" s="520">
        <v>0</v>
      </c>
      <c r="E16" s="520">
        <v>0</v>
      </c>
      <c r="F16" s="520">
        <v>42722</v>
      </c>
      <c r="G16" s="520">
        <v>0</v>
      </c>
      <c r="H16" s="520">
        <v>0</v>
      </c>
      <c r="I16" s="520">
        <v>0</v>
      </c>
      <c r="J16" s="521">
        <f t="shared" si="0"/>
        <v>42722</v>
      </c>
    </row>
    <row r="17" spans="1:10" ht="25.5">
      <c r="A17" s="489">
        <v>12</v>
      </c>
      <c r="B17" s="490" t="s">
        <v>1192</v>
      </c>
      <c r="C17" s="519">
        <v>0</v>
      </c>
      <c r="D17" s="520">
        <v>0</v>
      </c>
      <c r="E17" s="520">
        <v>0</v>
      </c>
      <c r="F17" s="520">
        <v>0</v>
      </c>
      <c r="G17" s="520">
        <v>0</v>
      </c>
      <c r="H17" s="520">
        <v>0</v>
      </c>
      <c r="I17" s="520">
        <v>0</v>
      </c>
      <c r="J17" s="521">
        <f t="shared" si="0"/>
        <v>0</v>
      </c>
    </row>
    <row r="18" spans="1:10" ht="25.5">
      <c r="A18" s="494">
        <v>13</v>
      </c>
      <c r="B18" s="495" t="s">
        <v>1193</v>
      </c>
      <c r="C18" s="522">
        <v>0</v>
      </c>
      <c r="D18" s="523">
        <v>0</v>
      </c>
      <c r="E18" s="523">
        <v>0</v>
      </c>
      <c r="F18" s="523">
        <v>42722</v>
      </c>
      <c r="G18" s="523">
        <v>0</v>
      </c>
      <c r="H18" s="523">
        <v>0</v>
      </c>
      <c r="I18" s="523">
        <v>0</v>
      </c>
      <c r="J18" s="521">
        <f t="shared" si="0"/>
        <v>42722</v>
      </c>
    </row>
    <row r="19" spans="1:10" ht="25.5">
      <c r="A19" s="494">
        <v>14</v>
      </c>
      <c r="B19" s="495" t="s">
        <v>1194</v>
      </c>
      <c r="C19" s="522">
        <v>0</v>
      </c>
      <c r="D19" s="523">
        <v>0</v>
      </c>
      <c r="E19" s="523">
        <v>0</v>
      </c>
      <c r="F19" s="523">
        <v>3033077</v>
      </c>
      <c r="G19" s="523">
        <v>0</v>
      </c>
      <c r="H19" s="523">
        <v>0</v>
      </c>
      <c r="I19" s="523">
        <v>0</v>
      </c>
      <c r="J19" s="524">
        <f t="shared" si="0"/>
        <v>3033077</v>
      </c>
    </row>
    <row r="20" spans="1:10" ht="26.25" customHeight="1">
      <c r="A20" s="494">
        <v>15</v>
      </c>
      <c r="B20" s="495" t="s">
        <v>1195</v>
      </c>
      <c r="C20" s="522">
        <v>1264243338</v>
      </c>
      <c r="D20" s="523">
        <v>-1860294</v>
      </c>
      <c r="E20" s="523">
        <v>139962</v>
      </c>
      <c r="F20" s="523">
        <v>24247248</v>
      </c>
      <c r="G20" s="523">
        <v>4867853</v>
      </c>
      <c r="H20" s="523">
        <v>60572500</v>
      </c>
      <c r="I20" s="523">
        <v>35505263</v>
      </c>
      <c r="J20" s="524">
        <f t="shared" si="0"/>
        <v>1387715870</v>
      </c>
    </row>
    <row r="21" spans="1:10" ht="38.25">
      <c r="A21" s="494">
        <v>16</v>
      </c>
      <c r="B21" s="495" t="s">
        <v>1196</v>
      </c>
      <c r="C21" s="522">
        <v>1264243338</v>
      </c>
      <c r="D21" s="523">
        <v>-1860294</v>
      </c>
      <c r="E21" s="523">
        <v>139962</v>
      </c>
      <c r="F21" s="523">
        <v>21214171</v>
      </c>
      <c r="G21" s="523">
        <v>4867853</v>
      </c>
      <c r="H21" s="523">
        <v>60572500</v>
      </c>
      <c r="I21" s="523">
        <v>35505263</v>
      </c>
      <c r="J21" s="524">
        <f>SUM(C21:I21)</f>
        <v>1384682793</v>
      </c>
    </row>
    <row r="22" spans="1:10" ht="25.5">
      <c r="A22" s="494">
        <v>17</v>
      </c>
      <c r="B22" s="495" t="s">
        <v>1197</v>
      </c>
      <c r="C22" s="522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3">
        <v>0</v>
      </c>
      <c r="J22" s="524">
        <v>0</v>
      </c>
    </row>
    <row r="23" spans="1:10" ht="25.5">
      <c r="A23" s="494">
        <v>18</v>
      </c>
      <c r="B23" s="495" t="s">
        <v>1198</v>
      </c>
      <c r="C23" s="522">
        <v>0</v>
      </c>
      <c r="D23" s="523">
        <v>0</v>
      </c>
      <c r="E23" s="523">
        <v>0</v>
      </c>
      <c r="F23" s="523">
        <v>272977</v>
      </c>
      <c r="G23" s="523">
        <v>0</v>
      </c>
      <c r="H23" s="523">
        <v>0</v>
      </c>
      <c r="I23" s="523">
        <v>0</v>
      </c>
      <c r="J23" s="521">
        <f t="shared" si="0"/>
        <v>272977</v>
      </c>
    </row>
    <row r="24" spans="1:10" ht="25.5">
      <c r="A24" s="494">
        <v>19</v>
      </c>
      <c r="B24" s="495" t="s">
        <v>1199</v>
      </c>
      <c r="C24" s="522">
        <v>0</v>
      </c>
      <c r="D24" s="523">
        <v>0</v>
      </c>
      <c r="E24" s="523">
        <v>0</v>
      </c>
      <c r="F24" s="523">
        <v>2760100</v>
      </c>
      <c r="G24" s="523">
        <v>0</v>
      </c>
      <c r="H24" s="523">
        <v>0</v>
      </c>
      <c r="I24" s="523">
        <v>0</v>
      </c>
      <c r="J24" s="521">
        <f t="shared" si="0"/>
        <v>2760100</v>
      </c>
    </row>
    <row r="28" ht="12.75">
      <c r="H28" s="570"/>
    </row>
  </sheetData>
  <sheetProtection/>
  <mergeCells count="3">
    <mergeCell ref="C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H1" sqref="H1:K1"/>
    </sheetView>
  </sheetViews>
  <sheetFormatPr defaultColWidth="8.7109375" defaultRowHeight="12.75" customHeight="1"/>
  <cols>
    <col min="1" max="1" width="12.00390625" style="1" customWidth="1"/>
    <col min="2" max="2" width="29.7109375" style="1" customWidth="1"/>
    <col min="3" max="3" width="35.00390625" style="1" customWidth="1"/>
    <col min="4" max="4" width="16.421875" style="1" customWidth="1"/>
    <col min="5" max="5" width="15.28125" style="1" customWidth="1"/>
    <col min="6" max="6" width="13.57421875" style="1" customWidth="1"/>
    <col min="7" max="7" width="12.140625" style="1" customWidth="1"/>
    <col min="8" max="9" width="13.421875" style="1" customWidth="1"/>
    <col min="10" max="10" width="15.421875" style="1" customWidth="1"/>
    <col min="11" max="12" width="16.140625" style="1" customWidth="1"/>
    <col min="13" max="16384" width="8.7109375" style="1" customWidth="1"/>
  </cols>
  <sheetData>
    <row r="1" spans="1:11" ht="12.75" customHeight="1">
      <c r="A1" s="144"/>
      <c r="B1" s="145"/>
      <c r="C1" s="144"/>
      <c r="D1" s="144"/>
      <c r="E1" s="144"/>
      <c r="F1" s="144"/>
      <c r="G1" s="144"/>
      <c r="H1" s="968" t="s">
        <v>1448</v>
      </c>
      <c r="I1" s="969"/>
      <c r="J1" s="969"/>
      <c r="K1" s="969"/>
    </row>
    <row r="2" spans="1:12" ht="13.5" customHeight="1">
      <c r="A2" s="144"/>
      <c r="B2" s="145"/>
      <c r="C2" s="144"/>
      <c r="D2" s="144"/>
      <c r="E2" s="144"/>
      <c r="F2" s="144"/>
      <c r="G2" s="144"/>
      <c r="H2" s="144"/>
      <c r="I2" s="144"/>
      <c r="J2" s="146"/>
      <c r="K2" s="147"/>
      <c r="L2" s="147"/>
    </row>
    <row r="3" spans="1:12" ht="12.75" customHeight="1">
      <c r="A3" s="144"/>
      <c r="B3" s="145"/>
      <c r="C3" s="144"/>
      <c r="D3" s="144"/>
      <c r="E3" s="144"/>
      <c r="F3" s="144"/>
      <c r="G3" s="144"/>
      <c r="H3" s="144"/>
      <c r="I3" s="144"/>
      <c r="J3" s="230"/>
      <c r="K3" s="231"/>
      <c r="L3" s="231"/>
    </row>
    <row r="4" spans="1:12" ht="12.75" customHeight="1">
      <c r="A4" s="971" t="s">
        <v>795</v>
      </c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</row>
    <row r="5" spans="1:12" ht="13.5" customHeight="1" thickBot="1">
      <c r="A5" s="970" t="s">
        <v>192</v>
      </c>
      <c r="B5" s="970"/>
      <c r="C5" s="970"/>
      <c r="D5" s="970"/>
      <c r="E5" s="970"/>
      <c r="F5" s="970"/>
      <c r="G5" s="970"/>
      <c r="H5" s="970"/>
      <c r="I5" s="970"/>
      <c r="J5" s="970"/>
      <c r="K5" s="233" t="s">
        <v>0</v>
      </c>
      <c r="L5" s="233"/>
    </row>
    <row r="6" spans="1:12" ht="51.75" customHeight="1">
      <c r="A6" s="232" t="s">
        <v>193</v>
      </c>
      <c r="B6" s="709" t="s">
        <v>194</v>
      </c>
      <c r="C6" s="714" t="s">
        <v>195</v>
      </c>
      <c r="D6" s="707" t="s">
        <v>196</v>
      </c>
      <c r="E6" s="707" t="s">
        <v>197</v>
      </c>
      <c r="F6" s="707" t="s">
        <v>198</v>
      </c>
      <c r="G6" s="707" t="s">
        <v>199</v>
      </c>
      <c r="H6" s="707" t="s">
        <v>238</v>
      </c>
      <c r="I6" s="707" t="s">
        <v>239</v>
      </c>
      <c r="J6" s="707" t="s">
        <v>240</v>
      </c>
      <c r="K6" s="707" t="s">
        <v>241</v>
      </c>
      <c r="L6" s="715" t="s">
        <v>1204</v>
      </c>
    </row>
    <row r="7" spans="1:12" ht="54" customHeight="1">
      <c r="A7" s="186" t="s">
        <v>223</v>
      </c>
      <c r="B7" s="710" t="s">
        <v>217</v>
      </c>
      <c r="C7" s="716" t="s">
        <v>218</v>
      </c>
      <c r="D7" s="181">
        <v>300000</v>
      </c>
      <c r="E7" s="182"/>
      <c r="F7" s="182"/>
      <c r="G7" s="181">
        <v>300000</v>
      </c>
      <c r="H7" s="184"/>
      <c r="I7" s="187">
        <v>3683</v>
      </c>
      <c r="J7" s="187">
        <v>300000</v>
      </c>
      <c r="K7" s="187">
        <v>377317</v>
      </c>
      <c r="L7" s="704">
        <v>15950</v>
      </c>
    </row>
    <row r="8" spans="1:12" ht="40.5" customHeight="1">
      <c r="A8" s="186" t="s">
        <v>223</v>
      </c>
      <c r="B8" s="710" t="s">
        <v>220</v>
      </c>
      <c r="C8" s="716" t="s">
        <v>221</v>
      </c>
      <c r="D8" s="181">
        <v>99985</v>
      </c>
      <c r="E8" s="183"/>
      <c r="F8" s="184"/>
      <c r="G8" s="181">
        <v>99985</v>
      </c>
      <c r="H8" s="187">
        <v>99985</v>
      </c>
      <c r="I8" s="187">
        <v>1524</v>
      </c>
      <c r="J8" s="187"/>
      <c r="K8" s="187">
        <v>98461</v>
      </c>
      <c r="L8" s="704">
        <v>37912</v>
      </c>
    </row>
    <row r="9" spans="1:12" ht="51" customHeight="1">
      <c r="A9" s="190" t="s">
        <v>223</v>
      </c>
      <c r="B9" s="710" t="s">
        <v>242</v>
      </c>
      <c r="C9" s="717" t="s">
        <v>944</v>
      </c>
      <c r="D9" s="181">
        <v>362586</v>
      </c>
      <c r="E9" s="189">
        <v>362586</v>
      </c>
      <c r="F9" s="189"/>
      <c r="G9" s="181">
        <v>362586</v>
      </c>
      <c r="H9" s="181">
        <v>362586</v>
      </c>
      <c r="I9" s="181"/>
      <c r="J9" s="181"/>
      <c r="K9" s="181">
        <v>362586</v>
      </c>
      <c r="L9" s="705">
        <v>63</v>
      </c>
    </row>
    <row r="10" spans="1:12" ht="35.25" customHeight="1">
      <c r="A10" s="190" t="s">
        <v>224</v>
      </c>
      <c r="B10" s="710" t="s">
        <v>225</v>
      </c>
      <c r="C10" s="716" t="s">
        <v>222</v>
      </c>
      <c r="D10" s="181">
        <v>148000</v>
      </c>
      <c r="E10" s="189">
        <v>188000</v>
      </c>
      <c r="F10" s="189"/>
      <c r="G10" s="181">
        <v>148000</v>
      </c>
      <c r="H10" s="184"/>
      <c r="I10" s="185"/>
      <c r="J10" s="181">
        <v>148000</v>
      </c>
      <c r="K10" s="181">
        <v>188000</v>
      </c>
      <c r="L10" s="705">
        <v>21882</v>
      </c>
    </row>
    <row r="11" spans="1:12" ht="55.5" customHeight="1">
      <c r="A11" s="190" t="s">
        <v>224</v>
      </c>
      <c r="B11" s="710" t="s">
        <v>226</v>
      </c>
      <c r="C11" s="716" t="s">
        <v>219</v>
      </c>
      <c r="D11" s="181">
        <v>200000</v>
      </c>
      <c r="E11" s="189">
        <v>254000</v>
      </c>
      <c r="F11" s="189"/>
      <c r="G11" s="181">
        <v>200000</v>
      </c>
      <c r="H11" s="184">
        <v>0</v>
      </c>
      <c r="I11" s="185">
        <v>0</v>
      </c>
      <c r="J11" s="187">
        <v>200000</v>
      </c>
      <c r="K11" s="187">
        <v>254000</v>
      </c>
      <c r="L11" s="704">
        <v>6615</v>
      </c>
    </row>
    <row r="12" spans="1:12" ht="71.25" customHeight="1">
      <c r="A12" s="190" t="s">
        <v>229</v>
      </c>
      <c r="B12" s="710" t="s">
        <v>227</v>
      </c>
      <c r="C12" s="716" t="s">
        <v>228</v>
      </c>
      <c r="D12" s="181">
        <v>35000</v>
      </c>
      <c r="E12" s="189"/>
      <c r="F12" s="189"/>
      <c r="G12" s="181">
        <v>35000</v>
      </c>
      <c r="H12" s="184"/>
      <c r="I12" s="185"/>
      <c r="J12" s="187">
        <v>35000</v>
      </c>
      <c r="K12" s="187">
        <v>35000</v>
      </c>
      <c r="L12" s="704">
        <v>270</v>
      </c>
    </row>
    <row r="13" spans="1:12" ht="71.25" customHeight="1">
      <c r="A13" s="190" t="s">
        <v>224</v>
      </c>
      <c r="B13" s="710" t="s">
        <v>789</v>
      </c>
      <c r="C13" s="716" t="s">
        <v>790</v>
      </c>
      <c r="D13" s="181">
        <v>98740</v>
      </c>
      <c r="E13" s="189"/>
      <c r="F13" s="189">
        <v>5113</v>
      </c>
      <c r="G13" s="181">
        <v>93627</v>
      </c>
      <c r="H13" s="184"/>
      <c r="I13" s="185"/>
      <c r="J13" s="187">
        <v>93627</v>
      </c>
      <c r="K13" s="187">
        <v>5113</v>
      </c>
      <c r="L13" s="704">
        <v>23015</v>
      </c>
    </row>
    <row r="14" spans="1:12" ht="71.25" customHeight="1">
      <c r="A14" s="190" t="s">
        <v>224</v>
      </c>
      <c r="B14" s="710" t="s">
        <v>791</v>
      </c>
      <c r="C14" s="716" t="s">
        <v>792</v>
      </c>
      <c r="D14" s="181">
        <v>9952</v>
      </c>
      <c r="E14" s="189"/>
      <c r="F14" s="189"/>
      <c r="G14" s="181">
        <v>9952</v>
      </c>
      <c r="H14" s="184"/>
      <c r="I14" s="185"/>
      <c r="J14" s="187">
        <v>9860</v>
      </c>
      <c r="K14" s="187">
        <v>9860</v>
      </c>
      <c r="L14" s="704">
        <v>655</v>
      </c>
    </row>
    <row r="15" spans="1:12" ht="71.25" customHeight="1" thickBot="1">
      <c r="A15" s="229" t="s">
        <v>224</v>
      </c>
      <c r="B15" s="711" t="s">
        <v>793</v>
      </c>
      <c r="C15" s="716" t="s">
        <v>794</v>
      </c>
      <c r="D15" s="181">
        <v>19997</v>
      </c>
      <c r="E15" s="189"/>
      <c r="F15" s="189"/>
      <c r="G15" s="181">
        <v>19997</v>
      </c>
      <c r="H15" s="184"/>
      <c r="I15" s="185"/>
      <c r="J15" s="187">
        <v>19997</v>
      </c>
      <c r="K15" s="187">
        <v>19997</v>
      </c>
      <c r="L15" s="704">
        <v>8270</v>
      </c>
    </row>
    <row r="16" spans="1:12" s="675" customFormat="1" ht="71.25" customHeight="1">
      <c r="A16" s="674">
        <v>2017</v>
      </c>
      <c r="B16" s="712" t="s">
        <v>1205</v>
      </c>
      <c r="C16" s="718" t="s">
        <v>1206</v>
      </c>
      <c r="D16" s="702">
        <v>29353</v>
      </c>
      <c r="E16" s="702">
        <v>23529</v>
      </c>
      <c r="F16" s="702">
        <v>5824</v>
      </c>
      <c r="G16" s="702"/>
      <c r="H16" s="702"/>
      <c r="I16" s="703"/>
      <c r="J16" s="703"/>
      <c r="K16" s="708">
        <v>5824</v>
      </c>
      <c r="L16" s="706">
        <v>0</v>
      </c>
    </row>
    <row r="17" spans="1:12" s="675" customFormat="1" ht="71.25" customHeight="1" thickBot="1">
      <c r="A17" s="676" t="s">
        <v>1207</v>
      </c>
      <c r="B17" s="713" t="s">
        <v>1208</v>
      </c>
      <c r="C17" s="719" t="s">
        <v>1209</v>
      </c>
      <c r="D17" s="720">
        <v>11508</v>
      </c>
      <c r="E17" s="720">
        <v>9600</v>
      </c>
      <c r="F17" s="720">
        <v>1908</v>
      </c>
      <c r="G17" s="720"/>
      <c r="H17" s="720"/>
      <c r="I17" s="721"/>
      <c r="J17" s="721">
        <v>9600</v>
      </c>
      <c r="K17" s="721">
        <v>9600</v>
      </c>
      <c r="L17" s="722">
        <v>6140</v>
      </c>
    </row>
  </sheetData>
  <sheetProtection selectLockedCells="1" selectUnlockedCells="1"/>
  <mergeCells count="3">
    <mergeCell ref="H1:K1"/>
    <mergeCell ref="A5:J5"/>
    <mergeCell ref="A4:L4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67" r:id="rId1"/>
  <rowBreaks count="1" manualBreakCount="1">
    <brk id="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5"/>
  <sheetViews>
    <sheetView view="pageBreakPreview" zoomScaleSheetLayoutView="100" zoomScalePageLayoutView="0" workbookViewId="0" topLeftCell="A1">
      <selection activeCell="A1" sqref="A1:E1"/>
    </sheetView>
  </sheetViews>
  <sheetFormatPr defaultColWidth="8.7109375" defaultRowHeight="12.75" customHeight="1"/>
  <cols>
    <col min="1" max="1" width="3.57421875" style="1" customWidth="1"/>
    <col min="2" max="2" width="48.28125" style="1" customWidth="1"/>
    <col min="3" max="5" width="14.57421875" style="1" customWidth="1"/>
    <col min="6" max="6" width="10.140625" style="1" bestFit="1" customWidth="1"/>
    <col min="7" max="16384" width="8.7109375" style="1" customWidth="1"/>
  </cols>
  <sheetData>
    <row r="1" spans="1:5" ht="12.75" customHeight="1">
      <c r="A1" s="730" t="s">
        <v>1437</v>
      </c>
      <c r="B1" s="730"/>
      <c r="C1" s="730"/>
      <c r="D1" s="730"/>
      <c r="E1" s="730"/>
    </row>
    <row r="2" spans="1:5" ht="12.75" customHeight="1">
      <c r="A2" s="725" t="s">
        <v>959</v>
      </c>
      <c r="B2" s="725"/>
      <c r="C2" s="725"/>
      <c r="D2" s="725"/>
      <c r="E2" s="725"/>
    </row>
    <row r="3" spans="1:12" ht="12.75" customHeight="1">
      <c r="A3" s="725"/>
      <c r="B3" s="725"/>
      <c r="C3" s="725"/>
      <c r="D3" s="725"/>
      <c r="E3" s="725"/>
      <c r="F3" s="367"/>
      <c r="G3" s="367"/>
      <c r="H3" s="367"/>
      <c r="I3" s="367"/>
      <c r="J3" s="367"/>
      <c r="K3" s="367"/>
      <c r="L3" s="367"/>
    </row>
    <row r="4" spans="1:12" ht="15.75" customHeight="1">
      <c r="A4" s="411"/>
      <c r="B4" s="411"/>
      <c r="C4" s="411"/>
      <c r="D4" s="411"/>
      <c r="E4" s="9" t="s">
        <v>1098</v>
      </c>
      <c r="F4" s="367"/>
      <c r="G4" s="367"/>
      <c r="H4" s="367"/>
      <c r="I4" s="367"/>
      <c r="J4" s="367"/>
      <c r="K4" s="367"/>
      <c r="L4" s="367"/>
    </row>
    <row r="5" spans="1:5" ht="12.75" customHeight="1">
      <c r="A5" s="82" t="s">
        <v>3</v>
      </c>
      <c r="B5" s="728" t="s">
        <v>1</v>
      </c>
      <c r="C5" s="412" t="s">
        <v>4</v>
      </c>
      <c r="D5" s="386" t="s">
        <v>4</v>
      </c>
      <c r="E5" s="386" t="s">
        <v>957</v>
      </c>
    </row>
    <row r="6" spans="1:5" ht="13.5" customHeight="1">
      <c r="A6" s="83"/>
      <c r="B6" s="729"/>
      <c r="C6" s="413" t="s">
        <v>941</v>
      </c>
      <c r="D6" s="387" t="s">
        <v>942</v>
      </c>
      <c r="E6" s="387" t="s">
        <v>958</v>
      </c>
    </row>
    <row r="7" spans="1:5" ht="12.75" customHeight="1">
      <c r="A7" s="726" t="s">
        <v>67</v>
      </c>
      <c r="B7" s="727"/>
      <c r="C7" s="65"/>
      <c r="D7" s="388"/>
      <c r="E7" s="388"/>
    </row>
    <row r="8" spans="1:7" ht="12.75" customHeight="1">
      <c r="A8" s="57">
        <v>1</v>
      </c>
      <c r="B8" s="68" t="s">
        <v>68</v>
      </c>
      <c r="C8" s="69">
        <v>112942800</v>
      </c>
      <c r="D8" s="389">
        <v>112942800</v>
      </c>
      <c r="E8" s="389">
        <v>112942800</v>
      </c>
      <c r="G8" s="8"/>
    </row>
    <row r="9" spans="1:5" ht="12.75" customHeight="1">
      <c r="A9" s="57">
        <v>2</v>
      </c>
      <c r="B9" s="58" t="s">
        <v>69</v>
      </c>
      <c r="C9" s="59">
        <v>10563510</v>
      </c>
      <c r="D9" s="188">
        <v>10563510</v>
      </c>
      <c r="E9" s="188">
        <v>10563510</v>
      </c>
    </row>
    <row r="10" spans="1:5" ht="12.75" customHeight="1">
      <c r="A10" s="57">
        <v>3</v>
      </c>
      <c r="B10" s="58" t="s">
        <v>46</v>
      </c>
      <c r="C10" s="59">
        <v>25408000</v>
      </c>
      <c r="D10" s="188">
        <v>25408000</v>
      </c>
      <c r="E10" s="188">
        <v>25408000</v>
      </c>
    </row>
    <row r="11" spans="1:5" ht="12.75" customHeight="1">
      <c r="A11" s="57">
        <v>4</v>
      </c>
      <c r="B11" s="58" t="s">
        <v>70</v>
      </c>
      <c r="C11" s="59">
        <v>450000</v>
      </c>
      <c r="D11" s="188">
        <v>450000</v>
      </c>
      <c r="E11" s="188">
        <v>450000</v>
      </c>
    </row>
    <row r="12" spans="1:5" ht="12.75" customHeight="1">
      <c r="A12" s="57">
        <v>5</v>
      </c>
      <c r="B12" s="58" t="s">
        <v>71</v>
      </c>
      <c r="C12" s="59">
        <v>10369360</v>
      </c>
      <c r="D12" s="188">
        <v>10369360</v>
      </c>
      <c r="E12" s="188">
        <v>10369360</v>
      </c>
    </row>
    <row r="13" spans="1:5" ht="12.75" customHeight="1">
      <c r="A13" s="57">
        <v>6</v>
      </c>
      <c r="B13" s="58" t="s">
        <v>73</v>
      </c>
      <c r="C13" s="59">
        <v>22377600</v>
      </c>
      <c r="D13" s="188">
        <v>22377600</v>
      </c>
      <c r="E13" s="188">
        <v>22377600</v>
      </c>
    </row>
    <row r="14" spans="1:5" ht="12.75" customHeight="1">
      <c r="A14" s="57">
        <v>7</v>
      </c>
      <c r="B14" s="58" t="s">
        <v>5</v>
      </c>
      <c r="C14" s="59">
        <v>2029800</v>
      </c>
      <c r="D14" s="188">
        <v>2029800</v>
      </c>
      <c r="E14" s="188">
        <v>2029800</v>
      </c>
    </row>
    <row r="15" spans="1:5" ht="12.75" customHeight="1">
      <c r="A15" s="57">
        <v>9</v>
      </c>
      <c r="B15" s="58" t="s">
        <v>231</v>
      </c>
      <c r="C15" s="59">
        <v>36828214</v>
      </c>
      <c r="D15" s="188">
        <v>36828214</v>
      </c>
      <c r="E15" s="188">
        <v>36828214</v>
      </c>
    </row>
    <row r="16" spans="1:5" ht="12.75" customHeight="1">
      <c r="A16" s="57">
        <v>10</v>
      </c>
      <c r="B16" s="58" t="s">
        <v>232</v>
      </c>
      <c r="C16" s="59">
        <v>1756400</v>
      </c>
      <c r="D16" s="188">
        <v>1756400</v>
      </c>
      <c r="E16" s="188">
        <v>1756400</v>
      </c>
    </row>
    <row r="17" spans="1:5" ht="12.75" customHeight="1">
      <c r="A17" s="57">
        <v>11</v>
      </c>
      <c r="B17" s="58" t="s">
        <v>949</v>
      </c>
      <c r="C17" s="59"/>
      <c r="D17" s="188">
        <v>192394</v>
      </c>
      <c r="E17" s="188">
        <v>192394</v>
      </c>
    </row>
    <row r="18" spans="1:5" ht="30.75" customHeight="1">
      <c r="A18" s="85" t="s">
        <v>8</v>
      </c>
      <c r="B18" s="84" t="s">
        <v>85</v>
      </c>
      <c r="C18" s="61">
        <f>SUM(C8:C16)</f>
        <v>222725684</v>
      </c>
      <c r="D18" s="390">
        <f>SUM(D8:D17)</f>
        <v>222918078</v>
      </c>
      <c r="E18" s="390">
        <f>SUM(E8:E17)</f>
        <v>222918078</v>
      </c>
    </row>
    <row r="19" spans="1:5" ht="15.75" customHeight="1">
      <c r="A19" s="218" t="s">
        <v>93</v>
      </c>
      <c r="B19" s="219"/>
      <c r="C19" s="61"/>
      <c r="D19" s="390"/>
      <c r="E19" s="390"/>
    </row>
    <row r="20" spans="1:5" ht="15.75" customHeight="1">
      <c r="A20" s="87">
        <v>12</v>
      </c>
      <c r="B20" s="150" t="s">
        <v>201</v>
      </c>
      <c r="C20" s="59">
        <v>65106600</v>
      </c>
      <c r="D20" s="188">
        <v>69231000</v>
      </c>
      <c r="E20" s="188">
        <v>69231000</v>
      </c>
    </row>
    <row r="21" spans="1:5" ht="30" customHeight="1">
      <c r="A21" s="87">
        <v>13</v>
      </c>
      <c r="B21" s="108" t="s">
        <v>202</v>
      </c>
      <c r="C21" s="59">
        <v>19110000</v>
      </c>
      <c r="D21" s="188">
        <v>19110000</v>
      </c>
      <c r="E21" s="188">
        <v>19110000</v>
      </c>
    </row>
    <row r="22" spans="1:5" ht="28.5" customHeight="1">
      <c r="A22" s="87">
        <v>14</v>
      </c>
      <c r="B22" s="108" t="s">
        <v>203</v>
      </c>
      <c r="C22" s="59">
        <v>0</v>
      </c>
      <c r="D22" s="188">
        <v>0</v>
      </c>
      <c r="E22" s="188"/>
    </row>
    <row r="23" spans="1:5" ht="15.75" customHeight="1">
      <c r="A23" s="87">
        <v>15</v>
      </c>
      <c r="B23" s="150" t="s">
        <v>204</v>
      </c>
      <c r="C23" s="59">
        <v>32553300</v>
      </c>
      <c r="D23" s="188">
        <v>34615500</v>
      </c>
      <c r="E23" s="188">
        <v>34615500</v>
      </c>
    </row>
    <row r="24" spans="1:5" ht="24.75" customHeight="1">
      <c r="A24" s="87">
        <v>16</v>
      </c>
      <c r="B24" s="108" t="s">
        <v>205</v>
      </c>
      <c r="C24" s="59">
        <v>9555000</v>
      </c>
      <c r="D24" s="188">
        <v>9555000</v>
      </c>
      <c r="E24" s="188">
        <v>9555000</v>
      </c>
    </row>
    <row r="25" spans="1:5" ht="15.75" customHeight="1">
      <c r="A25" s="87">
        <v>17</v>
      </c>
      <c r="B25" s="108" t="s">
        <v>206</v>
      </c>
      <c r="C25" s="188">
        <v>13643900</v>
      </c>
      <c r="D25" s="188">
        <v>14488134</v>
      </c>
      <c r="E25" s="188">
        <v>14488134</v>
      </c>
    </row>
    <row r="26" spans="1:5" ht="11.25" customHeight="1">
      <c r="A26" s="87">
        <v>18</v>
      </c>
      <c r="B26" s="108" t="s">
        <v>207</v>
      </c>
      <c r="C26" s="161">
        <v>6821950</v>
      </c>
      <c r="D26" s="391">
        <v>7244066</v>
      </c>
      <c r="E26" s="391">
        <v>7244066</v>
      </c>
    </row>
    <row r="27" spans="1:5" ht="27.75" customHeight="1">
      <c r="A27" s="87">
        <v>19</v>
      </c>
      <c r="B27" s="108" t="s">
        <v>208</v>
      </c>
      <c r="C27" s="59">
        <v>1203000</v>
      </c>
      <c r="D27" s="188">
        <v>1203000</v>
      </c>
      <c r="E27" s="188">
        <v>1203000</v>
      </c>
    </row>
    <row r="28" spans="1:5" ht="27.75" customHeight="1">
      <c r="A28" s="85" t="s">
        <v>9</v>
      </c>
      <c r="B28" s="84" t="s">
        <v>94</v>
      </c>
      <c r="C28" s="61">
        <f>SUM(C20:C27)</f>
        <v>147993750</v>
      </c>
      <c r="D28" s="390">
        <f>SUM(D20:D27)</f>
        <v>155446700</v>
      </c>
      <c r="E28" s="390">
        <f>SUM(E20:E27)</f>
        <v>155446700</v>
      </c>
    </row>
    <row r="29" spans="1:5" ht="18.75" customHeight="1">
      <c r="A29" s="218" t="s">
        <v>92</v>
      </c>
      <c r="B29" s="219"/>
      <c r="C29" s="61"/>
      <c r="D29" s="390"/>
      <c r="E29" s="390"/>
    </row>
    <row r="30" spans="1:5" ht="12.75" customHeight="1">
      <c r="A30" s="57">
        <v>20</v>
      </c>
      <c r="B30" s="58" t="s">
        <v>86</v>
      </c>
      <c r="C30" s="151">
        <v>51666000</v>
      </c>
      <c r="D30" s="392">
        <v>51666000</v>
      </c>
      <c r="E30" s="392">
        <v>51666000</v>
      </c>
    </row>
    <row r="31" spans="1:5" ht="12.75" customHeight="1">
      <c r="A31" s="57">
        <v>21</v>
      </c>
      <c r="B31" s="56" t="s">
        <v>233</v>
      </c>
      <c r="C31" s="151"/>
      <c r="D31" s="392"/>
      <c r="E31" s="392"/>
    </row>
    <row r="32" spans="1:5" ht="12.75" customHeight="1">
      <c r="A32" s="57">
        <v>22</v>
      </c>
      <c r="B32" s="56" t="s">
        <v>234</v>
      </c>
      <c r="C32" s="151"/>
      <c r="D32" s="392"/>
      <c r="E32" s="392"/>
    </row>
    <row r="33" spans="1:5" ht="12.75" customHeight="1">
      <c r="A33" s="57">
        <v>23</v>
      </c>
      <c r="B33" s="107" t="s">
        <v>148</v>
      </c>
      <c r="C33" s="151">
        <v>6120000</v>
      </c>
      <c r="D33" s="392">
        <v>6120000</v>
      </c>
      <c r="E33" s="392">
        <v>6120000</v>
      </c>
    </row>
    <row r="34" spans="1:5" ht="12.75" customHeight="1">
      <c r="A34" s="57">
        <v>24</v>
      </c>
      <c r="B34" s="56" t="s">
        <v>6</v>
      </c>
      <c r="C34" s="151">
        <v>4428800</v>
      </c>
      <c r="D34" s="392">
        <v>4152000</v>
      </c>
      <c r="E34" s="392">
        <v>4152000</v>
      </c>
    </row>
    <row r="35" spans="1:5" ht="12.75" customHeight="1">
      <c r="A35" s="57">
        <v>25</v>
      </c>
      <c r="B35" s="62" t="s">
        <v>209</v>
      </c>
      <c r="C35" s="151">
        <v>50000</v>
      </c>
      <c r="D35" s="392">
        <v>50000</v>
      </c>
      <c r="E35" s="392">
        <v>50000</v>
      </c>
    </row>
    <row r="36" spans="1:5" ht="12.75" customHeight="1">
      <c r="A36" s="57">
        <v>26</v>
      </c>
      <c r="B36" s="62" t="s">
        <v>210</v>
      </c>
      <c r="C36" s="191">
        <v>7260000</v>
      </c>
      <c r="D36" s="393">
        <v>5940000</v>
      </c>
      <c r="E36" s="393">
        <v>5940000</v>
      </c>
    </row>
    <row r="37" spans="1:5" ht="12.75" customHeight="1">
      <c r="A37" s="57">
        <v>27</v>
      </c>
      <c r="B37" s="62" t="s">
        <v>41</v>
      </c>
      <c r="C37" s="151">
        <v>6200000</v>
      </c>
      <c r="D37" s="392">
        <v>6458333</v>
      </c>
      <c r="E37" s="392">
        <v>6458333</v>
      </c>
    </row>
    <row r="38" spans="1:5" ht="12.75" customHeight="1">
      <c r="A38" s="57">
        <v>28</v>
      </c>
      <c r="B38" s="62" t="s">
        <v>72</v>
      </c>
      <c r="C38" s="151">
        <v>3052000</v>
      </c>
      <c r="D38" s="392">
        <v>2834000</v>
      </c>
      <c r="E38" s="392">
        <v>2834000</v>
      </c>
    </row>
    <row r="39" spans="1:5" ht="12.75" customHeight="1">
      <c r="A39" s="57">
        <v>29</v>
      </c>
      <c r="B39" s="56" t="s">
        <v>235</v>
      </c>
      <c r="C39" s="151">
        <v>28134200</v>
      </c>
      <c r="D39" s="392">
        <v>28134200</v>
      </c>
      <c r="E39" s="392">
        <v>28134200</v>
      </c>
    </row>
    <row r="40" spans="1:5" ht="12.75" customHeight="1">
      <c r="A40" s="57">
        <v>30</v>
      </c>
      <c r="B40" s="56" t="s">
        <v>236</v>
      </c>
      <c r="C40" s="151">
        <v>6670000</v>
      </c>
      <c r="D40" s="392">
        <v>5741000</v>
      </c>
      <c r="E40" s="392">
        <v>5741000</v>
      </c>
    </row>
    <row r="41" spans="1:5" ht="12.75" customHeight="1">
      <c r="A41" s="57">
        <v>31</v>
      </c>
      <c r="B41" s="58" t="s">
        <v>82</v>
      </c>
      <c r="C41" s="151">
        <v>24643000</v>
      </c>
      <c r="D41" s="392">
        <v>24719000</v>
      </c>
      <c r="E41" s="392">
        <v>24719000</v>
      </c>
    </row>
    <row r="42" spans="1:5" ht="12.75" customHeight="1">
      <c r="A42" s="57">
        <v>32</v>
      </c>
      <c r="B42" s="58" t="s">
        <v>83</v>
      </c>
      <c r="C42" s="151">
        <v>49864098</v>
      </c>
      <c r="D42" s="392">
        <v>45454677</v>
      </c>
      <c r="E42" s="392">
        <v>45454677</v>
      </c>
    </row>
    <row r="43" spans="1:5" ht="12.75" customHeight="1">
      <c r="A43" s="57">
        <v>33</v>
      </c>
      <c r="B43" s="58" t="s">
        <v>151</v>
      </c>
      <c r="C43" s="151"/>
      <c r="D43" s="392">
        <v>9472179</v>
      </c>
      <c r="E43" s="392">
        <v>9472179</v>
      </c>
    </row>
    <row r="44" spans="1:5" ht="12.75" customHeight="1">
      <c r="A44" s="57">
        <v>34</v>
      </c>
      <c r="B44" s="58" t="s">
        <v>149</v>
      </c>
      <c r="C44" s="151">
        <v>2191080</v>
      </c>
      <c r="D44" s="392">
        <v>1877580</v>
      </c>
      <c r="E44" s="392">
        <v>1877580</v>
      </c>
    </row>
    <row r="45" spans="1:5" ht="27.75" customHeight="1">
      <c r="A45" s="85" t="s">
        <v>88</v>
      </c>
      <c r="B45" s="86" t="s">
        <v>87</v>
      </c>
      <c r="C45" s="61">
        <f>SUM(C30:C44)</f>
        <v>190279178</v>
      </c>
      <c r="D45" s="390">
        <f>SUM(D30:D44)</f>
        <v>192618969</v>
      </c>
      <c r="E45" s="390">
        <f>SUM(E30:E44)</f>
        <v>192618969</v>
      </c>
    </row>
    <row r="46" spans="1:5" ht="12.75" customHeight="1">
      <c r="A46" s="220" t="s">
        <v>90</v>
      </c>
      <c r="B46" s="221"/>
      <c r="C46" s="59"/>
      <c r="D46" s="188"/>
      <c r="E46" s="188"/>
    </row>
    <row r="47" spans="1:5" ht="25.5" customHeight="1">
      <c r="A47" s="57">
        <v>35</v>
      </c>
      <c r="B47" s="108" t="s">
        <v>150</v>
      </c>
      <c r="C47" s="59">
        <v>10028480</v>
      </c>
      <c r="D47" s="188">
        <v>10028480</v>
      </c>
      <c r="E47" s="188">
        <v>10028480</v>
      </c>
    </row>
    <row r="48" spans="1:5" ht="20.25" customHeight="1">
      <c r="A48" s="304">
        <v>36</v>
      </c>
      <c r="B48" s="305" t="s">
        <v>927</v>
      </c>
      <c r="C48" s="59"/>
      <c r="D48" s="188">
        <v>2258052</v>
      </c>
      <c r="E48" s="188">
        <v>2258052</v>
      </c>
    </row>
    <row r="49" spans="1:5" ht="29.25" customHeight="1">
      <c r="A49" s="306" t="s">
        <v>91</v>
      </c>
      <c r="B49" s="302" t="s">
        <v>89</v>
      </c>
      <c r="C49" s="61">
        <f>SUM(C47)</f>
        <v>10028480</v>
      </c>
      <c r="D49" s="390">
        <f>SUM(D47:D48)</f>
        <v>12286532</v>
      </c>
      <c r="E49" s="390">
        <f>SUM(E47:E48)</f>
        <v>12286532</v>
      </c>
    </row>
    <row r="50" spans="1:5" ht="18.75" customHeight="1">
      <c r="A50" s="306">
        <v>37</v>
      </c>
      <c r="B50" s="302" t="s">
        <v>945</v>
      </c>
      <c r="C50" s="61"/>
      <c r="D50" s="390">
        <v>5221235</v>
      </c>
      <c r="E50" s="390">
        <v>5221235</v>
      </c>
    </row>
    <row r="51" spans="1:5" ht="16.5" customHeight="1">
      <c r="A51" s="306">
        <v>38</v>
      </c>
      <c r="B51" s="302" t="s">
        <v>946</v>
      </c>
      <c r="C51" s="61"/>
      <c r="D51" s="390">
        <v>1162385</v>
      </c>
      <c r="E51" s="390">
        <v>1162385</v>
      </c>
    </row>
    <row r="52" spans="1:5" ht="17.25" customHeight="1">
      <c r="A52" s="306">
        <v>39</v>
      </c>
      <c r="B52" s="302" t="s">
        <v>955</v>
      </c>
      <c r="C52" s="61"/>
      <c r="D52" s="390">
        <v>2916000</v>
      </c>
      <c r="E52" s="390">
        <v>2916000</v>
      </c>
    </row>
    <row r="53" spans="1:6" ht="15.75" customHeight="1">
      <c r="A53" s="306">
        <v>40</v>
      </c>
      <c r="B53" s="302" t="s">
        <v>1201</v>
      </c>
      <c r="C53" s="61"/>
      <c r="D53" s="390">
        <v>3924000</v>
      </c>
      <c r="E53" s="390">
        <v>3924000</v>
      </c>
      <c r="F53" s="525"/>
    </row>
    <row r="54" spans="1:5" ht="19.5" customHeight="1">
      <c r="A54" s="306">
        <v>41</v>
      </c>
      <c r="B54" s="302" t="s">
        <v>1202</v>
      </c>
      <c r="C54" s="61"/>
      <c r="D54" s="390">
        <v>536000</v>
      </c>
      <c r="E54" s="390">
        <v>536000</v>
      </c>
    </row>
    <row r="55" spans="1:5" ht="12.75" customHeight="1">
      <c r="A55" s="63"/>
      <c r="B55" s="60" t="s">
        <v>74</v>
      </c>
      <c r="C55" s="61">
        <f>SUM(C18,C28,C45,C49,C50:C54)</f>
        <v>571027092</v>
      </c>
      <c r="D55" s="61">
        <f>SUM(D18,D28,D45,D49,D50:D54)</f>
        <v>597029899</v>
      </c>
      <c r="E55" s="390">
        <f>SUM(E18,E28,E45,E49,E50:E54)</f>
        <v>597029899</v>
      </c>
    </row>
    <row r="56" spans="1:4" ht="12.75" customHeight="1">
      <c r="A56" s="192"/>
      <c r="B56" s="193"/>
      <c r="C56" s="8"/>
      <c r="D56" s="8"/>
    </row>
    <row r="57" spans="1:34" ht="12.75" customHeight="1">
      <c r="A57" s="192"/>
      <c r="B57" s="194"/>
      <c r="C57" s="41"/>
      <c r="D57" s="41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12.75" customHeight="1">
      <c r="A58" s="192"/>
      <c r="B58" s="19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12.75" customHeight="1">
      <c r="A59" s="19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3.5" customHeight="1">
      <c r="A60" s="192"/>
      <c r="B60" s="19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3.5" customHeight="1">
      <c r="A61" s="192"/>
      <c r="B61" s="19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2.75" customHeight="1">
      <c r="A62" s="8"/>
      <c r="B62" s="8"/>
      <c r="C62" s="41"/>
      <c r="D62" s="41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</sheetData>
  <sheetProtection selectLockedCells="1" selectUnlockedCells="1"/>
  <mergeCells count="4">
    <mergeCell ref="A2:E3"/>
    <mergeCell ref="A7:B7"/>
    <mergeCell ref="B5:B6"/>
    <mergeCell ref="A1:E1"/>
  </mergeCells>
  <printOptions/>
  <pageMargins left="0.984251968503937" right="0.5905511811023623" top="0.3937007874015748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I1" sqref="I1:R1"/>
    </sheetView>
  </sheetViews>
  <sheetFormatPr defaultColWidth="8.7109375" defaultRowHeight="12.75" customHeight="1"/>
  <cols>
    <col min="1" max="1" width="2.7109375" style="1" customWidth="1"/>
    <col min="2" max="2" width="25.28125" style="1" customWidth="1"/>
    <col min="3" max="20" width="8.7109375" style="1" customWidth="1"/>
    <col min="21" max="16384" width="8.7109375" style="1" customWidth="1"/>
  </cols>
  <sheetData>
    <row r="1" spans="9:18" ht="12.75" customHeight="1">
      <c r="I1" s="738" t="s">
        <v>1438</v>
      </c>
      <c r="J1" s="738"/>
      <c r="K1" s="738"/>
      <c r="L1" s="738"/>
      <c r="M1" s="738"/>
      <c r="N1" s="738"/>
      <c r="O1" s="738"/>
      <c r="P1" s="738"/>
      <c r="Q1" s="738"/>
      <c r="R1" s="738"/>
    </row>
    <row r="4" spans="1:18" ht="12.75" customHeight="1">
      <c r="A4" s="737" t="s">
        <v>154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</row>
    <row r="5" spans="1:18" ht="12.75" customHeight="1">
      <c r="A5" s="737" t="s">
        <v>784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</row>
    <row r="6" spans="18:19" ht="12.75" customHeight="1" thickBot="1">
      <c r="R6" s="414"/>
      <c r="S6" s="414"/>
    </row>
    <row r="7" spans="1:20" ht="12.75" customHeight="1" thickBot="1">
      <c r="A7" s="114" t="s">
        <v>155</v>
      </c>
      <c r="B7" s="115" t="s">
        <v>156</v>
      </c>
      <c r="C7" s="731" t="s">
        <v>2</v>
      </c>
      <c r="D7" s="732"/>
      <c r="E7" s="733"/>
      <c r="F7" s="731" t="s">
        <v>157</v>
      </c>
      <c r="G7" s="732"/>
      <c r="H7" s="733"/>
      <c r="I7" s="731" t="s">
        <v>158</v>
      </c>
      <c r="J7" s="732"/>
      <c r="K7" s="732"/>
      <c r="L7" s="732" t="s">
        <v>152</v>
      </c>
      <c r="M7" s="732"/>
      <c r="N7" s="733"/>
      <c r="O7" s="731" t="s">
        <v>159</v>
      </c>
      <c r="P7" s="732"/>
      <c r="Q7" s="740"/>
      <c r="R7" s="739" t="s">
        <v>160</v>
      </c>
      <c r="S7" s="739"/>
      <c r="T7" s="739"/>
    </row>
    <row r="8" spans="1:20" ht="13.5" customHeight="1" thickBot="1">
      <c r="A8" s="116" t="s">
        <v>161</v>
      </c>
      <c r="B8" s="117"/>
      <c r="C8" s="734" t="s">
        <v>162</v>
      </c>
      <c r="D8" s="735"/>
      <c r="E8" s="736"/>
      <c r="F8" s="734" t="s">
        <v>163</v>
      </c>
      <c r="G8" s="735"/>
      <c r="H8" s="736"/>
      <c r="I8" s="734" t="s">
        <v>162</v>
      </c>
      <c r="J8" s="735"/>
      <c r="K8" s="735"/>
      <c r="L8" s="735" t="s">
        <v>162</v>
      </c>
      <c r="M8" s="735"/>
      <c r="N8" s="736"/>
      <c r="O8" s="734" t="s">
        <v>164</v>
      </c>
      <c r="P8" s="735"/>
      <c r="Q8" s="741"/>
      <c r="R8" s="739"/>
      <c r="S8" s="739"/>
      <c r="T8" s="739"/>
    </row>
    <row r="9" spans="1:20" ht="27.75" customHeight="1" thickBot="1">
      <c r="A9" s="165"/>
      <c r="B9" s="127"/>
      <c r="C9" s="166" t="s">
        <v>785</v>
      </c>
      <c r="D9" s="166" t="s">
        <v>943</v>
      </c>
      <c r="E9" s="166" t="s">
        <v>961</v>
      </c>
      <c r="F9" s="166" t="s">
        <v>785</v>
      </c>
      <c r="G9" s="166" t="s">
        <v>943</v>
      </c>
      <c r="H9" s="166" t="s">
        <v>961</v>
      </c>
      <c r="I9" s="166" t="s">
        <v>785</v>
      </c>
      <c r="J9" s="166" t="s">
        <v>943</v>
      </c>
      <c r="K9" s="166" t="s">
        <v>961</v>
      </c>
      <c r="L9" s="166" t="s">
        <v>785</v>
      </c>
      <c r="M9" s="166" t="s">
        <v>943</v>
      </c>
      <c r="N9" s="166" t="s">
        <v>961</v>
      </c>
      <c r="O9" s="166" t="s">
        <v>785</v>
      </c>
      <c r="P9" s="396" t="s">
        <v>943</v>
      </c>
      <c r="Q9" s="395" t="s">
        <v>961</v>
      </c>
      <c r="R9" s="415" t="s">
        <v>785</v>
      </c>
      <c r="S9" s="415" t="s">
        <v>943</v>
      </c>
      <c r="T9" s="415" t="s">
        <v>961</v>
      </c>
    </row>
    <row r="10" spans="1:20" ht="18" customHeight="1" thickBot="1">
      <c r="A10" s="168" t="s">
        <v>13</v>
      </c>
      <c r="B10" s="169" t="s">
        <v>216</v>
      </c>
      <c r="C10" s="170">
        <v>223192</v>
      </c>
      <c r="D10" s="170">
        <v>224685</v>
      </c>
      <c r="E10" s="170">
        <v>208287</v>
      </c>
      <c r="F10" s="170">
        <v>174116</v>
      </c>
      <c r="G10" s="170">
        <v>175610</v>
      </c>
      <c r="H10" s="170">
        <v>181294</v>
      </c>
      <c r="I10" s="170">
        <v>5478</v>
      </c>
      <c r="J10" s="170">
        <v>5478</v>
      </c>
      <c r="K10" s="170">
        <v>4221</v>
      </c>
      <c r="L10" s="170">
        <f>F10+I10</f>
        <v>179594</v>
      </c>
      <c r="M10" s="170">
        <f>G10+J10</f>
        <v>181088</v>
      </c>
      <c r="N10" s="170">
        <f>H10+K10</f>
        <v>185515</v>
      </c>
      <c r="O10" s="171">
        <f>L10/C10</f>
        <v>0.8046614573999068</v>
      </c>
      <c r="P10" s="397">
        <f>M10/D10</f>
        <v>0.8059639050225872</v>
      </c>
      <c r="Q10" s="397">
        <f>N10/E10</f>
        <v>0.89067008502691</v>
      </c>
      <c r="R10" s="405">
        <f>C10-L10</f>
        <v>43598</v>
      </c>
      <c r="S10" s="405">
        <f>D10-M10</f>
        <v>43597</v>
      </c>
      <c r="T10" s="405">
        <f>E10-N10</f>
        <v>22772</v>
      </c>
    </row>
    <row r="11" spans="1:20" ht="19.5" customHeight="1" thickBot="1">
      <c r="A11" s="172" t="s">
        <v>16</v>
      </c>
      <c r="B11" s="173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74"/>
      <c r="P11" s="398"/>
      <c r="Q11" s="420"/>
      <c r="R11" s="416"/>
      <c r="S11" s="416"/>
      <c r="T11" s="416"/>
    </row>
    <row r="12" spans="1:20" ht="18" customHeight="1" thickBot="1">
      <c r="A12" s="175" t="s">
        <v>17</v>
      </c>
      <c r="B12" s="176" t="s">
        <v>7</v>
      </c>
      <c r="C12" s="177">
        <v>49581</v>
      </c>
      <c r="D12" s="177">
        <v>49828</v>
      </c>
      <c r="E12" s="177">
        <v>48893</v>
      </c>
      <c r="F12" s="178">
        <v>46038</v>
      </c>
      <c r="G12" s="178">
        <v>46284</v>
      </c>
      <c r="H12" s="178">
        <v>41710</v>
      </c>
      <c r="I12" s="179">
        <v>2032</v>
      </c>
      <c r="J12" s="179">
        <v>2032</v>
      </c>
      <c r="K12" s="179">
        <v>2277</v>
      </c>
      <c r="L12" s="179">
        <f aca="true" t="shared" si="0" ref="L12:N19">F12+I12</f>
        <v>48070</v>
      </c>
      <c r="M12" s="179">
        <f t="shared" si="0"/>
        <v>48316</v>
      </c>
      <c r="N12" s="179">
        <f t="shared" si="0"/>
        <v>43987</v>
      </c>
      <c r="O12" s="180">
        <f aca="true" t="shared" si="1" ref="O12:O20">L12/C12*100%</f>
        <v>0.9695246162844638</v>
      </c>
      <c r="P12" s="399">
        <f aca="true" t="shared" si="2" ref="P12:Q20">M12/D12*100%</f>
        <v>0.9696556153166894</v>
      </c>
      <c r="Q12" s="399">
        <f t="shared" si="2"/>
        <v>0.8996584378131839</v>
      </c>
      <c r="R12" s="417">
        <f aca="true" t="shared" si="3" ref="R12:R20">C12-L12</f>
        <v>1511</v>
      </c>
      <c r="S12" s="417">
        <f aca="true" t="shared" si="4" ref="S12:T20">D12-M12</f>
        <v>1512</v>
      </c>
      <c r="T12" s="417">
        <f t="shared" si="4"/>
        <v>4906</v>
      </c>
    </row>
    <row r="13" spans="1:20" ht="18" customHeight="1" thickBot="1">
      <c r="A13" s="163" t="s">
        <v>18</v>
      </c>
      <c r="B13" s="123" t="s">
        <v>166</v>
      </c>
      <c r="C13" s="112">
        <v>17390</v>
      </c>
      <c r="D13" s="112">
        <v>17450</v>
      </c>
      <c r="E13" s="112">
        <v>24888</v>
      </c>
      <c r="F13" s="125">
        <v>5212</v>
      </c>
      <c r="G13" s="125">
        <v>5272</v>
      </c>
      <c r="H13" s="125">
        <v>4739</v>
      </c>
      <c r="I13" s="124">
        <v>1176</v>
      </c>
      <c r="J13" s="124">
        <v>1176</v>
      </c>
      <c r="K13" s="124">
        <v>1009</v>
      </c>
      <c r="L13" s="124">
        <f t="shared" si="0"/>
        <v>6388</v>
      </c>
      <c r="M13" s="124">
        <f t="shared" si="0"/>
        <v>6448</v>
      </c>
      <c r="N13" s="124">
        <f t="shared" si="0"/>
        <v>5748</v>
      </c>
      <c r="O13" s="126">
        <f t="shared" si="1"/>
        <v>0.36733755031627374</v>
      </c>
      <c r="P13" s="400">
        <f t="shared" si="2"/>
        <v>0.369512893982808</v>
      </c>
      <c r="Q13" s="400">
        <f t="shared" si="2"/>
        <v>0.23095467695274832</v>
      </c>
      <c r="R13" s="417">
        <f t="shared" si="3"/>
        <v>11002</v>
      </c>
      <c r="S13" s="417">
        <f t="shared" si="4"/>
        <v>11002</v>
      </c>
      <c r="T13" s="417">
        <f t="shared" si="4"/>
        <v>19140</v>
      </c>
    </row>
    <row r="14" spans="1:20" ht="18" customHeight="1" thickBot="1">
      <c r="A14" s="163" t="s">
        <v>19</v>
      </c>
      <c r="B14" s="119" t="s">
        <v>6</v>
      </c>
      <c r="C14" s="112">
        <v>20069</v>
      </c>
      <c r="D14" s="112">
        <v>20099</v>
      </c>
      <c r="E14" s="112">
        <v>21539</v>
      </c>
      <c r="F14" s="125">
        <v>4680</v>
      </c>
      <c r="G14" s="125">
        <v>4710</v>
      </c>
      <c r="H14" s="125">
        <v>4376</v>
      </c>
      <c r="I14" s="124">
        <v>11646</v>
      </c>
      <c r="J14" s="124">
        <v>11646</v>
      </c>
      <c r="K14" s="124">
        <v>7879</v>
      </c>
      <c r="L14" s="124">
        <f t="shared" si="0"/>
        <v>16326</v>
      </c>
      <c r="M14" s="124">
        <f t="shared" si="0"/>
        <v>16356</v>
      </c>
      <c r="N14" s="124">
        <f t="shared" si="0"/>
        <v>12255</v>
      </c>
      <c r="O14" s="126">
        <f t="shared" si="1"/>
        <v>0.8134934476057601</v>
      </c>
      <c r="P14" s="400">
        <f t="shared" si="2"/>
        <v>0.813771829444251</v>
      </c>
      <c r="Q14" s="400">
        <f t="shared" si="2"/>
        <v>0.5689679186591764</v>
      </c>
      <c r="R14" s="417">
        <f t="shared" si="3"/>
        <v>3743</v>
      </c>
      <c r="S14" s="417">
        <f t="shared" si="4"/>
        <v>3743</v>
      </c>
      <c r="T14" s="417">
        <f t="shared" si="4"/>
        <v>9284</v>
      </c>
    </row>
    <row r="15" spans="1:20" ht="18" customHeight="1" thickBot="1">
      <c r="A15" s="163" t="s">
        <v>20</v>
      </c>
      <c r="B15" s="119" t="s">
        <v>167</v>
      </c>
      <c r="C15" s="125">
        <v>13014</v>
      </c>
      <c r="D15" s="125">
        <v>13094</v>
      </c>
      <c r="E15" s="125">
        <v>12759</v>
      </c>
      <c r="F15" s="125">
        <v>8368</v>
      </c>
      <c r="G15" s="125">
        <v>8448</v>
      </c>
      <c r="H15" s="125">
        <v>6834</v>
      </c>
      <c r="I15" s="124">
        <v>2374</v>
      </c>
      <c r="J15" s="124">
        <v>2374</v>
      </c>
      <c r="K15" s="124">
        <v>1471</v>
      </c>
      <c r="L15" s="124">
        <f t="shared" si="0"/>
        <v>10742</v>
      </c>
      <c r="M15" s="124">
        <f t="shared" si="0"/>
        <v>10822</v>
      </c>
      <c r="N15" s="124">
        <f t="shared" si="0"/>
        <v>8305</v>
      </c>
      <c r="O15" s="126">
        <f t="shared" si="1"/>
        <v>0.8254187797756263</v>
      </c>
      <c r="P15" s="400">
        <f t="shared" si="2"/>
        <v>0.8264854131663357</v>
      </c>
      <c r="Q15" s="400">
        <f t="shared" si="2"/>
        <v>0.6509130809624579</v>
      </c>
      <c r="R15" s="417">
        <f t="shared" si="3"/>
        <v>2272</v>
      </c>
      <c r="S15" s="417">
        <f t="shared" si="4"/>
        <v>2272</v>
      </c>
      <c r="T15" s="417">
        <f t="shared" si="4"/>
        <v>4454</v>
      </c>
    </row>
    <row r="16" spans="1:20" ht="18" customHeight="1" thickBot="1">
      <c r="A16" s="163" t="s">
        <v>21</v>
      </c>
      <c r="B16" s="119" t="s">
        <v>172</v>
      </c>
      <c r="C16" s="125">
        <v>18807</v>
      </c>
      <c r="D16" s="125">
        <v>18797</v>
      </c>
      <c r="E16" s="125">
        <v>24054</v>
      </c>
      <c r="F16" s="112">
        <v>11253</v>
      </c>
      <c r="G16" s="112">
        <v>11263</v>
      </c>
      <c r="H16" s="112">
        <v>15670</v>
      </c>
      <c r="I16" s="124"/>
      <c r="J16" s="124"/>
      <c r="K16" s="124"/>
      <c r="L16" s="124">
        <f t="shared" si="0"/>
        <v>11253</v>
      </c>
      <c r="M16" s="124">
        <f t="shared" si="0"/>
        <v>11263</v>
      </c>
      <c r="N16" s="124">
        <f t="shared" si="0"/>
        <v>15670</v>
      </c>
      <c r="O16" s="126">
        <f t="shared" si="1"/>
        <v>0.5983410432285851</v>
      </c>
      <c r="P16" s="400">
        <f t="shared" si="2"/>
        <v>0.5991913603234559</v>
      </c>
      <c r="Q16" s="400">
        <f t="shared" si="2"/>
        <v>0.6514509021368587</v>
      </c>
      <c r="R16" s="417">
        <f t="shared" si="3"/>
        <v>7554</v>
      </c>
      <c r="S16" s="417">
        <f t="shared" si="4"/>
        <v>7534</v>
      </c>
      <c r="T16" s="417">
        <f t="shared" si="4"/>
        <v>8384</v>
      </c>
    </row>
    <row r="17" spans="1:20" ht="18" customHeight="1" thickBot="1">
      <c r="A17" s="163" t="s">
        <v>22</v>
      </c>
      <c r="B17" s="118" t="s">
        <v>168</v>
      </c>
      <c r="C17" s="125">
        <v>18792</v>
      </c>
      <c r="D17" s="125">
        <v>18792</v>
      </c>
      <c r="E17" s="125">
        <v>17920</v>
      </c>
      <c r="F17" s="125">
        <v>15414</v>
      </c>
      <c r="G17" s="125">
        <v>15414</v>
      </c>
      <c r="H17" s="125">
        <v>15387</v>
      </c>
      <c r="I17" s="124"/>
      <c r="J17" s="124"/>
      <c r="K17" s="124"/>
      <c r="L17" s="124">
        <f t="shared" si="0"/>
        <v>15414</v>
      </c>
      <c r="M17" s="124">
        <f t="shared" si="0"/>
        <v>15414</v>
      </c>
      <c r="N17" s="124">
        <f t="shared" si="0"/>
        <v>15387</v>
      </c>
      <c r="O17" s="126">
        <f t="shared" si="1"/>
        <v>0.820242656449553</v>
      </c>
      <c r="P17" s="400">
        <f t="shared" si="2"/>
        <v>0.820242656449553</v>
      </c>
      <c r="Q17" s="400">
        <f t="shared" si="2"/>
        <v>0.8586495535714286</v>
      </c>
      <c r="R17" s="417">
        <f t="shared" si="3"/>
        <v>3378</v>
      </c>
      <c r="S17" s="417">
        <f t="shared" si="4"/>
        <v>3378</v>
      </c>
      <c r="T17" s="417">
        <f t="shared" si="4"/>
        <v>2533</v>
      </c>
    </row>
    <row r="18" spans="1:20" ht="18" customHeight="1" thickBot="1">
      <c r="A18" s="163" t="s">
        <v>23</v>
      </c>
      <c r="B18" s="119" t="s">
        <v>41</v>
      </c>
      <c r="C18" s="125">
        <v>11106</v>
      </c>
      <c r="D18" s="125">
        <v>11136</v>
      </c>
      <c r="E18" s="125">
        <v>12734</v>
      </c>
      <c r="F18" s="125">
        <v>6657</v>
      </c>
      <c r="G18" s="125">
        <v>6687</v>
      </c>
      <c r="H18" s="125">
        <v>7219</v>
      </c>
      <c r="I18" s="124"/>
      <c r="J18" s="124"/>
      <c r="K18" s="124"/>
      <c r="L18" s="124">
        <f t="shared" si="0"/>
        <v>6657</v>
      </c>
      <c r="M18" s="124">
        <f t="shared" si="0"/>
        <v>6687</v>
      </c>
      <c r="N18" s="124">
        <f t="shared" si="0"/>
        <v>7219</v>
      </c>
      <c r="O18" s="126">
        <f t="shared" si="1"/>
        <v>0.5994057266342517</v>
      </c>
      <c r="P18" s="400">
        <f t="shared" si="2"/>
        <v>0.6004849137931034</v>
      </c>
      <c r="Q18" s="400">
        <f t="shared" si="2"/>
        <v>0.5669074917543584</v>
      </c>
      <c r="R18" s="417">
        <f t="shared" si="3"/>
        <v>4449</v>
      </c>
      <c r="S18" s="417">
        <f t="shared" si="4"/>
        <v>4449</v>
      </c>
      <c r="T18" s="417">
        <f t="shared" si="4"/>
        <v>5515</v>
      </c>
    </row>
    <row r="19" spans="1:20" ht="18" customHeight="1" thickBot="1">
      <c r="A19" s="163" t="s">
        <v>24</v>
      </c>
      <c r="B19" s="127" t="s">
        <v>79</v>
      </c>
      <c r="C19" s="128">
        <v>1291</v>
      </c>
      <c r="D19" s="128">
        <v>6191</v>
      </c>
      <c r="E19" s="128">
        <v>6896</v>
      </c>
      <c r="F19" s="128"/>
      <c r="G19" s="128">
        <v>4900</v>
      </c>
      <c r="H19" s="128">
        <v>6980</v>
      </c>
      <c r="I19" s="128"/>
      <c r="J19" s="128"/>
      <c r="K19" s="128"/>
      <c r="L19" s="128">
        <f t="shared" si="0"/>
        <v>0</v>
      </c>
      <c r="M19" s="128">
        <f t="shared" si="0"/>
        <v>4900</v>
      </c>
      <c r="N19" s="128">
        <f t="shared" si="0"/>
        <v>6980</v>
      </c>
      <c r="O19" s="129">
        <f t="shared" si="1"/>
        <v>0</v>
      </c>
      <c r="P19" s="401">
        <f t="shared" si="2"/>
        <v>0.7914714908738492</v>
      </c>
      <c r="Q19" s="401">
        <f t="shared" si="2"/>
        <v>1.0121809744779582</v>
      </c>
      <c r="R19" s="417">
        <f t="shared" si="3"/>
        <v>1291</v>
      </c>
      <c r="S19" s="417">
        <f t="shared" si="4"/>
        <v>1291</v>
      </c>
      <c r="T19" s="417">
        <f t="shared" si="4"/>
        <v>-84</v>
      </c>
    </row>
    <row r="20" spans="1:20" ht="18" customHeight="1" thickBot="1">
      <c r="A20" s="162" t="s">
        <v>47</v>
      </c>
      <c r="B20" s="120" t="s">
        <v>169</v>
      </c>
      <c r="C20" s="121">
        <f aca="true" t="shared" si="5" ref="C20:N20">SUM(C12:C19)</f>
        <v>150050</v>
      </c>
      <c r="D20" s="121">
        <f t="shared" si="5"/>
        <v>155387</v>
      </c>
      <c r="E20" s="121">
        <f t="shared" si="5"/>
        <v>169683</v>
      </c>
      <c r="F20" s="121">
        <f t="shared" si="5"/>
        <v>97622</v>
      </c>
      <c r="G20" s="121">
        <f t="shared" si="5"/>
        <v>102978</v>
      </c>
      <c r="H20" s="121">
        <f t="shared" si="5"/>
        <v>102915</v>
      </c>
      <c r="I20" s="121">
        <f t="shared" si="5"/>
        <v>17228</v>
      </c>
      <c r="J20" s="121">
        <f t="shared" si="5"/>
        <v>17228</v>
      </c>
      <c r="K20" s="121">
        <f t="shared" si="5"/>
        <v>12636</v>
      </c>
      <c r="L20" s="121">
        <f t="shared" si="5"/>
        <v>114850</v>
      </c>
      <c r="M20" s="121">
        <f t="shared" si="5"/>
        <v>120206</v>
      </c>
      <c r="N20" s="121">
        <f t="shared" si="5"/>
        <v>115551</v>
      </c>
      <c r="O20" s="122">
        <f t="shared" si="1"/>
        <v>0.76541152949017</v>
      </c>
      <c r="P20" s="402">
        <f t="shared" si="2"/>
        <v>0.7735910983544312</v>
      </c>
      <c r="Q20" s="402">
        <f t="shared" si="2"/>
        <v>0.6809815950920245</v>
      </c>
      <c r="R20" s="416">
        <f t="shared" si="3"/>
        <v>35200</v>
      </c>
      <c r="S20" s="416">
        <f t="shared" si="4"/>
        <v>35181</v>
      </c>
      <c r="T20" s="416">
        <f t="shared" si="4"/>
        <v>54132</v>
      </c>
    </row>
    <row r="21" spans="1:20" ht="19.5" customHeight="1" thickBot="1">
      <c r="A21" s="164" t="s">
        <v>25</v>
      </c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3"/>
      <c r="P21" s="403"/>
      <c r="Q21" s="421"/>
      <c r="R21" s="418"/>
      <c r="S21" s="418"/>
      <c r="T21" s="418"/>
    </row>
    <row r="22" spans="1:20" ht="18" customHeight="1" thickBot="1">
      <c r="A22" s="162" t="s">
        <v>26</v>
      </c>
      <c r="B22" s="120" t="s">
        <v>170</v>
      </c>
      <c r="C22" s="121">
        <v>111702</v>
      </c>
      <c r="D22" s="121">
        <v>120253</v>
      </c>
      <c r="E22" s="121">
        <v>117106</v>
      </c>
      <c r="F22" s="121">
        <v>10028</v>
      </c>
      <c r="G22" s="121">
        <v>19532</v>
      </c>
      <c r="H22" s="121">
        <v>28917</v>
      </c>
      <c r="I22" s="121">
        <v>54269</v>
      </c>
      <c r="J22" s="121">
        <v>54269</v>
      </c>
      <c r="K22" s="121">
        <v>50235</v>
      </c>
      <c r="L22" s="121">
        <f>F22+I22</f>
        <v>64297</v>
      </c>
      <c r="M22" s="121">
        <f>G22+J22</f>
        <v>73801</v>
      </c>
      <c r="N22" s="121">
        <f>H22+K22</f>
        <v>79152</v>
      </c>
      <c r="O22" s="122">
        <f>L22/C22</f>
        <v>0.5756118959374049</v>
      </c>
      <c r="P22" s="402">
        <f>M22/D22</f>
        <v>0.6137144187670993</v>
      </c>
      <c r="Q22" s="402">
        <f>N22/E22</f>
        <v>0.6759004662442574</v>
      </c>
      <c r="R22" s="416">
        <f>C22-L22</f>
        <v>47405</v>
      </c>
      <c r="S22" s="416">
        <f>D22-M22</f>
        <v>46452</v>
      </c>
      <c r="T22" s="416">
        <f>E22-N22</f>
        <v>37954</v>
      </c>
    </row>
    <row r="23" spans="1:20" ht="19.5" customHeight="1" thickBot="1">
      <c r="A23" s="162" t="s">
        <v>27</v>
      </c>
      <c r="B23" s="13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3"/>
      <c r="P23" s="403"/>
      <c r="Q23" s="421"/>
      <c r="R23" s="418"/>
      <c r="S23" s="418"/>
      <c r="T23" s="418"/>
    </row>
    <row r="24" spans="1:20" ht="18" customHeight="1" thickBot="1">
      <c r="A24" s="162" t="s">
        <v>29</v>
      </c>
      <c r="B24" s="120" t="s">
        <v>786</v>
      </c>
      <c r="C24" s="121">
        <v>59309</v>
      </c>
      <c r="D24" s="121">
        <v>59309</v>
      </c>
      <c r="E24" s="121">
        <v>54990</v>
      </c>
      <c r="F24" s="121">
        <v>42594</v>
      </c>
      <c r="G24" s="121">
        <v>42594</v>
      </c>
      <c r="H24" s="121">
        <v>37048</v>
      </c>
      <c r="I24" s="121">
        <v>15240</v>
      </c>
      <c r="J24" s="121">
        <v>15240</v>
      </c>
      <c r="K24" s="121">
        <v>16842</v>
      </c>
      <c r="L24" s="121">
        <f>SUM(F24,I24)</f>
        <v>57834</v>
      </c>
      <c r="M24" s="121">
        <f>SUM(G24,J24)</f>
        <v>57834</v>
      </c>
      <c r="N24" s="121">
        <f>SUM(H24,K24)</f>
        <v>53890</v>
      </c>
      <c r="O24" s="122">
        <f>L24/C24</f>
        <v>0.9751302500463673</v>
      </c>
      <c r="P24" s="402">
        <f>M24/D24</f>
        <v>0.9751302500463673</v>
      </c>
      <c r="Q24" s="402">
        <f>N24/E24</f>
        <v>0.9799963629750864</v>
      </c>
      <c r="R24" s="416">
        <f>C24-L24</f>
        <v>1475</v>
      </c>
      <c r="S24" s="416">
        <f>D24-M24</f>
        <v>1475</v>
      </c>
      <c r="T24" s="416">
        <f>E24-N24</f>
        <v>1100</v>
      </c>
    </row>
    <row r="25" spans="1:20" ht="19.5" customHeight="1" thickBot="1">
      <c r="A25" s="162" t="s">
        <v>32</v>
      </c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404"/>
      <c r="Q25" s="422"/>
      <c r="R25" s="418"/>
      <c r="S25" s="418"/>
      <c r="T25" s="418"/>
    </row>
    <row r="26" spans="1:20" ht="18" customHeight="1" thickBot="1">
      <c r="A26" s="162" t="s">
        <v>116</v>
      </c>
      <c r="B26" s="120" t="s">
        <v>171</v>
      </c>
      <c r="C26" s="121">
        <f aca="true" t="shared" si="6" ref="C26:N26">C10+C20+C22+C24</f>
        <v>544253</v>
      </c>
      <c r="D26" s="121">
        <f t="shared" si="6"/>
        <v>559634</v>
      </c>
      <c r="E26" s="121">
        <f t="shared" si="6"/>
        <v>550066</v>
      </c>
      <c r="F26" s="121">
        <f t="shared" si="6"/>
        <v>324360</v>
      </c>
      <c r="G26" s="121">
        <f t="shared" si="6"/>
        <v>340714</v>
      </c>
      <c r="H26" s="121">
        <f t="shared" si="6"/>
        <v>350174</v>
      </c>
      <c r="I26" s="121">
        <f t="shared" si="6"/>
        <v>92215</v>
      </c>
      <c r="J26" s="121">
        <f t="shared" si="6"/>
        <v>92215</v>
      </c>
      <c r="K26" s="121">
        <f t="shared" si="6"/>
        <v>83934</v>
      </c>
      <c r="L26" s="121">
        <f t="shared" si="6"/>
        <v>416575</v>
      </c>
      <c r="M26" s="121">
        <f t="shared" si="6"/>
        <v>432929</v>
      </c>
      <c r="N26" s="121">
        <f t="shared" si="6"/>
        <v>434108</v>
      </c>
      <c r="O26" s="122">
        <f>L26/C26</f>
        <v>0.7654068971599606</v>
      </c>
      <c r="P26" s="402">
        <f>M26/D26</f>
        <v>0.7735930983464193</v>
      </c>
      <c r="Q26" s="402">
        <f>N26/E26</f>
        <v>0.7891925696189185</v>
      </c>
      <c r="R26" s="419">
        <f>R10+R20+R22+R24</f>
        <v>127678</v>
      </c>
      <c r="S26" s="419">
        <f>S10+S20+S22+S24</f>
        <v>126705</v>
      </c>
      <c r="T26" s="419">
        <f>T10+T20+T22+T24</f>
        <v>115958</v>
      </c>
    </row>
    <row r="27" spans="18:19" ht="12.75" customHeight="1">
      <c r="R27" s="55"/>
      <c r="S27" s="55"/>
    </row>
  </sheetData>
  <sheetProtection selectLockedCells="1" selectUnlockedCells="1"/>
  <mergeCells count="14">
    <mergeCell ref="I1:R1"/>
    <mergeCell ref="R7:T8"/>
    <mergeCell ref="O7:Q7"/>
    <mergeCell ref="O8:Q8"/>
    <mergeCell ref="L7:N7"/>
    <mergeCell ref="L8:N8"/>
    <mergeCell ref="I7:K7"/>
    <mergeCell ref="I8:K8"/>
    <mergeCell ref="F7:H7"/>
    <mergeCell ref="F8:H8"/>
    <mergeCell ref="C7:E7"/>
    <mergeCell ref="C8:E8"/>
    <mergeCell ref="A4:R4"/>
    <mergeCell ref="A5:R5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0"/>
  <sheetViews>
    <sheetView view="pageBreakPreview" zoomScale="75" zoomScaleSheetLayoutView="75" zoomScalePageLayoutView="0" workbookViewId="0" topLeftCell="A1">
      <pane xSplit="31" ySplit="1" topLeftCell="AP2" activePane="bottomRight" state="frozen"/>
      <selection pane="topLeft" activeCell="A1" sqref="A1"/>
      <selection pane="topRight" activeCell="AF1" sqref="AF1"/>
      <selection pane="bottomLeft" activeCell="A2" sqref="A2"/>
      <selection pane="bottomRight" activeCell="A1" sqref="A1:BB1"/>
    </sheetView>
  </sheetViews>
  <sheetFormatPr defaultColWidth="9.140625" defaultRowHeight="12.75"/>
  <cols>
    <col min="1" max="28" width="2.7109375" style="197" customWidth="1"/>
    <col min="29" max="29" width="2.7109375" style="204" customWidth="1"/>
    <col min="30" max="32" width="2.7109375" style="197" customWidth="1"/>
    <col min="33" max="34" width="15.28125" style="197" customWidth="1"/>
    <col min="35" max="35" width="18.421875" style="197" customWidth="1"/>
    <col min="36" max="38" width="15.421875" style="197" customWidth="1"/>
    <col min="39" max="44" width="16.421875" style="197" customWidth="1"/>
    <col min="45" max="47" width="14.421875" style="197" customWidth="1"/>
    <col min="48" max="50" width="15.28125" style="197" customWidth="1"/>
    <col min="51" max="53" width="16.00390625" style="197" customWidth="1"/>
    <col min="54" max="55" width="14.57421875" style="197" customWidth="1"/>
    <col min="56" max="56" width="14.7109375" style="197" customWidth="1"/>
    <col min="57" max="57" width="2.7109375" style="197" customWidth="1"/>
    <col min="58" max="58" width="15.421875" style="197" customWidth="1"/>
    <col min="59" max="59" width="2.7109375" style="197" customWidth="1"/>
    <col min="60" max="16384" width="9.140625" style="197" customWidth="1"/>
  </cols>
  <sheetData>
    <row r="1" spans="1:54" ht="12.75" customHeight="1">
      <c r="A1" s="789" t="s">
        <v>1439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789"/>
      <c r="AQ1" s="789"/>
      <c r="AR1" s="789"/>
      <c r="AS1" s="789"/>
      <c r="AT1" s="789"/>
      <c r="AU1" s="789"/>
      <c r="AV1" s="789"/>
      <c r="AW1" s="789"/>
      <c r="AX1" s="789"/>
      <c r="AY1" s="789"/>
      <c r="AZ1" s="789"/>
      <c r="BA1" s="789"/>
      <c r="BB1" s="789"/>
    </row>
    <row r="3" spans="1:54" ht="39" customHeight="1">
      <c r="A3" s="745" t="s">
        <v>522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</row>
    <row r="4" spans="1:54" ht="15.75" customHeight="1">
      <c r="A4" s="746" t="s">
        <v>523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46"/>
      <c r="AV4" s="746"/>
      <c r="AW4" s="746"/>
      <c r="AX4" s="746"/>
      <c r="AY4" s="746"/>
      <c r="AZ4" s="746"/>
      <c r="BA4" s="746"/>
      <c r="BB4" s="746"/>
    </row>
    <row r="5" spans="1:56" ht="49.5" customHeight="1">
      <c r="A5" s="747" t="s">
        <v>250</v>
      </c>
      <c r="B5" s="748"/>
      <c r="C5" s="749" t="s">
        <v>251</v>
      </c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1" t="s">
        <v>252</v>
      </c>
      <c r="AD5" s="750"/>
      <c r="AE5" s="750"/>
      <c r="AF5" s="752"/>
      <c r="AG5" s="755" t="s">
        <v>42</v>
      </c>
      <c r="AH5" s="756"/>
      <c r="AI5" s="757"/>
      <c r="AJ5" s="742" t="s">
        <v>84</v>
      </c>
      <c r="AK5" s="743"/>
      <c r="AL5" s="744"/>
      <c r="AM5" s="742" t="s">
        <v>80</v>
      </c>
      <c r="AN5" s="743"/>
      <c r="AO5" s="744"/>
      <c r="AP5" s="742" t="s">
        <v>64</v>
      </c>
      <c r="AQ5" s="743"/>
      <c r="AR5" s="744"/>
      <c r="AS5" s="742" t="s">
        <v>253</v>
      </c>
      <c r="AT5" s="743"/>
      <c r="AU5" s="744"/>
      <c r="AV5" s="742" t="s">
        <v>165</v>
      </c>
      <c r="AW5" s="743"/>
      <c r="AX5" s="744"/>
      <c r="AY5" s="742" t="s">
        <v>78</v>
      </c>
      <c r="AZ5" s="743"/>
      <c r="BA5" s="744"/>
      <c r="BB5" s="742" t="s">
        <v>254</v>
      </c>
      <c r="BC5" s="743"/>
      <c r="BD5" s="744"/>
    </row>
    <row r="6" spans="1:56" ht="19.5" customHeight="1" thickBot="1">
      <c r="A6" s="758"/>
      <c r="B6" s="759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0"/>
      <c r="AG6" s="359" t="s">
        <v>230</v>
      </c>
      <c r="AH6" s="359" t="s">
        <v>926</v>
      </c>
      <c r="AI6" s="423" t="s">
        <v>962</v>
      </c>
      <c r="AJ6" s="358" t="s">
        <v>230</v>
      </c>
      <c r="AK6" s="583" t="s">
        <v>926</v>
      </c>
      <c r="AL6" s="424" t="s">
        <v>962</v>
      </c>
      <c r="AM6" s="358" t="s">
        <v>230</v>
      </c>
      <c r="AN6" s="583" t="s">
        <v>926</v>
      </c>
      <c r="AO6" s="424" t="s">
        <v>962</v>
      </c>
      <c r="AP6" s="358" t="s">
        <v>230</v>
      </c>
      <c r="AQ6" s="583" t="s">
        <v>926</v>
      </c>
      <c r="AR6" s="424" t="s">
        <v>962</v>
      </c>
      <c r="AS6" s="358" t="s">
        <v>230</v>
      </c>
      <c r="AT6" s="583" t="s">
        <v>926</v>
      </c>
      <c r="AU6" s="424" t="s">
        <v>962</v>
      </c>
      <c r="AV6" s="358" t="s">
        <v>230</v>
      </c>
      <c r="AW6" s="583" t="s">
        <v>926</v>
      </c>
      <c r="AX6" s="424" t="s">
        <v>962</v>
      </c>
      <c r="AY6" s="358" t="s">
        <v>230</v>
      </c>
      <c r="AZ6" s="583" t="s">
        <v>926</v>
      </c>
      <c r="BA6" s="424" t="s">
        <v>962</v>
      </c>
      <c r="BB6" s="358" t="s">
        <v>230</v>
      </c>
      <c r="BC6" s="583" t="s">
        <v>926</v>
      </c>
      <c r="BD6" s="424" t="s">
        <v>962</v>
      </c>
    </row>
    <row r="7" spans="1:60" s="202" customFormat="1" ht="25.5" customHeight="1">
      <c r="A7" s="761" t="s">
        <v>255</v>
      </c>
      <c r="B7" s="762"/>
      <c r="C7" s="763" t="s">
        <v>524</v>
      </c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53" t="s">
        <v>525</v>
      </c>
      <c r="AD7" s="753"/>
      <c r="AE7" s="753"/>
      <c r="AF7" s="754"/>
      <c r="AG7" s="217">
        <f aca="true" t="shared" si="0" ref="AG7:AH12">SUM(AJ7,AM7,AP7,AS7,AV7,AY7,BB7)</f>
        <v>222725684</v>
      </c>
      <c r="AH7" s="217">
        <f t="shared" si="0"/>
        <v>222918078</v>
      </c>
      <c r="AI7" s="217">
        <f>SUM(AL7,AO7,AR7,AU7,AX7,BA7,BD7)</f>
        <v>222918078</v>
      </c>
      <c r="AJ7" s="342">
        <v>222725684</v>
      </c>
      <c r="AK7" s="425">
        <v>222918078</v>
      </c>
      <c r="AL7" s="349">
        <v>222918078</v>
      </c>
      <c r="AM7" s="572"/>
      <c r="AN7" s="575"/>
      <c r="AO7" s="337"/>
      <c r="AP7" s="572"/>
      <c r="AQ7" s="575"/>
      <c r="AR7" s="337"/>
      <c r="AS7" s="572"/>
      <c r="AT7" s="575"/>
      <c r="AU7" s="337"/>
      <c r="AV7" s="579"/>
      <c r="AW7" s="581"/>
      <c r="AX7" s="580"/>
      <c r="AY7" s="579"/>
      <c r="AZ7" s="581"/>
      <c r="BA7" s="580"/>
      <c r="BB7" s="579"/>
      <c r="BC7" s="581"/>
      <c r="BD7" s="580"/>
      <c r="BF7" s="568"/>
      <c r="BH7" s="568"/>
    </row>
    <row r="8" spans="1:60" s="202" customFormat="1" ht="25.5" customHeight="1">
      <c r="A8" s="764" t="s">
        <v>258</v>
      </c>
      <c r="B8" s="765"/>
      <c r="C8" s="766" t="s">
        <v>526</v>
      </c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7" t="s">
        <v>527</v>
      </c>
      <c r="AD8" s="767"/>
      <c r="AE8" s="767"/>
      <c r="AF8" s="768"/>
      <c r="AG8" s="217">
        <f t="shared" si="0"/>
        <v>147993750</v>
      </c>
      <c r="AH8" s="217">
        <f t="shared" si="0"/>
        <v>155446700</v>
      </c>
      <c r="AI8" s="217">
        <f aca="true" t="shared" si="1" ref="AI8:AI71">SUM(AL8,AO8,AR8,AU8,AX8,BA8,BD8)</f>
        <v>155446700</v>
      </c>
      <c r="AJ8" s="343">
        <v>147993750</v>
      </c>
      <c r="AK8" s="426">
        <v>155446700</v>
      </c>
      <c r="AL8" s="350">
        <v>155446700</v>
      </c>
      <c r="AM8" s="355"/>
      <c r="AN8" s="571"/>
      <c r="AO8" s="338"/>
      <c r="AP8" s="355"/>
      <c r="AQ8" s="571"/>
      <c r="AR8" s="338"/>
      <c r="AS8" s="355"/>
      <c r="AT8" s="571"/>
      <c r="AU8" s="338"/>
      <c r="AV8" s="577"/>
      <c r="AW8" s="578"/>
      <c r="AX8" s="340"/>
      <c r="AY8" s="577"/>
      <c r="AZ8" s="578"/>
      <c r="BA8" s="340"/>
      <c r="BB8" s="577"/>
      <c r="BC8" s="578"/>
      <c r="BD8" s="340"/>
      <c r="BF8" s="568"/>
      <c r="BH8" s="568"/>
    </row>
    <row r="9" spans="1:60" s="202" customFormat="1" ht="25.5" customHeight="1">
      <c r="A9" s="764" t="s">
        <v>259</v>
      </c>
      <c r="B9" s="765"/>
      <c r="C9" s="766" t="s">
        <v>528</v>
      </c>
      <c r="D9" s="766"/>
      <c r="E9" s="766"/>
      <c r="F9" s="766"/>
      <c r="G9" s="766"/>
      <c r="H9" s="766"/>
      <c r="I9" s="766"/>
      <c r="J9" s="766"/>
      <c r="K9" s="766"/>
      <c r="L9" s="766"/>
      <c r="M9" s="766"/>
      <c r="N9" s="766"/>
      <c r="O9" s="766"/>
      <c r="P9" s="766"/>
      <c r="Q9" s="766"/>
      <c r="R9" s="766"/>
      <c r="S9" s="766"/>
      <c r="T9" s="766"/>
      <c r="U9" s="766"/>
      <c r="V9" s="766"/>
      <c r="W9" s="766"/>
      <c r="X9" s="766"/>
      <c r="Y9" s="766"/>
      <c r="Z9" s="766"/>
      <c r="AA9" s="766"/>
      <c r="AB9" s="766"/>
      <c r="AC9" s="767" t="s">
        <v>529</v>
      </c>
      <c r="AD9" s="767"/>
      <c r="AE9" s="767"/>
      <c r="AF9" s="768"/>
      <c r="AG9" s="217">
        <f t="shared" si="0"/>
        <v>190279178</v>
      </c>
      <c r="AH9" s="217">
        <f t="shared" si="0"/>
        <v>192618969</v>
      </c>
      <c r="AI9" s="217">
        <f t="shared" si="1"/>
        <v>192618969</v>
      </c>
      <c r="AJ9" s="343">
        <v>190279178</v>
      </c>
      <c r="AK9" s="426">
        <v>192618969</v>
      </c>
      <c r="AL9" s="350">
        <v>192618969</v>
      </c>
      <c r="AM9" s="355"/>
      <c r="AN9" s="571"/>
      <c r="AO9" s="338"/>
      <c r="AP9" s="355"/>
      <c r="AQ9" s="571"/>
      <c r="AR9" s="338"/>
      <c r="AS9" s="355"/>
      <c r="AT9" s="571"/>
      <c r="AU9" s="338"/>
      <c r="AV9" s="577"/>
      <c r="AW9" s="578"/>
      <c r="AX9" s="340"/>
      <c r="AY9" s="577"/>
      <c r="AZ9" s="578"/>
      <c r="BA9" s="340"/>
      <c r="BB9" s="577"/>
      <c r="BC9" s="578"/>
      <c r="BD9" s="340"/>
      <c r="BF9" s="568"/>
      <c r="BH9" s="568"/>
    </row>
    <row r="10" spans="1:60" ht="25.5" customHeight="1">
      <c r="A10" s="764" t="s">
        <v>260</v>
      </c>
      <c r="B10" s="765"/>
      <c r="C10" s="766" t="s">
        <v>530</v>
      </c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7" t="s">
        <v>531</v>
      </c>
      <c r="AD10" s="767"/>
      <c r="AE10" s="767"/>
      <c r="AF10" s="768"/>
      <c r="AG10" s="217">
        <f t="shared" si="0"/>
        <v>10028480</v>
      </c>
      <c r="AH10" s="217">
        <f t="shared" si="0"/>
        <v>12286532</v>
      </c>
      <c r="AI10" s="217">
        <f t="shared" si="1"/>
        <v>12286532</v>
      </c>
      <c r="AJ10" s="343">
        <v>10028480</v>
      </c>
      <c r="AK10" s="426">
        <v>12286532</v>
      </c>
      <c r="AL10" s="350">
        <v>12286532</v>
      </c>
      <c r="AM10" s="355"/>
      <c r="AN10" s="571"/>
      <c r="AO10" s="338"/>
      <c r="AP10" s="355"/>
      <c r="AQ10" s="571"/>
      <c r="AR10" s="338"/>
      <c r="AS10" s="355"/>
      <c r="AT10" s="571"/>
      <c r="AU10" s="338"/>
      <c r="AV10" s="355"/>
      <c r="AW10" s="571"/>
      <c r="AX10" s="338"/>
      <c r="AY10" s="355"/>
      <c r="AZ10" s="571"/>
      <c r="BA10" s="338"/>
      <c r="BB10" s="355"/>
      <c r="BC10" s="571"/>
      <c r="BD10" s="338"/>
      <c r="BF10" s="568"/>
      <c r="BH10" s="568"/>
    </row>
    <row r="11" spans="1:60" s="201" customFormat="1" ht="25.5" customHeight="1">
      <c r="A11" s="764" t="s">
        <v>261</v>
      </c>
      <c r="B11" s="765"/>
      <c r="C11" s="766" t="s">
        <v>532</v>
      </c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7" t="s">
        <v>533</v>
      </c>
      <c r="AD11" s="767"/>
      <c r="AE11" s="767"/>
      <c r="AF11" s="768"/>
      <c r="AG11" s="217">
        <f t="shared" si="0"/>
        <v>0</v>
      </c>
      <c r="AH11" s="217">
        <f t="shared" si="0"/>
        <v>10307620</v>
      </c>
      <c r="AI11" s="217">
        <f t="shared" si="1"/>
        <v>10307620</v>
      </c>
      <c r="AJ11" s="360"/>
      <c r="AK11" s="427">
        <v>10307620</v>
      </c>
      <c r="AL11" s="361">
        <v>10307620</v>
      </c>
      <c r="AM11" s="573"/>
      <c r="AN11" s="576"/>
      <c r="AO11" s="574"/>
      <c r="AP11" s="573"/>
      <c r="AQ11" s="576"/>
      <c r="AR11" s="574"/>
      <c r="AS11" s="355"/>
      <c r="AT11" s="571"/>
      <c r="AU11" s="338"/>
      <c r="AV11" s="355"/>
      <c r="AW11" s="571"/>
      <c r="AX11" s="338"/>
      <c r="AY11" s="355"/>
      <c r="AZ11" s="571"/>
      <c r="BA11" s="338"/>
      <c r="BB11" s="355"/>
      <c r="BC11" s="571"/>
      <c r="BD11" s="338"/>
      <c r="BF11" s="568"/>
      <c r="BH11" s="568"/>
    </row>
    <row r="12" spans="1:60" s="201" customFormat="1" ht="25.5" customHeight="1">
      <c r="A12" s="764" t="s">
        <v>262</v>
      </c>
      <c r="B12" s="765"/>
      <c r="C12" s="766" t="s">
        <v>534</v>
      </c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7" t="s">
        <v>535</v>
      </c>
      <c r="AD12" s="767"/>
      <c r="AE12" s="767"/>
      <c r="AF12" s="768"/>
      <c r="AG12" s="217">
        <f t="shared" si="0"/>
        <v>0</v>
      </c>
      <c r="AH12" s="217">
        <f t="shared" si="0"/>
        <v>0</v>
      </c>
      <c r="AI12" s="217">
        <f t="shared" si="1"/>
        <v>0</v>
      </c>
      <c r="AJ12" s="360"/>
      <c r="AK12" s="427"/>
      <c r="AL12" s="361"/>
      <c r="AM12" s="573"/>
      <c r="AN12" s="576"/>
      <c r="AO12" s="574"/>
      <c r="AP12" s="573"/>
      <c r="AQ12" s="576"/>
      <c r="AR12" s="574"/>
      <c r="AS12" s="355"/>
      <c r="AT12" s="571"/>
      <c r="AU12" s="338"/>
      <c r="AV12" s="355"/>
      <c r="AW12" s="571"/>
      <c r="AX12" s="338"/>
      <c r="AY12" s="355"/>
      <c r="AZ12" s="571"/>
      <c r="BA12" s="338"/>
      <c r="BB12" s="355"/>
      <c r="BC12" s="571"/>
      <c r="BD12" s="338"/>
      <c r="BF12" s="568"/>
      <c r="BH12" s="568"/>
    </row>
    <row r="13" spans="1:60" s="206" customFormat="1" ht="25.5" customHeight="1">
      <c r="A13" s="769" t="s">
        <v>265</v>
      </c>
      <c r="B13" s="770"/>
      <c r="C13" s="771" t="s">
        <v>758</v>
      </c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2" t="s">
        <v>536</v>
      </c>
      <c r="AD13" s="772"/>
      <c r="AE13" s="772"/>
      <c r="AF13" s="773"/>
      <c r="AG13" s="209">
        <f>SUM(AG7:AG12)</f>
        <v>571027092</v>
      </c>
      <c r="AH13" s="209">
        <f>SUM(AH7:AH12)</f>
        <v>593577899</v>
      </c>
      <c r="AI13" s="209">
        <f t="shared" si="1"/>
        <v>593577899</v>
      </c>
      <c r="AJ13" s="344">
        <f aca="true" t="shared" si="2" ref="AJ13:BD13">SUM(AJ7:AJ12)</f>
        <v>571027092</v>
      </c>
      <c r="AK13" s="432">
        <f t="shared" si="2"/>
        <v>593577899</v>
      </c>
      <c r="AL13" s="428">
        <f>SUM(AL7:AL12)</f>
        <v>593577899</v>
      </c>
      <c r="AM13" s="356">
        <f t="shared" si="2"/>
        <v>0</v>
      </c>
      <c r="AN13" s="432">
        <f t="shared" si="2"/>
        <v>0</v>
      </c>
      <c r="AO13" s="210">
        <f t="shared" si="2"/>
        <v>0</v>
      </c>
      <c r="AP13" s="356">
        <f t="shared" si="2"/>
        <v>0</v>
      </c>
      <c r="AQ13" s="432">
        <f t="shared" si="2"/>
        <v>0</v>
      </c>
      <c r="AR13" s="210">
        <f t="shared" si="2"/>
        <v>0</v>
      </c>
      <c r="AS13" s="356">
        <f t="shared" si="2"/>
        <v>0</v>
      </c>
      <c r="AT13" s="432">
        <f t="shared" si="2"/>
        <v>0</v>
      </c>
      <c r="AU13" s="210">
        <f t="shared" si="2"/>
        <v>0</v>
      </c>
      <c r="AV13" s="356">
        <f t="shared" si="2"/>
        <v>0</v>
      </c>
      <c r="AW13" s="432">
        <f t="shared" si="2"/>
        <v>0</v>
      </c>
      <c r="AX13" s="210">
        <f t="shared" si="2"/>
        <v>0</v>
      </c>
      <c r="AY13" s="356">
        <f t="shared" si="2"/>
        <v>0</v>
      </c>
      <c r="AZ13" s="432">
        <f t="shared" si="2"/>
        <v>0</v>
      </c>
      <c r="BA13" s="210">
        <f t="shared" si="2"/>
        <v>0</v>
      </c>
      <c r="BB13" s="356">
        <f t="shared" si="2"/>
        <v>0</v>
      </c>
      <c r="BC13" s="432">
        <f t="shared" si="2"/>
        <v>0</v>
      </c>
      <c r="BD13" s="210">
        <f t="shared" si="2"/>
        <v>0</v>
      </c>
      <c r="BF13" s="568"/>
      <c r="BH13" s="568"/>
    </row>
    <row r="14" spans="1:60" ht="25.5" customHeight="1">
      <c r="A14" s="764" t="s">
        <v>268</v>
      </c>
      <c r="B14" s="765"/>
      <c r="C14" s="766" t="s">
        <v>537</v>
      </c>
      <c r="D14" s="766"/>
      <c r="E14" s="766"/>
      <c r="F14" s="766"/>
      <c r="G14" s="766"/>
      <c r="H14" s="766"/>
      <c r="I14" s="766"/>
      <c r="J14" s="766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7" t="s">
        <v>538</v>
      </c>
      <c r="AD14" s="767"/>
      <c r="AE14" s="767"/>
      <c r="AF14" s="768"/>
      <c r="AG14" s="208">
        <f aca="true" t="shared" si="3" ref="AG14:AH18">SUM(AJ14,AM14,AP14,AS14,AV14,AY14,BB14)</f>
        <v>0</v>
      </c>
      <c r="AH14" s="208">
        <f t="shared" si="3"/>
        <v>0</v>
      </c>
      <c r="AI14" s="217">
        <f t="shared" si="1"/>
        <v>3845</v>
      </c>
      <c r="AJ14" s="343"/>
      <c r="AK14" s="426"/>
      <c r="AL14" s="350">
        <v>3845</v>
      </c>
      <c r="AM14" s="355"/>
      <c r="AN14" s="571"/>
      <c r="AO14" s="338"/>
      <c r="AP14" s="355"/>
      <c r="AQ14" s="571"/>
      <c r="AR14" s="338"/>
      <c r="AS14" s="355"/>
      <c r="AT14" s="571"/>
      <c r="AU14" s="338"/>
      <c r="AV14" s="355"/>
      <c r="AW14" s="571"/>
      <c r="AX14" s="338"/>
      <c r="AY14" s="355"/>
      <c r="AZ14" s="571"/>
      <c r="BA14" s="338"/>
      <c r="BB14" s="355"/>
      <c r="BC14" s="571"/>
      <c r="BD14" s="338"/>
      <c r="BF14" s="568"/>
      <c r="BH14" s="568"/>
    </row>
    <row r="15" spans="1:60" ht="25.5" customHeight="1">
      <c r="A15" s="764" t="s">
        <v>269</v>
      </c>
      <c r="B15" s="765"/>
      <c r="C15" s="766" t="s">
        <v>539</v>
      </c>
      <c r="D15" s="766"/>
      <c r="E15" s="766"/>
      <c r="F15" s="766"/>
      <c r="G15" s="766"/>
      <c r="H15" s="766"/>
      <c r="I15" s="766"/>
      <c r="J15" s="766"/>
      <c r="K15" s="766"/>
      <c r="L15" s="766"/>
      <c r="M15" s="766"/>
      <c r="N15" s="766"/>
      <c r="O15" s="766"/>
      <c r="P15" s="766"/>
      <c r="Q15" s="766"/>
      <c r="R15" s="766"/>
      <c r="S15" s="766"/>
      <c r="T15" s="766"/>
      <c r="U15" s="766"/>
      <c r="V15" s="766"/>
      <c r="W15" s="766"/>
      <c r="X15" s="766"/>
      <c r="Y15" s="766"/>
      <c r="Z15" s="766"/>
      <c r="AA15" s="766"/>
      <c r="AB15" s="766"/>
      <c r="AC15" s="767" t="s">
        <v>540</v>
      </c>
      <c r="AD15" s="767"/>
      <c r="AE15" s="767"/>
      <c r="AF15" s="768"/>
      <c r="AG15" s="208">
        <f t="shared" si="3"/>
        <v>0</v>
      </c>
      <c r="AH15" s="208">
        <f t="shared" si="3"/>
        <v>0</v>
      </c>
      <c r="AI15" s="217">
        <f t="shared" si="1"/>
        <v>0</v>
      </c>
      <c r="AJ15" s="343"/>
      <c r="AK15" s="426"/>
      <c r="AL15" s="350"/>
      <c r="AM15" s="355"/>
      <c r="AN15" s="571"/>
      <c r="AO15" s="338"/>
      <c r="AP15" s="355"/>
      <c r="AQ15" s="571"/>
      <c r="AR15" s="338"/>
      <c r="AS15" s="355"/>
      <c r="AT15" s="571"/>
      <c r="AU15" s="338"/>
      <c r="AV15" s="355"/>
      <c r="AW15" s="571"/>
      <c r="AX15" s="338"/>
      <c r="AY15" s="355"/>
      <c r="AZ15" s="571"/>
      <c r="BA15" s="338"/>
      <c r="BB15" s="355"/>
      <c r="BC15" s="571"/>
      <c r="BD15" s="338"/>
      <c r="BF15" s="568"/>
      <c r="BH15" s="568"/>
    </row>
    <row r="16" spans="1:60" ht="25.5" customHeight="1">
      <c r="A16" s="764" t="s">
        <v>272</v>
      </c>
      <c r="B16" s="765"/>
      <c r="C16" s="766" t="s">
        <v>541</v>
      </c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7" t="s">
        <v>542</v>
      </c>
      <c r="AD16" s="767"/>
      <c r="AE16" s="767"/>
      <c r="AF16" s="768"/>
      <c r="AG16" s="208">
        <f t="shared" si="3"/>
        <v>0</v>
      </c>
      <c r="AH16" s="208">
        <f t="shared" si="3"/>
        <v>0</v>
      </c>
      <c r="AI16" s="217">
        <f t="shared" si="1"/>
        <v>0</v>
      </c>
      <c r="AJ16" s="343"/>
      <c r="AK16" s="426"/>
      <c r="AL16" s="350"/>
      <c r="AM16" s="355"/>
      <c r="AN16" s="571"/>
      <c r="AO16" s="338"/>
      <c r="AP16" s="355"/>
      <c r="AQ16" s="571"/>
      <c r="AR16" s="338"/>
      <c r="AS16" s="355"/>
      <c r="AT16" s="571"/>
      <c r="AU16" s="338"/>
      <c r="AV16" s="355"/>
      <c r="AW16" s="571"/>
      <c r="AX16" s="338"/>
      <c r="AY16" s="355"/>
      <c r="AZ16" s="571"/>
      <c r="BA16" s="338"/>
      <c r="BB16" s="355"/>
      <c r="BC16" s="571"/>
      <c r="BD16" s="338"/>
      <c r="BF16" s="568"/>
      <c r="BH16" s="568"/>
    </row>
    <row r="17" spans="1:60" ht="25.5" customHeight="1">
      <c r="A17" s="764" t="s">
        <v>273</v>
      </c>
      <c r="B17" s="765"/>
      <c r="C17" s="766" t="s">
        <v>543</v>
      </c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6"/>
      <c r="T17" s="766"/>
      <c r="U17" s="766"/>
      <c r="V17" s="766"/>
      <c r="W17" s="766"/>
      <c r="X17" s="766"/>
      <c r="Y17" s="766"/>
      <c r="Z17" s="766"/>
      <c r="AA17" s="766"/>
      <c r="AB17" s="766"/>
      <c r="AC17" s="767" t="s">
        <v>544</v>
      </c>
      <c r="AD17" s="767"/>
      <c r="AE17" s="767"/>
      <c r="AF17" s="768"/>
      <c r="AG17" s="208">
        <f t="shared" si="3"/>
        <v>0</v>
      </c>
      <c r="AH17" s="208">
        <f t="shared" si="3"/>
        <v>381000</v>
      </c>
      <c r="AI17" s="217">
        <f t="shared" si="1"/>
        <v>381000</v>
      </c>
      <c r="AJ17" s="343"/>
      <c r="AK17" s="426"/>
      <c r="AL17" s="350"/>
      <c r="AM17" s="355"/>
      <c r="AN17" s="571"/>
      <c r="AO17" s="338"/>
      <c r="AP17" s="355"/>
      <c r="AQ17" s="571"/>
      <c r="AR17" s="338"/>
      <c r="AS17" s="355"/>
      <c r="AT17" s="571"/>
      <c r="AU17" s="338"/>
      <c r="AV17" s="355"/>
      <c r="AW17" s="571"/>
      <c r="AX17" s="338"/>
      <c r="AY17" s="355"/>
      <c r="AZ17" s="571"/>
      <c r="BA17" s="338"/>
      <c r="BB17" s="355"/>
      <c r="BC17" s="571">
        <v>381000</v>
      </c>
      <c r="BD17" s="338">
        <v>381000</v>
      </c>
      <c r="BF17" s="568"/>
      <c r="BH17" s="568"/>
    </row>
    <row r="18" spans="1:60" ht="25.5" customHeight="1">
      <c r="A18" s="764" t="s">
        <v>274</v>
      </c>
      <c r="B18" s="765"/>
      <c r="C18" s="766" t="s">
        <v>545</v>
      </c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6"/>
      <c r="U18" s="766"/>
      <c r="V18" s="766"/>
      <c r="W18" s="766"/>
      <c r="X18" s="766"/>
      <c r="Y18" s="766"/>
      <c r="Z18" s="766"/>
      <c r="AA18" s="766"/>
      <c r="AB18" s="766"/>
      <c r="AC18" s="767" t="s">
        <v>546</v>
      </c>
      <c r="AD18" s="767"/>
      <c r="AE18" s="767"/>
      <c r="AF18" s="768"/>
      <c r="AG18" s="208">
        <f t="shared" si="3"/>
        <v>746039091</v>
      </c>
      <c r="AH18" s="208">
        <f t="shared" si="3"/>
        <v>278669929</v>
      </c>
      <c r="AI18" s="217">
        <f t="shared" si="1"/>
        <v>241593883</v>
      </c>
      <c r="AJ18" s="343">
        <v>703175907</v>
      </c>
      <c r="AK18" s="426">
        <v>149998195</v>
      </c>
      <c r="AL18" s="350">
        <v>138729058</v>
      </c>
      <c r="AM18" s="355">
        <v>23303836</v>
      </c>
      <c r="AN18" s="571">
        <v>26040836</v>
      </c>
      <c r="AO18" s="338">
        <v>2737000</v>
      </c>
      <c r="AP18" s="355"/>
      <c r="AQ18" s="571">
        <v>6979959</v>
      </c>
      <c r="AR18" s="338">
        <v>6979959</v>
      </c>
      <c r="AS18" s="355">
        <v>16757530</v>
      </c>
      <c r="AT18" s="571">
        <v>28959655</v>
      </c>
      <c r="AU18" s="338">
        <v>27091584</v>
      </c>
      <c r="AV18" s="355"/>
      <c r="AW18" s="571">
        <v>2284269</v>
      </c>
      <c r="AX18" s="338">
        <v>2284269</v>
      </c>
      <c r="AY18" s="355">
        <v>2647400</v>
      </c>
      <c r="AZ18" s="571">
        <v>2647400</v>
      </c>
      <c r="BA18" s="338">
        <v>2647400</v>
      </c>
      <c r="BB18" s="355">
        <v>154418</v>
      </c>
      <c r="BC18" s="571">
        <v>61759615</v>
      </c>
      <c r="BD18" s="338">
        <v>61124613</v>
      </c>
      <c r="BF18" s="568"/>
      <c r="BH18" s="568"/>
    </row>
    <row r="19" spans="1:60" s="202" customFormat="1" ht="25.5" customHeight="1">
      <c r="A19" s="774" t="s">
        <v>275</v>
      </c>
      <c r="B19" s="775"/>
      <c r="C19" s="776" t="s">
        <v>757</v>
      </c>
      <c r="D19" s="776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6"/>
      <c r="P19" s="776"/>
      <c r="Q19" s="776"/>
      <c r="R19" s="776"/>
      <c r="S19" s="776"/>
      <c r="T19" s="776"/>
      <c r="U19" s="776"/>
      <c r="V19" s="776"/>
      <c r="W19" s="776"/>
      <c r="X19" s="776"/>
      <c r="Y19" s="776"/>
      <c r="Z19" s="776"/>
      <c r="AA19" s="776"/>
      <c r="AB19" s="776"/>
      <c r="AC19" s="777" t="s">
        <v>547</v>
      </c>
      <c r="AD19" s="777"/>
      <c r="AE19" s="777"/>
      <c r="AF19" s="778"/>
      <c r="AG19" s="213">
        <f>SUM(AG13,AG14:AG18)</f>
        <v>1317066183</v>
      </c>
      <c r="AH19" s="213">
        <f>SUM(AH13,AH14:AH18)</f>
        <v>872628828</v>
      </c>
      <c r="AI19" s="213">
        <f t="shared" si="1"/>
        <v>835556627</v>
      </c>
      <c r="AJ19" s="430">
        <f aca="true" t="shared" si="4" ref="AJ19:BD19">SUM(AJ13,AJ14:AJ18)</f>
        <v>1274202999</v>
      </c>
      <c r="AK19" s="434">
        <f t="shared" si="4"/>
        <v>743576094</v>
      </c>
      <c r="AL19" s="215">
        <f t="shared" si="4"/>
        <v>732310802</v>
      </c>
      <c r="AM19" s="430">
        <f t="shared" si="4"/>
        <v>23303836</v>
      </c>
      <c r="AN19" s="434">
        <f t="shared" si="4"/>
        <v>26040836</v>
      </c>
      <c r="AO19" s="215">
        <f t="shared" si="4"/>
        <v>2737000</v>
      </c>
      <c r="AP19" s="430">
        <f t="shared" si="4"/>
        <v>0</v>
      </c>
      <c r="AQ19" s="434">
        <f t="shared" si="4"/>
        <v>6979959</v>
      </c>
      <c r="AR19" s="431">
        <f t="shared" si="4"/>
        <v>6979959</v>
      </c>
      <c r="AS19" s="430">
        <f t="shared" si="4"/>
        <v>16757530</v>
      </c>
      <c r="AT19" s="433">
        <f t="shared" si="4"/>
        <v>28959655</v>
      </c>
      <c r="AU19" s="429">
        <f t="shared" si="4"/>
        <v>27091584</v>
      </c>
      <c r="AV19" s="430">
        <f t="shared" si="4"/>
        <v>0</v>
      </c>
      <c r="AW19" s="434">
        <f t="shared" si="4"/>
        <v>2284269</v>
      </c>
      <c r="AX19" s="431">
        <f t="shared" si="4"/>
        <v>2284269</v>
      </c>
      <c r="AY19" s="430">
        <f t="shared" si="4"/>
        <v>2647400</v>
      </c>
      <c r="AZ19" s="433">
        <f t="shared" si="4"/>
        <v>2647400</v>
      </c>
      <c r="BA19" s="429">
        <f t="shared" si="4"/>
        <v>2647400</v>
      </c>
      <c r="BB19" s="430">
        <f t="shared" si="4"/>
        <v>154418</v>
      </c>
      <c r="BC19" s="433">
        <f t="shared" si="4"/>
        <v>62140615</v>
      </c>
      <c r="BD19" s="582">
        <f t="shared" si="4"/>
        <v>61505613</v>
      </c>
      <c r="BE19" s="594"/>
      <c r="BF19" s="568"/>
      <c r="BG19" s="594"/>
      <c r="BH19" s="568"/>
    </row>
    <row r="20" spans="1:60" ht="25.5" customHeight="1">
      <c r="A20" s="764" t="s">
        <v>278</v>
      </c>
      <c r="B20" s="765"/>
      <c r="C20" s="766" t="s">
        <v>548</v>
      </c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7" t="s">
        <v>549</v>
      </c>
      <c r="AD20" s="767"/>
      <c r="AE20" s="767"/>
      <c r="AF20" s="768"/>
      <c r="AG20" s="208">
        <f aca="true" t="shared" si="5" ref="AG20:AH24">SUM(AJ20,AM20,AP20,AS20,AV20,AY20,BB20)</f>
        <v>0</v>
      </c>
      <c r="AH20" s="208">
        <f t="shared" si="5"/>
        <v>536000</v>
      </c>
      <c r="AI20" s="217">
        <f t="shared" si="1"/>
        <v>536000</v>
      </c>
      <c r="AJ20" s="343"/>
      <c r="AK20" s="426">
        <v>536000</v>
      </c>
      <c r="AL20" s="350">
        <v>536000</v>
      </c>
      <c r="AM20" s="355"/>
      <c r="AN20" s="571"/>
      <c r="AO20" s="338"/>
      <c r="AP20" s="355"/>
      <c r="AQ20" s="571"/>
      <c r="AR20" s="338"/>
      <c r="AS20" s="355"/>
      <c r="AT20" s="571"/>
      <c r="AU20" s="338"/>
      <c r="AV20" s="355"/>
      <c r="AW20" s="571"/>
      <c r="AX20" s="338"/>
      <c r="AY20" s="355"/>
      <c r="AZ20" s="571"/>
      <c r="BA20" s="338"/>
      <c r="BB20" s="355"/>
      <c r="BC20" s="571"/>
      <c r="BD20" s="338"/>
      <c r="BF20" s="568"/>
      <c r="BH20" s="568"/>
    </row>
    <row r="21" spans="1:60" ht="25.5" customHeight="1">
      <c r="A21" s="764" t="s">
        <v>280</v>
      </c>
      <c r="B21" s="765"/>
      <c r="C21" s="766" t="s">
        <v>550</v>
      </c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6"/>
      <c r="Z21" s="766"/>
      <c r="AA21" s="766"/>
      <c r="AB21" s="766"/>
      <c r="AC21" s="767" t="s">
        <v>551</v>
      </c>
      <c r="AD21" s="767"/>
      <c r="AE21" s="767"/>
      <c r="AF21" s="768"/>
      <c r="AG21" s="208">
        <f t="shared" si="5"/>
        <v>0</v>
      </c>
      <c r="AH21" s="208">
        <f t="shared" si="5"/>
        <v>0</v>
      </c>
      <c r="AI21" s="217">
        <f t="shared" si="1"/>
        <v>0</v>
      </c>
      <c r="AJ21" s="343"/>
      <c r="AK21" s="426"/>
      <c r="AL21" s="350"/>
      <c r="AM21" s="355"/>
      <c r="AN21" s="571"/>
      <c r="AO21" s="338"/>
      <c r="AP21" s="355"/>
      <c r="AQ21" s="571"/>
      <c r="AR21" s="338"/>
      <c r="AS21" s="355"/>
      <c r="AT21" s="571"/>
      <c r="AU21" s="338"/>
      <c r="AV21" s="355"/>
      <c r="AW21" s="571"/>
      <c r="AX21" s="338"/>
      <c r="AY21" s="355"/>
      <c r="AZ21" s="571"/>
      <c r="BA21" s="338"/>
      <c r="BB21" s="355"/>
      <c r="BC21" s="571"/>
      <c r="BD21" s="338"/>
      <c r="BF21" s="568"/>
      <c r="BH21" s="568"/>
    </row>
    <row r="22" spans="1:60" ht="25.5" customHeight="1">
      <c r="A22" s="764" t="s">
        <v>283</v>
      </c>
      <c r="B22" s="765"/>
      <c r="C22" s="766" t="s">
        <v>552</v>
      </c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6"/>
      <c r="T22" s="766"/>
      <c r="U22" s="766"/>
      <c r="V22" s="766"/>
      <c r="W22" s="766"/>
      <c r="X22" s="766"/>
      <c r="Y22" s="766"/>
      <c r="Z22" s="766"/>
      <c r="AA22" s="766"/>
      <c r="AB22" s="766"/>
      <c r="AC22" s="767" t="s">
        <v>553</v>
      </c>
      <c r="AD22" s="767"/>
      <c r="AE22" s="767"/>
      <c r="AF22" s="768"/>
      <c r="AG22" s="208">
        <f t="shared" si="5"/>
        <v>0</v>
      </c>
      <c r="AH22" s="208">
        <f t="shared" si="5"/>
        <v>0</v>
      </c>
      <c r="AI22" s="217">
        <f t="shared" si="1"/>
        <v>0</v>
      </c>
      <c r="AJ22" s="343"/>
      <c r="AK22" s="426"/>
      <c r="AL22" s="350"/>
      <c r="AM22" s="355"/>
      <c r="AN22" s="571"/>
      <c r="AO22" s="338"/>
      <c r="AP22" s="355"/>
      <c r="AQ22" s="571"/>
      <c r="AR22" s="338"/>
      <c r="AS22" s="355"/>
      <c r="AT22" s="571"/>
      <c r="AU22" s="338"/>
      <c r="AV22" s="355"/>
      <c r="AW22" s="571"/>
      <c r="AX22" s="338"/>
      <c r="AY22" s="355"/>
      <c r="AZ22" s="571"/>
      <c r="BA22" s="338"/>
      <c r="BB22" s="355"/>
      <c r="BC22" s="571"/>
      <c r="BD22" s="338"/>
      <c r="BF22" s="568"/>
      <c r="BH22" s="568"/>
    </row>
    <row r="23" spans="1:60" ht="25.5" customHeight="1">
      <c r="A23" s="764" t="s">
        <v>286</v>
      </c>
      <c r="B23" s="765"/>
      <c r="C23" s="766" t="s">
        <v>554</v>
      </c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766"/>
      <c r="Y23" s="766"/>
      <c r="Z23" s="766"/>
      <c r="AA23" s="766"/>
      <c r="AB23" s="766"/>
      <c r="AC23" s="767" t="s">
        <v>555</v>
      </c>
      <c r="AD23" s="767"/>
      <c r="AE23" s="767"/>
      <c r="AF23" s="768"/>
      <c r="AG23" s="208">
        <f t="shared" si="5"/>
        <v>0</v>
      </c>
      <c r="AH23" s="208">
        <f t="shared" si="5"/>
        <v>0</v>
      </c>
      <c r="AI23" s="217">
        <f t="shared" si="1"/>
        <v>0</v>
      </c>
      <c r="AJ23" s="343"/>
      <c r="AK23" s="426"/>
      <c r="AL23" s="350"/>
      <c r="AM23" s="355"/>
      <c r="AN23" s="571"/>
      <c r="AO23" s="338"/>
      <c r="AP23" s="355"/>
      <c r="AQ23" s="571"/>
      <c r="AR23" s="338"/>
      <c r="AS23" s="355"/>
      <c r="AT23" s="571"/>
      <c r="AU23" s="338"/>
      <c r="AV23" s="355"/>
      <c r="AW23" s="571"/>
      <c r="AX23" s="338"/>
      <c r="AY23" s="355"/>
      <c r="AZ23" s="571"/>
      <c r="BA23" s="338"/>
      <c r="BB23" s="355"/>
      <c r="BC23" s="571"/>
      <c r="BD23" s="338"/>
      <c r="BF23" s="568"/>
      <c r="BH23" s="568"/>
    </row>
    <row r="24" spans="1:60" ht="25.5" customHeight="1">
      <c r="A24" s="764" t="s">
        <v>289</v>
      </c>
      <c r="B24" s="765"/>
      <c r="C24" s="766" t="s">
        <v>556</v>
      </c>
      <c r="D24" s="766"/>
      <c r="E24" s="766"/>
      <c r="F24" s="766"/>
      <c r="G24" s="766"/>
      <c r="H24" s="766"/>
      <c r="I24" s="766"/>
      <c r="J24" s="766"/>
      <c r="K24" s="766"/>
      <c r="L24" s="766"/>
      <c r="M24" s="766"/>
      <c r="N24" s="766"/>
      <c r="O24" s="766"/>
      <c r="P24" s="766"/>
      <c r="Q24" s="766"/>
      <c r="R24" s="766"/>
      <c r="S24" s="766"/>
      <c r="T24" s="766"/>
      <c r="U24" s="766"/>
      <c r="V24" s="766"/>
      <c r="W24" s="766"/>
      <c r="X24" s="766"/>
      <c r="Y24" s="766"/>
      <c r="Z24" s="766"/>
      <c r="AA24" s="766"/>
      <c r="AB24" s="766"/>
      <c r="AC24" s="767" t="s">
        <v>557</v>
      </c>
      <c r="AD24" s="767"/>
      <c r="AE24" s="767"/>
      <c r="AF24" s="768"/>
      <c r="AG24" s="208">
        <f t="shared" si="5"/>
        <v>0</v>
      </c>
      <c r="AH24" s="208">
        <f>SUM(AK24,AN24,AQ24,AT24,AW24,AZ24,BC24)</f>
        <v>655917154</v>
      </c>
      <c r="AI24" s="217">
        <f t="shared" si="1"/>
        <v>608451250</v>
      </c>
      <c r="AJ24" s="343"/>
      <c r="AK24" s="426">
        <v>635920459</v>
      </c>
      <c r="AL24" s="350">
        <v>588454555</v>
      </c>
      <c r="AM24" s="355"/>
      <c r="AN24" s="571"/>
      <c r="AO24" s="338"/>
      <c r="AP24" s="355"/>
      <c r="AQ24" s="571"/>
      <c r="AR24" s="338"/>
      <c r="AS24" s="355"/>
      <c r="AT24" s="571">
        <v>19996695</v>
      </c>
      <c r="AU24" s="338">
        <v>19996695</v>
      </c>
      <c r="AV24" s="355"/>
      <c r="AW24" s="571"/>
      <c r="AX24" s="338"/>
      <c r="AY24" s="355"/>
      <c r="AZ24" s="571"/>
      <c r="BA24" s="338"/>
      <c r="BB24" s="355"/>
      <c r="BC24" s="571"/>
      <c r="BD24" s="338"/>
      <c r="BF24" s="568"/>
      <c r="BH24" s="568"/>
    </row>
    <row r="25" spans="1:60" s="202" customFormat="1" ht="25.5" customHeight="1">
      <c r="A25" s="774" t="s">
        <v>291</v>
      </c>
      <c r="B25" s="775"/>
      <c r="C25" s="776" t="s">
        <v>756</v>
      </c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7" t="s">
        <v>558</v>
      </c>
      <c r="AD25" s="777"/>
      <c r="AE25" s="777"/>
      <c r="AF25" s="778"/>
      <c r="AG25" s="213">
        <f>SUM(AG20:AG24)</f>
        <v>0</v>
      </c>
      <c r="AH25" s="213">
        <f>SUM(AH20:AH24)</f>
        <v>656453154</v>
      </c>
      <c r="AI25" s="213">
        <f t="shared" si="1"/>
        <v>608987250</v>
      </c>
      <c r="AJ25" s="430">
        <f aca="true" t="shared" si="6" ref="AJ25:BC25">SUM(AJ20:AJ24)</f>
        <v>0</v>
      </c>
      <c r="AK25" s="434">
        <f t="shared" si="6"/>
        <v>636456459</v>
      </c>
      <c r="AL25" s="431">
        <f t="shared" si="6"/>
        <v>588990555</v>
      </c>
      <c r="AM25" s="430">
        <f t="shared" si="6"/>
        <v>0</v>
      </c>
      <c r="AN25" s="434">
        <f t="shared" si="6"/>
        <v>0</v>
      </c>
      <c r="AO25" s="215">
        <f t="shared" si="6"/>
        <v>0</v>
      </c>
      <c r="AP25" s="430">
        <f t="shared" si="6"/>
        <v>0</v>
      </c>
      <c r="AQ25" s="434">
        <f t="shared" si="6"/>
        <v>0</v>
      </c>
      <c r="AR25" s="215">
        <f t="shared" si="6"/>
        <v>0</v>
      </c>
      <c r="AS25" s="430">
        <f t="shared" si="6"/>
        <v>0</v>
      </c>
      <c r="AT25" s="434">
        <f t="shared" si="6"/>
        <v>19996695</v>
      </c>
      <c r="AU25" s="215">
        <f>SUM(AU20:AU24)</f>
        <v>19996695</v>
      </c>
      <c r="AV25" s="430">
        <f t="shared" si="6"/>
        <v>0</v>
      </c>
      <c r="AW25" s="434">
        <f t="shared" si="6"/>
        <v>0</v>
      </c>
      <c r="AX25" s="215">
        <f>SUM(AX20:AX24)</f>
        <v>0</v>
      </c>
      <c r="AY25" s="430">
        <f t="shared" si="6"/>
        <v>0</v>
      </c>
      <c r="AZ25" s="434">
        <f t="shared" si="6"/>
        <v>0</v>
      </c>
      <c r="BA25" s="215">
        <f>SUM(BA20:BA24)</f>
        <v>0</v>
      </c>
      <c r="BB25" s="430">
        <f t="shared" si="6"/>
        <v>0</v>
      </c>
      <c r="BC25" s="434">
        <f t="shared" si="6"/>
        <v>0</v>
      </c>
      <c r="BD25" s="215">
        <f>SUM(BD20:BD24)</f>
        <v>0</v>
      </c>
      <c r="BF25" s="568"/>
      <c r="BH25" s="568"/>
    </row>
    <row r="26" spans="1:60" ht="25.5" customHeight="1">
      <c r="A26" s="764" t="s">
        <v>293</v>
      </c>
      <c r="B26" s="765"/>
      <c r="C26" s="766" t="s">
        <v>559</v>
      </c>
      <c r="D26" s="766"/>
      <c r="E26" s="766"/>
      <c r="F26" s="766"/>
      <c r="G26" s="766"/>
      <c r="H26" s="766"/>
      <c r="I26" s="766"/>
      <c r="J26" s="766"/>
      <c r="K26" s="766"/>
      <c r="L26" s="766"/>
      <c r="M26" s="766"/>
      <c r="N26" s="766"/>
      <c r="O26" s="766"/>
      <c r="P26" s="766"/>
      <c r="Q26" s="766"/>
      <c r="R26" s="766"/>
      <c r="S26" s="766"/>
      <c r="T26" s="766"/>
      <c r="U26" s="766"/>
      <c r="V26" s="766"/>
      <c r="W26" s="766"/>
      <c r="X26" s="766"/>
      <c r="Y26" s="766"/>
      <c r="Z26" s="766"/>
      <c r="AA26" s="766"/>
      <c r="AB26" s="766"/>
      <c r="AC26" s="767" t="s">
        <v>560</v>
      </c>
      <c r="AD26" s="767"/>
      <c r="AE26" s="767"/>
      <c r="AF26" s="768"/>
      <c r="AG26" s="208">
        <f>SUM(AJ26:BB26)</f>
        <v>0</v>
      </c>
      <c r="AH26" s="208">
        <f>SUM(AK26:BC26)</f>
        <v>0</v>
      </c>
      <c r="AI26" s="217">
        <f t="shared" si="1"/>
        <v>0</v>
      </c>
      <c r="AJ26" s="343"/>
      <c r="AK26" s="426"/>
      <c r="AL26" s="350"/>
      <c r="AM26" s="355"/>
      <c r="AN26" s="571"/>
      <c r="AO26" s="338"/>
      <c r="AP26" s="355"/>
      <c r="AQ26" s="571"/>
      <c r="AR26" s="338"/>
      <c r="AS26" s="577"/>
      <c r="AT26" s="578"/>
      <c r="AU26" s="340"/>
      <c r="AV26" s="355"/>
      <c r="AW26" s="571"/>
      <c r="AX26" s="338"/>
      <c r="AY26" s="355"/>
      <c r="AZ26" s="571"/>
      <c r="BA26" s="338"/>
      <c r="BB26" s="355"/>
      <c r="BC26" s="571"/>
      <c r="BD26" s="338"/>
      <c r="BF26" s="568"/>
      <c r="BH26" s="568"/>
    </row>
    <row r="27" spans="1:60" ht="25.5" customHeight="1">
      <c r="A27" s="764" t="s">
        <v>296</v>
      </c>
      <c r="B27" s="765"/>
      <c r="C27" s="766" t="s">
        <v>561</v>
      </c>
      <c r="D27" s="766"/>
      <c r="E27" s="766"/>
      <c r="F27" s="766"/>
      <c r="G27" s="766"/>
      <c r="H27" s="766"/>
      <c r="I27" s="766"/>
      <c r="J27" s="766"/>
      <c r="K27" s="766"/>
      <c r="L27" s="766"/>
      <c r="M27" s="766"/>
      <c r="N27" s="766"/>
      <c r="O27" s="766"/>
      <c r="P27" s="766"/>
      <c r="Q27" s="766"/>
      <c r="R27" s="766"/>
      <c r="S27" s="766"/>
      <c r="T27" s="766"/>
      <c r="U27" s="766"/>
      <c r="V27" s="766"/>
      <c r="W27" s="766"/>
      <c r="X27" s="766"/>
      <c r="Y27" s="766"/>
      <c r="Z27" s="766"/>
      <c r="AA27" s="766"/>
      <c r="AB27" s="766"/>
      <c r="AC27" s="767" t="s">
        <v>562</v>
      </c>
      <c r="AD27" s="767"/>
      <c r="AE27" s="767"/>
      <c r="AF27" s="768"/>
      <c r="AG27" s="208">
        <f>SUM(AJ27:BB27)</f>
        <v>0</v>
      </c>
      <c r="AH27" s="208">
        <f>SUM(AK27:BC27)</f>
        <v>0</v>
      </c>
      <c r="AI27" s="217">
        <f t="shared" si="1"/>
        <v>0</v>
      </c>
      <c r="AJ27" s="343"/>
      <c r="AK27" s="426"/>
      <c r="AL27" s="350"/>
      <c r="AM27" s="355"/>
      <c r="AN27" s="571"/>
      <c r="AO27" s="338"/>
      <c r="AP27" s="355"/>
      <c r="AQ27" s="571"/>
      <c r="AR27" s="338"/>
      <c r="AS27" s="355"/>
      <c r="AT27" s="571"/>
      <c r="AU27" s="338"/>
      <c r="AV27" s="355"/>
      <c r="AW27" s="571"/>
      <c r="AX27" s="338"/>
      <c r="AY27" s="355"/>
      <c r="AZ27" s="571"/>
      <c r="BA27" s="338"/>
      <c r="BB27" s="355"/>
      <c r="BC27" s="571"/>
      <c r="BD27" s="338"/>
      <c r="BF27" s="568"/>
      <c r="BH27" s="568"/>
    </row>
    <row r="28" spans="1:60" s="226" customFormat="1" ht="25.5" customHeight="1">
      <c r="A28" s="769" t="s">
        <v>299</v>
      </c>
      <c r="B28" s="770"/>
      <c r="C28" s="771" t="s">
        <v>755</v>
      </c>
      <c r="D28" s="771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1"/>
      <c r="P28" s="771"/>
      <c r="Q28" s="771"/>
      <c r="R28" s="771"/>
      <c r="S28" s="771"/>
      <c r="T28" s="771"/>
      <c r="U28" s="771"/>
      <c r="V28" s="771"/>
      <c r="W28" s="771"/>
      <c r="X28" s="771"/>
      <c r="Y28" s="771"/>
      <c r="Z28" s="771"/>
      <c r="AA28" s="771"/>
      <c r="AB28" s="771"/>
      <c r="AC28" s="772" t="s">
        <v>563</v>
      </c>
      <c r="AD28" s="772"/>
      <c r="AE28" s="772"/>
      <c r="AF28" s="773"/>
      <c r="AG28" s="209">
        <f>SUM(AG26:AG27)</f>
        <v>0</v>
      </c>
      <c r="AH28" s="209"/>
      <c r="AI28" s="209">
        <f t="shared" si="1"/>
        <v>0</v>
      </c>
      <c r="AJ28" s="356">
        <f aca="true" t="shared" si="7" ref="AJ28:BC28">SUM(AJ26:AJ27)</f>
        <v>0</v>
      </c>
      <c r="AK28" s="432">
        <f t="shared" si="7"/>
        <v>0</v>
      </c>
      <c r="AL28" s="351"/>
      <c r="AM28" s="356">
        <f t="shared" si="7"/>
        <v>0</v>
      </c>
      <c r="AN28" s="432">
        <f t="shared" si="7"/>
        <v>0</v>
      </c>
      <c r="AO28" s="210">
        <f t="shared" si="7"/>
        <v>0</v>
      </c>
      <c r="AP28" s="356">
        <f t="shared" si="7"/>
        <v>0</v>
      </c>
      <c r="AQ28" s="432">
        <f t="shared" si="7"/>
        <v>0</v>
      </c>
      <c r="AR28" s="210">
        <f t="shared" si="7"/>
        <v>0</v>
      </c>
      <c r="AS28" s="356">
        <f t="shared" si="7"/>
        <v>0</v>
      </c>
      <c r="AT28" s="432">
        <f t="shared" si="7"/>
        <v>0</v>
      </c>
      <c r="AU28" s="210">
        <f>SUM(AU26:AU27)</f>
        <v>0</v>
      </c>
      <c r="AV28" s="356">
        <f t="shared" si="7"/>
        <v>0</v>
      </c>
      <c r="AW28" s="432">
        <f t="shared" si="7"/>
        <v>0</v>
      </c>
      <c r="AX28" s="210">
        <f>SUM(AX26:AX27)</f>
        <v>0</v>
      </c>
      <c r="AY28" s="356">
        <f t="shared" si="7"/>
        <v>0</v>
      </c>
      <c r="AZ28" s="432">
        <f t="shared" si="7"/>
        <v>0</v>
      </c>
      <c r="BA28" s="210">
        <f>SUM(BA26:BA27)</f>
        <v>0</v>
      </c>
      <c r="BB28" s="356">
        <f t="shared" si="7"/>
        <v>0</v>
      </c>
      <c r="BC28" s="432">
        <f t="shared" si="7"/>
        <v>0</v>
      </c>
      <c r="BD28" s="210">
        <f>SUM(BD26:BD27)</f>
        <v>0</v>
      </c>
      <c r="BF28" s="568"/>
      <c r="BH28" s="568"/>
    </row>
    <row r="29" spans="1:60" ht="25.5" customHeight="1">
      <c r="A29" s="764" t="s">
        <v>302</v>
      </c>
      <c r="B29" s="765"/>
      <c r="C29" s="766" t="s">
        <v>564</v>
      </c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766"/>
      <c r="Y29" s="766"/>
      <c r="Z29" s="766"/>
      <c r="AA29" s="766"/>
      <c r="AB29" s="766"/>
      <c r="AC29" s="767" t="s">
        <v>565</v>
      </c>
      <c r="AD29" s="767"/>
      <c r="AE29" s="767"/>
      <c r="AF29" s="768"/>
      <c r="AG29" s="208">
        <f aca="true" t="shared" si="8" ref="AG29:AH36">SUM(AJ29,AM29,AP29,AS29,AV29,AY29,BB29)</f>
        <v>0</v>
      </c>
      <c r="AH29" s="208">
        <f t="shared" si="8"/>
        <v>0</v>
      </c>
      <c r="AI29" s="217">
        <f t="shared" si="1"/>
        <v>0</v>
      </c>
      <c r="AJ29" s="343"/>
      <c r="AK29" s="426"/>
      <c r="AL29" s="350"/>
      <c r="AM29" s="355"/>
      <c r="AN29" s="571"/>
      <c r="AO29" s="338"/>
      <c r="AP29" s="355"/>
      <c r="AQ29" s="571"/>
      <c r="AR29" s="338"/>
      <c r="AS29" s="355"/>
      <c r="AT29" s="571"/>
      <c r="AU29" s="338"/>
      <c r="AV29" s="355"/>
      <c r="AW29" s="571"/>
      <c r="AX29" s="338"/>
      <c r="AY29" s="355"/>
      <c r="AZ29" s="571"/>
      <c r="BA29" s="338"/>
      <c r="BB29" s="355"/>
      <c r="BC29" s="571"/>
      <c r="BD29" s="338"/>
      <c r="BF29" s="568"/>
      <c r="BH29" s="568"/>
    </row>
    <row r="30" spans="1:60" ht="25.5" customHeight="1">
      <c r="A30" s="764" t="s">
        <v>305</v>
      </c>
      <c r="B30" s="765"/>
      <c r="C30" s="766" t="s">
        <v>566</v>
      </c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6"/>
      <c r="O30" s="766"/>
      <c r="P30" s="766"/>
      <c r="Q30" s="766"/>
      <c r="R30" s="766"/>
      <c r="S30" s="766"/>
      <c r="T30" s="766"/>
      <c r="U30" s="766"/>
      <c r="V30" s="766"/>
      <c r="W30" s="766"/>
      <c r="X30" s="766"/>
      <c r="Y30" s="766"/>
      <c r="Z30" s="766"/>
      <c r="AA30" s="766"/>
      <c r="AB30" s="766"/>
      <c r="AC30" s="767" t="s">
        <v>567</v>
      </c>
      <c r="AD30" s="767"/>
      <c r="AE30" s="767"/>
      <c r="AF30" s="768"/>
      <c r="AG30" s="208">
        <f t="shared" si="8"/>
        <v>0</v>
      </c>
      <c r="AH30" s="208">
        <f t="shared" si="8"/>
        <v>0</v>
      </c>
      <c r="AI30" s="217">
        <f t="shared" si="1"/>
        <v>0</v>
      </c>
      <c r="AJ30" s="343"/>
      <c r="AK30" s="426"/>
      <c r="AL30" s="350"/>
      <c r="AM30" s="355"/>
      <c r="AN30" s="571"/>
      <c r="AO30" s="338"/>
      <c r="AP30" s="355"/>
      <c r="AQ30" s="571"/>
      <c r="AR30" s="338"/>
      <c r="AS30" s="355"/>
      <c r="AT30" s="571"/>
      <c r="AU30" s="338"/>
      <c r="AV30" s="355"/>
      <c r="AW30" s="571"/>
      <c r="AX30" s="338"/>
      <c r="AY30" s="355"/>
      <c r="AZ30" s="571"/>
      <c r="BA30" s="338"/>
      <c r="BB30" s="355"/>
      <c r="BC30" s="571"/>
      <c r="BD30" s="338"/>
      <c r="BF30" s="568"/>
      <c r="BH30" s="568"/>
    </row>
    <row r="31" spans="1:60" ht="25.5" customHeight="1">
      <c r="A31" s="764" t="s">
        <v>307</v>
      </c>
      <c r="B31" s="765"/>
      <c r="C31" s="766" t="s">
        <v>568</v>
      </c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6"/>
      <c r="T31" s="766"/>
      <c r="U31" s="766"/>
      <c r="V31" s="766"/>
      <c r="W31" s="766"/>
      <c r="X31" s="766"/>
      <c r="Y31" s="766"/>
      <c r="Z31" s="766"/>
      <c r="AA31" s="766"/>
      <c r="AB31" s="766"/>
      <c r="AC31" s="767" t="s">
        <v>569</v>
      </c>
      <c r="AD31" s="767"/>
      <c r="AE31" s="767"/>
      <c r="AF31" s="768"/>
      <c r="AG31" s="208">
        <f t="shared" si="8"/>
        <v>41000000</v>
      </c>
      <c r="AH31" s="208">
        <f t="shared" si="8"/>
        <v>41000000</v>
      </c>
      <c r="AI31" s="217">
        <f t="shared" si="1"/>
        <v>39957522</v>
      </c>
      <c r="AJ31" s="343">
        <v>41000000</v>
      </c>
      <c r="AK31" s="426">
        <v>41000000</v>
      </c>
      <c r="AL31" s="350">
        <v>39957522</v>
      </c>
      <c r="AM31" s="355"/>
      <c r="AN31" s="571"/>
      <c r="AO31" s="338"/>
      <c r="AP31" s="355"/>
      <c r="AQ31" s="571"/>
      <c r="AR31" s="338"/>
      <c r="AS31" s="355"/>
      <c r="AT31" s="571"/>
      <c r="AU31" s="338"/>
      <c r="AV31" s="355"/>
      <c r="AW31" s="571"/>
      <c r="AX31" s="338"/>
      <c r="AY31" s="355"/>
      <c r="AZ31" s="571"/>
      <c r="BA31" s="338"/>
      <c r="BB31" s="355"/>
      <c r="BC31" s="571"/>
      <c r="BD31" s="338"/>
      <c r="BF31" s="568"/>
      <c r="BH31" s="568"/>
    </row>
    <row r="32" spans="1:60" ht="25.5" customHeight="1">
      <c r="A32" s="764" t="s">
        <v>310</v>
      </c>
      <c r="B32" s="765"/>
      <c r="C32" s="766" t="s">
        <v>570</v>
      </c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6"/>
      <c r="U32" s="766"/>
      <c r="V32" s="766"/>
      <c r="W32" s="766"/>
      <c r="X32" s="766"/>
      <c r="Y32" s="766"/>
      <c r="Z32" s="766"/>
      <c r="AA32" s="766"/>
      <c r="AB32" s="766"/>
      <c r="AC32" s="767" t="s">
        <v>571</v>
      </c>
      <c r="AD32" s="767"/>
      <c r="AE32" s="767"/>
      <c r="AF32" s="768"/>
      <c r="AG32" s="208">
        <f t="shared" si="8"/>
        <v>140600000</v>
      </c>
      <c r="AH32" s="208">
        <f t="shared" si="8"/>
        <v>140600000</v>
      </c>
      <c r="AI32" s="217">
        <f t="shared" si="1"/>
        <v>128888029</v>
      </c>
      <c r="AJ32" s="343">
        <v>140600000</v>
      </c>
      <c r="AK32" s="426">
        <v>140600000</v>
      </c>
      <c r="AL32" s="350">
        <v>128888029</v>
      </c>
      <c r="AM32" s="355"/>
      <c r="AN32" s="571"/>
      <c r="AO32" s="338"/>
      <c r="AP32" s="355"/>
      <c r="AQ32" s="571"/>
      <c r="AR32" s="338"/>
      <c r="AS32" s="355"/>
      <c r="AT32" s="571"/>
      <c r="AU32" s="338"/>
      <c r="AV32" s="355"/>
      <c r="AW32" s="571"/>
      <c r="AX32" s="338"/>
      <c r="AY32" s="355"/>
      <c r="AZ32" s="571"/>
      <c r="BA32" s="338"/>
      <c r="BB32" s="355"/>
      <c r="BC32" s="571"/>
      <c r="BD32" s="338"/>
      <c r="BF32" s="568"/>
      <c r="BH32" s="568"/>
    </row>
    <row r="33" spans="1:60" ht="25.5" customHeight="1">
      <c r="A33" s="764" t="s">
        <v>313</v>
      </c>
      <c r="B33" s="765"/>
      <c r="C33" s="766" t="s">
        <v>572</v>
      </c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766"/>
      <c r="Y33" s="766"/>
      <c r="Z33" s="766"/>
      <c r="AA33" s="766"/>
      <c r="AB33" s="766"/>
      <c r="AC33" s="767" t="s">
        <v>573</v>
      </c>
      <c r="AD33" s="767"/>
      <c r="AE33" s="767"/>
      <c r="AF33" s="768"/>
      <c r="AG33" s="208">
        <f t="shared" si="8"/>
        <v>0</v>
      </c>
      <c r="AH33" s="208">
        <f t="shared" si="8"/>
        <v>0</v>
      </c>
      <c r="AI33" s="217">
        <f t="shared" si="1"/>
        <v>0</v>
      </c>
      <c r="AJ33" s="343"/>
      <c r="AK33" s="426"/>
      <c r="AL33" s="350"/>
      <c r="AM33" s="355"/>
      <c r="AN33" s="571"/>
      <c r="AO33" s="338"/>
      <c r="AP33" s="355"/>
      <c r="AQ33" s="571"/>
      <c r="AR33" s="338"/>
      <c r="AS33" s="355"/>
      <c r="AT33" s="571"/>
      <c r="AU33" s="338"/>
      <c r="AV33" s="355"/>
      <c r="AW33" s="571"/>
      <c r="AX33" s="338"/>
      <c r="AY33" s="355"/>
      <c r="AZ33" s="571"/>
      <c r="BA33" s="338"/>
      <c r="BB33" s="355"/>
      <c r="BC33" s="571"/>
      <c r="BD33" s="338"/>
      <c r="BF33" s="568"/>
      <c r="BH33" s="568"/>
    </row>
    <row r="34" spans="1:60" ht="25.5" customHeight="1">
      <c r="A34" s="764" t="s">
        <v>315</v>
      </c>
      <c r="B34" s="765"/>
      <c r="C34" s="766" t="s">
        <v>574</v>
      </c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766"/>
      <c r="Y34" s="766"/>
      <c r="Z34" s="766"/>
      <c r="AA34" s="766"/>
      <c r="AB34" s="766"/>
      <c r="AC34" s="767" t="s">
        <v>575</v>
      </c>
      <c r="AD34" s="767"/>
      <c r="AE34" s="767"/>
      <c r="AF34" s="768"/>
      <c r="AG34" s="208">
        <f t="shared" si="8"/>
        <v>0</v>
      </c>
      <c r="AH34" s="208">
        <f t="shared" si="8"/>
        <v>0</v>
      </c>
      <c r="AI34" s="217">
        <f t="shared" si="1"/>
        <v>0</v>
      </c>
      <c r="AJ34" s="343"/>
      <c r="AK34" s="426"/>
      <c r="AL34" s="350"/>
      <c r="AM34" s="355"/>
      <c r="AN34" s="571"/>
      <c r="AO34" s="338"/>
      <c r="AP34" s="355"/>
      <c r="AQ34" s="571"/>
      <c r="AR34" s="338"/>
      <c r="AS34" s="355"/>
      <c r="AT34" s="571"/>
      <c r="AU34" s="338"/>
      <c r="AV34" s="355"/>
      <c r="AW34" s="571"/>
      <c r="AX34" s="338"/>
      <c r="AY34" s="355"/>
      <c r="AZ34" s="571"/>
      <c r="BA34" s="338"/>
      <c r="BB34" s="355"/>
      <c r="BC34" s="571"/>
      <c r="BD34" s="338"/>
      <c r="BF34" s="568"/>
      <c r="BH34" s="568"/>
    </row>
    <row r="35" spans="1:60" ht="25.5" customHeight="1">
      <c r="A35" s="764" t="s">
        <v>318</v>
      </c>
      <c r="B35" s="765"/>
      <c r="C35" s="766" t="s">
        <v>576</v>
      </c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6"/>
      <c r="X35" s="766"/>
      <c r="Y35" s="766"/>
      <c r="Z35" s="766"/>
      <c r="AA35" s="766"/>
      <c r="AB35" s="766"/>
      <c r="AC35" s="767" t="s">
        <v>577</v>
      </c>
      <c r="AD35" s="767"/>
      <c r="AE35" s="767"/>
      <c r="AF35" s="768"/>
      <c r="AG35" s="208">
        <f t="shared" si="8"/>
        <v>0</v>
      </c>
      <c r="AH35" s="208">
        <f t="shared" si="8"/>
        <v>0</v>
      </c>
      <c r="AI35" s="217">
        <f t="shared" si="1"/>
        <v>26542103</v>
      </c>
      <c r="AJ35" s="343"/>
      <c r="AK35" s="426"/>
      <c r="AL35" s="350">
        <v>26542103</v>
      </c>
      <c r="AM35" s="355"/>
      <c r="AN35" s="571"/>
      <c r="AO35" s="338"/>
      <c r="AP35" s="355"/>
      <c r="AQ35" s="571"/>
      <c r="AR35" s="338"/>
      <c r="AS35" s="355"/>
      <c r="AT35" s="571"/>
      <c r="AU35" s="338"/>
      <c r="AV35" s="355"/>
      <c r="AW35" s="571"/>
      <c r="AX35" s="338"/>
      <c r="AY35" s="355"/>
      <c r="AZ35" s="571"/>
      <c r="BA35" s="338"/>
      <c r="BB35" s="355"/>
      <c r="BC35" s="571"/>
      <c r="BD35" s="338"/>
      <c r="BF35" s="568"/>
      <c r="BH35" s="568"/>
    </row>
    <row r="36" spans="1:60" ht="25.5" customHeight="1">
      <c r="A36" s="764" t="s">
        <v>321</v>
      </c>
      <c r="B36" s="765"/>
      <c r="C36" s="766" t="s">
        <v>578</v>
      </c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7" t="s">
        <v>579</v>
      </c>
      <c r="AD36" s="767"/>
      <c r="AE36" s="767"/>
      <c r="AF36" s="768"/>
      <c r="AG36" s="208">
        <f t="shared" si="8"/>
        <v>0</v>
      </c>
      <c r="AH36" s="208">
        <f t="shared" si="8"/>
        <v>0</v>
      </c>
      <c r="AI36" s="217">
        <f t="shared" si="1"/>
        <v>1447400</v>
      </c>
      <c r="AJ36" s="343"/>
      <c r="AK36" s="426"/>
      <c r="AL36" s="350">
        <v>1447400</v>
      </c>
      <c r="AM36" s="355"/>
      <c r="AN36" s="571"/>
      <c r="AO36" s="338"/>
      <c r="AP36" s="355"/>
      <c r="AQ36" s="571"/>
      <c r="AR36" s="338"/>
      <c r="AS36" s="355"/>
      <c r="AT36" s="571"/>
      <c r="AU36" s="338"/>
      <c r="AV36" s="355"/>
      <c r="AW36" s="571"/>
      <c r="AX36" s="338"/>
      <c r="AY36" s="355"/>
      <c r="AZ36" s="571"/>
      <c r="BA36" s="338"/>
      <c r="BB36" s="355"/>
      <c r="BC36" s="571"/>
      <c r="BD36" s="338"/>
      <c r="BF36" s="568"/>
      <c r="BH36" s="568"/>
    </row>
    <row r="37" spans="1:60" s="206" customFormat="1" ht="25.5" customHeight="1">
      <c r="A37" s="769" t="s">
        <v>324</v>
      </c>
      <c r="B37" s="770"/>
      <c r="C37" s="771" t="s">
        <v>754</v>
      </c>
      <c r="D37" s="771"/>
      <c r="E37" s="771"/>
      <c r="F37" s="771"/>
      <c r="G37" s="771"/>
      <c r="H37" s="771"/>
      <c r="I37" s="771"/>
      <c r="J37" s="771"/>
      <c r="K37" s="771"/>
      <c r="L37" s="771"/>
      <c r="M37" s="771"/>
      <c r="N37" s="771"/>
      <c r="O37" s="771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1"/>
      <c r="AA37" s="771"/>
      <c r="AB37" s="771"/>
      <c r="AC37" s="772" t="s">
        <v>580</v>
      </c>
      <c r="AD37" s="772"/>
      <c r="AE37" s="772"/>
      <c r="AF37" s="773"/>
      <c r="AG37" s="209">
        <f>SUM(AG32:AG36)</f>
        <v>140600000</v>
      </c>
      <c r="AH37" s="209">
        <f>SUM(AH32:AH36)</f>
        <v>140600000</v>
      </c>
      <c r="AI37" s="209">
        <f t="shared" si="1"/>
        <v>156877532</v>
      </c>
      <c r="AJ37" s="356">
        <f aca="true" t="shared" si="9" ref="AJ37:BC37">SUM(AJ32:AJ36)</f>
        <v>140600000</v>
      </c>
      <c r="AK37" s="432">
        <f t="shared" si="9"/>
        <v>140600000</v>
      </c>
      <c r="AL37" s="428">
        <f t="shared" si="9"/>
        <v>156877532</v>
      </c>
      <c r="AM37" s="356">
        <f t="shared" si="9"/>
        <v>0</v>
      </c>
      <c r="AN37" s="432">
        <f t="shared" si="9"/>
        <v>0</v>
      </c>
      <c r="AO37" s="210">
        <f t="shared" si="9"/>
        <v>0</v>
      </c>
      <c r="AP37" s="356">
        <f t="shared" si="9"/>
        <v>0</v>
      </c>
      <c r="AQ37" s="432">
        <f t="shared" si="9"/>
        <v>0</v>
      </c>
      <c r="AR37" s="210">
        <f t="shared" si="9"/>
        <v>0</v>
      </c>
      <c r="AS37" s="356">
        <f t="shared" si="9"/>
        <v>0</v>
      </c>
      <c r="AT37" s="432">
        <f t="shared" si="9"/>
        <v>0</v>
      </c>
      <c r="AU37" s="210">
        <f>SUM(AU32:AU36)</f>
        <v>0</v>
      </c>
      <c r="AV37" s="356">
        <f t="shared" si="9"/>
        <v>0</v>
      </c>
      <c r="AW37" s="432">
        <f t="shared" si="9"/>
        <v>0</v>
      </c>
      <c r="AX37" s="210">
        <f>SUM(AX32:AX36)</f>
        <v>0</v>
      </c>
      <c r="AY37" s="356">
        <f t="shared" si="9"/>
        <v>0</v>
      </c>
      <c r="AZ37" s="432">
        <f t="shared" si="9"/>
        <v>0</v>
      </c>
      <c r="BA37" s="210">
        <f>SUM(BA32:BA36)</f>
        <v>0</v>
      </c>
      <c r="BB37" s="356">
        <f t="shared" si="9"/>
        <v>0</v>
      </c>
      <c r="BC37" s="432">
        <f t="shared" si="9"/>
        <v>0</v>
      </c>
      <c r="BD37" s="210">
        <f>SUM(BD32:BD36)</f>
        <v>0</v>
      </c>
      <c r="BF37" s="568"/>
      <c r="BH37" s="568"/>
    </row>
    <row r="38" spans="1:60" ht="25.5" customHeight="1">
      <c r="A38" s="764" t="s">
        <v>327</v>
      </c>
      <c r="B38" s="765"/>
      <c r="C38" s="766" t="s">
        <v>581</v>
      </c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6"/>
      <c r="Y38" s="766"/>
      <c r="Z38" s="766"/>
      <c r="AA38" s="766"/>
      <c r="AB38" s="766"/>
      <c r="AC38" s="767" t="s">
        <v>582</v>
      </c>
      <c r="AD38" s="767"/>
      <c r="AE38" s="767"/>
      <c r="AF38" s="768"/>
      <c r="AG38" s="208">
        <f>SUM(AJ38,AM38,AP38,AS38,AV38,AY38,BB38)</f>
        <v>1500000</v>
      </c>
      <c r="AH38" s="208">
        <f>SUM(AK38,AN38,AQ38,AT38,AW38,AZ38,BC38)</f>
        <v>1500000</v>
      </c>
      <c r="AI38" s="217">
        <f t="shared" si="1"/>
        <v>2308141</v>
      </c>
      <c r="AJ38" s="355">
        <v>1500000</v>
      </c>
      <c r="AK38" s="571">
        <v>1500000</v>
      </c>
      <c r="AL38" s="338">
        <v>2308141</v>
      </c>
      <c r="AM38" s="355"/>
      <c r="AN38" s="571"/>
      <c r="AO38" s="338"/>
      <c r="AP38" s="355"/>
      <c r="AQ38" s="571"/>
      <c r="AR38" s="338"/>
      <c r="AS38" s="355"/>
      <c r="AT38" s="571"/>
      <c r="AU38" s="338"/>
      <c r="AV38" s="355"/>
      <c r="AW38" s="571"/>
      <c r="AX38" s="338"/>
      <c r="AY38" s="355"/>
      <c r="AZ38" s="571"/>
      <c r="BA38" s="338"/>
      <c r="BB38" s="355"/>
      <c r="BC38" s="571"/>
      <c r="BD38" s="338"/>
      <c r="BF38" s="568"/>
      <c r="BH38" s="568"/>
    </row>
    <row r="39" spans="1:60" s="202" customFormat="1" ht="25.5" customHeight="1">
      <c r="A39" s="774" t="s">
        <v>330</v>
      </c>
      <c r="B39" s="775"/>
      <c r="C39" s="776" t="s">
        <v>753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777" t="s">
        <v>583</v>
      </c>
      <c r="AD39" s="777"/>
      <c r="AE39" s="777"/>
      <c r="AF39" s="778"/>
      <c r="AG39" s="213">
        <f>SUM(AG28,AG29:AG31,AG37:AG38)</f>
        <v>183100000</v>
      </c>
      <c r="AH39" s="213">
        <f>SUM(AH28,AH29:AH31,AH37:AH38)</f>
        <v>183100000</v>
      </c>
      <c r="AI39" s="213">
        <f t="shared" si="1"/>
        <v>199143195</v>
      </c>
      <c r="AJ39" s="430">
        <f aca="true" t="shared" si="10" ref="AJ39:BD39">SUM(AJ28,AJ29:AJ31,AJ37:AJ38)</f>
        <v>183100000</v>
      </c>
      <c r="AK39" s="433">
        <f t="shared" si="10"/>
        <v>183100000</v>
      </c>
      <c r="AL39" s="429">
        <f t="shared" si="10"/>
        <v>199143195</v>
      </c>
      <c r="AM39" s="430">
        <f t="shared" si="10"/>
        <v>0</v>
      </c>
      <c r="AN39" s="434">
        <f t="shared" si="10"/>
        <v>0</v>
      </c>
      <c r="AO39" s="215">
        <f t="shared" si="10"/>
        <v>0</v>
      </c>
      <c r="AP39" s="430">
        <f t="shared" si="10"/>
        <v>0</v>
      </c>
      <c r="AQ39" s="434">
        <f t="shared" si="10"/>
        <v>0</v>
      </c>
      <c r="AR39" s="215">
        <f t="shared" si="10"/>
        <v>0</v>
      </c>
      <c r="AS39" s="430">
        <f t="shared" si="10"/>
        <v>0</v>
      </c>
      <c r="AT39" s="434">
        <f t="shared" si="10"/>
        <v>0</v>
      </c>
      <c r="AU39" s="215">
        <f t="shared" si="10"/>
        <v>0</v>
      </c>
      <c r="AV39" s="430">
        <f t="shared" si="10"/>
        <v>0</v>
      </c>
      <c r="AW39" s="434">
        <f t="shared" si="10"/>
        <v>0</v>
      </c>
      <c r="AX39" s="215">
        <f t="shared" si="10"/>
        <v>0</v>
      </c>
      <c r="AY39" s="430">
        <f t="shared" si="10"/>
        <v>0</v>
      </c>
      <c r="AZ39" s="434">
        <f t="shared" si="10"/>
        <v>0</v>
      </c>
      <c r="BA39" s="215">
        <f t="shared" si="10"/>
        <v>0</v>
      </c>
      <c r="BB39" s="430">
        <f t="shared" si="10"/>
        <v>0</v>
      </c>
      <c r="BC39" s="434">
        <f t="shared" si="10"/>
        <v>0</v>
      </c>
      <c r="BD39" s="215">
        <f t="shared" si="10"/>
        <v>0</v>
      </c>
      <c r="BF39" s="568"/>
      <c r="BH39" s="568"/>
    </row>
    <row r="40" spans="1:60" ht="25.5" customHeight="1">
      <c r="A40" s="764" t="s">
        <v>333</v>
      </c>
      <c r="B40" s="765"/>
      <c r="C40" s="779" t="s">
        <v>584</v>
      </c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67" t="s">
        <v>585</v>
      </c>
      <c r="AD40" s="767"/>
      <c r="AE40" s="767"/>
      <c r="AF40" s="768"/>
      <c r="AG40" s="208">
        <f aca="true" t="shared" si="11" ref="AG40:AG48">SUM(AJ40,AM40,AP40,AS40,AV40,AY40,BB40)</f>
        <v>21000000</v>
      </c>
      <c r="AH40" s="208">
        <f aca="true" t="shared" si="12" ref="AH40:AH48">SUM(AK40,AN40,AQ40,AT40,AW40,AZ40,BC40)</f>
        <v>21989000</v>
      </c>
      <c r="AI40" s="217">
        <f t="shared" si="1"/>
        <v>21878806</v>
      </c>
      <c r="AJ40" s="355"/>
      <c r="AK40" s="571"/>
      <c r="AL40" s="338"/>
      <c r="AM40" s="355"/>
      <c r="AN40" s="571"/>
      <c r="AO40" s="338"/>
      <c r="AP40" s="355"/>
      <c r="AQ40" s="571"/>
      <c r="AR40" s="338"/>
      <c r="AS40" s="355">
        <v>21000000</v>
      </c>
      <c r="AT40" s="571">
        <v>21989000</v>
      </c>
      <c r="AU40" s="338">
        <v>21878806</v>
      </c>
      <c r="AV40" s="355"/>
      <c r="AW40" s="571"/>
      <c r="AX40" s="338"/>
      <c r="AY40" s="355"/>
      <c r="AZ40" s="571"/>
      <c r="BA40" s="338"/>
      <c r="BB40" s="355"/>
      <c r="BC40" s="571"/>
      <c r="BD40" s="338"/>
      <c r="BF40" s="568"/>
      <c r="BH40" s="568"/>
    </row>
    <row r="41" spans="1:60" ht="25.5" customHeight="1">
      <c r="A41" s="764" t="s">
        <v>336</v>
      </c>
      <c r="B41" s="765"/>
      <c r="C41" s="779" t="s">
        <v>103</v>
      </c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779"/>
      <c r="U41" s="779"/>
      <c r="V41" s="779"/>
      <c r="W41" s="779"/>
      <c r="X41" s="779"/>
      <c r="Y41" s="779"/>
      <c r="Z41" s="779"/>
      <c r="AA41" s="779"/>
      <c r="AB41" s="779"/>
      <c r="AC41" s="767" t="s">
        <v>586</v>
      </c>
      <c r="AD41" s="767"/>
      <c r="AE41" s="767"/>
      <c r="AF41" s="768"/>
      <c r="AG41" s="208">
        <f t="shared" si="11"/>
        <v>22650000</v>
      </c>
      <c r="AH41" s="208">
        <f t="shared" si="12"/>
        <v>22650000</v>
      </c>
      <c r="AI41" s="217">
        <f t="shared" si="1"/>
        <v>20304992</v>
      </c>
      <c r="AJ41" s="355">
        <v>8400000</v>
      </c>
      <c r="AK41" s="571">
        <v>8400000</v>
      </c>
      <c r="AL41" s="338">
        <v>8724563</v>
      </c>
      <c r="AM41" s="355">
        <v>11815000</v>
      </c>
      <c r="AN41" s="571">
        <v>11815000</v>
      </c>
      <c r="AO41" s="338">
        <v>10411585</v>
      </c>
      <c r="AP41" s="355"/>
      <c r="AQ41" s="571"/>
      <c r="AR41" s="338"/>
      <c r="AS41" s="355">
        <v>2315000</v>
      </c>
      <c r="AT41" s="571">
        <v>2315000</v>
      </c>
      <c r="AU41" s="338">
        <v>1048844</v>
      </c>
      <c r="AV41" s="355"/>
      <c r="AW41" s="571"/>
      <c r="AX41" s="338"/>
      <c r="AY41" s="355">
        <v>120000</v>
      </c>
      <c r="AZ41" s="571">
        <v>120000</v>
      </c>
      <c r="BA41" s="338">
        <v>120000</v>
      </c>
      <c r="BB41" s="355"/>
      <c r="BC41" s="571"/>
      <c r="BD41" s="338"/>
      <c r="BF41" s="568"/>
      <c r="BH41" s="568"/>
    </row>
    <row r="42" spans="1:60" ht="25.5" customHeight="1">
      <c r="A42" s="764" t="s">
        <v>338</v>
      </c>
      <c r="B42" s="765"/>
      <c r="C42" s="779" t="s">
        <v>104</v>
      </c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  <c r="AA42" s="779"/>
      <c r="AB42" s="779"/>
      <c r="AC42" s="767" t="s">
        <v>587</v>
      </c>
      <c r="AD42" s="767"/>
      <c r="AE42" s="767"/>
      <c r="AF42" s="768"/>
      <c r="AG42" s="208">
        <f t="shared" si="11"/>
        <v>7900000</v>
      </c>
      <c r="AH42" s="208">
        <f t="shared" si="12"/>
        <v>7900000</v>
      </c>
      <c r="AI42" s="217">
        <f t="shared" si="1"/>
        <v>6862688</v>
      </c>
      <c r="AJ42" s="355">
        <v>1300000</v>
      </c>
      <c r="AK42" s="571">
        <v>1300000</v>
      </c>
      <c r="AL42" s="338">
        <v>1072590</v>
      </c>
      <c r="AM42" s="355">
        <v>6600000</v>
      </c>
      <c r="AN42" s="571">
        <v>6600000</v>
      </c>
      <c r="AO42" s="338">
        <v>5790098</v>
      </c>
      <c r="AP42" s="355"/>
      <c r="AQ42" s="571"/>
      <c r="AR42" s="338"/>
      <c r="AS42" s="355"/>
      <c r="AT42" s="571"/>
      <c r="AU42" s="338"/>
      <c r="AV42" s="355"/>
      <c r="AW42" s="571"/>
      <c r="AX42" s="338"/>
      <c r="AY42" s="355"/>
      <c r="AZ42" s="571"/>
      <c r="BA42" s="338"/>
      <c r="BB42" s="355"/>
      <c r="BC42" s="571"/>
      <c r="BD42" s="338"/>
      <c r="BF42" s="568"/>
      <c r="BH42" s="568"/>
    </row>
    <row r="43" spans="1:60" ht="25.5" customHeight="1">
      <c r="A43" s="764" t="s">
        <v>341</v>
      </c>
      <c r="B43" s="765"/>
      <c r="C43" s="779" t="s">
        <v>588</v>
      </c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779"/>
      <c r="U43" s="779"/>
      <c r="V43" s="779"/>
      <c r="W43" s="779"/>
      <c r="X43" s="779"/>
      <c r="Y43" s="779"/>
      <c r="Z43" s="779"/>
      <c r="AA43" s="779"/>
      <c r="AB43" s="779"/>
      <c r="AC43" s="767" t="s">
        <v>589</v>
      </c>
      <c r="AD43" s="767"/>
      <c r="AE43" s="767"/>
      <c r="AF43" s="768"/>
      <c r="AG43" s="208">
        <f t="shared" si="11"/>
        <v>0</v>
      </c>
      <c r="AH43" s="208">
        <f t="shared" si="12"/>
        <v>0</v>
      </c>
      <c r="AI43" s="217">
        <f t="shared" si="1"/>
        <v>0</v>
      </c>
      <c r="AJ43" s="355"/>
      <c r="AK43" s="571"/>
      <c r="AL43" s="338"/>
      <c r="AM43" s="355"/>
      <c r="AN43" s="571"/>
      <c r="AO43" s="338"/>
      <c r="AP43" s="355"/>
      <c r="AQ43" s="571"/>
      <c r="AR43" s="338"/>
      <c r="AS43" s="355"/>
      <c r="AT43" s="571"/>
      <c r="AU43" s="338"/>
      <c r="AV43" s="355"/>
      <c r="AW43" s="571"/>
      <c r="AX43" s="338"/>
      <c r="AY43" s="355"/>
      <c r="AZ43" s="571"/>
      <c r="BA43" s="338"/>
      <c r="BB43" s="355"/>
      <c r="BC43" s="571"/>
      <c r="BD43" s="338"/>
      <c r="BF43" s="568"/>
      <c r="BH43" s="568"/>
    </row>
    <row r="44" spans="1:60" ht="25.5" customHeight="1">
      <c r="A44" s="764" t="s">
        <v>344</v>
      </c>
      <c r="B44" s="765"/>
      <c r="C44" s="779" t="s">
        <v>105</v>
      </c>
      <c r="D44" s="779"/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79"/>
      <c r="R44" s="779"/>
      <c r="S44" s="779"/>
      <c r="T44" s="779"/>
      <c r="U44" s="779"/>
      <c r="V44" s="779"/>
      <c r="W44" s="779"/>
      <c r="X44" s="779"/>
      <c r="Y44" s="779"/>
      <c r="Z44" s="779"/>
      <c r="AA44" s="779"/>
      <c r="AB44" s="779"/>
      <c r="AC44" s="767" t="s">
        <v>590</v>
      </c>
      <c r="AD44" s="767"/>
      <c r="AE44" s="767"/>
      <c r="AF44" s="768"/>
      <c r="AG44" s="208">
        <f t="shared" si="11"/>
        <v>24375832</v>
      </c>
      <c r="AH44" s="208">
        <f t="shared" si="12"/>
        <v>24375832</v>
      </c>
      <c r="AI44" s="217">
        <f t="shared" si="1"/>
        <v>25041398</v>
      </c>
      <c r="AJ44" s="355">
        <v>12000000</v>
      </c>
      <c r="AK44" s="571">
        <v>12000000</v>
      </c>
      <c r="AL44" s="338">
        <v>13261010</v>
      </c>
      <c r="AM44" s="355"/>
      <c r="AN44" s="571"/>
      <c r="AO44" s="338"/>
      <c r="AP44" s="355">
        <v>10838062</v>
      </c>
      <c r="AQ44" s="571">
        <v>10838062</v>
      </c>
      <c r="AR44" s="338">
        <v>10256726</v>
      </c>
      <c r="AS44" s="355"/>
      <c r="AT44" s="571"/>
      <c r="AU44" s="338"/>
      <c r="AV44" s="355">
        <v>1537770</v>
      </c>
      <c r="AW44" s="571">
        <v>1537770</v>
      </c>
      <c r="AX44" s="338">
        <v>1523662</v>
      </c>
      <c r="AY44" s="355"/>
      <c r="AZ44" s="571"/>
      <c r="BA44" s="338"/>
      <c r="BB44" s="355"/>
      <c r="BC44" s="571"/>
      <c r="BD44" s="338"/>
      <c r="BF44" s="568"/>
      <c r="BH44" s="568"/>
    </row>
    <row r="45" spans="1:60" ht="25.5" customHeight="1">
      <c r="A45" s="764" t="s">
        <v>346</v>
      </c>
      <c r="B45" s="765"/>
      <c r="C45" s="779" t="s">
        <v>106</v>
      </c>
      <c r="D45" s="779"/>
      <c r="E45" s="779"/>
      <c r="F45" s="779"/>
      <c r="G45" s="779"/>
      <c r="H45" s="779"/>
      <c r="I45" s="779"/>
      <c r="J45" s="779"/>
      <c r="K45" s="779"/>
      <c r="L45" s="779"/>
      <c r="M45" s="779"/>
      <c r="N45" s="779"/>
      <c r="O45" s="779"/>
      <c r="P45" s="779"/>
      <c r="Q45" s="779"/>
      <c r="R45" s="779"/>
      <c r="S45" s="779"/>
      <c r="T45" s="779"/>
      <c r="U45" s="779"/>
      <c r="V45" s="779"/>
      <c r="W45" s="779"/>
      <c r="X45" s="779"/>
      <c r="Y45" s="779"/>
      <c r="Z45" s="779"/>
      <c r="AA45" s="779"/>
      <c r="AB45" s="779"/>
      <c r="AC45" s="767" t="s">
        <v>591</v>
      </c>
      <c r="AD45" s="767"/>
      <c r="AE45" s="767"/>
      <c r="AF45" s="768"/>
      <c r="AG45" s="208">
        <f t="shared" si="11"/>
        <v>12302355</v>
      </c>
      <c r="AH45" s="208">
        <f t="shared" si="12"/>
        <v>12568769</v>
      </c>
      <c r="AI45" s="217">
        <f t="shared" si="1"/>
        <v>13139182</v>
      </c>
      <c r="AJ45" s="355">
        <v>3888000</v>
      </c>
      <c r="AK45" s="571">
        <v>3888000</v>
      </c>
      <c r="AL45" s="338">
        <v>5706298</v>
      </c>
      <c r="AM45" s="355"/>
      <c r="AN45" s="571"/>
      <c r="AO45" s="338"/>
      <c r="AP45" s="355">
        <v>2296757</v>
      </c>
      <c r="AQ45" s="571">
        <v>2296757</v>
      </c>
      <c r="AR45" s="338">
        <v>2372154</v>
      </c>
      <c r="AS45" s="355">
        <v>5670000</v>
      </c>
      <c r="AT45" s="571">
        <v>5936414</v>
      </c>
      <c r="AU45" s="338">
        <v>4616986</v>
      </c>
      <c r="AV45" s="355">
        <v>415198</v>
      </c>
      <c r="AW45" s="571">
        <v>415198</v>
      </c>
      <c r="AX45" s="338">
        <v>411344</v>
      </c>
      <c r="AY45" s="355">
        <v>32400</v>
      </c>
      <c r="AZ45" s="571">
        <v>32400</v>
      </c>
      <c r="BA45" s="338">
        <v>32400</v>
      </c>
      <c r="BB45" s="355"/>
      <c r="BC45" s="571"/>
      <c r="BD45" s="338"/>
      <c r="BF45" s="568"/>
      <c r="BH45" s="568"/>
    </row>
    <row r="46" spans="1:60" ht="25.5" customHeight="1">
      <c r="A46" s="764" t="s">
        <v>349</v>
      </c>
      <c r="B46" s="765"/>
      <c r="C46" s="779" t="s">
        <v>592</v>
      </c>
      <c r="D46" s="779"/>
      <c r="E46" s="779"/>
      <c r="F46" s="779"/>
      <c r="G46" s="779"/>
      <c r="H46" s="779"/>
      <c r="I46" s="779"/>
      <c r="J46" s="779"/>
      <c r="K46" s="779"/>
      <c r="L46" s="779"/>
      <c r="M46" s="779"/>
      <c r="N46" s="779"/>
      <c r="O46" s="779"/>
      <c r="P46" s="779"/>
      <c r="Q46" s="779"/>
      <c r="R46" s="779"/>
      <c r="S46" s="779"/>
      <c r="T46" s="779"/>
      <c r="U46" s="779"/>
      <c r="V46" s="779"/>
      <c r="W46" s="779"/>
      <c r="X46" s="779"/>
      <c r="Y46" s="779"/>
      <c r="Z46" s="779"/>
      <c r="AA46" s="779"/>
      <c r="AB46" s="779"/>
      <c r="AC46" s="767" t="s">
        <v>593</v>
      </c>
      <c r="AD46" s="767"/>
      <c r="AE46" s="767"/>
      <c r="AF46" s="768"/>
      <c r="AG46" s="208">
        <f t="shared" si="11"/>
        <v>26857937</v>
      </c>
      <c r="AH46" s="208">
        <f t="shared" si="12"/>
        <v>26857937</v>
      </c>
      <c r="AI46" s="217">
        <f t="shared" si="1"/>
        <v>6074800</v>
      </c>
      <c r="AJ46" s="355">
        <v>22676937</v>
      </c>
      <c r="AK46" s="571">
        <v>22676937</v>
      </c>
      <c r="AL46" s="338">
        <v>5650100</v>
      </c>
      <c r="AM46" s="355"/>
      <c r="AN46" s="571"/>
      <c r="AO46" s="338"/>
      <c r="AP46" s="355">
        <v>4051000</v>
      </c>
      <c r="AQ46" s="571">
        <v>4051000</v>
      </c>
      <c r="AR46" s="338">
        <v>395000</v>
      </c>
      <c r="AS46" s="355">
        <v>130000</v>
      </c>
      <c r="AT46" s="571">
        <v>130000</v>
      </c>
      <c r="AU46" s="338"/>
      <c r="AV46" s="355"/>
      <c r="AW46" s="571"/>
      <c r="AX46" s="338"/>
      <c r="AY46" s="355"/>
      <c r="AZ46" s="571"/>
      <c r="BA46" s="338">
        <v>29700</v>
      </c>
      <c r="BB46" s="355"/>
      <c r="BC46" s="571"/>
      <c r="BD46" s="338"/>
      <c r="BF46" s="568"/>
      <c r="BH46" s="568"/>
    </row>
    <row r="47" spans="1:60" ht="25.5" customHeight="1">
      <c r="A47" s="764" t="s">
        <v>352</v>
      </c>
      <c r="B47" s="765"/>
      <c r="C47" s="779" t="s">
        <v>594</v>
      </c>
      <c r="D47" s="779"/>
      <c r="E47" s="779"/>
      <c r="F47" s="779"/>
      <c r="G47" s="779"/>
      <c r="H47" s="779"/>
      <c r="I47" s="779"/>
      <c r="J47" s="779"/>
      <c r="K47" s="779"/>
      <c r="L47" s="779"/>
      <c r="M47" s="779"/>
      <c r="N47" s="779"/>
      <c r="O47" s="779"/>
      <c r="P47" s="779"/>
      <c r="Q47" s="779"/>
      <c r="R47" s="779"/>
      <c r="S47" s="779"/>
      <c r="T47" s="779"/>
      <c r="U47" s="779"/>
      <c r="V47" s="779"/>
      <c r="W47" s="779"/>
      <c r="X47" s="779"/>
      <c r="Y47" s="779"/>
      <c r="Z47" s="779"/>
      <c r="AA47" s="779"/>
      <c r="AB47" s="779"/>
      <c r="AC47" s="767" t="s">
        <v>595</v>
      </c>
      <c r="AD47" s="767"/>
      <c r="AE47" s="767"/>
      <c r="AF47" s="768"/>
      <c r="AG47" s="208">
        <f t="shared" si="11"/>
        <v>0</v>
      </c>
      <c r="AH47" s="208">
        <f t="shared" si="12"/>
        <v>0</v>
      </c>
      <c r="AI47" s="217">
        <f t="shared" si="1"/>
        <v>0</v>
      </c>
      <c r="AJ47" s="355"/>
      <c r="AK47" s="571"/>
      <c r="AL47" s="338"/>
      <c r="AM47" s="355"/>
      <c r="AN47" s="571"/>
      <c r="AO47" s="338"/>
      <c r="AP47" s="355"/>
      <c r="AQ47" s="571"/>
      <c r="AR47" s="338"/>
      <c r="AS47" s="355"/>
      <c r="AT47" s="571"/>
      <c r="AU47" s="338"/>
      <c r="AV47" s="355"/>
      <c r="AW47" s="571"/>
      <c r="AX47" s="338"/>
      <c r="AY47" s="355"/>
      <c r="AZ47" s="571"/>
      <c r="BA47" s="338"/>
      <c r="BB47" s="355"/>
      <c r="BC47" s="571"/>
      <c r="BD47" s="338"/>
      <c r="BF47" s="568"/>
      <c r="BH47" s="568"/>
    </row>
    <row r="48" spans="1:60" ht="25.5" customHeight="1">
      <c r="A48" s="764" t="s">
        <v>355</v>
      </c>
      <c r="B48" s="765"/>
      <c r="C48" s="779" t="s">
        <v>596</v>
      </c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79"/>
      <c r="V48" s="779"/>
      <c r="W48" s="779"/>
      <c r="X48" s="779"/>
      <c r="Y48" s="779"/>
      <c r="Z48" s="779"/>
      <c r="AA48" s="779"/>
      <c r="AB48" s="779"/>
      <c r="AC48" s="767" t="s">
        <v>597</v>
      </c>
      <c r="AD48" s="767"/>
      <c r="AE48" s="767"/>
      <c r="AF48" s="768"/>
      <c r="AG48" s="208">
        <f t="shared" si="11"/>
        <v>900000</v>
      </c>
      <c r="AH48" s="208">
        <f t="shared" si="12"/>
        <v>900000</v>
      </c>
      <c r="AI48" s="217">
        <f t="shared" si="1"/>
        <v>323054</v>
      </c>
      <c r="AJ48" s="355">
        <v>800000</v>
      </c>
      <c r="AK48" s="571">
        <v>800000</v>
      </c>
      <c r="AL48" s="338">
        <v>210445</v>
      </c>
      <c r="AM48" s="355">
        <v>50000</v>
      </c>
      <c r="AN48" s="571">
        <v>50000</v>
      </c>
      <c r="AO48" s="338">
        <v>96920</v>
      </c>
      <c r="AP48" s="355"/>
      <c r="AQ48" s="571"/>
      <c r="AR48" s="338">
        <v>1770</v>
      </c>
      <c r="AS48" s="355">
        <v>50000</v>
      </c>
      <c r="AT48" s="571">
        <v>50000</v>
      </c>
      <c r="AU48" s="338">
        <v>12646</v>
      </c>
      <c r="AV48" s="355"/>
      <c r="AW48" s="571"/>
      <c r="AX48" s="338">
        <v>1273</v>
      </c>
      <c r="AY48" s="355"/>
      <c r="AZ48" s="571"/>
      <c r="BA48" s="338"/>
      <c r="BB48" s="355"/>
      <c r="BC48" s="571"/>
      <c r="BD48" s="338"/>
      <c r="BF48" s="568"/>
      <c r="BH48" s="568"/>
    </row>
    <row r="49" spans="1:60" s="206" customFormat="1" ht="25.5" customHeight="1">
      <c r="A49" s="769" t="s">
        <v>358</v>
      </c>
      <c r="B49" s="770"/>
      <c r="C49" s="780" t="s">
        <v>752</v>
      </c>
      <c r="D49" s="780"/>
      <c r="E49" s="780"/>
      <c r="F49" s="780"/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780"/>
      <c r="X49" s="780"/>
      <c r="Y49" s="780"/>
      <c r="Z49" s="780"/>
      <c r="AA49" s="780"/>
      <c r="AB49" s="780"/>
      <c r="AC49" s="772" t="s">
        <v>598</v>
      </c>
      <c r="AD49" s="772"/>
      <c r="AE49" s="772"/>
      <c r="AF49" s="773"/>
      <c r="AG49" s="209">
        <f>SUM(AG47:AG48)</f>
        <v>900000</v>
      </c>
      <c r="AH49" s="209">
        <f>SUM(AH47:AH48)</f>
        <v>900000</v>
      </c>
      <c r="AI49" s="209">
        <f t="shared" si="1"/>
        <v>323054</v>
      </c>
      <c r="AJ49" s="356">
        <f aca="true" t="shared" si="13" ref="AJ49:BC49">SUM(AJ47:AJ48)</f>
        <v>800000</v>
      </c>
      <c r="AK49" s="432">
        <f t="shared" si="13"/>
        <v>800000</v>
      </c>
      <c r="AL49" s="428">
        <f t="shared" si="13"/>
        <v>210445</v>
      </c>
      <c r="AM49" s="356">
        <f t="shared" si="13"/>
        <v>50000</v>
      </c>
      <c r="AN49" s="432">
        <f t="shared" si="13"/>
        <v>50000</v>
      </c>
      <c r="AO49" s="428">
        <f t="shared" si="13"/>
        <v>96920</v>
      </c>
      <c r="AP49" s="356">
        <f t="shared" si="13"/>
        <v>0</v>
      </c>
      <c r="AQ49" s="432">
        <f t="shared" si="13"/>
        <v>0</v>
      </c>
      <c r="AR49" s="428">
        <f t="shared" si="13"/>
        <v>1770</v>
      </c>
      <c r="AS49" s="356">
        <f t="shared" si="13"/>
        <v>50000</v>
      </c>
      <c r="AT49" s="432">
        <f t="shared" si="13"/>
        <v>50000</v>
      </c>
      <c r="AU49" s="428">
        <f>SUM(AU47:AU48)</f>
        <v>12646</v>
      </c>
      <c r="AV49" s="356">
        <f t="shared" si="13"/>
        <v>0</v>
      </c>
      <c r="AW49" s="432">
        <f t="shared" si="13"/>
        <v>0</v>
      </c>
      <c r="AX49" s="428">
        <f>SUM(AX47:AX48)</f>
        <v>1273</v>
      </c>
      <c r="AY49" s="356">
        <f t="shared" si="13"/>
        <v>0</v>
      </c>
      <c r="AZ49" s="432">
        <f t="shared" si="13"/>
        <v>0</v>
      </c>
      <c r="BA49" s="428">
        <f>SUM(BA47:BA48)</f>
        <v>0</v>
      </c>
      <c r="BB49" s="356">
        <f t="shared" si="13"/>
        <v>0</v>
      </c>
      <c r="BC49" s="432">
        <f t="shared" si="13"/>
        <v>0</v>
      </c>
      <c r="BD49" s="339">
        <f>SUM(BD47:BD48)</f>
        <v>0</v>
      </c>
      <c r="BF49" s="568"/>
      <c r="BH49" s="568"/>
    </row>
    <row r="50" spans="1:60" ht="25.5" customHeight="1">
      <c r="A50" s="764" t="s">
        <v>361</v>
      </c>
      <c r="B50" s="765"/>
      <c r="C50" s="779" t="s">
        <v>599</v>
      </c>
      <c r="D50" s="779"/>
      <c r="E50" s="779"/>
      <c r="F50" s="779"/>
      <c r="G50" s="779"/>
      <c r="H50" s="779"/>
      <c r="I50" s="779"/>
      <c r="J50" s="779"/>
      <c r="K50" s="779"/>
      <c r="L50" s="779"/>
      <c r="M50" s="779"/>
      <c r="N50" s="779"/>
      <c r="O50" s="779"/>
      <c r="P50" s="779"/>
      <c r="Q50" s="779"/>
      <c r="R50" s="779"/>
      <c r="S50" s="779"/>
      <c r="T50" s="779"/>
      <c r="U50" s="779"/>
      <c r="V50" s="779"/>
      <c r="W50" s="779"/>
      <c r="X50" s="779"/>
      <c r="Y50" s="779"/>
      <c r="Z50" s="779"/>
      <c r="AA50" s="779"/>
      <c r="AB50" s="779"/>
      <c r="AC50" s="767" t="s">
        <v>600</v>
      </c>
      <c r="AD50" s="767"/>
      <c r="AE50" s="767"/>
      <c r="AF50" s="768"/>
      <c r="AG50" s="208">
        <f>SUM(AJ50,AM50,AP50,AS50,AV50,AY50,BB50)</f>
        <v>0</v>
      </c>
      <c r="AH50" s="208">
        <f>SUM(AK50,AN50,AQ50,AT50,AW50,AZ50,BC50)</f>
        <v>0</v>
      </c>
      <c r="AI50" s="217">
        <f t="shared" si="1"/>
        <v>0</v>
      </c>
      <c r="AJ50" s="355"/>
      <c r="AK50" s="571"/>
      <c r="AL50" s="338"/>
      <c r="AM50" s="355"/>
      <c r="AN50" s="571"/>
      <c r="AO50" s="338"/>
      <c r="AP50" s="355"/>
      <c r="AQ50" s="571"/>
      <c r="AR50" s="338"/>
      <c r="AS50" s="355"/>
      <c r="AT50" s="571"/>
      <c r="AU50" s="338"/>
      <c r="AV50" s="355"/>
      <c r="AW50" s="571"/>
      <c r="AX50" s="338"/>
      <c r="AY50" s="355"/>
      <c r="AZ50" s="571"/>
      <c r="BA50" s="338"/>
      <c r="BB50" s="355"/>
      <c r="BC50" s="571"/>
      <c r="BD50" s="338"/>
      <c r="BF50" s="568"/>
      <c r="BH50" s="568"/>
    </row>
    <row r="51" spans="1:60" ht="25.5" customHeight="1">
      <c r="A51" s="764" t="s">
        <v>363</v>
      </c>
      <c r="B51" s="765"/>
      <c r="C51" s="779" t="s">
        <v>601</v>
      </c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779"/>
      <c r="U51" s="779"/>
      <c r="V51" s="779"/>
      <c r="W51" s="779"/>
      <c r="X51" s="779"/>
      <c r="Y51" s="779"/>
      <c r="Z51" s="779"/>
      <c r="AA51" s="779"/>
      <c r="AB51" s="779"/>
      <c r="AC51" s="767" t="s">
        <v>602</v>
      </c>
      <c r="AD51" s="767"/>
      <c r="AE51" s="767"/>
      <c r="AF51" s="768"/>
      <c r="AG51" s="208">
        <f>SUM(AJ51,AM51,AP51,AS51,AV51,AY51,BB51)</f>
        <v>0</v>
      </c>
      <c r="AH51" s="208">
        <f>SUM(AK51,AN51,AQ51,AT51,AW51,AZ51,BC51)</f>
        <v>0</v>
      </c>
      <c r="AI51" s="217">
        <f t="shared" si="1"/>
        <v>977200</v>
      </c>
      <c r="AJ51" s="355"/>
      <c r="AK51" s="571"/>
      <c r="AL51" s="338">
        <v>977200</v>
      </c>
      <c r="AM51" s="355"/>
      <c r="AN51" s="571"/>
      <c r="AO51" s="338"/>
      <c r="AP51" s="355"/>
      <c r="AQ51" s="571"/>
      <c r="AR51" s="338"/>
      <c r="AS51" s="355"/>
      <c r="AT51" s="571"/>
      <c r="AU51" s="338"/>
      <c r="AV51" s="355"/>
      <c r="AW51" s="571"/>
      <c r="AX51" s="338"/>
      <c r="AY51" s="355"/>
      <c r="AZ51" s="571"/>
      <c r="BA51" s="338"/>
      <c r="BB51" s="355"/>
      <c r="BC51" s="571"/>
      <c r="BD51" s="338"/>
      <c r="BF51" s="568"/>
      <c r="BH51" s="568"/>
    </row>
    <row r="52" spans="1:60" s="206" customFormat="1" ht="25.5" customHeight="1">
      <c r="A52" s="769" t="s">
        <v>365</v>
      </c>
      <c r="B52" s="770"/>
      <c r="C52" s="780" t="s">
        <v>751</v>
      </c>
      <c r="D52" s="780"/>
      <c r="E52" s="780"/>
      <c r="F52" s="780"/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0"/>
      <c r="T52" s="780"/>
      <c r="U52" s="780"/>
      <c r="V52" s="780"/>
      <c r="W52" s="780"/>
      <c r="X52" s="780"/>
      <c r="Y52" s="780"/>
      <c r="Z52" s="780"/>
      <c r="AA52" s="780"/>
      <c r="AB52" s="780"/>
      <c r="AC52" s="772" t="s">
        <v>603</v>
      </c>
      <c r="AD52" s="772"/>
      <c r="AE52" s="772"/>
      <c r="AF52" s="773"/>
      <c r="AG52" s="209">
        <f>SUM(AG50:AG51)</f>
        <v>0</v>
      </c>
      <c r="AH52" s="209">
        <f>SUM(AH50:AH51)</f>
        <v>0</v>
      </c>
      <c r="AI52" s="209">
        <f t="shared" si="1"/>
        <v>977200</v>
      </c>
      <c r="AJ52" s="356">
        <f aca="true" t="shared" si="14" ref="AJ52:BC52">SUM(AJ50:AJ51)</f>
        <v>0</v>
      </c>
      <c r="AK52" s="432">
        <f t="shared" si="14"/>
        <v>0</v>
      </c>
      <c r="AL52" s="210">
        <f t="shared" si="14"/>
        <v>977200</v>
      </c>
      <c r="AM52" s="356">
        <f t="shared" si="14"/>
        <v>0</v>
      </c>
      <c r="AN52" s="432">
        <f t="shared" si="14"/>
        <v>0</v>
      </c>
      <c r="AO52" s="210">
        <f t="shared" si="14"/>
        <v>0</v>
      </c>
      <c r="AP52" s="356">
        <f t="shared" si="14"/>
        <v>0</v>
      </c>
      <c r="AQ52" s="432">
        <f t="shared" si="14"/>
        <v>0</v>
      </c>
      <c r="AR52" s="210">
        <f t="shared" si="14"/>
        <v>0</v>
      </c>
      <c r="AS52" s="356">
        <f t="shared" si="14"/>
        <v>0</v>
      </c>
      <c r="AT52" s="432">
        <f t="shared" si="14"/>
        <v>0</v>
      </c>
      <c r="AU52" s="210">
        <f>SUM(AU50:AU51)</f>
        <v>0</v>
      </c>
      <c r="AV52" s="356">
        <f t="shared" si="14"/>
        <v>0</v>
      </c>
      <c r="AW52" s="432">
        <f t="shared" si="14"/>
        <v>0</v>
      </c>
      <c r="AX52" s="210">
        <f>SUM(AX50:AX51)</f>
        <v>0</v>
      </c>
      <c r="AY52" s="356">
        <f t="shared" si="14"/>
        <v>0</v>
      </c>
      <c r="AZ52" s="432">
        <f t="shared" si="14"/>
        <v>0</v>
      </c>
      <c r="BA52" s="210">
        <f>SUM(BA50:BA51)</f>
        <v>0</v>
      </c>
      <c r="BB52" s="356">
        <f t="shared" si="14"/>
        <v>0</v>
      </c>
      <c r="BC52" s="432">
        <f t="shared" si="14"/>
        <v>0</v>
      </c>
      <c r="BD52" s="210">
        <f>SUM(BD50:BD51)</f>
        <v>0</v>
      </c>
      <c r="BF52" s="568"/>
      <c r="BH52" s="568"/>
    </row>
    <row r="53" spans="1:60" ht="25.5" customHeight="1">
      <c r="A53" s="764" t="s">
        <v>368</v>
      </c>
      <c r="B53" s="765"/>
      <c r="C53" s="779" t="s">
        <v>604</v>
      </c>
      <c r="D53" s="779"/>
      <c r="E53" s="779"/>
      <c r="F53" s="779"/>
      <c r="G53" s="779"/>
      <c r="H53" s="779"/>
      <c r="I53" s="779"/>
      <c r="J53" s="779"/>
      <c r="K53" s="779"/>
      <c r="L53" s="779"/>
      <c r="M53" s="779"/>
      <c r="N53" s="779"/>
      <c r="O53" s="779"/>
      <c r="P53" s="779"/>
      <c r="Q53" s="779"/>
      <c r="R53" s="779"/>
      <c r="S53" s="779"/>
      <c r="T53" s="779"/>
      <c r="U53" s="779"/>
      <c r="V53" s="779"/>
      <c r="W53" s="779"/>
      <c r="X53" s="779"/>
      <c r="Y53" s="779"/>
      <c r="Z53" s="779"/>
      <c r="AA53" s="779"/>
      <c r="AB53" s="779"/>
      <c r="AC53" s="767" t="s">
        <v>605</v>
      </c>
      <c r="AD53" s="767"/>
      <c r="AE53" s="767"/>
      <c r="AF53" s="768"/>
      <c r="AG53" s="208">
        <f>SUM(AJ53,AM53,AP53,AS53,AV53,AY53,BB53)</f>
        <v>0</v>
      </c>
      <c r="AH53" s="208"/>
      <c r="AI53" s="217">
        <f t="shared" si="1"/>
        <v>470728</v>
      </c>
      <c r="AJ53" s="355"/>
      <c r="AK53" s="571"/>
      <c r="AL53" s="338">
        <v>470728</v>
      </c>
      <c r="AM53" s="355"/>
      <c r="AN53" s="571"/>
      <c r="AO53" s="338"/>
      <c r="AP53" s="355"/>
      <c r="AQ53" s="571"/>
      <c r="AR53" s="338"/>
      <c r="AS53" s="355"/>
      <c r="AT53" s="571"/>
      <c r="AU53" s="338"/>
      <c r="AV53" s="355"/>
      <c r="AW53" s="571"/>
      <c r="AX53" s="338"/>
      <c r="AY53" s="355"/>
      <c r="AZ53" s="571"/>
      <c r="BA53" s="338"/>
      <c r="BB53" s="355"/>
      <c r="BC53" s="571"/>
      <c r="BD53" s="338"/>
      <c r="BF53" s="568"/>
      <c r="BH53" s="568"/>
    </row>
    <row r="54" spans="1:60" ht="25.5" customHeight="1">
      <c r="A54" s="764" t="s">
        <v>371</v>
      </c>
      <c r="B54" s="765"/>
      <c r="C54" s="779" t="s">
        <v>606</v>
      </c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  <c r="O54" s="779"/>
      <c r="P54" s="779"/>
      <c r="Q54" s="779"/>
      <c r="R54" s="779"/>
      <c r="S54" s="779"/>
      <c r="T54" s="779"/>
      <c r="U54" s="779"/>
      <c r="V54" s="779"/>
      <c r="W54" s="779"/>
      <c r="X54" s="779"/>
      <c r="Y54" s="779"/>
      <c r="Z54" s="779"/>
      <c r="AA54" s="779"/>
      <c r="AB54" s="779"/>
      <c r="AC54" s="767" t="s">
        <v>607</v>
      </c>
      <c r="AD54" s="767"/>
      <c r="AE54" s="767"/>
      <c r="AF54" s="768"/>
      <c r="AG54" s="208">
        <f>SUM(AJ54,AM54,AP54,AS54,AV54,AY54,BB54)</f>
        <v>18714000</v>
      </c>
      <c r="AH54" s="208">
        <f>SUM(AK54,AN54,AQ54,AT54,AW54,AZ54,BC54)</f>
        <v>19154489</v>
      </c>
      <c r="AI54" s="217">
        <f t="shared" si="1"/>
        <v>18847259</v>
      </c>
      <c r="AJ54" s="355">
        <v>7046000</v>
      </c>
      <c r="AK54" s="571">
        <v>7046000</v>
      </c>
      <c r="AL54" s="338">
        <v>6760169</v>
      </c>
      <c r="AM54" s="355">
        <v>6246000</v>
      </c>
      <c r="AN54" s="571">
        <v>6246000</v>
      </c>
      <c r="AO54" s="338">
        <v>6492186</v>
      </c>
      <c r="AP54" s="355">
        <v>42000</v>
      </c>
      <c r="AQ54" s="571">
        <v>42000</v>
      </c>
      <c r="AR54" s="338">
        <v>137795</v>
      </c>
      <c r="AS54" s="355">
        <v>5380000</v>
      </c>
      <c r="AT54" s="571">
        <v>5820489</v>
      </c>
      <c r="AU54" s="338">
        <v>5457077</v>
      </c>
      <c r="AV54" s="355"/>
      <c r="AW54" s="571"/>
      <c r="AX54" s="338">
        <v>32</v>
      </c>
      <c r="AY54" s="355"/>
      <c r="AZ54" s="571"/>
      <c r="BA54" s="338"/>
      <c r="BB54" s="355"/>
      <c r="BC54" s="571"/>
      <c r="BD54" s="338"/>
      <c r="BF54" s="568"/>
      <c r="BH54" s="568"/>
    </row>
    <row r="55" spans="1:60" s="202" customFormat="1" ht="25.5" customHeight="1">
      <c r="A55" s="774" t="s">
        <v>374</v>
      </c>
      <c r="B55" s="775"/>
      <c r="C55" s="781" t="s">
        <v>750</v>
      </c>
      <c r="D55" s="781"/>
      <c r="E55" s="781"/>
      <c r="F55" s="781"/>
      <c r="G55" s="781"/>
      <c r="H55" s="781"/>
      <c r="I55" s="781"/>
      <c r="J55" s="781"/>
      <c r="K55" s="781"/>
      <c r="L55" s="781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781"/>
      <c r="Y55" s="781"/>
      <c r="Z55" s="781"/>
      <c r="AA55" s="781"/>
      <c r="AB55" s="781"/>
      <c r="AC55" s="777" t="s">
        <v>608</v>
      </c>
      <c r="AD55" s="777"/>
      <c r="AE55" s="777"/>
      <c r="AF55" s="778"/>
      <c r="AG55" s="213">
        <f>SUM(AG40:AG46,AG49,AG52,AG53,AG54)</f>
        <v>134700124</v>
      </c>
      <c r="AH55" s="213">
        <f>SUM(AH40:AH46,AH49,AH52,AH53,AH54)</f>
        <v>136396027</v>
      </c>
      <c r="AI55" s="213">
        <f t="shared" si="1"/>
        <v>113920107</v>
      </c>
      <c r="AJ55" s="430">
        <f aca="true" t="shared" si="15" ref="AJ55:BD55">SUM(AJ40:AJ46,AJ49,AJ52,AJ53,AJ54)</f>
        <v>56110937</v>
      </c>
      <c r="AK55" s="433">
        <f t="shared" si="15"/>
        <v>56110937</v>
      </c>
      <c r="AL55" s="429">
        <f t="shared" si="15"/>
        <v>42833103</v>
      </c>
      <c r="AM55" s="430">
        <f t="shared" si="15"/>
        <v>24711000</v>
      </c>
      <c r="AN55" s="433">
        <f t="shared" si="15"/>
        <v>24711000</v>
      </c>
      <c r="AO55" s="429">
        <f t="shared" si="15"/>
        <v>22790789</v>
      </c>
      <c r="AP55" s="430">
        <f t="shared" si="15"/>
        <v>17227819</v>
      </c>
      <c r="AQ55" s="433">
        <f t="shared" si="15"/>
        <v>17227819</v>
      </c>
      <c r="AR55" s="429">
        <f t="shared" si="15"/>
        <v>13163445</v>
      </c>
      <c r="AS55" s="430">
        <f t="shared" si="15"/>
        <v>34545000</v>
      </c>
      <c r="AT55" s="433">
        <f t="shared" si="15"/>
        <v>36240903</v>
      </c>
      <c r="AU55" s="429">
        <f t="shared" si="15"/>
        <v>33014359</v>
      </c>
      <c r="AV55" s="430">
        <f t="shared" si="15"/>
        <v>1952968</v>
      </c>
      <c r="AW55" s="433">
        <f t="shared" si="15"/>
        <v>1952968</v>
      </c>
      <c r="AX55" s="429">
        <f t="shared" si="15"/>
        <v>1936311</v>
      </c>
      <c r="AY55" s="430">
        <f t="shared" si="15"/>
        <v>152400</v>
      </c>
      <c r="AZ55" s="433">
        <f t="shared" si="15"/>
        <v>152400</v>
      </c>
      <c r="BA55" s="429">
        <f t="shared" si="15"/>
        <v>182100</v>
      </c>
      <c r="BB55" s="430">
        <f t="shared" si="15"/>
        <v>0</v>
      </c>
      <c r="BC55" s="433">
        <f t="shared" si="15"/>
        <v>0</v>
      </c>
      <c r="BD55" s="582">
        <f t="shared" si="15"/>
        <v>0</v>
      </c>
      <c r="BF55" s="568"/>
      <c r="BH55" s="568"/>
    </row>
    <row r="56" spans="1:60" ht="25.5" customHeight="1">
      <c r="A56" s="764" t="s">
        <v>377</v>
      </c>
      <c r="B56" s="765"/>
      <c r="C56" s="779" t="s">
        <v>609</v>
      </c>
      <c r="D56" s="779"/>
      <c r="E56" s="779"/>
      <c r="F56" s="779"/>
      <c r="G56" s="779"/>
      <c r="H56" s="779"/>
      <c r="I56" s="779"/>
      <c r="J56" s="779"/>
      <c r="K56" s="779"/>
      <c r="L56" s="779"/>
      <c r="M56" s="779"/>
      <c r="N56" s="779"/>
      <c r="O56" s="779"/>
      <c r="P56" s="779"/>
      <c r="Q56" s="779"/>
      <c r="R56" s="779"/>
      <c r="S56" s="779"/>
      <c r="T56" s="779"/>
      <c r="U56" s="779"/>
      <c r="V56" s="779"/>
      <c r="W56" s="779"/>
      <c r="X56" s="779"/>
      <c r="Y56" s="779"/>
      <c r="Z56" s="779"/>
      <c r="AA56" s="779"/>
      <c r="AB56" s="779"/>
      <c r="AC56" s="767" t="s">
        <v>610</v>
      </c>
      <c r="AD56" s="767"/>
      <c r="AE56" s="767"/>
      <c r="AF56" s="768"/>
      <c r="AG56" s="208">
        <f>SUM(AJ56,AM56,AP56,AS56,AV56,AY56,BB56)</f>
        <v>0</v>
      </c>
      <c r="AH56" s="208"/>
      <c r="AI56" s="217">
        <f t="shared" si="1"/>
        <v>0</v>
      </c>
      <c r="AJ56" s="355"/>
      <c r="AK56" s="571"/>
      <c r="AL56" s="338"/>
      <c r="AM56" s="355"/>
      <c r="AN56" s="571"/>
      <c r="AO56" s="338"/>
      <c r="AP56" s="355"/>
      <c r="AQ56" s="571"/>
      <c r="AR56" s="338"/>
      <c r="AS56" s="355"/>
      <c r="AT56" s="571"/>
      <c r="AU56" s="338"/>
      <c r="AV56" s="355"/>
      <c r="AW56" s="571"/>
      <c r="AX56" s="338"/>
      <c r="AY56" s="355"/>
      <c r="AZ56" s="571"/>
      <c r="BA56" s="338"/>
      <c r="BB56" s="355"/>
      <c r="BC56" s="571"/>
      <c r="BD56" s="338"/>
      <c r="BF56" s="568"/>
      <c r="BH56" s="568"/>
    </row>
    <row r="57" spans="1:60" ht="25.5" customHeight="1">
      <c r="A57" s="764" t="s">
        <v>380</v>
      </c>
      <c r="B57" s="765"/>
      <c r="C57" s="779" t="s">
        <v>611</v>
      </c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79"/>
      <c r="V57" s="779"/>
      <c r="W57" s="779"/>
      <c r="X57" s="779"/>
      <c r="Y57" s="779"/>
      <c r="Z57" s="779"/>
      <c r="AA57" s="779"/>
      <c r="AB57" s="779"/>
      <c r="AC57" s="767" t="s">
        <v>612</v>
      </c>
      <c r="AD57" s="767"/>
      <c r="AE57" s="767"/>
      <c r="AF57" s="768"/>
      <c r="AG57" s="208">
        <f aca="true" t="shared" si="16" ref="AG57:AH60">SUM(AJ57,AM57,AP57,AS57,AV57,AY57,BB57)</f>
        <v>1294000</v>
      </c>
      <c r="AH57" s="208">
        <f t="shared" si="16"/>
        <v>1354000</v>
      </c>
      <c r="AI57" s="217">
        <f t="shared" si="1"/>
        <v>1348956</v>
      </c>
      <c r="AJ57" s="355">
        <v>1294000</v>
      </c>
      <c r="AK57" s="571">
        <v>1354000</v>
      </c>
      <c r="AL57" s="338">
        <v>1348956</v>
      </c>
      <c r="AM57" s="355"/>
      <c r="AN57" s="571"/>
      <c r="AO57" s="338"/>
      <c r="AP57" s="355"/>
      <c r="AQ57" s="571"/>
      <c r="AR57" s="338"/>
      <c r="AS57" s="355"/>
      <c r="AT57" s="571"/>
      <c r="AU57" s="338"/>
      <c r="AV57" s="355"/>
      <c r="AW57" s="571"/>
      <c r="AX57" s="338"/>
      <c r="AY57" s="355"/>
      <c r="AZ57" s="571"/>
      <c r="BA57" s="338"/>
      <c r="BB57" s="355"/>
      <c r="BC57" s="571"/>
      <c r="BD57" s="338"/>
      <c r="BF57" s="568"/>
      <c r="BH57" s="568"/>
    </row>
    <row r="58" spans="1:60" ht="25.5" customHeight="1">
      <c r="A58" s="764" t="s">
        <v>383</v>
      </c>
      <c r="B58" s="765"/>
      <c r="C58" s="779" t="s">
        <v>613</v>
      </c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779"/>
      <c r="P58" s="779"/>
      <c r="Q58" s="779"/>
      <c r="R58" s="779"/>
      <c r="S58" s="779"/>
      <c r="T58" s="779"/>
      <c r="U58" s="779"/>
      <c r="V58" s="779"/>
      <c r="W58" s="779"/>
      <c r="X58" s="779"/>
      <c r="Y58" s="779"/>
      <c r="Z58" s="779"/>
      <c r="AA58" s="779"/>
      <c r="AB58" s="779"/>
      <c r="AC58" s="767" t="s">
        <v>614</v>
      </c>
      <c r="AD58" s="767"/>
      <c r="AE58" s="767"/>
      <c r="AF58" s="768"/>
      <c r="AG58" s="208">
        <f t="shared" si="16"/>
        <v>0</v>
      </c>
      <c r="AH58" s="208"/>
      <c r="AI58" s="217">
        <f t="shared" si="1"/>
        <v>0</v>
      </c>
      <c r="AJ58" s="355"/>
      <c r="AK58" s="571"/>
      <c r="AL58" s="338"/>
      <c r="AM58" s="355"/>
      <c r="AN58" s="571"/>
      <c r="AO58" s="338"/>
      <c r="AP58" s="355"/>
      <c r="AQ58" s="571"/>
      <c r="AR58" s="338"/>
      <c r="AS58" s="355"/>
      <c r="AT58" s="571"/>
      <c r="AU58" s="338"/>
      <c r="AV58" s="355"/>
      <c r="AW58" s="571"/>
      <c r="AX58" s="338"/>
      <c r="AY58" s="355"/>
      <c r="AZ58" s="571"/>
      <c r="BA58" s="338"/>
      <c r="BB58" s="355"/>
      <c r="BC58" s="571"/>
      <c r="BD58" s="338"/>
      <c r="BF58" s="568"/>
      <c r="BH58" s="568"/>
    </row>
    <row r="59" spans="1:60" ht="25.5" customHeight="1">
      <c r="A59" s="764" t="s">
        <v>386</v>
      </c>
      <c r="B59" s="765"/>
      <c r="C59" s="779" t="s">
        <v>615</v>
      </c>
      <c r="D59" s="779"/>
      <c r="E59" s="779"/>
      <c r="F59" s="779"/>
      <c r="G59" s="779"/>
      <c r="H59" s="779"/>
      <c r="I59" s="779"/>
      <c r="J59" s="779"/>
      <c r="K59" s="779"/>
      <c r="L59" s="779"/>
      <c r="M59" s="779"/>
      <c r="N59" s="779"/>
      <c r="O59" s="779"/>
      <c r="P59" s="779"/>
      <c r="Q59" s="779"/>
      <c r="R59" s="779"/>
      <c r="S59" s="779"/>
      <c r="T59" s="779"/>
      <c r="U59" s="779"/>
      <c r="V59" s="779"/>
      <c r="W59" s="779"/>
      <c r="X59" s="779"/>
      <c r="Y59" s="779"/>
      <c r="Z59" s="779"/>
      <c r="AA59" s="779"/>
      <c r="AB59" s="779"/>
      <c r="AC59" s="767" t="s">
        <v>616</v>
      </c>
      <c r="AD59" s="767"/>
      <c r="AE59" s="767"/>
      <c r="AF59" s="768"/>
      <c r="AG59" s="208">
        <f t="shared" si="16"/>
        <v>0</v>
      </c>
      <c r="AH59" s="208"/>
      <c r="AI59" s="217">
        <f t="shared" si="1"/>
        <v>0</v>
      </c>
      <c r="AJ59" s="355"/>
      <c r="AK59" s="571"/>
      <c r="AL59" s="338"/>
      <c r="AM59" s="355"/>
      <c r="AN59" s="571"/>
      <c r="AO59" s="338"/>
      <c r="AP59" s="355"/>
      <c r="AQ59" s="571"/>
      <c r="AR59" s="338"/>
      <c r="AS59" s="355"/>
      <c r="AT59" s="571"/>
      <c r="AU59" s="338"/>
      <c r="AV59" s="355"/>
      <c r="AW59" s="571"/>
      <c r="AX59" s="338"/>
      <c r="AY59" s="355"/>
      <c r="AZ59" s="571"/>
      <c r="BA59" s="338"/>
      <c r="BB59" s="355"/>
      <c r="BC59" s="571"/>
      <c r="BD59" s="338"/>
      <c r="BF59" s="568"/>
      <c r="BH59" s="568"/>
    </row>
    <row r="60" spans="1:60" ht="25.5" customHeight="1">
      <c r="A60" s="764" t="s">
        <v>389</v>
      </c>
      <c r="B60" s="765"/>
      <c r="C60" s="779" t="s">
        <v>617</v>
      </c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779"/>
      <c r="Y60" s="779"/>
      <c r="Z60" s="779"/>
      <c r="AA60" s="779"/>
      <c r="AB60" s="779"/>
      <c r="AC60" s="767" t="s">
        <v>618</v>
      </c>
      <c r="AD60" s="767"/>
      <c r="AE60" s="767"/>
      <c r="AF60" s="768"/>
      <c r="AG60" s="208">
        <f t="shared" si="16"/>
        <v>0</v>
      </c>
      <c r="AH60" s="208"/>
      <c r="AI60" s="217">
        <f t="shared" si="1"/>
        <v>0</v>
      </c>
      <c r="AJ60" s="355"/>
      <c r="AK60" s="571"/>
      <c r="AL60" s="338"/>
      <c r="AM60" s="355"/>
      <c r="AN60" s="571"/>
      <c r="AO60" s="338"/>
      <c r="AP60" s="355"/>
      <c r="AQ60" s="571"/>
      <c r="AR60" s="338"/>
      <c r="AS60" s="355"/>
      <c r="AT60" s="571"/>
      <c r="AU60" s="338"/>
      <c r="AV60" s="355"/>
      <c r="AW60" s="571"/>
      <c r="AX60" s="338"/>
      <c r="AY60" s="355"/>
      <c r="AZ60" s="571"/>
      <c r="BA60" s="338"/>
      <c r="BB60" s="355"/>
      <c r="BC60" s="571"/>
      <c r="BD60" s="338"/>
      <c r="BF60" s="568"/>
      <c r="BH60" s="568"/>
    </row>
    <row r="61" spans="1:60" s="202" customFormat="1" ht="25.5" customHeight="1">
      <c r="A61" s="774" t="s">
        <v>391</v>
      </c>
      <c r="B61" s="775"/>
      <c r="C61" s="776" t="s">
        <v>749</v>
      </c>
      <c r="D61" s="776"/>
      <c r="E61" s="776"/>
      <c r="F61" s="776"/>
      <c r="G61" s="776"/>
      <c r="H61" s="776"/>
      <c r="I61" s="776"/>
      <c r="J61" s="776"/>
      <c r="K61" s="776"/>
      <c r="L61" s="776"/>
      <c r="M61" s="776"/>
      <c r="N61" s="776"/>
      <c r="O61" s="776"/>
      <c r="P61" s="776"/>
      <c r="Q61" s="776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7" t="s">
        <v>619</v>
      </c>
      <c r="AD61" s="777"/>
      <c r="AE61" s="777"/>
      <c r="AF61" s="778"/>
      <c r="AG61" s="213">
        <f>SUM(AG56:AG60)</f>
        <v>1294000</v>
      </c>
      <c r="AH61" s="213">
        <f>SUM(AH56:AH60)</f>
        <v>1354000</v>
      </c>
      <c r="AI61" s="213">
        <f t="shared" si="1"/>
        <v>1348956</v>
      </c>
      <c r="AJ61" s="430">
        <f aca="true" t="shared" si="17" ref="AJ61:BC61">SUM(AJ56:AJ60)</f>
        <v>1294000</v>
      </c>
      <c r="AK61" s="433">
        <f t="shared" si="17"/>
        <v>1354000</v>
      </c>
      <c r="AL61" s="429">
        <f t="shared" si="17"/>
        <v>1348956</v>
      </c>
      <c r="AM61" s="430">
        <f t="shared" si="17"/>
        <v>0</v>
      </c>
      <c r="AN61" s="434">
        <f t="shared" si="17"/>
        <v>0</v>
      </c>
      <c r="AO61" s="215">
        <f t="shared" si="17"/>
        <v>0</v>
      </c>
      <c r="AP61" s="430">
        <f t="shared" si="17"/>
        <v>0</v>
      </c>
      <c r="AQ61" s="434">
        <f t="shared" si="17"/>
        <v>0</v>
      </c>
      <c r="AR61" s="215">
        <f t="shared" si="17"/>
        <v>0</v>
      </c>
      <c r="AS61" s="430">
        <f t="shared" si="17"/>
        <v>0</v>
      </c>
      <c r="AT61" s="434">
        <f t="shared" si="17"/>
        <v>0</v>
      </c>
      <c r="AU61" s="215">
        <f>SUM(AU56:AU60)</f>
        <v>0</v>
      </c>
      <c r="AV61" s="430">
        <f t="shared" si="17"/>
        <v>0</v>
      </c>
      <c r="AW61" s="434">
        <f t="shared" si="17"/>
        <v>0</v>
      </c>
      <c r="AX61" s="215">
        <f>SUM(AX56:AX60)</f>
        <v>0</v>
      </c>
      <c r="AY61" s="430">
        <f t="shared" si="17"/>
        <v>0</v>
      </c>
      <c r="AZ61" s="434">
        <f t="shared" si="17"/>
        <v>0</v>
      </c>
      <c r="BA61" s="215">
        <f>SUM(BA56:BA60)</f>
        <v>0</v>
      </c>
      <c r="BB61" s="430">
        <f t="shared" si="17"/>
        <v>0</v>
      </c>
      <c r="BC61" s="434">
        <f t="shared" si="17"/>
        <v>0</v>
      </c>
      <c r="BD61" s="215">
        <f>SUM(BD56:BD60)</f>
        <v>0</v>
      </c>
      <c r="BF61" s="568"/>
      <c r="BH61" s="568"/>
    </row>
    <row r="62" spans="1:60" ht="25.5" customHeight="1">
      <c r="A62" s="764" t="s">
        <v>620</v>
      </c>
      <c r="B62" s="765"/>
      <c r="C62" s="779" t="s">
        <v>621</v>
      </c>
      <c r="D62" s="779"/>
      <c r="E62" s="779"/>
      <c r="F62" s="779"/>
      <c r="G62" s="779"/>
      <c r="H62" s="779"/>
      <c r="I62" s="779"/>
      <c r="J62" s="779"/>
      <c r="K62" s="779"/>
      <c r="L62" s="779"/>
      <c r="M62" s="779"/>
      <c r="N62" s="779"/>
      <c r="O62" s="779"/>
      <c r="P62" s="779"/>
      <c r="Q62" s="779"/>
      <c r="R62" s="779"/>
      <c r="S62" s="779"/>
      <c r="T62" s="779"/>
      <c r="U62" s="779"/>
      <c r="V62" s="779"/>
      <c r="W62" s="779"/>
      <c r="X62" s="779"/>
      <c r="Y62" s="779"/>
      <c r="Z62" s="779"/>
      <c r="AA62" s="779"/>
      <c r="AB62" s="779"/>
      <c r="AC62" s="767" t="s">
        <v>622</v>
      </c>
      <c r="AD62" s="767"/>
      <c r="AE62" s="767"/>
      <c r="AF62" s="768"/>
      <c r="AG62" s="208">
        <f>SUM(AJ62,AM62,AP62,AS62,AV62,AY62,BB62)</f>
        <v>0</v>
      </c>
      <c r="AH62" s="208"/>
      <c r="AI62" s="217">
        <f t="shared" si="1"/>
        <v>0</v>
      </c>
      <c r="AJ62" s="355"/>
      <c r="AK62" s="571"/>
      <c r="AL62" s="338"/>
      <c r="AM62" s="355"/>
      <c r="AN62" s="571"/>
      <c r="AO62" s="338"/>
      <c r="AP62" s="355"/>
      <c r="AQ62" s="571"/>
      <c r="AR62" s="338"/>
      <c r="AS62" s="355"/>
      <c r="AT62" s="571"/>
      <c r="AU62" s="338"/>
      <c r="AV62" s="355"/>
      <c r="AW62" s="571"/>
      <c r="AX62" s="338"/>
      <c r="AY62" s="355"/>
      <c r="AZ62" s="571"/>
      <c r="BA62" s="338"/>
      <c r="BB62" s="355"/>
      <c r="BC62" s="571"/>
      <c r="BD62" s="338"/>
      <c r="BF62" s="568"/>
      <c r="BH62" s="568"/>
    </row>
    <row r="63" spans="1:60" ht="25.5" customHeight="1">
      <c r="A63" s="764" t="s">
        <v>623</v>
      </c>
      <c r="B63" s="765"/>
      <c r="C63" s="779" t="s">
        <v>624</v>
      </c>
      <c r="D63" s="779"/>
      <c r="E63" s="779"/>
      <c r="F63" s="779"/>
      <c r="G63" s="779"/>
      <c r="H63" s="779"/>
      <c r="I63" s="779"/>
      <c r="J63" s="779"/>
      <c r="K63" s="779"/>
      <c r="L63" s="779"/>
      <c r="M63" s="779"/>
      <c r="N63" s="779"/>
      <c r="O63" s="779"/>
      <c r="P63" s="779"/>
      <c r="Q63" s="779"/>
      <c r="R63" s="779"/>
      <c r="S63" s="779"/>
      <c r="T63" s="779"/>
      <c r="U63" s="779"/>
      <c r="V63" s="779"/>
      <c r="W63" s="779"/>
      <c r="X63" s="779"/>
      <c r="Y63" s="779"/>
      <c r="Z63" s="779"/>
      <c r="AA63" s="779"/>
      <c r="AB63" s="779"/>
      <c r="AC63" s="767" t="s">
        <v>625</v>
      </c>
      <c r="AD63" s="767"/>
      <c r="AE63" s="767"/>
      <c r="AF63" s="768"/>
      <c r="AG63" s="208">
        <f aca="true" t="shared" si="18" ref="AG63:AH66">SUM(AJ63,AM63,AP63,AS63,AV63,AY63,BB63)</f>
        <v>0</v>
      </c>
      <c r="AH63" s="208"/>
      <c r="AI63" s="217">
        <f t="shared" si="1"/>
        <v>0</v>
      </c>
      <c r="AJ63" s="355"/>
      <c r="AK63" s="571"/>
      <c r="AL63" s="338"/>
      <c r="AM63" s="355"/>
      <c r="AN63" s="571"/>
      <c r="AO63" s="338"/>
      <c r="AP63" s="355"/>
      <c r="AQ63" s="571"/>
      <c r="AR63" s="338"/>
      <c r="AS63" s="355"/>
      <c r="AT63" s="571"/>
      <c r="AU63" s="338"/>
      <c r="AV63" s="355"/>
      <c r="AW63" s="571"/>
      <c r="AX63" s="338"/>
      <c r="AY63" s="355"/>
      <c r="AZ63" s="571"/>
      <c r="BA63" s="338"/>
      <c r="BB63" s="355"/>
      <c r="BC63" s="571"/>
      <c r="BD63" s="338"/>
      <c r="BF63" s="568"/>
      <c r="BH63" s="568"/>
    </row>
    <row r="64" spans="1:60" ht="25.5" customHeight="1">
      <c r="A64" s="764" t="s">
        <v>626</v>
      </c>
      <c r="B64" s="765"/>
      <c r="C64" s="779" t="s">
        <v>627</v>
      </c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779"/>
      <c r="Y64" s="779"/>
      <c r="Z64" s="779"/>
      <c r="AA64" s="779"/>
      <c r="AB64" s="779"/>
      <c r="AC64" s="767" t="s">
        <v>628</v>
      </c>
      <c r="AD64" s="767"/>
      <c r="AE64" s="767"/>
      <c r="AF64" s="768"/>
      <c r="AG64" s="208">
        <f t="shared" si="18"/>
        <v>0</v>
      </c>
      <c r="AH64" s="208"/>
      <c r="AI64" s="217">
        <f t="shared" si="1"/>
        <v>0</v>
      </c>
      <c r="AJ64" s="355"/>
      <c r="AK64" s="571"/>
      <c r="AL64" s="338"/>
      <c r="AM64" s="355"/>
      <c r="AN64" s="571"/>
      <c r="AO64" s="338"/>
      <c r="AP64" s="355"/>
      <c r="AQ64" s="571"/>
      <c r="AR64" s="338"/>
      <c r="AS64" s="355"/>
      <c r="AT64" s="571"/>
      <c r="AU64" s="338"/>
      <c r="AV64" s="355"/>
      <c r="AW64" s="571"/>
      <c r="AX64" s="338"/>
      <c r="AY64" s="355"/>
      <c r="AZ64" s="571"/>
      <c r="BA64" s="338"/>
      <c r="BB64" s="355"/>
      <c r="BC64" s="571"/>
      <c r="BD64" s="338"/>
      <c r="BF64" s="568"/>
      <c r="BH64" s="568"/>
    </row>
    <row r="65" spans="1:60" ht="25.5" customHeight="1">
      <c r="A65" s="764" t="s">
        <v>629</v>
      </c>
      <c r="B65" s="765"/>
      <c r="C65" s="766" t="s">
        <v>630</v>
      </c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766"/>
      <c r="Y65" s="766"/>
      <c r="Z65" s="766"/>
      <c r="AA65" s="766"/>
      <c r="AB65" s="766"/>
      <c r="AC65" s="767" t="s">
        <v>631</v>
      </c>
      <c r="AD65" s="767"/>
      <c r="AE65" s="767"/>
      <c r="AF65" s="768"/>
      <c r="AG65" s="208">
        <f t="shared" si="18"/>
        <v>1246000</v>
      </c>
      <c r="AH65" s="208">
        <f t="shared" si="18"/>
        <v>1246000</v>
      </c>
      <c r="AI65" s="217">
        <f t="shared" si="1"/>
        <v>768745</v>
      </c>
      <c r="AJ65" s="355">
        <v>1246000</v>
      </c>
      <c r="AK65" s="571">
        <v>1246000</v>
      </c>
      <c r="AL65" s="338">
        <v>768745</v>
      </c>
      <c r="AM65" s="355"/>
      <c r="AN65" s="571"/>
      <c r="AO65" s="338"/>
      <c r="AP65" s="355"/>
      <c r="AQ65" s="571"/>
      <c r="AR65" s="338"/>
      <c r="AS65" s="355"/>
      <c r="AT65" s="571"/>
      <c r="AU65" s="338"/>
      <c r="AV65" s="355"/>
      <c r="AW65" s="571"/>
      <c r="AX65" s="338"/>
      <c r="AY65" s="355"/>
      <c r="AZ65" s="571"/>
      <c r="BA65" s="338"/>
      <c r="BB65" s="355"/>
      <c r="BC65" s="571"/>
      <c r="BD65" s="338"/>
      <c r="BF65" s="568"/>
      <c r="BH65" s="568"/>
    </row>
    <row r="66" spans="1:60" ht="25.5" customHeight="1">
      <c r="A66" s="764" t="s">
        <v>632</v>
      </c>
      <c r="B66" s="765"/>
      <c r="C66" s="779" t="s">
        <v>633</v>
      </c>
      <c r="D66" s="779"/>
      <c r="E66" s="779"/>
      <c r="F66" s="779"/>
      <c r="G66" s="779"/>
      <c r="H66" s="779"/>
      <c r="I66" s="779"/>
      <c r="J66" s="779"/>
      <c r="K66" s="779"/>
      <c r="L66" s="779"/>
      <c r="M66" s="779"/>
      <c r="N66" s="779"/>
      <c r="O66" s="779"/>
      <c r="P66" s="779"/>
      <c r="Q66" s="779"/>
      <c r="R66" s="779"/>
      <c r="S66" s="779"/>
      <c r="T66" s="779"/>
      <c r="U66" s="779"/>
      <c r="V66" s="779"/>
      <c r="W66" s="779"/>
      <c r="X66" s="779"/>
      <c r="Y66" s="779"/>
      <c r="Z66" s="779"/>
      <c r="AA66" s="779"/>
      <c r="AB66" s="779"/>
      <c r="AC66" s="767" t="s">
        <v>634</v>
      </c>
      <c r="AD66" s="767"/>
      <c r="AE66" s="767"/>
      <c r="AF66" s="768"/>
      <c r="AG66" s="208">
        <f t="shared" si="18"/>
        <v>254000</v>
      </c>
      <c r="AH66" s="208">
        <f t="shared" si="18"/>
        <v>4084494</v>
      </c>
      <c r="AI66" s="217">
        <f t="shared" si="1"/>
        <v>4284494</v>
      </c>
      <c r="AJ66" s="355"/>
      <c r="AK66" s="571">
        <v>3695160</v>
      </c>
      <c r="AL66" s="338">
        <v>3695160</v>
      </c>
      <c r="AM66" s="355"/>
      <c r="AN66" s="571"/>
      <c r="AO66" s="338"/>
      <c r="AP66" s="355"/>
      <c r="AQ66" s="571"/>
      <c r="AR66" s="338"/>
      <c r="AS66" s="355"/>
      <c r="AT66" s="571">
        <v>389334</v>
      </c>
      <c r="AU66" s="338">
        <v>589334</v>
      </c>
      <c r="AV66" s="355"/>
      <c r="AW66" s="571"/>
      <c r="AX66" s="338"/>
      <c r="AY66" s="355"/>
      <c r="AZ66" s="571"/>
      <c r="BA66" s="338"/>
      <c r="BB66" s="355">
        <v>254000</v>
      </c>
      <c r="BC66" s="571">
        <v>0</v>
      </c>
      <c r="BD66" s="338"/>
      <c r="BF66" s="568"/>
      <c r="BH66" s="568"/>
    </row>
    <row r="67" spans="1:60" s="202" customFormat="1" ht="25.5" customHeight="1">
      <c r="A67" s="774" t="s">
        <v>635</v>
      </c>
      <c r="B67" s="775"/>
      <c r="C67" s="776" t="s">
        <v>748</v>
      </c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6"/>
      <c r="X67" s="776"/>
      <c r="Y67" s="776"/>
      <c r="Z67" s="776"/>
      <c r="AA67" s="776"/>
      <c r="AB67" s="776"/>
      <c r="AC67" s="777" t="s">
        <v>636</v>
      </c>
      <c r="AD67" s="777"/>
      <c r="AE67" s="777"/>
      <c r="AF67" s="778"/>
      <c r="AG67" s="213">
        <f>SUM(AG62:AG66)</f>
        <v>1500000</v>
      </c>
      <c r="AH67" s="213">
        <f>SUM(AH62:AH66)</f>
        <v>5330494</v>
      </c>
      <c r="AI67" s="213">
        <f t="shared" si="1"/>
        <v>5053239</v>
      </c>
      <c r="AJ67" s="430">
        <f aca="true" t="shared" si="19" ref="AJ67:BC67">SUM(AJ62:AJ66)</f>
        <v>1246000</v>
      </c>
      <c r="AK67" s="433">
        <f t="shared" si="19"/>
        <v>4941160</v>
      </c>
      <c r="AL67" s="429">
        <f t="shared" si="19"/>
        <v>4463905</v>
      </c>
      <c r="AM67" s="430">
        <f t="shared" si="19"/>
        <v>0</v>
      </c>
      <c r="AN67" s="434">
        <f t="shared" si="19"/>
        <v>0</v>
      </c>
      <c r="AO67" s="215">
        <f t="shared" si="19"/>
        <v>0</v>
      </c>
      <c r="AP67" s="430">
        <f t="shared" si="19"/>
        <v>0</v>
      </c>
      <c r="AQ67" s="434">
        <f t="shared" si="19"/>
        <v>0</v>
      </c>
      <c r="AR67" s="215">
        <f t="shared" si="19"/>
        <v>0</v>
      </c>
      <c r="AS67" s="430">
        <f t="shared" si="19"/>
        <v>0</v>
      </c>
      <c r="AT67" s="434">
        <f t="shared" si="19"/>
        <v>389334</v>
      </c>
      <c r="AU67" s="215">
        <f>SUM(AU62:AU66)</f>
        <v>589334</v>
      </c>
      <c r="AV67" s="430">
        <f t="shared" si="19"/>
        <v>0</v>
      </c>
      <c r="AW67" s="434">
        <f t="shared" si="19"/>
        <v>0</v>
      </c>
      <c r="AX67" s="215">
        <f>SUM(AX62:AX66)</f>
        <v>0</v>
      </c>
      <c r="AY67" s="430">
        <f t="shared" si="19"/>
        <v>0</v>
      </c>
      <c r="AZ67" s="434">
        <f t="shared" si="19"/>
        <v>0</v>
      </c>
      <c r="BA67" s="215">
        <f>SUM(BA62:BA66)</f>
        <v>0</v>
      </c>
      <c r="BB67" s="430">
        <f t="shared" si="19"/>
        <v>254000</v>
      </c>
      <c r="BC67" s="433">
        <f t="shared" si="19"/>
        <v>0</v>
      </c>
      <c r="BD67" s="582">
        <f>SUM(BD62:BD66)</f>
        <v>0</v>
      </c>
      <c r="BF67" s="568"/>
      <c r="BH67" s="568"/>
    </row>
    <row r="68" spans="1:60" ht="25.5" customHeight="1">
      <c r="A68" s="764" t="s">
        <v>637</v>
      </c>
      <c r="B68" s="765"/>
      <c r="C68" s="779" t="s">
        <v>638</v>
      </c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779"/>
      <c r="O68" s="779"/>
      <c r="P68" s="779"/>
      <c r="Q68" s="779"/>
      <c r="R68" s="779"/>
      <c r="S68" s="779"/>
      <c r="T68" s="779"/>
      <c r="U68" s="779"/>
      <c r="V68" s="779"/>
      <c r="W68" s="779"/>
      <c r="X68" s="779"/>
      <c r="Y68" s="779"/>
      <c r="Z68" s="779"/>
      <c r="AA68" s="779"/>
      <c r="AB68" s="779"/>
      <c r="AC68" s="767" t="s">
        <v>639</v>
      </c>
      <c r="AD68" s="767"/>
      <c r="AE68" s="767"/>
      <c r="AF68" s="768"/>
      <c r="AG68" s="208">
        <f aca="true" t="shared" si="20" ref="AG68:AH72">SUM(AJ68,AM68,AP68,AS68,AV68,AY68,BB68)</f>
        <v>0</v>
      </c>
      <c r="AH68" s="208">
        <f t="shared" si="20"/>
        <v>58332011</v>
      </c>
      <c r="AI68" s="217">
        <f t="shared" si="1"/>
        <v>58332011</v>
      </c>
      <c r="AJ68" s="355"/>
      <c r="AK68" s="571"/>
      <c r="AL68" s="338"/>
      <c r="AM68" s="355"/>
      <c r="AN68" s="571"/>
      <c r="AO68" s="338"/>
      <c r="AP68" s="355"/>
      <c r="AQ68" s="571"/>
      <c r="AR68" s="338"/>
      <c r="AS68" s="355"/>
      <c r="AT68" s="571"/>
      <c r="AU68" s="338"/>
      <c r="AV68" s="355"/>
      <c r="AW68" s="571"/>
      <c r="AX68" s="338"/>
      <c r="AY68" s="355"/>
      <c r="AZ68" s="571">
        <v>58332011</v>
      </c>
      <c r="BA68" s="338">
        <v>58332011</v>
      </c>
      <c r="BB68" s="355"/>
      <c r="BC68" s="571"/>
      <c r="BD68" s="338"/>
      <c r="BF68" s="568"/>
      <c r="BH68" s="568"/>
    </row>
    <row r="69" spans="1:60" ht="25.5" customHeight="1">
      <c r="A69" s="764" t="s">
        <v>640</v>
      </c>
      <c r="B69" s="765"/>
      <c r="C69" s="766" t="s">
        <v>641</v>
      </c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6"/>
      <c r="X69" s="766"/>
      <c r="Y69" s="766"/>
      <c r="Z69" s="766"/>
      <c r="AA69" s="766"/>
      <c r="AB69" s="766"/>
      <c r="AC69" s="767" t="s">
        <v>642</v>
      </c>
      <c r="AD69" s="767"/>
      <c r="AE69" s="767"/>
      <c r="AF69" s="768"/>
      <c r="AG69" s="208">
        <f t="shared" si="20"/>
        <v>0</v>
      </c>
      <c r="AH69" s="208">
        <f t="shared" si="20"/>
        <v>0</v>
      </c>
      <c r="AI69" s="217">
        <f t="shared" si="1"/>
        <v>0</v>
      </c>
      <c r="AJ69" s="355"/>
      <c r="AK69" s="571"/>
      <c r="AL69" s="338"/>
      <c r="AM69" s="355"/>
      <c r="AN69" s="571"/>
      <c r="AO69" s="338"/>
      <c r="AP69" s="355"/>
      <c r="AQ69" s="571"/>
      <c r="AR69" s="338"/>
      <c r="AS69" s="355"/>
      <c r="AT69" s="571"/>
      <c r="AU69" s="338"/>
      <c r="AV69" s="355"/>
      <c r="AW69" s="571"/>
      <c r="AX69" s="338"/>
      <c r="AY69" s="355"/>
      <c r="AZ69" s="571"/>
      <c r="BA69" s="338"/>
      <c r="BB69" s="355"/>
      <c r="BC69" s="571"/>
      <c r="BD69" s="338"/>
      <c r="BF69" s="568"/>
      <c r="BH69" s="568"/>
    </row>
    <row r="70" spans="1:60" ht="25.5" customHeight="1">
      <c r="A70" s="764" t="s">
        <v>643</v>
      </c>
      <c r="B70" s="765"/>
      <c r="C70" s="766" t="s">
        <v>644</v>
      </c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766"/>
      <c r="Y70" s="766"/>
      <c r="Z70" s="766"/>
      <c r="AA70" s="766"/>
      <c r="AB70" s="766"/>
      <c r="AC70" s="767" t="s">
        <v>645</v>
      </c>
      <c r="AD70" s="767"/>
      <c r="AE70" s="767"/>
      <c r="AF70" s="768"/>
      <c r="AG70" s="208">
        <f t="shared" si="20"/>
        <v>0</v>
      </c>
      <c r="AH70" s="208">
        <f t="shared" si="20"/>
        <v>0</v>
      </c>
      <c r="AI70" s="217">
        <f t="shared" si="1"/>
        <v>0</v>
      </c>
      <c r="AJ70" s="355"/>
      <c r="AK70" s="571"/>
      <c r="AL70" s="338"/>
      <c r="AM70" s="355"/>
      <c r="AN70" s="571"/>
      <c r="AO70" s="338"/>
      <c r="AP70" s="355"/>
      <c r="AQ70" s="571"/>
      <c r="AR70" s="338"/>
      <c r="AS70" s="355"/>
      <c r="AT70" s="571"/>
      <c r="AU70" s="338"/>
      <c r="AV70" s="355"/>
      <c r="AW70" s="571"/>
      <c r="AX70" s="338"/>
      <c r="AY70" s="355"/>
      <c r="AZ70" s="571"/>
      <c r="BA70" s="338"/>
      <c r="BB70" s="355"/>
      <c r="BC70" s="571"/>
      <c r="BD70" s="338"/>
      <c r="BF70" s="568"/>
      <c r="BH70" s="568"/>
    </row>
    <row r="71" spans="1:60" ht="25.5" customHeight="1">
      <c r="A71" s="764" t="s">
        <v>646</v>
      </c>
      <c r="B71" s="765"/>
      <c r="C71" s="766" t="s">
        <v>647</v>
      </c>
      <c r="D71" s="766"/>
      <c r="E71" s="766"/>
      <c r="F71" s="766"/>
      <c r="G71" s="766"/>
      <c r="H71" s="766"/>
      <c r="I71" s="766"/>
      <c r="J71" s="766"/>
      <c r="K71" s="766"/>
      <c r="L71" s="766"/>
      <c r="M71" s="766"/>
      <c r="N71" s="766"/>
      <c r="O71" s="766"/>
      <c r="P71" s="766"/>
      <c r="Q71" s="766"/>
      <c r="R71" s="766"/>
      <c r="S71" s="766"/>
      <c r="T71" s="766"/>
      <c r="U71" s="766"/>
      <c r="V71" s="766"/>
      <c r="W71" s="766"/>
      <c r="X71" s="766"/>
      <c r="Y71" s="766"/>
      <c r="Z71" s="766"/>
      <c r="AA71" s="766"/>
      <c r="AB71" s="766"/>
      <c r="AC71" s="767" t="s">
        <v>648</v>
      </c>
      <c r="AD71" s="767"/>
      <c r="AE71" s="767"/>
      <c r="AF71" s="768"/>
      <c r="AG71" s="208">
        <f t="shared" si="20"/>
        <v>0</v>
      </c>
      <c r="AH71" s="208">
        <f t="shared" si="20"/>
        <v>0</v>
      </c>
      <c r="AI71" s="217">
        <f t="shared" si="1"/>
        <v>0</v>
      </c>
      <c r="AJ71" s="355"/>
      <c r="AK71" s="571"/>
      <c r="AL71" s="338"/>
      <c r="AM71" s="355"/>
      <c r="AN71" s="571"/>
      <c r="AO71" s="338"/>
      <c r="AP71" s="355"/>
      <c r="AQ71" s="571"/>
      <c r="AR71" s="338"/>
      <c r="AS71" s="355"/>
      <c r="AT71" s="571"/>
      <c r="AU71" s="338"/>
      <c r="AV71" s="355"/>
      <c r="AW71" s="571"/>
      <c r="AX71" s="338"/>
      <c r="AY71" s="355"/>
      <c r="AZ71" s="571"/>
      <c r="BA71" s="338"/>
      <c r="BB71" s="355"/>
      <c r="BC71" s="571"/>
      <c r="BD71" s="338"/>
      <c r="BF71" s="568"/>
      <c r="BH71" s="568"/>
    </row>
    <row r="72" spans="1:60" ht="25.5" customHeight="1">
      <c r="A72" s="764" t="s">
        <v>649</v>
      </c>
      <c r="B72" s="765"/>
      <c r="C72" s="779" t="s">
        <v>650</v>
      </c>
      <c r="D72" s="779"/>
      <c r="E72" s="779"/>
      <c r="F72" s="779"/>
      <c r="G72" s="779"/>
      <c r="H72" s="779"/>
      <c r="I72" s="779"/>
      <c r="J72" s="779"/>
      <c r="K72" s="779"/>
      <c r="L72" s="779"/>
      <c r="M72" s="779"/>
      <c r="N72" s="779"/>
      <c r="O72" s="779"/>
      <c r="P72" s="779"/>
      <c r="Q72" s="779"/>
      <c r="R72" s="779"/>
      <c r="S72" s="779"/>
      <c r="T72" s="779"/>
      <c r="U72" s="779"/>
      <c r="V72" s="779"/>
      <c r="W72" s="779"/>
      <c r="X72" s="779"/>
      <c r="Y72" s="779"/>
      <c r="Z72" s="779"/>
      <c r="AA72" s="779"/>
      <c r="AB72" s="779"/>
      <c r="AC72" s="767" t="s">
        <v>651</v>
      </c>
      <c r="AD72" s="767"/>
      <c r="AE72" s="767"/>
      <c r="AF72" s="768"/>
      <c r="AG72" s="208">
        <f t="shared" si="20"/>
        <v>3600000</v>
      </c>
      <c r="AH72" s="208">
        <f t="shared" si="20"/>
        <v>111995842</v>
      </c>
      <c r="AI72" s="217">
        <f aca="true" t="shared" si="21" ref="AI72:AI84">SUM(AL72,AO72,AR72,AU72,AX72,BA72,BD72)</f>
        <v>109395842</v>
      </c>
      <c r="AJ72" s="355">
        <v>3600000</v>
      </c>
      <c r="AK72" s="571">
        <v>111995842</v>
      </c>
      <c r="AL72" s="338">
        <v>109395842</v>
      </c>
      <c r="AM72" s="355"/>
      <c r="AN72" s="571"/>
      <c r="AO72" s="338"/>
      <c r="AP72" s="355"/>
      <c r="AQ72" s="571"/>
      <c r="AR72" s="338"/>
      <c r="AS72" s="355"/>
      <c r="AT72" s="571"/>
      <c r="AU72" s="338"/>
      <c r="AV72" s="355"/>
      <c r="AW72" s="571"/>
      <c r="AX72" s="338"/>
      <c r="AY72" s="355"/>
      <c r="AZ72" s="571"/>
      <c r="BA72" s="338"/>
      <c r="BB72" s="355"/>
      <c r="BC72" s="571"/>
      <c r="BD72" s="338"/>
      <c r="BF72" s="568"/>
      <c r="BH72" s="568"/>
    </row>
    <row r="73" spans="1:60" s="202" customFormat="1" ht="25.5" customHeight="1">
      <c r="A73" s="774" t="s">
        <v>652</v>
      </c>
      <c r="B73" s="775"/>
      <c r="C73" s="776" t="s">
        <v>747</v>
      </c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6"/>
      <c r="Q73" s="776"/>
      <c r="R73" s="776"/>
      <c r="S73" s="776"/>
      <c r="T73" s="776"/>
      <c r="U73" s="776"/>
      <c r="V73" s="776"/>
      <c r="W73" s="776"/>
      <c r="X73" s="776"/>
      <c r="Y73" s="776"/>
      <c r="Z73" s="776"/>
      <c r="AA73" s="776"/>
      <c r="AB73" s="776"/>
      <c r="AC73" s="777" t="s">
        <v>653</v>
      </c>
      <c r="AD73" s="777"/>
      <c r="AE73" s="777"/>
      <c r="AF73" s="778"/>
      <c r="AG73" s="213">
        <f>SUM(AG68:AG72)</f>
        <v>3600000</v>
      </c>
      <c r="AH73" s="213">
        <f>SUM(AH68:AH72)</f>
        <v>170327853</v>
      </c>
      <c r="AI73" s="213">
        <f t="shared" si="21"/>
        <v>167727853</v>
      </c>
      <c r="AJ73" s="430">
        <f aca="true" t="shared" si="22" ref="AJ73:BC73">SUM(AJ68:AJ72)</f>
        <v>3600000</v>
      </c>
      <c r="AK73" s="433">
        <f t="shared" si="22"/>
        <v>111995842</v>
      </c>
      <c r="AL73" s="429">
        <f t="shared" si="22"/>
        <v>109395842</v>
      </c>
      <c r="AM73" s="430">
        <f t="shared" si="22"/>
        <v>0</v>
      </c>
      <c r="AN73" s="434">
        <f t="shared" si="22"/>
        <v>0</v>
      </c>
      <c r="AO73" s="215">
        <f t="shared" si="22"/>
        <v>0</v>
      </c>
      <c r="AP73" s="430">
        <f t="shared" si="22"/>
        <v>0</v>
      </c>
      <c r="AQ73" s="434">
        <f t="shared" si="22"/>
        <v>0</v>
      </c>
      <c r="AR73" s="215">
        <f t="shared" si="22"/>
        <v>0</v>
      </c>
      <c r="AS73" s="430">
        <f t="shared" si="22"/>
        <v>0</v>
      </c>
      <c r="AT73" s="434">
        <f t="shared" si="22"/>
        <v>0</v>
      </c>
      <c r="AU73" s="215">
        <f>SUM(AU68:AU72)</f>
        <v>0</v>
      </c>
      <c r="AV73" s="430">
        <f t="shared" si="22"/>
        <v>0</v>
      </c>
      <c r="AW73" s="434">
        <f t="shared" si="22"/>
        <v>0</v>
      </c>
      <c r="AX73" s="215">
        <f>SUM(AX68:AX72)</f>
        <v>0</v>
      </c>
      <c r="AY73" s="430">
        <f t="shared" si="22"/>
        <v>0</v>
      </c>
      <c r="AZ73" s="434">
        <f t="shared" si="22"/>
        <v>58332011</v>
      </c>
      <c r="BA73" s="215">
        <f>SUM(BA68:BA72)</f>
        <v>58332011</v>
      </c>
      <c r="BB73" s="430">
        <f t="shared" si="22"/>
        <v>0</v>
      </c>
      <c r="BC73" s="434">
        <f t="shared" si="22"/>
        <v>0</v>
      </c>
      <c r="BD73" s="215">
        <f>SUM(BD68:BD72)</f>
        <v>0</v>
      </c>
      <c r="BF73" s="568"/>
      <c r="BH73" s="568"/>
    </row>
    <row r="74" spans="1:60" s="202" customFormat="1" ht="25.5" customHeight="1">
      <c r="A74" s="774" t="s">
        <v>654</v>
      </c>
      <c r="B74" s="775"/>
      <c r="C74" s="782" t="s">
        <v>173</v>
      </c>
      <c r="D74" s="782"/>
      <c r="E74" s="782"/>
      <c r="F74" s="782"/>
      <c r="G74" s="782"/>
      <c r="H74" s="782"/>
      <c r="I74" s="782"/>
      <c r="J74" s="782"/>
      <c r="K74" s="782"/>
      <c r="L74" s="782"/>
      <c r="M74" s="782"/>
      <c r="N74" s="782"/>
      <c r="O74" s="782"/>
      <c r="P74" s="782"/>
      <c r="Q74" s="782"/>
      <c r="R74" s="782"/>
      <c r="S74" s="782"/>
      <c r="T74" s="782"/>
      <c r="U74" s="782"/>
      <c r="V74" s="782"/>
      <c r="W74" s="782"/>
      <c r="X74" s="782"/>
      <c r="Y74" s="782"/>
      <c r="Z74" s="782"/>
      <c r="AA74" s="782"/>
      <c r="AB74" s="782"/>
      <c r="AC74" s="777" t="s">
        <v>655</v>
      </c>
      <c r="AD74" s="777"/>
      <c r="AE74" s="777"/>
      <c r="AF74" s="778"/>
      <c r="AG74" s="213">
        <f>SUM(AG19,AG25,AG39,AG55,AG61,AG67,AG73)</f>
        <v>1641260307</v>
      </c>
      <c r="AH74" s="213">
        <f>SUM(AH19,AH25,AH39,AH55,AH61,AH67,AH73)</f>
        <v>2025590356</v>
      </c>
      <c r="AI74" s="213">
        <f t="shared" si="21"/>
        <v>1931737227</v>
      </c>
      <c r="AJ74" s="430">
        <f aca="true" t="shared" si="23" ref="AJ74:BD74">SUM(AJ19,AJ25,AJ39,AJ55,AJ61,AJ67,AJ73)</f>
        <v>1519553936</v>
      </c>
      <c r="AK74" s="433">
        <f t="shared" si="23"/>
        <v>1737534492</v>
      </c>
      <c r="AL74" s="429">
        <f t="shared" si="23"/>
        <v>1678486358</v>
      </c>
      <c r="AM74" s="430">
        <f t="shared" si="23"/>
        <v>48014836</v>
      </c>
      <c r="AN74" s="433">
        <f t="shared" si="23"/>
        <v>50751836</v>
      </c>
      <c r="AO74" s="429">
        <f t="shared" si="23"/>
        <v>25527789</v>
      </c>
      <c r="AP74" s="430">
        <f t="shared" si="23"/>
        <v>17227819</v>
      </c>
      <c r="AQ74" s="433">
        <f t="shared" si="23"/>
        <v>24207778</v>
      </c>
      <c r="AR74" s="429">
        <f t="shared" si="23"/>
        <v>20143404</v>
      </c>
      <c r="AS74" s="430">
        <f t="shared" si="23"/>
        <v>51302530</v>
      </c>
      <c r="AT74" s="433">
        <f t="shared" si="23"/>
        <v>85586587</v>
      </c>
      <c r="AU74" s="429">
        <f t="shared" si="23"/>
        <v>80691972</v>
      </c>
      <c r="AV74" s="430">
        <f t="shared" si="23"/>
        <v>1952968</v>
      </c>
      <c r="AW74" s="433">
        <f t="shared" si="23"/>
        <v>4237237</v>
      </c>
      <c r="AX74" s="429">
        <f t="shared" si="23"/>
        <v>4220580</v>
      </c>
      <c r="AY74" s="430">
        <f t="shared" si="23"/>
        <v>2799800</v>
      </c>
      <c r="AZ74" s="433">
        <f t="shared" si="23"/>
        <v>61131811</v>
      </c>
      <c r="BA74" s="429">
        <f t="shared" si="23"/>
        <v>61161511</v>
      </c>
      <c r="BB74" s="430">
        <f t="shared" si="23"/>
        <v>408418</v>
      </c>
      <c r="BC74" s="433">
        <f t="shared" si="23"/>
        <v>62140615</v>
      </c>
      <c r="BD74" s="582">
        <f t="shared" si="23"/>
        <v>61505613</v>
      </c>
      <c r="BF74" s="568"/>
      <c r="BH74" s="568"/>
    </row>
    <row r="75" spans="1:60" ht="25.5" customHeight="1">
      <c r="A75" s="764" t="s">
        <v>710</v>
      </c>
      <c r="B75" s="765"/>
      <c r="C75" s="783" t="s">
        <v>656</v>
      </c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783"/>
      <c r="Y75" s="783"/>
      <c r="Z75" s="783"/>
      <c r="AA75" s="783"/>
      <c r="AB75" s="783"/>
      <c r="AC75" s="766" t="s">
        <v>657</v>
      </c>
      <c r="AD75" s="766"/>
      <c r="AE75" s="766"/>
      <c r="AF75" s="784"/>
      <c r="AG75" s="208">
        <f>SUM(AJ75:BB75)</f>
        <v>0</v>
      </c>
      <c r="AH75" s="208"/>
      <c r="AI75" s="217">
        <f t="shared" si="21"/>
        <v>0</v>
      </c>
      <c r="AJ75" s="355"/>
      <c r="AK75" s="571"/>
      <c r="AL75" s="338"/>
      <c r="AM75" s="355"/>
      <c r="AN75" s="571"/>
      <c r="AO75" s="338"/>
      <c r="AP75" s="355"/>
      <c r="AQ75" s="571"/>
      <c r="AR75" s="338"/>
      <c r="AS75" s="355"/>
      <c r="AT75" s="571"/>
      <c r="AU75" s="338"/>
      <c r="AV75" s="355"/>
      <c r="AW75" s="571"/>
      <c r="AX75" s="338"/>
      <c r="AY75" s="355"/>
      <c r="AZ75" s="571"/>
      <c r="BA75" s="338"/>
      <c r="BB75" s="355"/>
      <c r="BC75" s="571"/>
      <c r="BD75" s="338"/>
      <c r="BF75" s="568"/>
      <c r="BH75" s="568"/>
    </row>
    <row r="76" spans="1:60" ht="25.5" customHeight="1">
      <c r="A76" s="764" t="s">
        <v>711</v>
      </c>
      <c r="B76" s="765"/>
      <c r="C76" s="779" t="s">
        <v>658</v>
      </c>
      <c r="D76" s="779"/>
      <c r="E76" s="779"/>
      <c r="F76" s="779"/>
      <c r="G76" s="779"/>
      <c r="H76" s="779"/>
      <c r="I76" s="779"/>
      <c r="J76" s="779"/>
      <c r="K76" s="779"/>
      <c r="L76" s="779"/>
      <c r="M76" s="779"/>
      <c r="N76" s="779"/>
      <c r="O76" s="779"/>
      <c r="P76" s="779"/>
      <c r="Q76" s="779"/>
      <c r="R76" s="779"/>
      <c r="S76" s="779"/>
      <c r="T76" s="779"/>
      <c r="U76" s="779"/>
      <c r="V76" s="779"/>
      <c r="W76" s="779"/>
      <c r="X76" s="779"/>
      <c r="Y76" s="779"/>
      <c r="Z76" s="779"/>
      <c r="AA76" s="779"/>
      <c r="AB76" s="779"/>
      <c r="AC76" s="766" t="s">
        <v>659</v>
      </c>
      <c r="AD76" s="766"/>
      <c r="AE76" s="766"/>
      <c r="AF76" s="784"/>
      <c r="AG76" s="208">
        <f>SUM(AJ76:BB76)</f>
        <v>0</v>
      </c>
      <c r="AH76" s="208"/>
      <c r="AI76" s="217">
        <f t="shared" si="21"/>
        <v>0</v>
      </c>
      <c r="AJ76" s="355"/>
      <c r="AK76" s="571"/>
      <c r="AL76" s="338"/>
      <c r="AM76" s="355"/>
      <c r="AN76" s="571"/>
      <c r="AO76" s="338"/>
      <c r="AP76" s="355"/>
      <c r="AQ76" s="571"/>
      <c r="AR76" s="338"/>
      <c r="AS76" s="355"/>
      <c r="AT76" s="571"/>
      <c r="AU76" s="338"/>
      <c r="AV76" s="355"/>
      <c r="AW76" s="571"/>
      <c r="AX76" s="338"/>
      <c r="AY76" s="355"/>
      <c r="AZ76" s="571"/>
      <c r="BA76" s="338"/>
      <c r="BB76" s="355"/>
      <c r="BC76" s="571"/>
      <c r="BD76" s="338"/>
      <c r="BF76" s="568"/>
      <c r="BH76" s="568"/>
    </row>
    <row r="77" spans="1:60" ht="25.5" customHeight="1">
      <c r="A77" s="764" t="s">
        <v>712</v>
      </c>
      <c r="B77" s="765"/>
      <c r="C77" s="783" t="s">
        <v>660</v>
      </c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783"/>
      <c r="O77" s="783"/>
      <c r="P77" s="783"/>
      <c r="Q77" s="783"/>
      <c r="R77" s="783"/>
      <c r="S77" s="783"/>
      <c r="T77" s="783"/>
      <c r="U77" s="783"/>
      <c r="V77" s="783"/>
      <c r="W77" s="783"/>
      <c r="X77" s="783"/>
      <c r="Y77" s="783"/>
      <c r="Z77" s="783"/>
      <c r="AA77" s="783"/>
      <c r="AB77" s="783"/>
      <c r="AC77" s="766" t="s">
        <v>661</v>
      </c>
      <c r="AD77" s="766"/>
      <c r="AE77" s="766"/>
      <c r="AF77" s="784"/>
      <c r="AG77" s="208">
        <f>SUM(AJ77:BB77)</f>
        <v>0</v>
      </c>
      <c r="AH77" s="208"/>
      <c r="AI77" s="217">
        <f t="shared" si="21"/>
        <v>0</v>
      </c>
      <c r="AJ77" s="355"/>
      <c r="AK77" s="571"/>
      <c r="AL77" s="338"/>
      <c r="AM77" s="355"/>
      <c r="AN77" s="571"/>
      <c r="AO77" s="338"/>
      <c r="AP77" s="355"/>
      <c r="AQ77" s="571"/>
      <c r="AR77" s="338"/>
      <c r="AS77" s="355"/>
      <c r="AT77" s="571"/>
      <c r="AU77" s="338"/>
      <c r="AV77" s="355"/>
      <c r="AW77" s="571"/>
      <c r="AX77" s="338"/>
      <c r="AY77" s="355"/>
      <c r="AZ77" s="571"/>
      <c r="BA77" s="338"/>
      <c r="BB77" s="355"/>
      <c r="BC77" s="571"/>
      <c r="BD77" s="338"/>
      <c r="BF77" s="568"/>
      <c r="BH77" s="568"/>
    </row>
    <row r="78" spans="1:60" s="206" customFormat="1" ht="25.5" customHeight="1">
      <c r="A78" s="769" t="s">
        <v>713</v>
      </c>
      <c r="B78" s="770"/>
      <c r="C78" s="780" t="s">
        <v>746</v>
      </c>
      <c r="D78" s="780"/>
      <c r="E78" s="780"/>
      <c r="F78" s="780"/>
      <c r="G78" s="780"/>
      <c r="H78" s="780"/>
      <c r="I78" s="780"/>
      <c r="J78" s="780"/>
      <c r="K78" s="780"/>
      <c r="L78" s="780"/>
      <c r="M78" s="780"/>
      <c r="N78" s="780"/>
      <c r="O78" s="780"/>
      <c r="P78" s="780"/>
      <c r="Q78" s="780"/>
      <c r="R78" s="780"/>
      <c r="S78" s="780"/>
      <c r="T78" s="780"/>
      <c r="U78" s="780"/>
      <c r="V78" s="780"/>
      <c r="W78" s="780"/>
      <c r="X78" s="780"/>
      <c r="Y78" s="780"/>
      <c r="Z78" s="780"/>
      <c r="AA78" s="780"/>
      <c r="AB78" s="780"/>
      <c r="AC78" s="771" t="s">
        <v>662</v>
      </c>
      <c r="AD78" s="771"/>
      <c r="AE78" s="771"/>
      <c r="AF78" s="785"/>
      <c r="AG78" s="209">
        <f>SUM(AG75:AG77)</f>
        <v>0</v>
      </c>
      <c r="AH78" s="209">
        <f>SUM(AH75:AH77)</f>
        <v>0</v>
      </c>
      <c r="AI78" s="209">
        <f t="shared" si="21"/>
        <v>0</v>
      </c>
      <c r="AJ78" s="356">
        <f aca="true" t="shared" si="24" ref="AJ78:BC78">SUM(AJ75:AJ77)</f>
        <v>0</v>
      </c>
      <c r="AK78" s="432"/>
      <c r="AL78" s="339"/>
      <c r="AM78" s="356">
        <f t="shared" si="24"/>
        <v>0</v>
      </c>
      <c r="AN78" s="432">
        <f t="shared" si="24"/>
        <v>0</v>
      </c>
      <c r="AO78" s="210">
        <f t="shared" si="24"/>
        <v>0</v>
      </c>
      <c r="AP78" s="356">
        <f t="shared" si="24"/>
        <v>0</v>
      </c>
      <c r="AQ78" s="432">
        <f t="shared" si="24"/>
        <v>0</v>
      </c>
      <c r="AR78" s="210">
        <f t="shared" si="24"/>
        <v>0</v>
      </c>
      <c r="AS78" s="356">
        <f t="shared" si="24"/>
        <v>0</v>
      </c>
      <c r="AT78" s="432">
        <f t="shared" si="24"/>
        <v>0</v>
      </c>
      <c r="AU78" s="210">
        <f>SUM(AU75:AU77)</f>
        <v>0</v>
      </c>
      <c r="AV78" s="356">
        <f t="shared" si="24"/>
        <v>0</v>
      </c>
      <c r="AW78" s="432">
        <f t="shared" si="24"/>
        <v>0</v>
      </c>
      <c r="AX78" s="210">
        <f>SUM(AX75:AX77)</f>
        <v>0</v>
      </c>
      <c r="AY78" s="356">
        <f t="shared" si="24"/>
        <v>0</v>
      </c>
      <c r="AZ78" s="432">
        <f t="shared" si="24"/>
        <v>0</v>
      </c>
      <c r="BA78" s="210">
        <f>SUM(BA75:BA77)</f>
        <v>0</v>
      </c>
      <c r="BB78" s="356">
        <f t="shared" si="24"/>
        <v>0</v>
      </c>
      <c r="BC78" s="432">
        <f t="shared" si="24"/>
        <v>0</v>
      </c>
      <c r="BD78" s="210">
        <f>SUM(BD75:BD77)</f>
        <v>0</v>
      </c>
      <c r="BF78" s="568"/>
      <c r="BH78" s="568"/>
    </row>
    <row r="79" spans="1:60" ht="25.5" customHeight="1">
      <c r="A79" s="764" t="s">
        <v>714</v>
      </c>
      <c r="B79" s="765"/>
      <c r="C79" s="779" t="s">
        <v>663</v>
      </c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66" t="s">
        <v>664</v>
      </c>
      <c r="AD79" s="766"/>
      <c r="AE79" s="766"/>
      <c r="AF79" s="784"/>
      <c r="AG79" s="208">
        <f>SUM(AJ79:BB79)</f>
        <v>0</v>
      </c>
      <c r="AH79" s="208"/>
      <c r="AI79" s="217">
        <f t="shared" si="21"/>
        <v>0</v>
      </c>
      <c r="AJ79" s="355"/>
      <c r="AK79" s="571"/>
      <c r="AL79" s="338"/>
      <c r="AM79" s="355"/>
      <c r="AN79" s="571"/>
      <c r="AO79" s="338"/>
      <c r="AP79" s="355"/>
      <c r="AQ79" s="571"/>
      <c r="AR79" s="338"/>
      <c r="AS79" s="355"/>
      <c r="AT79" s="571"/>
      <c r="AU79" s="338"/>
      <c r="AV79" s="355"/>
      <c r="AW79" s="571"/>
      <c r="AX79" s="338"/>
      <c r="AY79" s="355"/>
      <c r="AZ79" s="571"/>
      <c r="BA79" s="338"/>
      <c r="BB79" s="355"/>
      <c r="BC79" s="571"/>
      <c r="BD79" s="338"/>
      <c r="BF79" s="568"/>
      <c r="BH79" s="568"/>
    </row>
    <row r="80" spans="1:60" ht="25.5" customHeight="1">
      <c r="A80" s="764" t="s">
        <v>715</v>
      </c>
      <c r="B80" s="765"/>
      <c r="C80" s="783" t="s">
        <v>665</v>
      </c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783"/>
      <c r="O80" s="783"/>
      <c r="P80" s="783"/>
      <c r="Q80" s="783"/>
      <c r="R80" s="783"/>
      <c r="S80" s="783"/>
      <c r="T80" s="783"/>
      <c r="U80" s="783"/>
      <c r="V80" s="783"/>
      <c r="W80" s="783"/>
      <c r="X80" s="783"/>
      <c r="Y80" s="783"/>
      <c r="Z80" s="783"/>
      <c r="AA80" s="783"/>
      <c r="AB80" s="783"/>
      <c r="AC80" s="766" t="s">
        <v>666</v>
      </c>
      <c r="AD80" s="766"/>
      <c r="AE80" s="766"/>
      <c r="AF80" s="784"/>
      <c r="AG80" s="208">
        <f>SUM(AJ80:BB80)</f>
        <v>0</v>
      </c>
      <c r="AH80" s="208"/>
      <c r="AI80" s="217">
        <f t="shared" si="21"/>
        <v>0</v>
      </c>
      <c r="AJ80" s="355"/>
      <c r="AK80" s="571"/>
      <c r="AL80" s="338"/>
      <c r="AM80" s="355"/>
      <c r="AN80" s="571"/>
      <c r="AO80" s="338"/>
      <c r="AP80" s="355"/>
      <c r="AQ80" s="571"/>
      <c r="AR80" s="338"/>
      <c r="AS80" s="355"/>
      <c r="AT80" s="571"/>
      <c r="AU80" s="338"/>
      <c r="AV80" s="355"/>
      <c r="AW80" s="571"/>
      <c r="AX80" s="338"/>
      <c r="AY80" s="355"/>
      <c r="AZ80" s="571"/>
      <c r="BA80" s="338"/>
      <c r="BB80" s="355"/>
      <c r="BC80" s="571"/>
      <c r="BD80" s="338"/>
      <c r="BF80" s="568"/>
      <c r="BH80" s="568"/>
    </row>
    <row r="81" spans="1:60" ht="25.5" customHeight="1">
      <c r="A81" s="764" t="s">
        <v>716</v>
      </c>
      <c r="B81" s="765"/>
      <c r="C81" s="779" t="s">
        <v>667</v>
      </c>
      <c r="D81" s="779"/>
      <c r="E81" s="779"/>
      <c r="F81" s="779"/>
      <c r="G81" s="779"/>
      <c r="H81" s="779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79"/>
      <c r="U81" s="779"/>
      <c r="V81" s="779"/>
      <c r="W81" s="779"/>
      <c r="X81" s="779"/>
      <c r="Y81" s="779"/>
      <c r="Z81" s="779"/>
      <c r="AA81" s="779"/>
      <c r="AB81" s="779"/>
      <c r="AC81" s="766" t="s">
        <v>668</v>
      </c>
      <c r="AD81" s="766"/>
      <c r="AE81" s="766"/>
      <c r="AF81" s="784"/>
      <c r="AG81" s="208">
        <f>SUM(AJ81:BB81)</f>
        <v>0</v>
      </c>
      <c r="AH81" s="208"/>
      <c r="AI81" s="217">
        <f t="shared" si="21"/>
        <v>0</v>
      </c>
      <c r="AJ81" s="355"/>
      <c r="AK81" s="571"/>
      <c r="AL81" s="338"/>
      <c r="AM81" s="355"/>
      <c r="AN81" s="571"/>
      <c r="AO81" s="338"/>
      <c r="AP81" s="355"/>
      <c r="AQ81" s="571"/>
      <c r="AR81" s="338"/>
      <c r="AS81" s="355"/>
      <c r="AT81" s="571"/>
      <c r="AU81" s="338"/>
      <c r="AV81" s="355"/>
      <c r="AW81" s="571"/>
      <c r="AX81" s="338"/>
      <c r="AY81" s="355"/>
      <c r="AZ81" s="571"/>
      <c r="BA81" s="338"/>
      <c r="BB81" s="355"/>
      <c r="BC81" s="571"/>
      <c r="BD81" s="338"/>
      <c r="BF81" s="568"/>
      <c r="BH81" s="568"/>
    </row>
    <row r="82" spans="1:60" ht="25.5" customHeight="1">
      <c r="A82" s="764" t="s">
        <v>717</v>
      </c>
      <c r="B82" s="765"/>
      <c r="C82" s="783" t="s">
        <v>669</v>
      </c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N82" s="783"/>
      <c r="O82" s="783"/>
      <c r="P82" s="783"/>
      <c r="Q82" s="783"/>
      <c r="R82" s="783"/>
      <c r="S82" s="783"/>
      <c r="T82" s="783"/>
      <c r="U82" s="783"/>
      <c r="V82" s="783"/>
      <c r="W82" s="783"/>
      <c r="X82" s="783"/>
      <c r="Y82" s="783"/>
      <c r="Z82" s="783"/>
      <c r="AA82" s="783"/>
      <c r="AB82" s="783"/>
      <c r="AC82" s="766" t="s">
        <v>670</v>
      </c>
      <c r="AD82" s="766"/>
      <c r="AE82" s="766"/>
      <c r="AF82" s="784"/>
      <c r="AG82" s="208">
        <f>SUM(AJ82:BB82)</f>
        <v>0</v>
      </c>
      <c r="AH82" s="208"/>
      <c r="AI82" s="217">
        <f t="shared" si="21"/>
        <v>0</v>
      </c>
      <c r="AJ82" s="355"/>
      <c r="AK82" s="571"/>
      <c r="AL82" s="338"/>
      <c r="AM82" s="355"/>
      <c r="AN82" s="571"/>
      <c r="AO82" s="338"/>
      <c r="AP82" s="355"/>
      <c r="AQ82" s="571"/>
      <c r="AR82" s="338"/>
      <c r="AS82" s="355"/>
      <c r="AT82" s="571"/>
      <c r="AU82" s="338"/>
      <c r="AV82" s="355"/>
      <c r="AW82" s="571"/>
      <c r="AX82" s="338"/>
      <c r="AY82" s="355"/>
      <c r="AZ82" s="571"/>
      <c r="BA82" s="338"/>
      <c r="BB82" s="355"/>
      <c r="BC82" s="571"/>
      <c r="BD82" s="338"/>
      <c r="BF82" s="568"/>
      <c r="BH82" s="568"/>
    </row>
    <row r="83" spans="1:60" s="206" customFormat="1" ht="25.5" customHeight="1">
      <c r="A83" s="769" t="s">
        <v>718</v>
      </c>
      <c r="B83" s="770"/>
      <c r="C83" s="786" t="s">
        <v>745</v>
      </c>
      <c r="D83" s="786"/>
      <c r="E83" s="786"/>
      <c r="F83" s="786"/>
      <c r="G83" s="786"/>
      <c r="H83" s="786"/>
      <c r="I83" s="786"/>
      <c r="J83" s="786"/>
      <c r="K83" s="786"/>
      <c r="L83" s="786"/>
      <c r="M83" s="786"/>
      <c r="N83" s="786"/>
      <c r="O83" s="786"/>
      <c r="P83" s="786"/>
      <c r="Q83" s="786"/>
      <c r="R83" s="786"/>
      <c r="S83" s="786"/>
      <c r="T83" s="786"/>
      <c r="U83" s="786"/>
      <c r="V83" s="786"/>
      <c r="W83" s="786"/>
      <c r="X83" s="786"/>
      <c r="Y83" s="786"/>
      <c r="Z83" s="786"/>
      <c r="AA83" s="786"/>
      <c r="AB83" s="786"/>
      <c r="AC83" s="771" t="s">
        <v>671</v>
      </c>
      <c r="AD83" s="771"/>
      <c r="AE83" s="771"/>
      <c r="AF83" s="785"/>
      <c r="AG83" s="209">
        <f>SUM(AG79:AG82)</f>
        <v>0</v>
      </c>
      <c r="AH83" s="209">
        <f>SUM(AH79:AH82)</f>
        <v>0</v>
      </c>
      <c r="AI83" s="209">
        <f t="shared" si="21"/>
        <v>0</v>
      </c>
      <c r="AJ83" s="356">
        <f aca="true" t="shared" si="25" ref="AJ83:BC83">SUM(AJ79:AJ82)</f>
        <v>0</v>
      </c>
      <c r="AK83" s="432">
        <f t="shared" si="25"/>
        <v>0</v>
      </c>
      <c r="AL83" s="210">
        <f t="shared" si="25"/>
        <v>0</v>
      </c>
      <c r="AM83" s="356">
        <f t="shared" si="25"/>
        <v>0</v>
      </c>
      <c r="AN83" s="432">
        <f t="shared" si="25"/>
        <v>0</v>
      </c>
      <c r="AO83" s="210">
        <f t="shared" si="25"/>
        <v>0</v>
      </c>
      <c r="AP83" s="356">
        <f t="shared" si="25"/>
        <v>0</v>
      </c>
      <c r="AQ83" s="432">
        <f t="shared" si="25"/>
        <v>0</v>
      </c>
      <c r="AR83" s="210">
        <f t="shared" si="25"/>
        <v>0</v>
      </c>
      <c r="AS83" s="356">
        <f t="shared" si="25"/>
        <v>0</v>
      </c>
      <c r="AT83" s="432">
        <f t="shared" si="25"/>
        <v>0</v>
      </c>
      <c r="AU83" s="210">
        <f>SUM(AU79:AU82)</f>
        <v>0</v>
      </c>
      <c r="AV83" s="356">
        <f t="shared" si="25"/>
        <v>0</v>
      </c>
      <c r="AW83" s="432">
        <f t="shared" si="25"/>
        <v>0</v>
      </c>
      <c r="AX83" s="210">
        <f>SUM(AX79:AX82)</f>
        <v>0</v>
      </c>
      <c r="AY83" s="356">
        <f t="shared" si="25"/>
        <v>0</v>
      </c>
      <c r="AZ83" s="432">
        <f t="shared" si="25"/>
        <v>0</v>
      </c>
      <c r="BA83" s="210">
        <f>SUM(BA79:BA82)</f>
        <v>0</v>
      </c>
      <c r="BB83" s="356">
        <f t="shared" si="25"/>
        <v>0</v>
      </c>
      <c r="BC83" s="432">
        <f t="shared" si="25"/>
        <v>0</v>
      </c>
      <c r="BD83" s="210">
        <f>SUM(BD79:BD82)</f>
        <v>0</v>
      </c>
      <c r="BF83" s="568"/>
      <c r="BH83" s="568"/>
    </row>
    <row r="84" spans="1:60" ht="25.5" customHeight="1">
      <c r="A84" s="764" t="s">
        <v>719</v>
      </c>
      <c r="B84" s="765"/>
      <c r="C84" s="766" t="s">
        <v>672</v>
      </c>
      <c r="D84" s="766"/>
      <c r="E84" s="766"/>
      <c r="F84" s="766"/>
      <c r="G84" s="766"/>
      <c r="H84" s="766"/>
      <c r="I84" s="766"/>
      <c r="J84" s="766"/>
      <c r="K84" s="766"/>
      <c r="L84" s="766"/>
      <c r="M84" s="766"/>
      <c r="N84" s="766"/>
      <c r="O84" s="766"/>
      <c r="P84" s="766"/>
      <c r="Q84" s="766"/>
      <c r="R84" s="766"/>
      <c r="S84" s="766"/>
      <c r="T84" s="766"/>
      <c r="U84" s="766"/>
      <c r="V84" s="766"/>
      <c r="W84" s="766"/>
      <c r="X84" s="766"/>
      <c r="Y84" s="766"/>
      <c r="Z84" s="766"/>
      <c r="AA84" s="766"/>
      <c r="AB84" s="766"/>
      <c r="AC84" s="766" t="s">
        <v>673</v>
      </c>
      <c r="AD84" s="766"/>
      <c r="AE84" s="766"/>
      <c r="AF84" s="784"/>
      <c r="AG84" s="208">
        <f>SUM(AJ84,AM84,AP84,AS84,AV84,AY84,BB84)</f>
        <v>661142056</v>
      </c>
      <c r="AH84" s="208">
        <f>SUM(AK84,AN84,AQ84,AT84,AW84,AZ84,BC84)</f>
        <v>662966990</v>
      </c>
      <c r="AI84" s="217">
        <f t="shared" si="21"/>
        <v>589064279</v>
      </c>
      <c r="AJ84" s="355">
        <v>646948948</v>
      </c>
      <c r="AK84" s="571">
        <v>646948948</v>
      </c>
      <c r="AL84" s="338">
        <v>573046237</v>
      </c>
      <c r="AM84" s="355">
        <v>3747375</v>
      </c>
      <c r="AN84" s="571">
        <v>4462209</v>
      </c>
      <c r="AO84" s="338">
        <v>4462209</v>
      </c>
      <c r="AP84" s="355">
        <v>2240752</v>
      </c>
      <c r="AQ84" s="571">
        <v>2442207</v>
      </c>
      <c r="AR84" s="338">
        <v>2442207</v>
      </c>
      <c r="AS84" s="355">
        <v>2966865</v>
      </c>
      <c r="AT84" s="571">
        <v>2924143</v>
      </c>
      <c r="AU84" s="338">
        <v>2924143</v>
      </c>
      <c r="AV84" s="355">
        <v>3525021</v>
      </c>
      <c r="AW84" s="571">
        <v>4476388</v>
      </c>
      <c r="AX84" s="338">
        <v>4476388</v>
      </c>
      <c r="AY84" s="355">
        <v>1695765</v>
      </c>
      <c r="AZ84" s="571">
        <v>1695765</v>
      </c>
      <c r="BA84" s="338">
        <v>1695765</v>
      </c>
      <c r="BB84" s="355">
        <v>17330</v>
      </c>
      <c r="BC84" s="571">
        <v>17330</v>
      </c>
      <c r="BD84" s="338">
        <v>17330</v>
      </c>
      <c r="BF84" s="568"/>
      <c r="BH84" s="568"/>
    </row>
    <row r="85" spans="1:60" ht="25.5" customHeight="1">
      <c r="A85" s="764" t="s">
        <v>720</v>
      </c>
      <c r="B85" s="765"/>
      <c r="C85" s="766" t="s">
        <v>674</v>
      </c>
      <c r="D85" s="766"/>
      <c r="E85" s="766"/>
      <c r="F85" s="766"/>
      <c r="G85" s="766"/>
      <c r="H85" s="766"/>
      <c r="I85" s="766"/>
      <c r="J85" s="766"/>
      <c r="K85" s="766"/>
      <c r="L85" s="766"/>
      <c r="M85" s="766"/>
      <c r="N85" s="766"/>
      <c r="O85" s="766"/>
      <c r="P85" s="766"/>
      <c r="Q85" s="766"/>
      <c r="R85" s="766"/>
      <c r="S85" s="766"/>
      <c r="T85" s="766"/>
      <c r="U85" s="766"/>
      <c r="V85" s="766"/>
      <c r="W85" s="766"/>
      <c r="X85" s="766"/>
      <c r="Y85" s="766"/>
      <c r="Z85" s="766"/>
      <c r="AA85" s="766"/>
      <c r="AB85" s="766"/>
      <c r="AC85" s="766" t="s">
        <v>675</v>
      </c>
      <c r="AD85" s="766"/>
      <c r="AE85" s="766"/>
      <c r="AF85" s="784"/>
      <c r="AG85" s="208">
        <f>SUM(AJ85,AM85,AP85,AS85,AV85,AY85,BB85)</f>
        <v>0</v>
      </c>
      <c r="AH85" s="208">
        <f>SUM(AK85,AN85,AQ85,AT85,AW85,AZ85,BC85)</f>
        <v>42722</v>
      </c>
      <c r="AI85" s="217">
        <f aca="true" t="shared" si="26" ref="AI85:AI90">SUM(AL85,AO85,AR85,AU85,AX85,BA85,BD85)</f>
        <v>42722</v>
      </c>
      <c r="AJ85" s="355"/>
      <c r="AK85" s="571"/>
      <c r="AL85" s="338"/>
      <c r="AM85" s="355"/>
      <c r="AN85" s="571"/>
      <c r="AO85" s="338"/>
      <c r="AP85" s="355"/>
      <c r="AQ85" s="571"/>
      <c r="AR85" s="338"/>
      <c r="AS85" s="355"/>
      <c r="AT85" s="571">
        <v>42722</v>
      </c>
      <c r="AU85" s="338">
        <v>42722</v>
      </c>
      <c r="AV85" s="355"/>
      <c r="AW85" s="571"/>
      <c r="AX85" s="338"/>
      <c r="AY85" s="355"/>
      <c r="AZ85" s="571"/>
      <c r="BA85" s="338"/>
      <c r="BB85" s="355"/>
      <c r="BC85" s="571"/>
      <c r="BD85" s="338"/>
      <c r="BF85" s="568"/>
      <c r="BH85" s="568"/>
    </row>
    <row r="86" spans="1:60" s="206" customFormat="1" ht="25.5" customHeight="1">
      <c r="A86" s="769" t="s">
        <v>721</v>
      </c>
      <c r="B86" s="770"/>
      <c r="C86" s="771" t="s">
        <v>744</v>
      </c>
      <c r="D86" s="771"/>
      <c r="E86" s="771"/>
      <c r="F86" s="771"/>
      <c r="G86" s="771"/>
      <c r="H86" s="771"/>
      <c r="I86" s="771"/>
      <c r="J86" s="771"/>
      <c r="K86" s="771"/>
      <c r="L86" s="771"/>
      <c r="M86" s="771"/>
      <c r="N86" s="771"/>
      <c r="O86" s="771"/>
      <c r="P86" s="771"/>
      <c r="Q86" s="771"/>
      <c r="R86" s="771"/>
      <c r="S86" s="771"/>
      <c r="T86" s="771"/>
      <c r="U86" s="771"/>
      <c r="V86" s="771"/>
      <c r="W86" s="771"/>
      <c r="X86" s="771"/>
      <c r="Y86" s="771"/>
      <c r="Z86" s="771"/>
      <c r="AA86" s="771"/>
      <c r="AB86" s="771"/>
      <c r="AC86" s="771" t="s">
        <v>676</v>
      </c>
      <c r="AD86" s="771"/>
      <c r="AE86" s="771"/>
      <c r="AF86" s="785"/>
      <c r="AG86" s="209">
        <f>SUM(AG84:AG85)</f>
        <v>661142056</v>
      </c>
      <c r="AH86" s="209">
        <f>SUM(AH84:AH85)</f>
        <v>663009712</v>
      </c>
      <c r="AI86" s="209">
        <f t="shared" si="26"/>
        <v>589107001</v>
      </c>
      <c r="AJ86" s="356">
        <f aca="true" t="shared" si="27" ref="AJ86:BC86">SUM(AJ84:AJ85)</f>
        <v>646948948</v>
      </c>
      <c r="AK86" s="432">
        <f t="shared" si="27"/>
        <v>646948948</v>
      </c>
      <c r="AL86" s="428">
        <f t="shared" si="27"/>
        <v>573046237</v>
      </c>
      <c r="AM86" s="356">
        <f t="shared" si="27"/>
        <v>3747375</v>
      </c>
      <c r="AN86" s="432">
        <f t="shared" si="27"/>
        <v>4462209</v>
      </c>
      <c r="AO86" s="428">
        <f t="shared" si="27"/>
        <v>4462209</v>
      </c>
      <c r="AP86" s="356">
        <f t="shared" si="27"/>
        <v>2240752</v>
      </c>
      <c r="AQ86" s="432">
        <f t="shared" si="27"/>
        <v>2442207</v>
      </c>
      <c r="AR86" s="428">
        <f t="shared" si="27"/>
        <v>2442207</v>
      </c>
      <c r="AS86" s="356">
        <f t="shared" si="27"/>
        <v>2966865</v>
      </c>
      <c r="AT86" s="432">
        <f t="shared" si="27"/>
        <v>2966865</v>
      </c>
      <c r="AU86" s="428">
        <f>SUM(AU84:AU85)</f>
        <v>2966865</v>
      </c>
      <c r="AV86" s="356">
        <f t="shared" si="27"/>
        <v>3525021</v>
      </c>
      <c r="AW86" s="432">
        <f t="shared" si="27"/>
        <v>4476388</v>
      </c>
      <c r="AX86" s="428">
        <f>SUM(AX84:AX85)</f>
        <v>4476388</v>
      </c>
      <c r="AY86" s="356">
        <f t="shared" si="27"/>
        <v>1695765</v>
      </c>
      <c r="AZ86" s="432">
        <f t="shared" si="27"/>
        <v>1695765</v>
      </c>
      <c r="BA86" s="428">
        <f>SUM(BA84:BA85)</f>
        <v>1695765</v>
      </c>
      <c r="BB86" s="356">
        <f t="shared" si="27"/>
        <v>17330</v>
      </c>
      <c r="BC86" s="432">
        <f t="shared" si="27"/>
        <v>17330</v>
      </c>
      <c r="BD86" s="339">
        <f>SUM(BD84:BD85)</f>
        <v>17330</v>
      </c>
      <c r="BF86" s="568"/>
      <c r="BH86" s="568"/>
    </row>
    <row r="87" spans="1:60" ht="25.5" customHeight="1">
      <c r="A87" s="764" t="s">
        <v>722</v>
      </c>
      <c r="B87" s="765"/>
      <c r="C87" s="783" t="s">
        <v>677</v>
      </c>
      <c r="D87" s="783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  <c r="V87" s="783"/>
      <c r="W87" s="783"/>
      <c r="X87" s="783"/>
      <c r="Y87" s="783"/>
      <c r="Z87" s="783"/>
      <c r="AA87" s="783"/>
      <c r="AB87" s="783"/>
      <c r="AC87" s="766" t="s">
        <v>678</v>
      </c>
      <c r="AD87" s="766"/>
      <c r="AE87" s="766"/>
      <c r="AF87" s="784"/>
      <c r="AG87" s="208">
        <f>SUM(AJ87,AM87,AP87,AS87,AV87,AY87,BB87)</f>
        <v>20310540</v>
      </c>
      <c r="AH87" s="208">
        <f>SUM(AK87,AN87,AQ87,AT87,AW87,AZ87,BC87)</f>
        <v>20310540</v>
      </c>
      <c r="AI87" s="217">
        <f t="shared" si="26"/>
        <v>20701385</v>
      </c>
      <c r="AJ87" s="355">
        <v>20310540</v>
      </c>
      <c r="AK87" s="571">
        <v>20310540</v>
      </c>
      <c r="AL87" s="338">
        <v>20701385</v>
      </c>
      <c r="AM87" s="355"/>
      <c r="AN87" s="571"/>
      <c r="AO87" s="338"/>
      <c r="AP87" s="355"/>
      <c r="AQ87" s="571"/>
      <c r="AR87" s="338"/>
      <c r="AS87" s="355"/>
      <c r="AT87" s="571"/>
      <c r="AU87" s="338"/>
      <c r="AV87" s="355"/>
      <c r="AW87" s="571"/>
      <c r="AX87" s="338"/>
      <c r="AY87" s="355"/>
      <c r="AZ87" s="571"/>
      <c r="BA87" s="338"/>
      <c r="BB87" s="355"/>
      <c r="BC87" s="571"/>
      <c r="BD87" s="338"/>
      <c r="BF87" s="568"/>
      <c r="BH87" s="568"/>
    </row>
    <row r="88" spans="1:60" ht="25.5" customHeight="1">
      <c r="A88" s="764" t="s">
        <v>723</v>
      </c>
      <c r="B88" s="765"/>
      <c r="C88" s="783" t="s">
        <v>679</v>
      </c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  <c r="Z88" s="783"/>
      <c r="AA88" s="783"/>
      <c r="AB88" s="783"/>
      <c r="AC88" s="766" t="s">
        <v>680</v>
      </c>
      <c r="AD88" s="766"/>
      <c r="AE88" s="766"/>
      <c r="AF88" s="784"/>
      <c r="AG88" s="208">
        <f aca="true" t="shared" si="28" ref="AG88:AG93">SUM(AJ88,AM88,AP88,AS88,AV88,AY88,BB88)</f>
        <v>0</v>
      </c>
      <c r="AH88" s="208"/>
      <c r="AI88" s="217">
        <f t="shared" si="26"/>
        <v>0</v>
      </c>
      <c r="AJ88" s="355"/>
      <c r="AK88" s="571"/>
      <c r="AL88" s="338"/>
      <c r="AM88" s="355"/>
      <c r="AN88" s="571"/>
      <c r="AO88" s="338"/>
      <c r="AP88" s="355"/>
      <c r="AQ88" s="571"/>
      <c r="AR88" s="338"/>
      <c r="AS88" s="355"/>
      <c r="AT88" s="571"/>
      <c r="AU88" s="338"/>
      <c r="AV88" s="355"/>
      <c r="AW88" s="571"/>
      <c r="AX88" s="338"/>
      <c r="AY88" s="355"/>
      <c r="AZ88" s="571"/>
      <c r="BA88" s="338"/>
      <c r="BB88" s="355"/>
      <c r="BC88" s="571"/>
      <c r="BD88" s="338"/>
      <c r="BF88" s="568"/>
      <c r="BH88" s="568"/>
    </row>
    <row r="89" spans="1:60" ht="25.5" customHeight="1">
      <c r="A89" s="764" t="s">
        <v>724</v>
      </c>
      <c r="B89" s="765"/>
      <c r="C89" s="783" t="s">
        <v>681</v>
      </c>
      <c r="D89" s="783"/>
      <c r="E89" s="783"/>
      <c r="F89" s="783"/>
      <c r="G89" s="783"/>
      <c r="H89" s="783"/>
      <c r="I89" s="783"/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  <c r="V89" s="783"/>
      <c r="W89" s="783"/>
      <c r="X89" s="783"/>
      <c r="Y89" s="783"/>
      <c r="Z89" s="783"/>
      <c r="AA89" s="783"/>
      <c r="AB89" s="783"/>
      <c r="AC89" s="766" t="s">
        <v>682</v>
      </c>
      <c r="AD89" s="766"/>
      <c r="AE89" s="766"/>
      <c r="AF89" s="784"/>
      <c r="AG89" s="208">
        <f t="shared" si="28"/>
        <v>0</v>
      </c>
      <c r="AH89" s="208"/>
      <c r="AI89" s="217">
        <f t="shared" si="26"/>
        <v>0</v>
      </c>
      <c r="AJ89" s="355"/>
      <c r="AK89" s="571"/>
      <c r="AL89" s="338"/>
      <c r="AM89" s="355"/>
      <c r="AN89" s="571"/>
      <c r="AO89" s="338"/>
      <c r="AP89" s="355"/>
      <c r="AQ89" s="571"/>
      <c r="AR89" s="338"/>
      <c r="AS89" s="355"/>
      <c r="AT89" s="571"/>
      <c r="AU89" s="338"/>
      <c r="AV89" s="355"/>
      <c r="AW89" s="571"/>
      <c r="AX89" s="338"/>
      <c r="AY89" s="355"/>
      <c r="AZ89" s="571"/>
      <c r="BA89" s="338"/>
      <c r="BB89" s="355"/>
      <c r="BC89" s="571"/>
      <c r="BD89" s="338"/>
      <c r="BF89" s="568"/>
      <c r="BH89" s="568"/>
    </row>
    <row r="90" spans="1:60" ht="25.5" customHeight="1">
      <c r="A90" s="764" t="s">
        <v>725</v>
      </c>
      <c r="B90" s="765"/>
      <c r="C90" s="783" t="s">
        <v>683</v>
      </c>
      <c r="D90" s="783"/>
      <c r="E90" s="783"/>
      <c r="F90" s="783"/>
      <c r="G90" s="783"/>
      <c r="H90" s="783"/>
      <c r="I90" s="783"/>
      <c r="J90" s="783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  <c r="V90" s="783"/>
      <c r="W90" s="783"/>
      <c r="X90" s="783"/>
      <c r="Y90" s="783"/>
      <c r="Z90" s="783"/>
      <c r="AA90" s="783"/>
      <c r="AB90" s="783"/>
      <c r="AC90" s="766" t="s">
        <v>684</v>
      </c>
      <c r="AD90" s="766"/>
      <c r="AE90" s="766"/>
      <c r="AF90" s="784"/>
      <c r="AG90" s="208">
        <f t="shared" si="28"/>
        <v>0</v>
      </c>
      <c r="AH90" s="208"/>
      <c r="AI90" s="217">
        <f t="shared" si="26"/>
        <v>0</v>
      </c>
      <c r="AJ90" s="355"/>
      <c r="AK90" s="571"/>
      <c r="AL90" s="338"/>
      <c r="AM90" s="355"/>
      <c r="AN90" s="571"/>
      <c r="AO90" s="338"/>
      <c r="AP90" s="355"/>
      <c r="AQ90" s="571"/>
      <c r="AR90" s="338"/>
      <c r="AS90" s="355"/>
      <c r="AT90" s="571"/>
      <c r="AU90" s="338"/>
      <c r="AV90" s="355"/>
      <c r="AW90" s="571"/>
      <c r="AX90" s="338"/>
      <c r="AY90" s="355"/>
      <c r="AZ90" s="571"/>
      <c r="BA90" s="338"/>
      <c r="BB90" s="355"/>
      <c r="BC90" s="571"/>
      <c r="BD90" s="338"/>
      <c r="BF90" s="568"/>
      <c r="BH90" s="568"/>
    </row>
    <row r="91" spans="1:60" ht="25.5" customHeight="1">
      <c r="A91" s="764" t="s">
        <v>726</v>
      </c>
      <c r="B91" s="765"/>
      <c r="C91" s="779" t="s">
        <v>685</v>
      </c>
      <c r="D91" s="779"/>
      <c r="E91" s="779"/>
      <c r="F91" s="779"/>
      <c r="G91" s="779"/>
      <c r="H91" s="779"/>
      <c r="I91" s="779"/>
      <c r="J91" s="779"/>
      <c r="K91" s="779"/>
      <c r="L91" s="779"/>
      <c r="M91" s="779"/>
      <c r="N91" s="779"/>
      <c r="O91" s="779"/>
      <c r="P91" s="779"/>
      <c r="Q91" s="779"/>
      <c r="R91" s="779"/>
      <c r="S91" s="779"/>
      <c r="T91" s="779"/>
      <c r="U91" s="779"/>
      <c r="V91" s="779"/>
      <c r="W91" s="779"/>
      <c r="X91" s="779"/>
      <c r="Y91" s="779"/>
      <c r="Z91" s="779"/>
      <c r="AA91" s="779"/>
      <c r="AB91" s="779"/>
      <c r="AC91" s="766" t="s">
        <v>686</v>
      </c>
      <c r="AD91" s="766"/>
      <c r="AE91" s="766"/>
      <c r="AF91" s="784"/>
      <c r="AG91" s="208">
        <f t="shared" si="28"/>
        <v>0</v>
      </c>
      <c r="AH91" s="208"/>
      <c r="AI91" s="355"/>
      <c r="AJ91" s="355"/>
      <c r="AK91" s="571"/>
      <c r="AL91" s="338"/>
      <c r="AM91" s="355"/>
      <c r="AN91" s="571"/>
      <c r="AO91" s="338"/>
      <c r="AP91" s="355"/>
      <c r="AQ91" s="571"/>
      <c r="AR91" s="338"/>
      <c r="AS91" s="355"/>
      <c r="AT91" s="571"/>
      <c r="AU91" s="338"/>
      <c r="AV91" s="355"/>
      <c r="AW91" s="571"/>
      <c r="AX91" s="338"/>
      <c r="AY91" s="355"/>
      <c r="AZ91" s="571"/>
      <c r="BA91" s="338"/>
      <c r="BB91" s="355"/>
      <c r="BC91" s="571"/>
      <c r="BD91" s="338"/>
      <c r="BF91" s="568"/>
      <c r="BH91" s="568"/>
    </row>
    <row r="92" spans="1:60" ht="25.5" customHeight="1">
      <c r="A92" s="764" t="s">
        <v>727</v>
      </c>
      <c r="B92" s="765"/>
      <c r="C92" s="779" t="s">
        <v>687</v>
      </c>
      <c r="D92" s="779"/>
      <c r="E92" s="779"/>
      <c r="F92" s="779"/>
      <c r="G92" s="779"/>
      <c r="H92" s="779"/>
      <c r="I92" s="779"/>
      <c r="J92" s="779"/>
      <c r="K92" s="779"/>
      <c r="L92" s="779"/>
      <c r="M92" s="779"/>
      <c r="N92" s="779"/>
      <c r="O92" s="779"/>
      <c r="P92" s="779"/>
      <c r="Q92" s="779"/>
      <c r="R92" s="779"/>
      <c r="S92" s="779"/>
      <c r="T92" s="779"/>
      <c r="U92" s="779"/>
      <c r="V92" s="779"/>
      <c r="W92" s="779"/>
      <c r="X92" s="779"/>
      <c r="Y92" s="779"/>
      <c r="Z92" s="779"/>
      <c r="AA92" s="779"/>
      <c r="AB92" s="779"/>
      <c r="AC92" s="766" t="s">
        <v>688</v>
      </c>
      <c r="AD92" s="766"/>
      <c r="AE92" s="766"/>
      <c r="AF92" s="784"/>
      <c r="AG92" s="208">
        <f t="shared" si="28"/>
        <v>0</v>
      </c>
      <c r="AH92" s="208"/>
      <c r="AI92" s="355"/>
      <c r="AJ92" s="355"/>
      <c r="AK92" s="571"/>
      <c r="AL92" s="338"/>
      <c r="AM92" s="355"/>
      <c r="AN92" s="571"/>
      <c r="AO92" s="338"/>
      <c r="AP92" s="355"/>
      <c r="AQ92" s="571"/>
      <c r="AR92" s="338"/>
      <c r="AS92" s="355"/>
      <c r="AT92" s="571"/>
      <c r="AU92" s="338"/>
      <c r="AV92" s="355"/>
      <c r="AW92" s="571"/>
      <c r="AX92" s="338"/>
      <c r="AY92" s="355"/>
      <c r="AZ92" s="571"/>
      <c r="BA92" s="338"/>
      <c r="BB92" s="355"/>
      <c r="BC92" s="571"/>
      <c r="BD92" s="338"/>
      <c r="BF92" s="568"/>
      <c r="BH92" s="568"/>
    </row>
    <row r="93" spans="1:60" ht="25.5" customHeight="1">
      <c r="A93" s="764" t="s">
        <v>728</v>
      </c>
      <c r="B93" s="765"/>
      <c r="C93" s="779" t="s">
        <v>689</v>
      </c>
      <c r="D93" s="779"/>
      <c r="E93" s="779"/>
      <c r="F93" s="779"/>
      <c r="G93" s="779"/>
      <c r="H93" s="779"/>
      <c r="I93" s="779"/>
      <c r="J93" s="779"/>
      <c r="K93" s="779"/>
      <c r="L93" s="779"/>
      <c r="M93" s="779"/>
      <c r="N93" s="779"/>
      <c r="O93" s="779"/>
      <c r="P93" s="779"/>
      <c r="Q93" s="779"/>
      <c r="R93" s="779"/>
      <c r="S93" s="779"/>
      <c r="T93" s="779"/>
      <c r="U93" s="779"/>
      <c r="V93" s="779"/>
      <c r="W93" s="779"/>
      <c r="X93" s="779"/>
      <c r="Y93" s="779"/>
      <c r="Z93" s="779"/>
      <c r="AA93" s="779"/>
      <c r="AB93" s="779"/>
      <c r="AC93" s="766" t="s">
        <v>690</v>
      </c>
      <c r="AD93" s="766"/>
      <c r="AE93" s="766"/>
      <c r="AF93" s="784"/>
      <c r="AG93" s="208">
        <f t="shared" si="28"/>
        <v>0</v>
      </c>
      <c r="AH93" s="208"/>
      <c r="AI93" s="355"/>
      <c r="AJ93" s="355"/>
      <c r="AK93" s="571"/>
      <c r="AL93" s="338"/>
      <c r="AM93" s="355"/>
      <c r="AN93" s="571"/>
      <c r="AO93" s="338"/>
      <c r="AP93" s="355"/>
      <c r="AQ93" s="571"/>
      <c r="AR93" s="338"/>
      <c r="AS93" s="355"/>
      <c r="AT93" s="571"/>
      <c r="AU93" s="338"/>
      <c r="AV93" s="355"/>
      <c r="AW93" s="571"/>
      <c r="AX93" s="338"/>
      <c r="AY93" s="355"/>
      <c r="AZ93" s="571"/>
      <c r="BA93" s="338"/>
      <c r="BB93" s="355"/>
      <c r="BC93" s="571"/>
      <c r="BD93" s="338"/>
      <c r="BF93" s="568"/>
      <c r="BH93" s="568"/>
    </row>
    <row r="94" spans="1:60" s="206" customFormat="1" ht="25.5" customHeight="1">
      <c r="A94" s="769" t="s">
        <v>729</v>
      </c>
      <c r="B94" s="770"/>
      <c r="C94" s="780" t="s">
        <v>743</v>
      </c>
      <c r="D94" s="780"/>
      <c r="E94" s="780"/>
      <c r="F94" s="780"/>
      <c r="G94" s="780"/>
      <c r="H94" s="780"/>
      <c r="I94" s="780"/>
      <c r="J94" s="780"/>
      <c r="K94" s="780"/>
      <c r="L94" s="780"/>
      <c r="M94" s="780"/>
      <c r="N94" s="780"/>
      <c r="O94" s="780"/>
      <c r="P94" s="780"/>
      <c r="Q94" s="780"/>
      <c r="R94" s="780"/>
      <c r="S94" s="780"/>
      <c r="T94" s="780"/>
      <c r="U94" s="780"/>
      <c r="V94" s="780"/>
      <c r="W94" s="780"/>
      <c r="X94" s="780"/>
      <c r="Y94" s="780"/>
      <c r="Z94" s="780"/>
      <c r="AA94" s="780"/>
      <c r="AB94" s="780"/>
      <c r="AC94" s="771" t="s">
        <v>691</v>
      </c>
      <c r="AD94" s="771"/>
      <c r="AE94" s="771"/>
      <c r="AF94" s="785"/>
      <c r="AG94" s="209">
        <f>SUM(AG92:AG93)</f>
        <v>0</v>
      </c>
      <c r="AH94" s="209">
        <f>SUM(AH92:AH93)</f>
        <v>0</v>
      </c>
      <c r="AI94" s="209">
        <f>SUM(AI92:AI93)</f>
        <v>0</v>
      </c>
      <c r="AJ94" s="356">
        <f aca="true" t="shared" si="29" ref="AJ94:BC94">SUM(AJ92:AJ93)</f>
        <v>0</v>
      </c>
      <c r="AK94" s="432">
        <f t="shared" si="29"/>
        <v>0</v>
      </c>
      <c r="AL94" s="210">
        <f t="shared" si="29"/>
        <v>0</v>
      </c>
      <c r="AM94" s="356">
        <f t="shared" si="29"/>
        <v>0</v>
      </c>
      <c r="AN94" s="432">
        <f t="shared" si="29"/>
        <v>0</v>
      </c>
      <c r="AO94" s="210">
        <f t="shared" si="29"/>
        <v>0</v>
      </c>
      <c r="AP94" s="356">
        <f t="shared" si="29"/>
        <v>0</v>
      </c>
      <c r="AQ94" s="432">
        <f t="shared" si="29"/>
        <v>0</v>
      </c>
      <c r="AR94" s="210">
        <f t="shared" si="29"/>
        <v>0</v>
      </c>
      <c r="AS94" s="356">
        <f t="shared" si="29"/>
        <v>0</v>
      </c>
      <c r="AT94" s="432">
        <f t="shared" si="29"/>
        <v>0</v>
      </c>
      <c r="AU94" s="210">
        <f>SUM(AU92:AU93)</f>
        <v>0</v>
      </c>
      <c r="AV94" s="356">
        <f t="shared" si="29"/>
        <v>0</v>
      </c>
      <c r="AW94" s="432">
        <f t="shared" si="29"/>
        <v>0</v>
      </c>
      <c r="AX94" s="210">
        <f>SUM(AX92:AX93)</f>
        <v>0</v>
      </c>
      <c r="AY94" s="356">
        <f t="shared" si="29"/>
        <v>0</v>
      </c>
      <c r="AZ94" s="432"/>
      <c r="BA94" s="428"/>
      <c r="BB94" s="356">
        <f t="shared" si="29"/>
        <v>0</v>
      </c>
      <c r="BC94" s="432">
        <f t="shared" si="29"/>
        <v>0</v>
      </c>
      <c r="BD94" s="210">
        <f>SUM(BD92:BD93)</f>
        <v>0</v>
      </c>
      <c r="BF94" s="568"/>
      <c r="BH94" s="568"/>
    </row>
    <row r="95" spans="1:60" s="206" customFormat="1" ht="25.5" customHeight="1">
      <c r="A95" s="769" t="s">
        <v>730</v>
      </c>
      <c r="B95" s="770"/>
      <c r="C95" s="780" t="s">
        <v>742</v>
      </c>
      <c r="D95" s="780"/>
      <c r="E95" s="780"/>
      <c r="F95" s="780"/>
      <c r="G95" s="780"/>
      <c r="H95" s="780"/>
      <c r="I95" s="780"/>
      <c r="J95" s="780"/>
      <c r="K95" s="780"/>
      <c r="L95" s="780"/>
      <c r="M95" s="780"/>
      <c r="N95" s="780"/>
      <c r="O95" s="780"/>
      <c r="P95" s="780"/>
      <c r="Q95" s="780"/>
      <c r="R95" s="780"/>
      <c r="S95" s="780"/>
      <c r="T95" s="780"/>
      <c r="U95" s="780"/>
      <c r="V95" s="780"/>
      <c r="W95" s="780"/>
      <c r="X95" s="780"/>
      <c r="Y95" s="780"/>
      <c r="Z95" s="780"/>
      <c r="AA95" s="780"/>
      <c r="AB95" s="780"/>
      <c r="AC95" s="771" t="s">
        <v>692</v>
      </c>
      <c r="AD95" s="771"/>
      <c r="AE95" s="771"/>
      <c r="AF95" s="785"/>
      <c r="AG95" s="209">
        <f>SUM(AG78,AG83,AG86,AG87:AG91,AG94)</f>
        <v>681452596</v>
      </c>
      <c r="AH95" s="209">
        <f>SUM(AH78,AH83,AH86,AH87:AH91,AH94)</f>
        <v>683320252</v>
      </c>
      <c r="AI95" s="209">
        <f>SUM(AI78,AI83,AI86,AI87:AI91,AI94)</f>
        <v>609808386</v>
      </c>
      <c r="AJ95" s="356">
        <f aca="true" t="shared" si="30" ref="AJ95:BD95">SUM(AJ78,AJ83,AJ86,AJ87:AJ91,AJ94)</f>
        <v>667259488</v>
      </c>
      <c r="AK95" s="432">
        <f t="shared" si="30"/>
        <v>667259488</v>
      </c>
      <c r="AL95" s="428">
        <f t="shared" si="30"/>
        <v>593747622</v>
      </c>
      <c r="AM95" s="356">
        <f t="shared" si="30"/>
        <v>3747375</v>
      </c>
      <c r="AN95" s="432">
        <f t="shared" si="30"/>
        <v>4462209</v>
      </c>
      <c r="AO95" s="428">
        <f t="shared" si="30"/>
        <v>4462209</v>
      </c>
      <c r="AP95" s="356">
        <f t="shared" si="30"/>
        <v>2240752</v>
      </c>
      <c r="AQ95" s="432">
        <f t="shared" si="30"/>
        <v>2442207</v>
      </c>
      <c r="AR95" s="428">
        <f t="shared" si="30"/>
        <v>2442207</v>
      </c>
      <c r="AS95" s="356">
        <f t="shared" si="30"/>
        <v>2966865</v>
      </c>
      <c r="AT95" s="432">
        <f t="shared" si="30"/>
        <v>2966865</v>
      </c>
      <c r="AU95" s="428">
        <f t="shared" si="30"/>
        <v>2966865</v>
      </c>
      <c r="AV95" s="356">
        <f t="shared" si="30"/>
        <v>3525021</v>
      </c>
      <c r="AW95" s="432">
        <f t="shared" si="30"/>
        <v>4476388</v>
      </c>
      <c r="AX95" s="428">
        <f t="shared" si="30"/>
        <v>4476388</v>
      </c>
      <c r="AY95" s="356">
        <f t="shared" si="30"/>
        <v>1695765</v>
      </c>
      <c r="AZ95" s="432">
        <f t="shared" si="30"/>
        <v>1695765</v>
      </c>
      <c r="BA95" s="428">
        <f t="shared" si="30"/>
        <v>1695765</v>
      </c>
      <c r="BB95" s="356">
        <f t="shared" si="30"/>
        <v>17330</v>
      </c>
      <c r="BC95" s="432">
        <f t="shared" si="30"/>
        <v>17330</v>
      </c>
      <c r="BD95" s="339">
        <f t="shared" si="30"/>
        <v>17330</v>
      </c>
      <c r="BF95" s="568"/>
      <c r="BH95" s="568"/>
    </row>
    <row r="96" spans="1:60" ht="25.5" customHeight="1">
      <c r="A96" s="764" t="s">
        <v>731</v>
      </c>
      <c r="B96" s="765"/>
      <c r="C96" s="779" t="s">
        <v>693</v>
      </c>
      <c r="D96" s="779"/>
      <c r="E96" s="779"/>
      <c r="F96" s="779"/>
      <c r="G96" s="779"/>
      <c r="H96" s="779"/>
      <c r="I96" s="779"/>
      <c r="J96" s="779"/>
      <c r="K96" s="779"/>
      <c r="L96" s="779"/>
      <c r="M96" s="779"/>
      <c r="N96" s="779"/>
      <c r="O96" s="779"/>
      <c r="P96" s="779"/>
      <c r="Q96" s="779"/>
      <c r="R96" s="779"/>
      <c r="S96" s="779"/>
      <c r="T96" s="779"/>
      <c r="U96" s="779"/>
      <c r="V96" s="779"/>
      <c r="W96" s="779"/>
      <c r="X96" s="779"/>
      <c r="Y96" s="779"/>
      <c r="Z96" s="779"/>
      <c r="AA96" s="779"/>
      <c r="AB96" s="779"/>
      <c r="AC96" s="766" t="s">
        <v>694</v>
      </c>
      <c r="AD96" s="766"/>
      <c r="AE96" s="766"/>
      <c r="AF96" s="784"/>
      <c r="AG96" s="208">
        <f>SUM(AJ96:BB96)</f>
        <v>0</v>
      </c>
      <c r="AH96" s="208"/>
      <c r="AI96" s="355"/>
      <c r="AJ96" s="355"/>
      <c r="AK96" s="571"/>
      <c r="AL96" s="338"/>
      <c r="AM96" s="355"/>
      <c r="AN96" s="571"/>
      <c r="AO96" s="338"/>
      <c r="AP96" s="355"/>
      <c r="AQ96" s="571"/>
      <c r="AR96" s="338"/>
      <c r="AS96" s="355"/>
      <c r="AT96" s="571"/>
      <c r="AU96" s="338"/>
      <c r="AV96" s="355"/>
      <c r="AW96" s="571"/>
      <c r="AX96" s="338"/>
      <c r="AY96" s="355"/>
      <c r="AZ96" s="571"/>
      <c r="BA96" s="338"/>
      <c r="BB96" s="355"/>
      <c r="BC96" s="571"/>
      <c r="BD96" s="338"/>
      <c r="BF96" s="568"/>
      <c r="BH96" s="568"/>
    </row>
    <row r="97" spans="1:60" ht="25.5" customHeight="1">
      <c r="A97" s="764" t="s">
        <v>732</v>
      </c>
      <c r="B97" s="765"/>
      <c r="C97" s="779" t="s">
        <v>695</v>
      </c>
      <c r="D97" s="779"/>
      <c r="E97" s="779"/>
      <c r="F97" s="779"/>
      <c r="G97" s="779"/>
      <c r="H97" s="779"/>
      <c r="I97" s="779"/>
      <c r="J97" s="779"/>
      <c r="K97" s="779"/>
      <c r="L97" s="779"/>
      <c r="M97" s="779"/>
      <c r="N97" s="779"/>
      <c r="O97" s="779"/>
      <c r="P97" s="779"/>
      <c r="Q97" s="779"/>
      <c r="R97" s="779"/>
      <c r="S97" s="779"/>
      <c r="T97" s="779"/>
      <c r="U97" s="779"/>
      <c r="V97" s="779"/>
      <c r="W97" s="779"/>
      <c r="X97" s="779"/>
      <c r="Y97" s="779"/>
      <c r="Z97" s="779"/>
      <c r="AA97" s="779"/>
      <c r="AB97" s="779"/>
      <c r="AC97" s="766" t="s">
        <v>696</v>
      </c>
      <c r="AD97" s="766"/>
      <c r="AE97" s="766"/>
      <c r="AF97" s="784"/>
      <c r="AG97" s="208">
        <f>SUM(AJ97:BB97)</f>
        <v>0</v>
      </c>
      <c r="AH97" s="208"/>
      <c r="AI97" s="355"/>
      <c r="AJ97" s="355"/>
      <c r="AK97" s="571"/>
      <c r="AL97" s="338"/>
      <c r="AM97" s="355"/>
      <c r="AN97" s="571"/>
      <c r="AO97" s="338"/>
      <c r="AP97" s="355"/>
      <c r="AQ97" s="571"/>
      <c r="AR97" s="338"/>
      <c r="AS97" s="355"/>
      <c r="AT97" s="571"/>
      <c r="AU97" s="338"/>
      <c r="AV97" s="355"/>
      <c r="AW97" s="571"/>
      <c r="AX97" s="338"/>
      <c r="AY97" s="355"/>
      <c r="AZ97" s="571"/>
      <c r="BA97" s="338"/>
      <c r="BB97" s="355"/>
      <c r="BC97" s="571"/>
      <c r="BD97" s="338"/>
      <c r="BF97" s="568"/>
      <c r="BH97" s="568"/>
    </row>
    <row r="98" spans="1:60" ht="25.5" customHeight="1">
      <c r="A98" s="764" t="s">
        <v>733</v>
      </c>
      <c r="B98" s="765"/>
      <c r="C98" s="783" t="s">
        <v>697</v>
      </c>
      <c r="D98" s="783"/>
      <c r="E98" s="783"/>
      <c r="F98" s="783"/>
      <c r="G98" s="783"/>
      <c r="H98" s="783"/>
      <c r="I98" s="783"/>
      <c r="J98" s="783"/>
      <c r="K98" s="783"/>
      <c r="L98" s="783"/>
      <c r="M98" s="783"/>
      <c r="N98" s="783"/>
      <c r="O98" s="783"/>
      <c r="P98" s="783"/>
      <c r="Q98" s="783"/>
      <c r="R98" s="783"/>
      <c r="S98" s="783"/>
      <c r="T98" s="783"/>
      <c r="U98" s="783"/>
      <c r="V98" s="783"/>
      <c r="W98" s="783"/>
      <c r="X98" s="783"/>
      <c r="Y98" s="783"/>
      <c r="Z98" s="783"/>
      <c r="AA98" s="783"/>
      <c r="AB98" s="783"/>
      <c r="AC98" s="766" t="s">
        <v>698</v>
      </c>
      <c r="AD98" s="766"/>
      <c r="AE98" s="766"/>
      <c r="AF98" s="784"/>
      <c r="AG98" s="208">
        <f>SUM(AJ98:BB98)</f>
        <v>0</v>
      </c>
      <c r="AH98" s="208"/>
      <c r="AI98" s="355"/>
      <c r="AJ98" s="355"/>
      <c r="AK98" s="571"/>
      <c r="AL98" s="338"/>
      <c r="AM98" s="355"/>
      <c r="AN98" s="571"/>
      <c r="AO98" s="338"/>
      <c r="AP98" s="355"/>
      <c r="AQ98" s="571"/>
      <c r="AR98" s="338"/>
      <c r="AS98" s="355"/>
      <c r="AT98" s="571"/>
      <c r="AU98" s="338"/>
      <c r="AV98" s="355"/>
      <c r="AW98" s="571"/>
      <c r="AX98" s="338"/>
      <c r="AY98" s="355"/>
      <c r="AZ98" s="571"/>
      <c r="BA98" s="338"/>
      <c r="BB98" s="355"/>
      <c r="BC98" s="571"/>
      <c r="BD98" s="338"/>
      <c r="BF98" s="568"/>
      <c r="BH98" s="568"/>
    </row>
    <row r="99" spans="1:60" ht="25.5" customHeight="1">
      <c r="A99" s="764" t="s">
        <v>734</v>
      </c>
      <c r="B99" s="765"/>
      <c r="C99" s="783" t="s">
        <v>699</v>
      </c>
      <c r="D99" s="783"/>
      <c r="E99" s="783"/>
      <c r="F99" s="783"/>
      <c r="G99" s="783"/>
      <c r="H99" s="783"/>
      <c r="I99" s="783"/>
      <c r="J99" s="783"/>
      <c r="K99" s="783"/>
      <c r="L99" s="783"/>
      <c r="M99" s="783"/>
      <c r="N99" s="783"/>
      <c r="O99" s="783"/>
      <c r="P99" s="783"/>
      <c r="Q99" s="783"/>
      <c r="R99" s="783"/>
      <c r="S99" s="783"/>
      <c r="T99" s="783"/>
      <c r="U99" s="783"/>
      <c r="V99" s="783"/>
      <c r="W99" s="783"/>
      <c r="X99" s="783"/>
      <c r="Y99" s="783"/>
      <c r="Z99" s="783"/>
      <c r="AA99" s="783"/>
      <c r="AB99" s="783"/>
      <c r="AC99" s="766" t="s">
        <v>700</v>
      </c>
      <c r="AD99" s="766"/>
      <c r="AE99" s="766"/>
      <c r="AF99" s="784"/>
      <c r="AG99" s="208">
        <f>SUM(AJ99:BB99)</f>
        <v>0</v>
      </c>
      <c r="AH99" s="208"/>
      <c r="AI99" s="355"/>
      <c r="AJ99" s="355"/>
      <c r="AK99" s="571"/>
      <c r="AL99" s="338"/>
      <c r="AM99" s="355"/>
      <c r="AN99" s="571"/>
      <c r="AO99" s="338"/>
      <c r="AP99" s="355"/>
      <c r="AQ99" s="571"/>
      <c r="AR99" s="338"/>
      <c r="AS99" s="355"/>
      <c r="AT99" s="571"/>
      <c r="AU99" s="338"/>
      <c r="AV99" s="355"/>
      <c r="AW99" s="571"/>
      <c r="AX99" s="338"/>
      <c r="AY99" s="355"/>
      <c r="AZ99" s="571"/>
      <c r="BA99" s="338"/>
      <c r="BB99" s="355"/>
      <c r="BC99" s="571"/>
      <c r="BD99" s="338"/>
      <c r="BF99" s="568"/>
      <c r="BH99" s="568"/>
    </row>
    <row r="100" spans="1:60" ht="25.5" customHeight="1">
      <c r="A100" s="764" t="s">
        <v>735</v>
      </c>
      <c r="B100" s="765"/>
      <c r="C100" s="783" t="s">
        <v>701</v>
      </c>
      <c r="D100" s="783"/>
      <c r="E100" s="783"/>
      <c r="F100" s="783"/>
      <c r="G100" s="783"/>
      <c r="H100" s="783"/>
      <c r="I100" s="783"/>
      <c r="J100" s="783"/>
      <c r="K100" s="783"/>
      <c r="L100" s="783"/>
      <c r="M100" s="783"/>
      <c r="N100" s="783"/>
      <c r="O100" s="783"/>
      <c r="P100" s="783"/>
      <c r="Q100" s="783"/>
      <c r="R100" s="783"/>
      <c r="S100" s="783"/>
      <c r="T100" s="783"/>
      <c r="U100" s="783"/>
      <c r="V100" s="783"/>
      <c r="W100" s="783"/>
      <c r="X100" s="783"/>
      <c r="Y100" s="783"/>
      <c r="Z100" s="783"/>
      <c r="AA100" s="783"/>
      <c r="AB100" s="783"/>
      <c r="AC100" s="766" t="s">
        <v>702</v>
      </c>
      <c r="AD100" s="766"/>
      <c r="AE100" s="766"/>
      <c r="AF100" s="784"/>
      <c r="AG100" s="208">
        <f>SUM(AJ100:BB100)</f>
        <v>0</v>
      </c>
      <c r="AH100" s="208"/>
      <c r="AI100" s="355"/>
      <c r="AJ100" s="355"/>
      <c r="AK100" s="571"/>
      <c r="AL100" s="338"/>
      <c r="AM100" s="355"/>
      <c r="AN100" s="571"/>
      <c r="AO100" s="338"/>
      <c r="AP100" s="355"/>
      <c r="AQ100" s="571"/>
      <c r="AR100" s="338"/>
      <c r="AS100" s="355"/>
      <c r="AT100" s="571"/>
      <c r="AU100" s="338"/>
      <c r="AV100" s="355"/>
      <c r="AW100" s="571"/>
      <c r="AX100" s="338"/>
      <c r="AY100" s="355"/>
      <c r="AZ100" s="571"/>
      <c r="BA100" s="338"/>
      <c r="BB100" s="355"/>
      <c r="BC100" s="571"/>
      <c r="BD100" s="338"/>
      <c r="BF100" s="568"/>
      <c r="BH100" s="568"/>
    </row>
    <row r="101" spans="1:60" s="206" customFormat="1" ht="25.5" customHeight="1">
      <c r="A101" s="769" t="s">
        <v>736</v>
      </c>
      <c r="B101" s="770"/>
      <c r="C101" s="786" t="s">
        <v>741</v>
      </c>
      <c r="D101" s="786"/>
      <c r="E101" s="786"/>
      <c r="F101" s="786"/>
      <c r="G101" s="786"/>
      <c r="H101" s="786"/>
      <c r="I101" s="786"/>
      <c r="J101" s="786"/>
      <c r="K101" s="786"/>
      <c r="L101" s="786"/>
      <c r="M101" s="786"/>
      <c r="N101" s="786"/>
      <c r="O101" s="786"/>
      <c r="P101" s="786"/>
      <c r="Q101" s="786"/>
      <c r="R101" s="786"/>
      <c r="S101" s="786"/>
      <c r="T101" s="786"/>
      <c r="U101" s="786"/>
      <c r="V101" s="786"/>
      <c r="W101" s="786"/>
      <c r="X101" s="786"/>
      <c r="Y101" s="786"/>
      <c r="Z101" s="786"/>
      <c r="AA101" s="786"/>
      <c r="AB101" s="786"/>
      <c r="AC101" s="771" t="s">
        <v>703</v>
      </c>
      <c r="AD101" s="771"/>
      <c r="AE101" s="771"/>
      <c r="AF101" s="785"/>
      <c r="AG101" s="209">
        <f>SUM(AG96:AG100)</f>
        <v>0</v>
      </c>
      <c r="AH101" s="209"/>
      <c r="AI101" s="356"/>
      <c r="AJ101" s="356">
        <f aca="true" t="shared" si="31" ref="AJ101:BC101">SUM(AJ96:AJ100)</f>
        <v>0</v>
      </c>
      <c r="AK101" s="432"/>
      <c r="AL101" s="339"/>
      <c r="AM101" s="356">
        <f t="shared" si="31"/>
        <v>0</v>
      </c>
      <c r="AN101" s="432">
        <f t="shared" si="31"/>
        <v>0</v>
      </c>
      <c r="AO101" s="210">
        <f t="shared" si="31"/>
        <v>0</v>
      </c>
      <c r="AP101" s="356">
        <f t="shared" si="31"/>
        <v>0</v>
      </c>
      <c r="AQ101" s="432"/>
      <c r="AR101" s="339"/>
      <c r="AS101" s="356">
        <f t="shared" si="31"/>
        <v>0</v>
      </c>
      <c r="AT101" s="432">
        <f t="shared" si="31"/>
        <v>0</v>
      </c>
      <c r="AU101" s="210">
        <f>SUM(AU96:AU100)</f>
        <v>0</v>
      </c>
      <c r="AV101" s="356">
        <f t="shared" si="31"/>
        <v>0</v>
      </c>
      <c r="AW101" s="432">
        <f t="shared" si="31"/>
        <v>0</v>
      </c>
      <c r="AX101" s="210">
        <f>SUM(AX96:AX100)</f>
        <v>0</v>
      </c>
      <c r="AY101" s="356">
        <f t="shared" si="31"/>
        <v>0</v>
      </c>
      <c r="AZ101" s="432">
        <f t="shared" si="31"/>
        <v>0</v>
      </c>
      <c r="BA101" s="210">
        <f>SUM(BA96:BA100)</f>
        <v>0</v>
      </c>
      <c r="BB101" s="356">
        <f t="shared" si="31"/>
        <v>0</v>
      </c>
      <c r="BC101" s="432">
        <f t="shared" si="31"/>
        <v>0</v>
      </c>
      <c r="BD101" s="210">
        <f>SUM(BD96:BD100)</f>
        <v>0</v>
      </c>
      <c r="BF101" s="568"/>
      <c r="BH101" s="568"/>
    </row>
    <row r="102" spans="1:60" ht="25.5" customHeight="1">
      <c r="A102" s="764" t="s">
        <v>737</v>
      </c>
      <c r="B102" s="765"/>
      <c r="C102" s="779" t="s">
        <v>704</v>
      </c>
      <c r="D102" s="779"/>
      <c r="E102" s="779"/>
      <c r="F102" s="779"/>
      <c r="G102" s="779"/>
      <c r="H102" s="779"/>
      <c r="I102" s="779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79"/>
      <c r="V102" s="779"/>
      <c r="W102" s="779"/>
      <c r="X102" s="779"/>
      <c r="Y102" s="779"/>
      <c r="Z102" s="779"/>
      <c r="AA102" s="779"/>
      <c r="AB102" s="779"/>
      <c r="AC102" s="766" t="s">
        <v>705</v>
      </c>
      <c r="AD102" s="766"/>
      <c r="AE102" s="766"/>
      <c r="AF102" s="784"/>
      <c r="AG102" s="208">
        <f>SUM(AJ102:BB102)</f>
        <v>0</v>
      </c>
      <c r="AH102" s="208"/>
      <c r="AI102" s="355"/>
      <c r="AJ102" s="355"/>
      <c r="AK102" s="571"/>
      <c r="AL102" s="338"/>
      <c r="AM102" s="355"/>
      <c r="AN102" s="571"/>
      <c r="AO102" s="338"/>
      <c r="AP102" s="355"/>
      <c r="AQ102" s="571"/>
      <c r="AR102" s="338"/>
      <c r="AS102" s="355"/>
      <c r="AT102" s="571"/>
      <c r="AU102" s="338"/>
      <c r="AV102" s="355"/>
      <c r="AW102" s="571"/>
      <c r="AX102" s="338"/>
      <c r="AY102" s="355"/>
      <c r="AZ102" s="571"/>
      <c r="BA102" s="338"/>
      <c r="BB102" s="355"/>
      <c r="BC102" s="571"/>
      <c r="BD102" s="338"/>
      <c r="BF102" s="568"/>
      <c r="BH102" s="568"/>
    </row>
    <row r="103" spans="1:60" ht="25.5" customHeight="1">
      <c r="A103" s="764" t="s">
        <v>738</v>
      </c>
      <c r="B103" s="765"/>
      <c r="C103" s="779" t="s">
        <v>706</v>
      </c>
      <c r="D103" s="779"/>
      <c r="E103" s="779"/>
      <c r="F103" s="779"/>
      <c r="G103" s="779"/>
      <c r="H103" s="779"/>
      <c r="I103" s="779"/>
      <c r="J103" s="779"/>
      <c r="K103" s="779"/>
      <c r="L103" s="779"/>
      <c r="M103" s="779"/>
      <c r="N103" s="779"/>
      <c r="O103" s="779"/>
      <c r="P103" s="779"/>
      <c r="Q103" s="779"/>
      <c r="R103" s="779"/>
      <c r="S103" s="779"/>
      <c r="T103" s="779"/>
      <c r="U103" s="779"/>
      <c r="V103" s="779"/>
      <c r="W103" s="779"/>
      <c r="X103" s="779"/>
      <c r="Y103" s="779"/>
      <c r="Z103" s="779"/>
      <c r="AA103" s="779"/>
      <c r="AB103" s="779"/>
      <c r="AC103" s="766" t="s">
        <v>707</v>
      </c>
      <c r="AD103" s="766"/>
      <c r="AE103" s="766"/>
      <c r="AF103" s="784"/>
      <c r="AG103" s="208">
        <f>SUM(AJ103:BB103)</f>
        <v>0</v>
      </c>
      <c r="AH103" s="208"/>
      <c r="AI103" s="355"/>
      <c r="AJ103" s="355"/>
      <c r="AK103" s="571"/>
      <c r="AL103" s="338"/>
      <c r="AM103" s="355"/>
      <c r="AN103" s="571"/>
      <c r="AO103" s="338"/>
      <c r="AP103" s="355"/>
      <c r="AQ103" s="571"/>
      <c r="AR103" s="338"/>
      <c r="AS103" s="355"/>
      <c r="AT103" s="571"/>
      <c r="AU103" s="338"/>
      <c r="AV103" s="355"/>
      <c r="AW103" s="571"/>
      <c r="AX103" s="338"/>
      <c r="AY103" s="355"/>
      <c r="AZ103" s="571"/>
      <c r="BA103" s="338"/>
      <c r="BB103" s="355"/>
      <c r="BC103" s="571"/>
      <c r="BD103" s="338"/>
      <c r="BF103" s="568"/>
      <c r="BH103" s="568"/>
    </row>
    <row r="104" spans="1:60" s="202" customFormat="1" ht="25.5" customHeight="1">
      <c r="A104" s="774" t="s">
        <v>739</v>
      </c>
      <c r="B104" s="775"/>
      <c r="C104" s="787" t="s">
        <v>740</v>
      </c>
      <c r="D104" s="787"/>
      <c r="E104" s="787"/>
      <c r="F104" s="787"/>
      <c r="G104" s="787"/>
      <c r="H104" s="787"/>
      <c r="I104" s="787"/>
      <c r="J104" s="787"/>
      <c r="K104" s="787"/>
      <c r="L104" s="787"/>
      <c r="M104" s="787"/>
      <c r="N104" s="787"/>
      <c r="O104" s="787"/>
      <c r="P104" s="787"/>
      <c r="Q104" s="787"/>
      <c r="R104" s="787"/>
      <c r="S104" s="787"/>
      <c r="T104" s="787"/>
      <c r="U104" s="787"/>
      <c r="V104" s="787"/>
      <c r="W104" s="787"/>
      <c r="X104" s="787"/>
      <c r="Y104" s="787"/>
      <c r="Z104" s="787"/>
      <c r="AA104" s="787"/>
      <c r="AB104" s="787"/>
      <c r="AC104" s="776" t="s">
        <v>708</v>
      </c>
      <c r="AD104" s="776"/>
      <c r="AE104" s="776"/>
      <c r="AF104" s="788"/>
      <c r="AG104" s="213">
        <f>SUM(AG95,AG101,AG102,AG103)</f>
        <v>681452596</v>
      </c>
      <c r="AH104" s="213">
        <f>SUM(AH95,AH101,AH102,AH103)</f>
        <v>683320252</v>
      </c>
      <c r="AI104" s="213">
        <f>SUM(AI95,AI101,AI102,AI103)</f>
        <v>609808386</v>
      </c>
      <c r="AJ104" s="430">
        <f aca="true" t="shared" si="32" ref="AJ104:BD104">SUM(AJ95,AJ101,AJ102,AJ103)</f>
        <v>667259488</v>
      </c>
      <c r="AK104" s="433">
        <f t="shared" si="32"/>
        <v>667259488</v>
      </c>
      <c r="AL104" s="429">
        <f t="shared" si="32"/>
        <v>593747622</v>
      </c>
      <c r="AM104" s="430">
        <f t="shared" si="32"/>
        <v>3747375</v>
      </c>
      <c r="AN104" s="433">
        <f t="shared" si="32"/>
        <v>4462209</v>
      </c>
      <c r="AO104" s="429">
        <f t="shared" si="32"/>
        <v>4462209</v>
      </c>
      <c r="AP104" s="430">
        <f t="shared" si="32"/>
        <v>2240752</v>
      </c>
      <c r="AQ104" s="433">
        <f t="shared" si="32"/>
        <v>2442207</v>
      </c>
      <c r="AR104" s="429">
        <f t="shared" si="32"/>
        <v>2442207</v>
      </c>
      <c r="AS104" s="430">
        <f t="shared" si="32"/>
        <v>2966865</v>
      </c>
      <c r="AT104" s="433">
        <f t="shared" si="32"/>
        <v>2966865</v>
      </c>
      <c r="AU104" s="429">
        <f t="shared" si="32"/>
        <v>2966865</v>
      </c>
      <c r="AV104" s="430">
        <f t="shared" si="32"/>
        <v>3525021</v>
      </c>
      <c r="AW104" s="433">
        <f t="shared" si="32"/>
        <v>4476388</v>
      </c>
      <c r="AX104" s="429">
        <f t="shared" si="32"/>
        <v>4476388</v>
      </c>
      <c r="AY104" s="430">
        <f t="shared" si="32"/>
        <v>1695765</v>
      </c>
      <c r="AZ104" s="433">
        <f t="shared" si="32"/>
        <v>1695765</v>
      </c>
      <c r="BA104" s="429">
        <f t="shared" si="32"/>
        <v>1695765</v>
      </c>
      <c r="BB104" s="430">
        <f t="shared" si="32"/>
        <v>17330</v>
      </c>
      <c r="BC104" s="433">
        <f t="shared" si="32"/>
        <v>17330</v>
      </c>
      <c r="BD104" s="582">
        <f t="shared" si="32"/>
        <v>17330</v>
      </c>
      <c r="BF104" s="568"/>
      <c r="BH104" s="568"/>
    </row>
    <row r="105" spans="1:60" s="202" customFormat="1" ht="25.5" customHeight="1">
      <c r="A105" s="774" t="s">
        <v>760</v>
      </c>
      <c r="B105" s="775"/>
      <c r="C105" s="787" t="s">
        <v>709</v>
      </c>
      <c r="D105" s="787"/>
      <c r="E105" s="787"/>
      <c r="F105" s="787"/>
      <c r="G105" s="787"/>
      <c r="H105" s="787"/>
      <c r="I105" s="787"/>
      <c r="J105" s="787"/>
      <c r="K105" s="787"/>
      <c r="L105" s="787"/>
      <c r="M105" s="787"/>
      <c r="N105" s="787"/>
      <c r="O105" s="787"/>
      <c r="P105" s="787"/>
      <c r="Q105" s="787"/>
      <c r="R105" s="787"/>
      <c r="S105" s="787"/>
      <c r="T105" s="787"/>
      <c r="U105" s="787"/>
      <c r="V105" s="787"/>
      <c r="W105" s="787"/>
      <c r="X105" s="787"/>
      <c r="Y105" s="787"/>
      <c r="Z105" s="787"/>
      <c r="AA105" s="787"/>
      <c r="AB105" s="787"/>
      <c r="AC105" s="776"/>
      <c r="AD105" s="776"/>
      <c r="AE105" s="776"/>
      <c r="AF105" s="788"/>
      <c r="AG105" s="213">
        <f>SUM(AG74,AG104)</f>
        <v>2322712903</v>
      </c>
      <c r="AH105" s="213">
        <f>SUM(AH74,AH104)</f>
        <v>2708910608</v>
      </c>
      <c r="AI105" s="213">
        <f>SUM(AI74,AI104)</f>
        <v>2541545613</v>
      </c>
      <c r="AJ105" s="430">
        <f aca="true" t="shared" si="33" ref="AJ105:BD105">SUM(AJ74,AJ104)</f>
        <v>2186813424</v>
      </c>
      <c r="AK105" s="433">
        <f t="shared" si="33"/>
        <v>2404793980</v>
      </c>
      <c r="AL105" s="429">
        <f t="shared" si="33"/>
        <v>2272233980</v>
      </c>
      <c r="AM105" s="430">
        <f t="shared" si="33"/>
        <v>51762211</v>
      </c>
      <c r="AN105" s="433">
        <f t="shared" si="33"/>
        <v>55214045</v>
      </c>
      <c r="AO105" s="429">
        <f t="shared" si="33"/>
        <v>29989998</v>
      </c>
      <c r="AP105" s="430">
        <f t="shared" si="33"/>
        <v>19468571</v>
      </c>
      <c r="AQ105" s="433">
        <f t="shared" si="33"/>
        <v>26649985</v>
      </c>
      <c r="AR105" s="429">
        <f t="shared" si="33"/>
        <v>22585611</v>
      </c>
      <c r="AS105" s="430">
        <f t="shared" si="33"/>
        <v>54269395</v>
      </c>
      <c r="AT105" s="433">
        <f t="shared" si="33"/>
        <v>88553452</v>
      </c>
      <c r="AU105" s="429">
        <f t="shared" si="33"/>
        <v>83658837</v>
      </c>
      <c r="AV105" s="430">
        <f t="shared" si="33"/>
        <v>5477989</v>
      </c>
      <c r="AW105" s="433">
        <f t="shared" si="33"/>
        <v>8713625</v>
      </c>
      <c r="AX105" s="429">
        <f t="shared" si="33"/>
        <v>8696968</v>
      </c>
      <c r="AY105" s="430">
        <f t="shared" si="33"/>
        <v>4495565</v>
      </c>
      <c r="AZ105" s="433">
        <f t="shared" si="33"/>
        <v>62827576</v>
      </c>
      <c r="BA105" s="429">
        <f t="shared" si="33"/>
        <v>62857276</v>
      </c>
      <c r="BB105" s="430">
        <f t="shared" si="33"/>
        <v>425748</v>
      </c>
      <c r="BC105" s="433">
        <f t="shared" si="33"/>
        <v>62157945</v>
      </c>
      <c r="BD105" s="582">
        <f t="shared" si="33"/>
        <v>61522943</v>
      </c>
      <c r="BF105" s="568"/>
      <c r="BH105" s="568"/>
    </row>
    <row r="107" spans="35:44" ht="12.75">
      <c r="AI107" s="203"/>
      <c r="AP107" s="203"/>
      <c r="AQ107" s="203"/>
      <c r="AR107" s="203"/>
    </row>
    <row r="108" spans="38:45" ht="12.75">
      <c r="AL108" s="203"/>
      <c r="AS108" s="203"/>
    </row>
    <row r="110" ht="12.75">
      <c r="AH110" s="203"/>
    </row>
  </sheetData>
  <sheetProtection/>
  <mergeCells count="312">
    <mergeCell ref="A1:BB1"/>
    <mergeCell ref="A103:B103"/>
    <mergeCell ref="C103:AB103"/>
    <mergeCell ref="AC103:AF103"/>
    <mergeCell ref="A104:B104"/>
    <mergeCell ref="C104:AB104"/>
    <mergeCell ref="AC104:AF104"/>
    <mergeCell ref="A102:B102"/>
    <mergeCell ref="C102:AB102"/>
    <mergeCell ref="AC102:AF102"/>
    <mergeCell ref="A105:B105"/>
    <mergeCell ref="C105:AB105"/>
    <mergeCell ref="AC105:AF105"/>
    <mergeCell ref="A100:B100"/>
    <mergeCell ref="C100:AB100"/>
    <mergeCell ref="AC100:AF100"/>
    <mergeCell ref="A101:B101"/>
    <mergeCell ref="C101:AB101"/>
    <mergeCell ref="AC101:AF101"/>
    <mergeCell ref="A98:B98"/>
    <mergeCell ref="C98:AB98"/>
    <mergeCell ref="AC98:AF98"/>
    <mergeCell ref="A99:B99"/>
    <mergeCell ref="C99:AB99"/>
    <mergeCell ref="AC99:AF99"/>
    <mergeCell ref="A96:B96"/>
    <mergeCell ref="C96:AB96"/>
    <mergeCell ref="AC96:AF96"/>
    <mergeCell ref="A97:B97"/>
    <mergeCell ref="C97:AB97"/>
    <mergeCell ref="AC97:AF97"/>
    <mergeCell ref="A94:B94"/>
    <mergeCell ref="C94:AB94"/>
    <mergeCell ref="AC94:AF94"/>
    <mergeCell ref="A95:B95"/>
    <mergeCell ref="C95:AB95"/>
    <mergeCell ref="AC95:AF95"/>
    <mergeCell ref="A92:B92"/>
    <mergeCell ref="C92:AB92"/>
    <mergeCell ref="AC92:AF92"/>
    <mergeCell ref="A93:B93"/>
    <mergeCell ref="C93:AB93"/>
    <mergeCell ref="AC93:AF93"/>
    <mergeCell ref="A90:B90"/>
    <mergeCell ref="C90:AB90"/>
    <mergeCell ref="AC90:AF90"/>
    <mergeCell ref="A91:B91"/>
    <mergeCell ref="C91:AB91"/>
    <mergeCell ref="AC91:AF91"/>
    <mergeCell ref="A88:B88"/>
    <mergeCell ref="C88:AB88"/>
    <mergeCell ref="AC88:AF88"/>
    <mergeCell ref="A89:B89"/>
    <mergeCell ref="C89:AB89"/>
    <mergeCell ref="AC89:AF89"/>
    <mergeCell ref="A86:B86"/>
    <mergeCell ref="C86:AB86"/>
    <mergeCell ref="AC86:AF86"/>
    <mergeCell ref="A87:B87"/>
    <mergeCell ref="C87:AB87"/>
    <mergeCell ref="AC87:AF87"/>
    <mergeCell ref="A84:B84"/>
    <mergeCell ref="C84:AB84"/>
    <mergeCell ref="AC84:AF84"/>
    <mergeCell ref="A85:B85"/>
    <mergeCell ref="C85:AB85"/>
    <mergeCell ref="AC85:AF85"/>
    <mergeCell ref="A82:B82"/>
    <mergeCell ref="C82:AB82"/>
    <mergeCell ref="AC82:AF82"/>
    <mergeCell ref="A83:B83"/>
    <mergeCell ref="C83:AB83"/>
    <mergeCell ref="AC83:AF83"/>
    <mergeCell ref="A80:B80"/>
    <mergeCell ref="C80:AB80"/>
    <mergeCell ref="AC80:AF80"/>
    <mergeCell ref="A81:B81"/>
    <mergeCell ref="C81:AB81"/>
    <mergeCell ref="AC81:AF81"/>
    <mergeCell ref="A78:B78"/>
    <mergeCell ref="C78:AB78"/>
    <mergeCell ref="AC78:AF78"/>
    <mergeCell ref="A79:B79"/>
    <mergeCell ref="C79:AB79"/>
    <mergeCell ref="AC79:AF79"/>
    <mergeCell ref="A76:B76"/>
    <mergeCell ref="C76:AB76"/>
    <mergeCell ref="AC76:AF76"/>
    <mergeCell ref="A77:B77"/>
    <mergeCell ref="C77:AB77"/>
    <mergeCell ref="AC77:AF77"/>
    <mergeCell ref="A74:B74"/>
    <mergeCell ref="C74:AB74"/>
    <mergeCell ref="AC74:AF74"/>
    <mergeCell ref="A75:B75"/>
    <mergeCell ref="C75:AB75"/>
    <mergeCell ref="AC75:AF75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64:B64"/>
    <mergeCell ref="C64:AB64"/>
    <mergeCell ref="AC64:AF64"/>
    <mergeCell ref="A65:B65"/>
    <mergeCell ref="C65:AB65"/>
    <mergeCell ref="AC65:AF65"/>
    <mergeCell ref="A62:B62"/>
    <mergeCell ref="C62:AB62"/>
    <mergeCell ref="AC62:AF62"/>
    <mergeCell ref="A63:B63"/>
    <mergeCell ref="C63:AB63"/>
    <mergeCell ref="AC63:AF63"/>
    <mergeCell ref="A60:B60"/>
    <mergeCell ref="C60:AB60"/>
    <mergeCell ref="AC60:AF60"/>
    <mergeCell ref="A61:B61"/>
    <mergeCell ref="C61:AB61"/>
    <mergeCell ref="AC61:AF61"/>
    <mergeCell ref="A58:B58"/>
    <mergeCell ref="C58:AB58"/>
    <mergeCell ref="AC58:AF58"/>
    <mergeCell ref="A59:B59"/>
    <mergeCell ref="C59:AB59"/>
    <mergeCell ref="AC59:AF59"/>
    <mergeCell ref="A56:B56"/>
    <mergeCell ref="C56:AB56"/>
    <mergeCell ref="AC56:AF56"/>
    <mergeCell ref="A57:B57"/>
    <mergeCell ref="C57:AB57"/>
    <mergeCell ref="AC57:AF57"/>
    <mergeCell ref="A54:B54"/>
    <mergeCell ref="C54:AB54"/>
    <mergeCell ref="AC54:AF54"/>
    <mergeCell ref="A55:B55"/>
    <mergeCell ref="C55:AB55"/>
    <mergeCell ref="AC55:AF55"/>
    <mergeCell ref="A52:B52"/>
    <mergeCell ref="C52:AB52"/>
    <mergeCell ref="AC52:AF52"/>
    <mergeCell ref="A53:B53"/>
    <mergeCell ref="C53:AB53"/>
    <mergeCell ref="AC53:AF53"/>
    <mergeCell ref="A50:B50"/>
    <mergeCell ref="C50:AB50"/>
    <mergeCell ref="AC50:AF50"/>
    <mergeCell ref="A51:B51"/>
    <mergeCell ref="C51:AB51"/>
    <mergeCell ref="AC51:AF51"/>
    <mergeCell ref="A48:B48"/>
    <mergeCell ref="C48:AB48"/>
    <mergeCell ref="AC48:AF48"/>
    <mergeCell ref="A49:B49"/>
    <mergeCell ref="C49:AB49"/>
    <mergeCell ref="AC49:AF49"/>
    <mergeCell ref="A46:B46"/>
    <mergeCell ref="C46:AB46"/>
    <mergeCell ref="AC46:AF46"/>
    <mergeCell ref="A47:B47"/>
    <mergeCell ref="C47:AB47"/>
    <mergeCell ref="AC47:AF47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8:B8"/>
    <mergeCell ref="C8:AB8"/>
    <mergeCell ref="AC8:AF8"/>
    <mergeCell ref="A9:B9"/>
    <mergeCell ref="C9:AB9"/>
    <mergeCell ref="AC9:AF9"/>
    <mergeCell ref="AC7:AF7"/>
    <mergeCell ref="AG5:AI5"/>
    <mergeCell ref="AJ5:AL5"/>
    <mergeCell ref="AP5:AR5"/>
    <mergeCell ref="AS5:AU5"/>
    <mergeCell ref="AV5:AX5"/>
    <mergeCell ref="AM5:AO5"/>
    <mergeCell ref="A6:AF6"/>
    <mergeCell ref="A7:B7"/>
    <mergeCell ref="C7:AB7"/>
    <mergeCell ref="AY5:BA5"/>
    <mergeCell ref="BB5:BD5"/>
    <mergeCell ref="A3:BB3"/>
    <mergeCell ref="A4:BB4"/>
    <mergeCell ref="A5:B5"/>
    <mergeCell ref="C5:AB5"/>
    <mergeCell ref="AC5:AF5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landscape" paperSize="8" scale="43" r:id="rId1"/>
  <rowBreaks count="1" manualBreakCount="1">
    <brk id="55" max="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Y137"/>
  <sheetViews>
    <sheetView view="pageBreakPreview" zoomScaleSheetLayoutView="100" workbookViewId="0" topLeftCell="A1">
      <pane xSplit="4" topLeftCell="Q1" activePane="topRight" state="frozen"/>
      <selection pane="topLeft" activeCell="A1" sqref="A1"/>
      <selection pane="topRight" activeCell="Q1" sqref="Q1:AA1"/>
    </sheetView>
  </sheetViews>
  <sheetFormatPr defaultColWidth="9.140625" defaultRowHeight="12.75"/>
  <cols>
    <col min="1" max="2" width="2.7109375" style="196" customWidth="1"/>
    <col min="3" max="3" width="54.57421875" style="197" customWidth="1"/>
    <col min="4" max="4" width="7.7109375" style="197" customWidth="1"/>
    <col min="5" max="28" width="14.28125" style="197" customWidth="1"/>
    <col min="29" max="29" width="3.421875" style="197" customWidth="1"/>
    <col min="30" max="30" width="12.421875" style="197" customWidth="1"/>
    <col min="31" max="31" width="11.140625" style="197" bestFit="1" customWidth="1"/>
    <col min="32" max="32" width="9.140625" style="197" customWidth="1"/>
    <col min="33" max="33" width="11.140625" style="197" bestFit="1" customWidth="1"/>
    <col min="34" max="16384" width="9.140625" style="197" customWidth="1"/>
  </cols>
  <sheetData>
    <row r="1" spans="1:27" ht="12.75" customHeight="1">
      <c r="A1" s="205"/>
      <c r="B1" s="205"/>
      <c r="C1" s="201"/>
      <c r="D1" s="198"/>
      <c r="E1" s="198"/>
      <c r="F1" s="198"/>
      <c r="G1" s="198"/>
      <c r="H1" s="201"/>
      <c r="I1" s="201"/>
      <c r="J1" s="201"/>
      <c r="K1" s="201"/>
      <c r="L1" s="201"/>
      <c r="M1" s="201"/>
      <c r="N1" s="201"/>
      <c r="O1" s="201"/>
      <c r="P1" s="201"/>
      <c r="Q1" s="796" t="s">
        <v>1440</v>
      </c>
      <c r="R1" s="796"/>
      <c r="S1" s="796"/>
      <c r="T1" s="796"/>
      <c r="U1" s="796"/>
      <c r="V1" s="796"/>
      <c r="W1" s="796"/>
      <c r="X1" s="796"/>
      <c r="Y1" s="796"/>
      <c r="Z1" s="796"/>
      <c r="AA1" s="796"/>
    </row>
    <row r="2" spans="1:26" ht="12.75">
      <c r="A2" s="205"/>
      <c r="B2" s="205"/>
      <c r="C2" s="201"/>
      <c r="D2" s="198"/>
      <c r="E2" s="198"/>
      <c r="F2" s="198"/>
      <c r="G2" s="198"/>
      <c r="H2" s="201"/>
      <c r="I2" s="201"/>
      <c r="J2" s="201"/>
      <c r="K2" s="201"/>
      <c r="L2" s="201"/>
      <c r="M2" s="201"/>
      <c r="N2" s="201"/>
      <c r="O2" s="394"/>
      <c r="P2" s="394"/>
      <c r="Q2" s="198"/>
      <c r="R2" s="198"/>
      <c r="S2" s="198"/>
      <c r="T2" s="198"/>
      <c r="U2" s="198"/>
      <c r="V2" s="198"/>
      <c r="W2" s="198"/>
      <c r="Z2" s="198"/>
    </row>
    <row r="3" spans="1:27" ht="39" customHeight="1">
      <c r="A3" s="745" t="s">
        <v>248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</row>
    <row r="4" spans="2:27" ht="15" customHeigh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Z4" s="336"/>
      <c r="AA4" s="303" t="s">
        <v>249</v>
      </c>
    </row>
    <row r="5" spans="1:28" ht="63.75" customHeight="1" thickBot="1">
      <c r="A5" s="797" t="s">
        <v>250</v>
      </c>
      <c r="B5" s="798"/>
      <c r="C5" s="444" t="s">
        <v>251</v>
      </c>
      <c r="D5" s="446" t="s">
        <v>252</v>
      </c>
      <c r="E5" s="793" t="s">
        <v>42</v>
      </c>
      <c r="F5" s="794"/>
      <c r="G5" s="795"/>
      <c r="H5" s="790" t="s">
        <v>84</v>
      </c>
      <c r="I5" s="791"/>
      <c r="J5" s="792"/>
      <c r="K5" s="790" t="s">
        <v>80</v>
      </c>
      <c r="L5" s="791"/>
      <c r="M5" s="792"/>
      <c r="N5" s="790" t="s">
        <v>64</v>
      </c>
      <c r="O5" s="791"/>
      <c r="P5" s="792"/>
      <c r="Q5" s="790" t="s">
        <v>253</v>
      </c>
      <c r="R5" s="791"/>
      <c r="S5" s="792"/>
      <c r="T5" s="790" t="s">
        <v>165</v>
      </c>
      <c r="U5" s="791"/>
      <c r="V5" s="792"/>
      <c r="W5" s="790" t="s">
        <v>78</v>
      </c>
      <c r="X5" s="791"/>
      <c r="Y5" s="792"/>
      <c r="Z5" s="790" t="s">
        <v>254</v>
      </c>
      <c r="AA5" s="791"/>
      <c r="AB5" s="792"/>
    </row>
    <row r="6" spans="1:233" ht="24" customHeight="1" thickBot="1">
      <c r="A6" s="799"/>
      <c r="B6" s="800"/>
      <c r="C6" s="445"/>
      <c r="D6" s="447"/>
      <c r="E6" s="590" t="s">
        <v>230</v>
      </c>
      <c r="F6" s="590" t="s">
        <v>939</v>
      </c>
      <c r="G6" s="590" t="s">
        <v>962</v>
      </c>
      <c r="H6" s="591" t="s">
        <v>230</v>
      </c>
      <c r="I6" s="592" t="s">
        <v>939</v>
      </c>
      <c r="J6" s="593" t="s">
        <v>962</v>
      </c>
      <c r="K6" s="591" t="s">
        <v>230</v>
      </c>
      <c r="L6" s="592" t="s">
        <v>939</v>
      </c>
      <c r="M6" s="593" t="s">
        <v>962</v>
      </c>
      <c r="N6" s="591" t="s">
        <v>230</v>
      </c>
      <c r="O6" s="592" t="s">
        <v>939</v>
      </c>
      <c r="P6" s="593" t="s">
        <v>962</v>
      </c>
      <c r="Q6" s="591" t="s">
        <v>230</v>
      </c>
      <c r="R6" s="592" t="s">
        <v>939</v>
      </c>
      <c r="S6" s="593" t="s">
        <v>962</v>
      </c>
      <c r="T6" s="591" t="s">
        <v>230</v>
      </c>
      <c r="U6" s="592" t="s">
        <v>939</v>
      </c>
      <c r="V6" s="593" t="s">
        <v>962</v>
      </c>
      <c r="W6" s="591" t="s">
        <v>230</v>
      </c>
      <c r="X6" s="592" t="s">
        <v>939</v>
      </c>
      <c r="Y6" s="593" t="s">
        <v>962</v>
      </c>
      <c r="Z6" s="591" t="s">
        <v>230</v>
      </c>
      <c r="AA6" s="592" t="s">
        <v>939</v>
      </c>
      <c r="AB6" s="593" t="s">
        <v>962</v>
      </c>
      <c r="AC6" s="584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751"/>
      <c r="AU6" s="750"/>
      <c r="AV6" s="750"/>
      <c r="AW6" s="750"/>
      <c r="AX6" s="200"/>
      <c r="AY6" s="199"/>
      <c r="AZ6" s="199"/>
      <c r="BA6" s="199"/>
      <c r="BB6" s="199"/>
      <c r="BC6" s="199"/>
      <c r="BD6" s="199"/>
      <c r="BE6" s="199"/>
      <c r="BF6" s="747"/>
      <c r="BG6" s="748"/>
      <c r="BH6" s="749"/>
      <c r="BI6" s="750"/>
      <c r="BJ6" s="750"/>
      <c r="BK6" s="750"/>
      <c r="BL6" s="750"/>
      <c r="BM6" s="750"/>
      <c r="BN6" s="750"/>
      <c r="BO6" s="750"/>
      <c r="BP6" s="750"/>
      <c r="BQ6" s="750"/>
      <c r="BR6" s="750"/>
      <c r="BS6" s="750"/>
      <c r="BT6" s="750"/>
      <c r="BU6" s="750"/>
      <c r="BV6" s="750"/>
      <c r="BW6" s="750"/>
      <c r="BX6" s="750"/>
      <c r="BY6" s="750"/>
      <c r="BZ6" s="750"/>
      <c r="CA6" s="750"/>
      <c r="CB6" s="750"/>
      <c r="CC6" s="750"/>
      <c r="CD6" s="750"/>
      <c r="CE6" s="750"/>
      <c r="CF6" s="750"/>
      <c r="CG6" s="750"/>
      <c r="CH6" s="751"/>
      <c r="CI6" s="750"/>
      <c r="CJ6" s="750"/>
      <c r="CK6" s="750"/>
      <c r="CL6" s="200"/>
      <c r="CM6" s="199"/>
      <c r="CN6" s="199"/>
      <c r="CO6" s="199"/>
      <c r="CP6" s="199"/>
      <c r="CQ6" s="199"/>
      <c r="CR6" s="199"/>
      <c r="CS6" s="199"/>
      <c r="CT6" s="747"/>
      <c r="CU6" s="748"/>
      <c r="CV6" s="749"/>
      <c r="CW6" s="750"/>
      <c r="CX6" s="750"/>
      <c r="CY6" s="750"/>
      <c r="CZ6" s="750"/>
      <c r="DA6" s="750"/>
      <c r="DB6" s="750"/>
      <c r="DC6" s="750"/>
      <c r="DD6" s="750"/>
      <c r="DE6" s="750"/>
      <c r="DF6" s="750"/>
      <c r="DG6" s="750"/>
      <c r="DH6" s="750"/>
      <c r="DI6" s="750"/>
      <c r="DJ6" s="750"/>
      <c r="DK6" s="750"/>
      <c r="DL6" s="750"/>
      <c r="DM6" s="750"/>
      <c r="DN6" s="750"/>
      <c r="DO6" s="750"/>
      <c r="DP6" s="750"/>
      <c r="DQ6" s="750"/>
      <c r="DR6" s="750"/>
      <c r="DS6" s="750"/>
      <c r="DT6" s="750"/>
      <c r="DU6" s="750"/>
      <c r="DV6" s="751"/>
      <c r="DW6" s="750"/>
      <c r="DX6" s="750"/>
      <c r="DY6" s="750"/>
      <c r="DZ6" s="200"/>
      <c r="EA6" s="199"/>
      <c r="EB6" s="199"/>
      <c r="EC6" s="199"/>
      <c r="ED6" s="199"/>
      <c r="EE6" s="199"/>
      <c r="EF6" s="199"/>
      <c r="EG6" s="199"/>
      <c r="EH6" s="747"/>
      <c r="EI6" s="748"/>
      <c r="EJ6" s="749"/>
      <c r="EK6" s="750"/>
      <c r="EL6" s="750"/>
      <c r="EM6" s="750"/>
      <c r="EN6" s="750"/>
      <c r="EO6" s="750"/>
      <c r="EP6" s="750"/>
      <c r="EQ6" s="750"/>
      <c r="ER6" s="750"/>
      <c r="ES6" s="750"/>
      <c r="ET6" s="750"/>
      <c r="EU6" s="750"/>
      <c r="EV6" s="750"/>
      <c r="EW6" s="750"/>
      <c r="EX6" s="750"/>
      <c r="EY6" s="750"/>
      <c r="EZ6" s="750"/>
      <c r="FA6" s="750"/>
      <c r="FB6" s="750"/>
      <c r="FC6" s="750"/>
      <c r="FD6" s="750"/>
      <c r="FE6" s="750"/>
      <c r="FF6" s="750"/>
      <c r="FG6" s="750"/>
      <c r="FH6" s="750"/>
      <c r="FI6" s="750"/>
      <c r="FJ6" s="751"/>
      <c r="FK6" s="750"/>
      <c r="FL6" s="750"/>
      <c r="FM6" s="750"/>
      <c r="FN6" s="200"/>
      <c r="FO6" s="199"/>
      <c r="FP6" s="199"/>
      <c r="FQ6" s="199"/>
      <c r="FR6" s="199"/>
      <c r="FS6" s="199"/>
      <c r="FT6" s="199"/>
      <c r="FU6" s="199"/>
      <c r="FV6" s="747"/>
      <c r="FW6" s="748"/>
      <c r="FX6" s="749"/>
      <c r="FY6" s="750"/>
      <c r="FZ6" s="750"/>
      <c r="GA6" s="750"/>
      <c r="GB6" s="750"/>
      <c r="GC6" s="750"/>
      <c r="GD6" s="750"/>
      <c r="GE6" s="750"/>
      <c r="GF6" s="750"/>
      <c r="GG6" s="750"/>
      <c r="GH6" s="750"/>
      <c r="GI6" s="750"/>
      <c r="GJ6" s="750"/>
      <c r="GK6" s="750"/>
      <c r="GL6" s="750"/>
      <c r="GM6" s="750"/>
      <c r="GN6" s="750"/>
      <c r="GO6" s="750"/>
      <c r="GP6" s="750"/>
      <c r="GQ6" s="750"/>
      <c r="GR6" s="750"/>
      <c r="GS6" s="750"/>
      <c r="GT6" s="750"/>
      <c r="GU6" s="750"/>
      <c r="GV6" s="750"/>
      <c r="GW6" s="750"/>
      <c r="GX6" s="751"/>
      <c r="GY6" s="750"/>
      <c r="GZ6" s="750"/>
      <c r="HA6" s="750"/>
      <c r="HB6" s="200"/>
      <c r="HC6" s="199"/>
      <c r="HD6" s="199"/>
      <c r="HE6" s="199"/>
      <c r="HF6" s="199"/>
      <c r="HG6" s="199"/>
      <c r="HH6" s="199"/>
      <c r="HI6" s="199"/>
      <c r="HJ6" s="747"/>
      <c r="HK6" s="748"/>
      <c r="HL6" s="749"/>
      <c r="HM6" s="749"/>
      <c r="HN6" s="749"/>
      <c r="HO6" s="749"/>
      <c r="HP6" s="749"/>
      <c r="HQ6" s="749"/>
      <c r="HR6" s="749"/>
      <c r="HS6" s="749"/>
      <c r="HT6" s="749"/>
      <c r="HU6" s="749"/>
      <c r="HV6" s="749"/>
      <c r="HW6" s="749"/>
      <c r="HX6" s="749"/>
      <c r="HY6" s="749"/>
    </row>
    <row r="7" spans="1:31" ht="25.5" customHeight="1">
      <c r="A7" s="801" t="s">
        <v>255</v>
      </c>
      <c r="B7" s="801"/>
      <c r="C7" s="368" t="s">
        <v>256</v>
      </c>
      <c r="D7" s="369" t="s">
        <v>257</v>
      </c>
      <c r="E7" s="217">
        <f aca="true" t="shared" si="0" ref="E7:F11">SUM(H7,K7,N7,Q7,T7,W7,Z7)</f>
        <v>386599814</v>
      </c>
      <c r="F7" s="217">
        <f t="shared" si="0"/>
        <v>418663018</v>
      </c>
      <c r="G7" s="217">
        <f>SUM(J7,M7,P7,S7,V7,Y7,AB7)</f>
        <v>395801846</v>
      </c>
      <c r="H7" s="342">
        <v>5420537</v>
      </c>
      <c r="I7" s="589">
        <v>16303070</v>
      </c>
      <c r="J7" s="349">
        <v>16052718</v>
      </c>
      <c r="K7" s="342">
        <v>127928540</v>
      </c>
      <c r="L7" s="589">
        <v>125464349</v>
      </c>
      <c r="M7" s="349">
        <v>115383694</v>
      </c>
      <c r="N7" s="342">
        <v>91657078</v>
      </c>
      <c r="O7" s="589">
        <v>96973618</v>
      </c>
      <c r="P7" s="349">
        <v>94819948</v>
      </c>
      <c r="Q7" s="342">
        <v>38046600</v>
      </c>
      <c r="R7" s="589">
        <v>48395270</v>
      </c>
      <c r="S7" s="349">
        <v>45249443</v>
      </c>
      <c r="T7" s="342">
        <v>123547059</v>
      </c>
      <c r="U7" s="589">
        <v>124764949</v>
      </c>
      <c r="V7" s="349">
        <v>118115281</v>
      </c>
      <c r="W7" s="342"/>
      <c r="X7" s="589"/>
      <c r="Y7" s="349"/>
      <c r="Z7" s="342"/>
      <c r="AA7" s="589">
        <v>6761762</v>
      </c>
      <c r="AB7" s="349">
        <v>6180762</v>
      </c>
      <c r="AD7" s="203"/>
      <c r="AE7" s="203"/>
    </row>
    <row r="8" spans="1:31" ht="25.5" customHeight="1">
      <c r="A8" s="802">
        <v>2</v>
      </c>
      <c r="B8" s="802"/>
      <c r="C8" s="370" t="s">
        <v>263</v>
      </c>
      <c r="D8" s="371" t="s">
        <v>264</v>
      </c>
      <c r="E8" s="217">
        <f t="shared" si="0"/>
        <v>4444050</v>
      </c>
      <c r="F8" s="217">
        <f t="shared" si="0"/>
        <v>5389690</v>
      </c>
      <c r="G8" s="217">
        <f>SUM(J8,M8,P8,S8,V8,Y8,AB8)</f>
        <v>5389690</v>
      </c>
      <c r="H8" s="343"/>
      <c r="I8" s="571"/>
      <c r="J8" s="350"/>
      <c r="K8" s="343">
        <v>1794900</v>
      </c>
      <c r="L8" s="571">
        <v>1794900</v>
      </c>
      <c r="M8" s="350">
        <v>1794900</v>
      </c>
      <c r="N8" s="343"/>
      <c r="O8" s="571">
        <v>361000</v>
      </c>
      <c r="P8" s="350">
        <v>361000</v>
      </c>
      <c r="Q8" s="343"/>
      <c r="R8" s="571"/>
      <c r="S8" s="350"/>
      <c r="T8" s="343">
        <v>2649150</v>
      </c>
      <c r="U8" s="571">
        <v>3233790</v>
      </c>
      <c r="V8" s="350">
        <v>3233790</v>
      </c>
      <c r="W8" s="343"/>
      <c r="X8" s="571"/>
      <c r="Y8" s="350"/>
      <c r="Z8" s="343"/>
      <c r="AA8" s="571"/>
      <c r="AB8" s="350"/>
      <c r="AD8" s="203"/>
      <c r="AE8" s="203"/>
    </row>
    <row r="9" spans="1:31" ht="25.5" customHeight="1">
      <c r="A9" s="802">
        <v>3</v>
      </c>
      <c r="B9" s="802"/>
      <c r="C9" s="370" t="s">
        <v>266</v>
      </c>
      <c r="D9" s="371" t="s">
        <v>267</v>
      </c>
      <c r="E9" s="217">
        <f t="shared" si="0"/>
        <v>17306116</v>
      </c>
      <c r="F9" s="217">
        <f t="shared" si="0"/>
        <v>17337016</v>
      </c>
      <c r="G9" s="217">
        <f>SUM(J9,M9,P9,S9,V9,Y9,AB9)</f>
        <v>16636239</v>
      </c>
      <c r="H9" s="343"/>
      <c r="I9" s="571">
        <v>257500</v>
      </c>
      <c r="J9" s="350">
        <v>257500</v>
      </c>
      <c r="K9" s="343">
        <v>5434272</v>
      </c>
      <c r="L9" s="571">
        <v>5434272</v>
      </c>
      <c r="M9" s="350">
        <v>5050310</v>
      </c>
      <c r="N9" s="343">
        <v>4519907</v>
      </c>
      <c r="O9" s="571">
        <v>4519907</v>
      </c>
      <c r="P9" s="350">
        <v>4467807</v>
      </c>
      <c r="Q9" s="343">
        <v>1862613</v>
      </c>
      <c r="R9" s="571">
        <v>1636013</v>
      </c>
      <c r="S9" s="350">
        <v>1473692</v>
      </c>
      <c r="T9" s="343">
        <v>5489324</v>
      </c>
      <c r="U9" s="571">
        <v>5489324</v>
      </c>
      <c r="V9" s="350">
        <v>5386930</v>
      </c>
      <c r="W9" s="343"/>
      <c r="X9" s="571"/>
      <c r="Y9" s="350"/>
      <c r="Z9" s="343"/>
      <c r="AA9" s="571"/>
      <c r="AB9" s="350"/>
      <c r="AD9" s="203"/>
      <c r="AE9" s="203"/>
    </row>
    <row r="10" spans="1:31" ht="25.5" customHeight="1">
      <c r="A10" s="802">
        <v>4</v>
      </c>
      <c r="B10" s="802"/>
      <c r="C10" s="370" t="s">
        <v>270</v>
      </c>
      <c r="D10" s="371" t="s">
        <v>271</v>
      </c>
      <c r="E10" s="217">
        <f t="shared" si="0"/>
        <v>3860016</v>
      </c>
      <c r="F10" s="217">
        <f t="shared" si="0"/>
        <v>3482405</v>
      </c>
      <c r="G10" s="217">
        <f>SUM(J10,M10,P10,S10,V10,Y10,AB10)</f>
        <v>2757582</v>
      </c>
      <c r="H10" s="343"/>
      <c r="I10" s="571"/>
      <c r="J10" s="350"/>
      <c r="K10" s="343">
        <v>1546000</v>
      </c>
      <c r="L10" s="571">
        <v>1546000</v>
      </c>
      <c r="M10" s="350">
        <v>1133970</v>
      </c>
      <c r="N10" s="343">
        <v>1100732</v>
      </c>
      <c r="O10" s="571">
        <v>923121</v>
      </c>
      <c r="P10" s="350">
        <v>879908</v>
      </c>
      <c r="Q10" s="343">
        <v>230820</v>
      </c>
      <c r="R10" s="571">
        <v>230820</v>
      </c>
      <c r="S10" s="350">
        <v>153615</v>
      </c>
      <c r="T10" s="343">
        <v>982464</v>
      </c>
      <c r="U10" s="571">
        <v>782464</v>
      </c>
      <c r="V10" s="350">
        <v>590089</v>
      </c>
      <c r="W10" s="343"/>
      <c r="X10" s="571"/>
      <c r="Y10" s="350"/>
      <c r="Z10" s="343"/>
      <c r="AA10" s="571"/>
      <c r="AB10" s="350"/>
      <c r="AD10" s="203"/>
      <c r="AE10" s="203"/>
    </row>
    <row r="11" spans="1:31" s="201" customFormat="1" ht="25.5" customHeight="1">
      <c r="A11" s="802">
        <v>5</v>
      </c>
      <c r="B11" s="802"/>
      <c r="C11" s="370" t="s">
        <v>276</v>
      </c>
      <c r="D11" s="371" t="s">
        <v>277</v>
      </c>
      <c r="E11" s="217">
        <f t="shared" si="0"/>
        <v>2722742</v>
      </c>
      <c r="F11" s="217">
        <f t="shared" si="0"/>
        <v>7190442</v>
      </c>
      <c r="G11" s="217">
        <f>SUM(J11,M11,P11,S11,V11,Y11,AB11)</f>
        <v>6905571</v>
      </c>
      <c r="H11" s="343">
        <v>350000</v>
      </c>
      <c r="I11" s="571">
        <v>350000</v>
      </c>
      <c r="J11" s="350">
        <v>132620</v>
      </c>
      <c r="K11" s="343">
        <v>1696742</v>
      </c>
      <c r="L11" s="571">
        <v>4963179</v>
      </c>
      <c r="M11" s="350">
        <v>4963179</v>
      </c>
      <c r="N11" s="343">
        <v>361000</v>
      </c>
      <c r="O11" s="571">
        <v>645000</v>
      </c>
      <c r="P11" s="350">
        <v>644173</v>
      </c>
      <c r="Q11" s="343"/>
      <c r="R11" s="571">
        <v>438455</v>
      </c>
      <c r="S11" s="350">
        <v>429058</v>
      </c>
      <c r="T11" s="343">
        <v>315000</v>
      </c>
      <c r="U11" s="571">
        <v>793808</v>
      </c>
      <c r="V11" s="350">
        <v>736541</v>
      </c>
      <c r="W11" s="343"/>
      <c r="X11" s="571"/>
      <c r="Y11" s="350"/>
      <c r="Z11" s="343"/>
      <c r="AA11" s="571"/>
      <c r="AB11" s="350"/>
      <c r="AD11" s="203"/>
      <c r="AE11" s="203"/>
    </row>
    <row r="12" spans="1:31" s="207" customFormat="1" ht="25.5" customHeight="1">
      <c r="A12" s="803">
        <v>6</v>
      </c>
      <c r="B12" s="803"/>
      <c r="C12" s="372" t="s">
        <v>781</v>
      </c>
      <c r="D12" s="373" t="s">
        <v>279</v>
      </c>
      <c r="E12" s="209">
        <f>SUM(E7:E11)</f>
        <v>414932738</v>
      </c>
      <c r="F12" s="209">
        <f>SUM(F7:F11)</f>
        <v>452062571</v>
      </c>
      <c r="G12" s="209">
        <f>SUM(G7:G11)</f>
        <v>427490928</v>
      </c>
      <c r="H12" s="344">
        <f aca="true" t="shared" si="1" ref="H12:V12">SUM(H7:H11)</f>
        <v>5770537</v>
      </c>
      <c r="I12" s="432">
        <f t="shared" si="1"/>
        <v>16910570</v>
      </c>
      <c r="J12" s="351">
        <f t="shared" si="1"/>
        <v>16442838</v>
      </c>
      <c r="K12" s="344">
        <f t="shared" si="1"/>
        <v>138400454</v>
      </c>
      <c r="L12" s="432">
        <f t="shared" si="1"/>
        <v>139202700</v>
      </c>
      <c r="M12" s="351">
        <f t="shared" si="1"/>
        <v>128326053</v>
      </c>
      <c r="N12" s="344">
        <f t="shared" si="1"/>
        <v>97638717</v>
      </c>
      <c r="O12" s="432">
        <f t="shared" si="1"/>
        <v>103422646</v>
      </c>
      <c r="P12" s="351">
        <f t="shared" si="1"/>
        <v>101172836</v>
      </c>
      <c r="Q12" s="344">
        <f t="shared" si="1"/>
        <v>40140033</v>
      </c>
      <c r="R12" s="432">
        <f t="shared" si="1"/>
        <v>50700558</v>
      </c>
      <c r="S12" s="351">
        <f t="shared" si="1"/>
        <v>47305808</v>
      </c>
      <c r="T12" s="344">
        <f t="shared" si="1"/>
        <v>132982997</v>
      </c>
      <c r="U12" s="432">
        <f t="shared" si="1"/>
        <v>135064335</v>
      </c>
      <c r="V12" s="351">
        <f t="shared" si="1"/>
        <v>128062631</v>
      </c>
      <c r="W12" s="344">
        <f>SUM(W7:W11)</f>
        <v>0</v>
      </c>
      <c r="X12" s="432">
        <f>SUM(X7:X11)</f>
        <v>0</v>
      </c>
      <c r="Y12" s="351"/>
      <c r="Z12" s="344">
        <f>SUM(Z7:Z11)</f>
        <v>0</v>
      </c>
      <c r="AA12" s="432">
        <f>SUM(AA7:AA11)</f>
        <v>6761762</v>
      </c>
      <c r="AB12" s="351">
        <f>SUM(AB7:AB11)</f>
        <v>6180762</v>
      </c>
      <c r="AD12" s="203"/>
      <c r="AE12" s="203"/>
    </row>
    <row r="13" spans="1:31" ht="25.5" customHeight="1">
      <c r="A13" s="802">
        <v>7</v>
      </c>
      <c r="B13" s="802"/>
      <c r="C13" s="370" t="s">
        <v>281</v>
      </c>
      <c r="D13" s="371" t="s">
        <v>282</v>
      </c>
      <c r="E13" s="208">
        <f aca="true" t="shared" si="2" ref="E13:F15">SUM(H13,K13,N13,Q13,T13,W13,Z13)</f>
        <v>12097024</v>
      </c>
      <c r="F13" s="208">
        <f t="shared" si="2"/>
        <v>12097024</v>
      </c>
      <c r="G13" s="208">
        <f>SUM(J13,M13,P13,S13,V13,Y13,AB13)</f>
        <v>11362698</v>
      </c>
      <c r="H13" s="343">
        <v>11397024</v>
      </c>
      <c r="I13" s="571">
        <v>11397024</v>
      </c>
      <c r="J13" s="350">
        <v>11362698</v>
      </c>
      <c r="K13" s="343"/>
      <c r="L13" s="571"/>
      <c r="M13" s="350"/>
      <c r="N13" s="343"/>
      <c r="O13" s="571"/>
      <c r="P13" s="350"/>
      <c r="Q13" s="343"/>
      <c r="R13" s="571"/>
      <c r="S13" s="350"/>
      <c r="T13" s="343">
        <v>700000</v>
      </c>
      <c r="U13" s="571">
        <v>700000</v>
      </c>
      <c r="V13" s="350"/>
      <c r="W13" s="343"/>
      <c r="X13" s="571"/>
      <c r="Y13" s="350"/>
      <c r="Z13" s="343"/>
      <c r="AA13" s="571"/>
      <c r="AB13" s="350"/>
      <c r="AD13" s="203"/>
      <c r="AE13" s="203"/>
    </row>
    <row r="14" spans="1:31" ht="25.5" customHeight="1">
      <c r="A14" s="802">
        <v>8</v>
      </c>
      <c r="B14" s="802"/>
      <c r="C14" s="370" t="s">
        <v>284</v>
      </c>
      <c r="D14" s="371" t="s">
        <v>285</v>
      </c>
      <c r="E14" s="208">
        <f t="shared" si="2"/>
        <v>21549640</v>
      </c>
      <c r="F14" s="208">
        <f t="shared" si="2"/>
        <v>22140519</v>
      </c>
      <c r="G14" s="208">
        <f>SUM(J14,M14,P14,S14,V14,Y14,AB14)</f>
        <v>4257316</v>
      </c>
      <c r="H14" s="343">
        <v>1000000</v>
      </c>
      <c r="I14" s="571">
        <v>843479</v>
      </c>
      <c r="J14" s="350">
        <v>371116</v>
      </c>
      <c r="K14" s="343">
        <v>19433540</v>
      </c>
      <c r="L14" s="571">
        <v>19433540</v>
      </c>
      <c r="M14" s="350">
        <v>2567700</v>
      </c>
      <c r="N14" s="343"/>
      <c r="O14" s="571">
        <v>498000</v>
      </c>
      <c r="P14" s="350">
        <v>498000</v>
      </c>
      <c r="Q14" s="343">
        <v>316100</v>
      </c>
      <c r="R14" s="571">
        <v>130500</v>
      </c>
      <c r="S14" s="350">
        <v>130500</v>
      </c>
      <c r="T14" s="343">
        <v>800000</v>
      </c>
      <c r="U14" s="571">
        <v>800000</v>
      </c>
      <c r="V14" s="350">
        <v>300000</v>
      </c>
      <c r="W14" s="343"/>
      <c r="X14" s="571"/>
      <c r="Y14" s="350"/>
      <c r="Z14" s="343"/>
      <c r="AA14" s="571">
        <v>435000</v>
      </c>
      <c r="AB14" s="350">
        <v>390000</v>
      </c>
      <c r="AD14" s="203"/>
      <c r="AE14" s="203"/>
    </row>
    <row r="15" spans="1:31" ht="25.5" customHeight="1">
      <c r="A15" s="802">
        <v>9</v>
      </c>
      <c r="B15" s="802"/>
      <c r="C15" s="435" t="s">
        <v>287</v>
      </c>
      <c r="D15" s="371" t="s">
        <v>288</v>
      </c>
      <c r="E15" s="208">
        <f t="shared" si="2"/>
        <v>3450000</v>
      </c>
      <c r="F15" s="208">
        <f t="shared" si="2"/>
        <v>5116968</v>
      </c>
      <c r="G15" s="208">
        <f>SUM(J15,M15,P15,S15,V15,Y15,AB15)</f>
        <v>4694900</v>
      </c>
      <c r="H15" s="343">
        <v>1000000</v>
      </c>
      <c r="I15" s="571">
        <v>989083</v>
      </c>
      <c r="J15" s="350">
        <v>572290</v>
      </c>
      <c r="K15" s="343">
        <v>1350000</v>
      </c>
      <c r="L15" s="571">
        <v>2595685</v>
      </c>
      <c r="M15" s="350">
        <v>2595685</v>
      </c>
      <c r="N15" s="343"/>
      <c r="O15" s="571"/>
      <c r="P15" s="350"/>
      <c r="Q15" s="343">
        <v>1100000</v>
      </c>
      <c r="R15" s="571">
        <v>1512200</v>
      </c>
      <c r="S15" s="350">
        <v>1512190</v>
      </c>
      <c r="T15" s="343"/>
      <c r="U15" s="571"/>
      <c r="V15" s="350"/>
      <c r="W15" s="343"/>
      <c r="X15" s="571"/>
      <c r="Y15" s="350"/>
      <c r="Z15" s="343"/>
      <c r="AA15" s="571">
        <v>20000</v>
      </c>
      <c r="AB15" s="350">
        <v>14735</v>
      </c>
      <c r="AD15" s="203"/>
      <c r="AE15" s="203"/>
    </row>
    <row r="16" spans="1:31" s="206" customFormat="1" ht="25.5" customHeight="1">
      <c r="A16" s="803">
        <v>10</v>
      </c>
      <c r="B16" s="803"/>
      <c r="C16" s="436" t="s">
        <v>780</v>
      </c>
      <c r="D16" s="374" t="s">
        <v>290</v>
      </c>
      <c r="E16" s="209">
        <f>SUM(E13:E15)</f>
        <v>37096664</v>
      </c>
      <c r="F16" s="209">
        <f>SUM(F13:F15)</f>
        <v>39354511</v>
      </c>
      <c r="G16" s="209">
        <f>SUM(G13:G15)</f>
        <v>20314914</v>
      </c>
      <c r="H16" s="344">
        <f aca="true" t="shared" si="3" ref="H16:V16">SUM(H13:H15)</f>
        <v>13397024</v>
      </c>
      <c r="I16" s="432">
        <f t="shared" si="3"/>
        <v>13229586</v>
      </c>
      <c r="J16" s="351">
        <f t="shared" si="3"/>
        <v>12306104</v>
      </c>
      <c r="K16" s="344">
        <f t="shared" si="3"/>
        <v>20783540</v>
      </c>
      <c r="L16" s="432">
        <f t="shared" si="3"/>
        <v>22029225</v>
      </c>
      <c r="M16" s="351">
        <f t="shared" si="3"/>
        <v>5163385</v>
      </c>
      <c r="N16" s="344">
        <f t="shared" si="3"/>
        <v>0</v>
      </c>
      <c r="O16" s="432">
        <f t="shared" si="3"/>
        <v>498000</v>
      </c>
      <c r="P16" s="351">
        <f t="shared" si="3"/>
        <v>498000</v>
      </c>
      <c r="Q16" s="344">
        <f t="shared" si="3"/>
        <v>1416100</v>
      </c>
      <c r="R16" s="432">
        <f t="shared" si="3"/>
        <v>1642700</v>
      </c>
      <c r="S16" s="351">
        <f t="shared" si="3"/>
        <v>1642690</v>
      </c>
      <c r="T16" s="344">
        <f t="shared" si="3"/>
        <v>1500000</v>
      </c>
      <c r="U16" s="432">
        <f t="shared" si="3"/>
        <v>1500000</v>
      </c>
      <c r="V16" s="351">
        <f t="shared" si="3"/>
        <v>300000</v>
      </c>
      <c r="W16" s="344">
        <f>SUM(W13:W15)</f>
        <v>0</v>
      </c>
      <c r="X16" s="432">
        <f>SUM(X13:X15)</f>
        <v>0</v>
      </c>
      <c r="Y16" s="351"/>
      <c r="Z16" s="344">
        <f>SUM(Z13:Z15)</f>
        <v>0</v>
      </c>
      <c r="AA16" s="432">
        <f>SUM(AA13:AA15)</f>
        <v>455000</v>
      </c>
      <c r="AB16" s="351">
        <f>SUM(AB13:AB15)</f>
        <v>404735</v>
      </c>
      <c r="AD16" s="203"/>
      <c r="AE16" s="203"/>
    </row>
    <row r="17" spans="1:31" ht="25.5" customHeight="1">
      <c r="A17" s="804">
        <v>11</v>
      </c>
      <c r="B17" s="804"/>
      <c r="C17" s="375" t="s">
        <v>779</v>
      </c>
      <c r="D17" s="376" t="s">
        <v>292</v>
      </c>
      <c r="E17" s="214">
        <f>SUM(E12,E16)</f>
        <v>452029402</v>
      </c>
      <c r="F17" s="214">
        <f>SUM(F12,F16)</f>
        <v>491417082</v>
      </c>
      <c r="G17" s="214">
        <f>SUM(G12,G16)</f>
        <v>447805842</v>
      </c>
      <c r="H17" s="345">
        <f aca="true" t="shared" si="4" ref="H17:V17">SUM(H12,H16)</f>
        <v>19167561</v>
      </c>
      <c r="I17" s="434">
        <f t="shared" si="4"/>
        <v>30140156</v>
      </c>
      <c r="J17" s="585">
        <f t="shared" si="4"/>
        <v>28748942</v>
      </c>
      <c r="K17" s="345">
        <f t="shared" si="4"/>
        <v>159183994</v>
      </c>
      <c r="L17" s="434">
        <f t="shared" si="4"/>
        <v>161231925</v>
      </c>
      <c r="M17" s="585">
        <f t="shared" si="4"/>
        <v>133489438</v>
      </c>
      <c r="N17" s="345">
        <f t="shared" si="4"/>
        <v>97638717</v>
      </c>
      <c r="O17" s="434">
        <f t="shared" si="4"/>
        <v>103920646</v>
      </c>
      <c r="P17" s="585">
        <f t="shared" si="4"/>
        <v>101670836</v>
      </c>
      <c r="Q17" s="345">
        <f t="shared" si="4"/>
        <v>41556133</v>
      </c>
      <c r="R17" s="434">
        <f t="shared" si="4"/>
        <v>52343258</v>
      </c>
      <c r="S17" s="585">
        <f t="shared" si="4"/>
        <v>48948498</v>
      </c>
      <c r="T17" s="345">
        <f t="shared" si="4"/>
        <v>134482997</v>
      </c>
      <c r="U17" s="434">
        <f t="shared" si="4"/>
        <v>136564335</v>
      </c>
      <c r="V17" s="585">
        <f t="shared" si="4"/>
        <v>128362631</v>
      </c>
      <c r="W17" s="345">
        <f>SUM(W12,W16)</f>
        <v>0</v>
      </c>
      <c r="X17" s="434">
        <f>SUM(X12,X16)</f>
        <v>0</v>
      </c>
      <c r="Y17" s="585"/>
      <c r="Z17" s="345">
        <f>SUM(Z12,Z16)</f>
        <v>0</v>
      </c>
      <c r="AA17" s="434">
        <f>SUM(AA12,AA16)</f>
        <v>7216762</v>
      </c>
      <c r="AB17" s="585">
        <f>SUM(AB12,AB16)</f>
        <v>6585497</v>
      </c>
      <c r="AD17" s="203"/>
      <c r="AE17" s="203"/>
    </row>
    <row r="18" spans="1:31" s="202" customFormat="1" ht="25.5" customHeight="1">
      <c r="A18" s="804">
        <v>12</v>
      </c>
      <c r="B18" s="804"/>
      <c r="C18" s="375" t="s">
        <v>294</v>
      </c>
      <c r="D18" s="376" t="s">
        <v>295</v>
      </c>
      <c r="E18" s="211">
        <f>SUM(H18,K18,N18,Q18,T18,W18,Z18)</f>
        <v>91657611</v>
      </c>
      <c r="F18" s="211">
        <f>SUM(I18,L18,O18,R18,U18,X18,AA18)</f>
        <v>97100550</v>
      </c>
      <c r="G18" s="211">
        <f>SUM(J18,M18,P18,S18,V18,Y18,AB18)</f>
        <v>89309654</v>
      </c>
      <c r="H18" s="346">
        <v>3404475</v>
      </c>
      <c r="I18" s="586">
        <v>4633713</v>
      </c>
      <c r="J18" s="352">
        <v>4633713</v>
      </c>
      <c r="K18" s="346">
        <v>31764143</v>
      </c>
      <c r="L18" s="586">
        <v>32254614</v>
      </c>
      <c r="M18" s="352">
        <v>27586222</v>
      </c>
      <c r="N18" s="346">
        <v>20168730</v>
      </c>
      <c r="O18" s="586">
        <v>20866760</v>
      </c>
      <c r="P18" s="352">
        <v>20123608</v>
      </c>
      <c r="Q18" s="346">
        <v>8200983</v>
      </c>
      <c r="R18" s="586">
        <v>9615983</v>
      </c>
      <c r="S18" s="352">
        <v>9390275</v>
      </c>
      <c r="T18" s="346">
        <v>28119280</v>
      </c>
      <c r="U18" s="586">
        <v>28322211</v>
      </c>
      <c r="V18" s="352">
        <v>26297710</v>
      </c>
      <c r="W18" s="346"/>
      <c r="X18" s="586"/>
      <c r="Y18" s="352"/>
      <c r="Z18" s="346"/>
      <c r="AA18" s="586">
        <v>1407269</v>
      </c>
      <c r="AB18" s="352">
        <v>1278126</v>
      </c>
      <c r="AD18" s="203"/>
      <c r="AE18" s="203"/>
    </row>
    <row r="19" spans="1:31" ht="25.5" customHeight="1">
      <c r="A19" s="802">
        <v>13</v>
      </c>
      <c r="B19" s="802"/>
      <c r="C19" s="370" t="s">
        <v>297</v>
      </c>
      <c r="D19" s="371" t="s">
        <v>298</v>
      </c>
      <c r="E19" s="208">
        <f aca="true" t="shared" si="5" ref="E19:G21">SUM(H19,K19,N19,Q19,T19,W19,Z19)</f>
        <v>2661960</v>
      </c>
      <c r="F19" s="208">
        <f t="shared" si="5"/>
        <v>2716807</v>
      </c>
      <c r="G19" s="208">
        <f t="shared" si="5"/>
        <v>2483985</v>
      </c>
      <c r="H19" s="343"/>
      <c r="I19" s="571"/>
      <c r="J19" s="350"/>
      <c r="K19" s="343">
        <v>230000</v>
      </c>
      <c r="L19" s="571">
        <v>230000</v>
      </c>
      <c r="M19" s="350">
        <v>112025</v>
      </c>
      <c r="N19" s="343">
        <v>713867</v>
      </c>
      <c r="O19" s="571">
        <v>235162</v>
      </c>
      <c r="P19" s="350">
        <v>235162</v>
      </c>
      <c r="Q19" s="343">
        <v>1168093</v>
      </c>
      <c r="R19" s="571">
        <v>1759532</v>
      </c>
      <c r="S19" s="350">
        <v>1759532</v>
      </c>
      <c r="T19" s="343">
        <v>550000</v>
      </c>
      <c r="U19" s="571">
        <v>274049</v>
      </c>
      <c r="V19" s="350">
        <v>159202</v>
      </c>
      <c r="W19" s="343"/>
      <c r="X19" s="571"/>
      <c r="Y19" s="350"/>
      <c r="Z19" s="343"/>
      <c r="AA19" s="571">
        <v>218064</v>
      </c>
      <c r="AB19" s="350">
        <v>218064</v>
      </c>
      <c r="AD19" s="203"/>
      <c r="AE19" s="203"/>
    </row>
    <row r="20" spans="1:31" ht="25.5" customHeight="1">
      <c r="A20" s="802">
        <v>14</v>
      </c>
      <c r="B20" s="802"/>
      <c r="C20" s="370" t="s">
        <v>300</v>
      </c>
      <c r="D20" s="371" t="s">
        <v>301</v>
      </c>
      <c r="E20" s="208">
        <f t="shared" si="5"/>
        <v>28332039</v>
      </c>
      <c r="F20" s="208">
        <f t="shared" si="5"/>
        <v>38338582</v>
      </c>
      <c r="G20" s="208">
        <f t="shared" si="5"/>
        <v>37668619</v>
      </c>
      <c r="H20" s="343">
        <v>7931803</v>
      </c>
      <c r="I20" s="571">
        <v>17851972</v>
      </c>
      <c r="J20" s="350">
        <v>17666901</v>
      </c>
      <c r="K20" s="343">
        <v>5570000</v>
      </c>
      <c r="L20" s="571">
        <v>5850223</v>
      </c>
      <c r="M20" s="350">
        <v>5846003</v>
      </c>
      <c r="N20" s="343">
        <v>6575740</v>
      </c>
      <c r="O20" s="571">
        <v>6785224</v>
      </c>
      <c r="P20" s="350">
        <v>6709815</v>
      </c>
      <c r="Q20" s="343">
        <v>4309396</v>
      </c>
      <c r="R20" s="571">
        <v>4309396</v>
      </c>
      <c r="S20" s="350">
        <v>4245079</v>
      </c>
      <c r="T20" s="343">
        <v>3945100</v>
      </c>
      <c r="U20" s="571">
        <v>3285100</v>
      </c>
      <c r="V20" s="350">
        <v>3063694</v>
      </c>
      <c r="W20" s="343"/>
      <c r="X20" s="571"/>
      <c r="Y20" s="350"/>
      <c r="Z20" s="343"/>
      <c r="AA20" s="571">
        <v>256667</v>
      </c>
      <c r="AB20" s="350">
        <v>137127</v>
      </c>
      <c r="AD20" s="203"/>
      <c r="AE20" s="203"/>
    </row>
    <row r="21" spans="1:31" ht="25.5" customHeight="1">
      <c r="A21" s="802">
        <v>15</v>
      </c>
      <c r="B21" s="802"/>
      <c r="C21" s="370" t="s">
        <v>303</v>
      </c>
      <c r="D21" s="371" t="s">
        <v>304</v>
      </c>
      <c r="E21" s="208">
        <f t="shared" si="5"/>
        <v>13320000</v>
      </c>
      <c r="F21" s="208">
        <f t="shared" si="5"/>
        <v>14575414</v>
      </c>
      <c r="G21" s="208">
        <f t="shared" si="5"/>
        <v>14285805</v>
      </c>
      <c r="H21" s="343"/>
      <c r="I21" s="571"/>
      <c r="J21" s="350"/>
      <c r="K21" s="343"/>
      <c r="L21" s="571"/>
      <c r="M21" s="350"/>
      <c r="N21" s="343"/>
      <c r="O21" s="571"/>
      <c r="P21" s="350"/>
      <c r="Q21" s="343">
        <v>13320000</v>
      </c>
      <c r="R21" s="571">
        <v>14575414</v>
      </c>
      <c r="S21" s="350">
        <v>14285805</v>
      </c>
      <c r="T21" s="343"/>
      <c r="U21" s="571"/>
      <c r="V21" s="350"/>
      <c r="W21" s="343"/>
      <c r="X21" s="571"/>
      <c r="Y21" s="350"/>
      <c r="Z21" s="343"/>
      <c r="AA21" s="571"/>
      <c r="AB21" s="350"/>
      <c r="AD21" s="203"/>
      <c r="AE21" s="203"/>
    </row>
    <row r="22" spans="1:31" s="206" customFormat="1" ht="25.5" customHeight="1">
      <c r="A22" s="803">
        <v>16</v>
      </c>
      <c r="B22" s="803"/>
      <c r="C22" s="436" t="s">
        <v>778</v>
      </c>
      <c r="D22" s="374" t="s">
        <v>306</v>
      </c>
      <c r="E22" s="209">
        <f>SUM(E19:E21)</f>
        <v>44313999</v>
      </c>
      <c r="F22" s="209">
        <f>SUM(F19:F21)</f>
        <v>55630803</v>
      </c>
      <c r="G22" s="209">
        <f>SUM(G19:G21)</f>
        <v>54438409</v>
      </c>
      <c r="H22" s="344">
        <f aca="true" t="shared" si="6" ref="H22:V22">SUM(H19:H21)</f>
        <v>7931803</v>
      </c>
      <c r="I22" s="432">
        <f t="shared" si="6"/>
        <v>17851972</v>
      </c>
      <c r="J22" s="351">
        <f t="shared" si="6"/>
        <v>17666901</v>
      </c>
      <c r="K22" s="344">
        <f t="shared" si="6"/>
        <v>5800000</v>
      </c>
      <c r="L22" s="432">
        <f t="shared" si="6"/>
        <v>6080223</v>
      </c>
      <c r="M22" s="351">
        <f t="shared" si="6"/>
        <v>5958028</v>
      </c>
      <c r="N22" s="344">
        <f t="shared" si="6"/>
        <v>7289607</v>
      </c>
      <c r="O22" s="432">
        <f t="shared" si="6"/>
        <v>7020386</v>
      </c>
      <c r="P22" s="351">
        <f t="shared" si="6"/>
        <v>6944977</v>
      </c>
      <c r="Q22" s="344">
        <f t="shared" si="6"/>
        <v>18797489</v>
      </c>
      <c r="R22" s="432">
        <f t="shared" si="6"/>
        <v>20644342</v>
      </c>
      <c r="S22" s="351">
        <f t="shared" si="6"/>
        <v>20290416</v>
      </c>
      <c r="T22" s="344">
        <f t="shared" si="6"/>
        <v>4495100</v>
      </c>
      <c r="U22" s="432">
        <f t="shared" si="6"/>
        <v>3559149</v>
      </c>
      <c r="V22" s="351">
        <f t="shared" si="6"/>
        <v>3222896</v>
      </c>
      <c r="W22" s="344">
        <f>SUM(W19:W21)</f>
        <v>0</v>
      </c>
      <c r="X22" s="432">
        <f>SUM(X19:X21)</f>
        <v>0</v>
      </c>
      <c r="Y22" s="351"/>
      <c r="Z22" s="344">
        <f>SUM(Z19:Z21)</f>
        <v>0</v>
      </c>
      <c r="AA22" s="432">
        <f>SUM(AA19:AA21)</f>
        <v>474731</v>
      </c>
      <c r="AB22" s="351">
        <f>SUM(AB19:AB21)</f>
        <v>355191</v>
      </c>
      <c r="AD22" s="203"/>
      <c r="AE22" s="203"/>
    </row>
    <row r="23" spans="1:31" ht="25.5" customHeight="1">
      <c r="A23" s="802">
        <v>17</v>
      </c>
      <c r="B23" s="802"/>
      <c r="C23" s="370" t="s">
        <v>308</v>
      </c>
      <c r="D23" s="371" t="s">
        <v>309</v>
      </c>
      <c r="E23" s="208">
        <f aca="true" t="shared" si="7" ref="E23:G24">SUM(H23,K23,N23,Q23,T23,W23,Z23)</f>
        <v>4401833</v>
      </c>
      <c r="F23" s="208">
        <f t="shared" si="7"/>
        <v>3605259</v>
      </c>
      <c r="G23" s="208">
        <f t="shared" si="7"/>
        <v>420477</v>
      </c>
      <c r="H23" s="343">
        <v>3248000</v>
      </c>
      <c r="I23" s="571">
        <v>2674574</v>
      </c>
      <c r="J23" s="350"/>
      <c r="K23" s="343">
        <v>360000</v>
      </c>
      <c r="L23" s="571">
        <v>419000</v>
      </c>
      <c r="M23" s="350">
        <v>418692</v>
      </c>
      <c r="N23" s="343"/>
      <c r="O23" s="571"/>
      <c r="P23" s="350"/>
      <c r="Q23" s="343">
        <v>283933</v>
      </c>
      <c r="R23" s="571">
        <v>0</v>
      </c>
      <c r="S23" s="350"/>
      <c r="T23" s="343">
        <v>509900</v>
      </c>
      <c r="U23" s="571">
        <v>509900</v>
      </c>
      <c r="V23" s="350"/>
      <c r="W23" s="343"/>
      <c r="X23" s="571"/>
      <c r="Y23" s="350"/>
      <c r="Z23" s="343"/>
      <c r="AA23" s="571">
        <v>1785</v>
      </c>
      <c r="AB23" s="350">
        <v>1785</v>
      </c>
      <c r="AD23" s="203"/>
      <c r="AE23" s="203"/>
    </row>
    <row r="24" spans="1:31" ht="25.5" customHeight="1">
      <c r="A24" s="802">
        <v>18</v>
      </c>
      <c r="B24" s="802"/>
      <c r="C24" s="370" t="s">
        <v>311</v>
      </c>
      <c r="D24" s="371" t="s">
        <v>312</v>
      </c>
      <c r="E24" s="208">
        <f t="shared" si="7"/>
        <v>7559250</v>
      </c>
      <c r="F24" s="208">
        <f t="shared" si="7"/>
        <v>9751626</v>
      </c>
      <c r="G24" s="208">
        <f t="shared" si="7"/>
        <v>12812575</v>
      </c>
      <c r="H24" s="343">
        <v>3112000</v>
      </c>
      <c r="I24" s="571">
        <v>3112000</v>
      </c>
      <c r="J24" s="350">
        <v>5786574</v>
      </c>
      <c r="K24" s="343">
        <v>4000000</v>
      </c>
      <c r="L24" s="571">
        <v>4175365</v>
      </c>
      <c r="M24" s="350">
        <v>4175365</v>
      </c>
      <c r="N24" s="343">
        <v>447250</v>
      </c>
      <c r="O24" s="571">
        <v>544128</v>
      </c>
      <c r="P24" s="350">
        <v>544128</v>
      </c>
      <c r="Q24" s="343"/>
      <c r="R24" s="571">
        <v>402933</v>
      </c>
      <c r="S24" s="350">
        <v>387439</v>
      </c>
      <c r="T24" s="343"/>
      <c r="U24" s="571"/>
      <c r="V24" s="350">
        <v>411840</v>
      </c>
      <c r="W24" s="343"/>
      <c r="X24" s="571"/>
      <c r="Y24" s="350"/>
      <c r="Z24" s="343"/>
      <c r="AA24" s="571">
        <v>1517200</v>
      </c>
      <c r="AB24" s="350">
        <v>1507229</v>
      </c>
      <c r="AD24" s="203"/>
      <c r="AE24" s="203"/>
    </row>
    <row r="25" spans="1:31" s="206" customFormat="1" ht="25.5" customHeight="1">
      <c r="A25" s="803">
        <v>19</v>
      </c>
      <c r="B25" s="803"/>
      <c r="C25" s="436" t="s">
        <v>777</v>
      </c>
      <c r="D25" s="374" t="s">
        <v>314</v>
      </c>
      <c r="E25" s="209">
        <f>SUM(E23:E24)</f>
        <v>11961083</v>
      </c>
      <c r="F25" s="209">
        <f>SUM(F23:F24)</f>
        <v>13356885</v>
      </c>
      <c r="G25" s="209">
        <f>SUM(G23:G24)</f>
        <v>13233052</v>
      </c>
      <c r="H25" s="344">
        <f aca="true" t="shared" si="8" ref="H25:V25">SUM(H23:H24)</f>
        <v>6360000</v>
      </c>
      <c r="I25" s="432">
        <f t="shared" si="8"/>
        <v>5786574</v>
      </c>
      <c r="J25" s="351">
        <f t="shared" si="8"/>
        <v>5786574</v>
      </c>
      <c r="K25" s="344">
        <f t="shared" si="8"/>
        <v>4360000</v>
      </c>
      <c r="L25" s="432">
        <f t="shared" si="8"/>
        <v>4594365</v>
      </c>
      <c r="M25" s="351">
        <f t="shared" si="8"/>
        <v>4594057</v>
      </c>
      <c r="N25" s="344">
        <f t="shared" si="8"/>
        <v>447250</v>
      </c>
      <c r="O25" s="432">
        <f t="shared" si="8"/>
        <v>544128</v>
      </c>
      <c r="P25" s="351">
        <f t="shared" si="8"/>
        <v>544128</v>
      </c>
      <c r="Q25" s="344">
        <f t="shared" si="8"/>
        <v>283933</v>
      </c>
      <c r="R25" s="432">
        <f t="shared" si="8"/>
        <v>402933</v>
      </c>
      <c r="S25" s="351">
        <f t="shared" si="8"/>
        <v>387439</v>
      </c>
      <c r="T25" s="344">
        <f t="shared" si="8"/>
        <v>509900</v>
      </c>
      <c r="U25" s="432">
        <f t="shared" si="8"/>
        <v>509900</v>
      </c>
      <c r="V25" s="351">
        <f t="shared" si="8"/>
        <v>411840</v>
      </c>
      <c r="W25" s="344">
        <f>SUM(W23:W24)</f>
        <v>0</v>
      </c>
      <c r="X25" s="432">
        <f>SUM(X23:X24)</f>
        <v>0</v>
      </c>
      <c r="Y25" s="351"/>
      <c r="Z25" s="344">
        <f>SUM(Z23:Z24)</f>
        <v>0</v>
      </c>
      <c r="AA25" s="432">
        <f>SUM(AA23:AA24)</f>
        <v>1518985</v>
      </c>
      <c r="AB25" s="351">
        <f>SUM(AB23:AB24)</f>
        <v>1509014</v>
      </c>
      <c r="AD25" s="203"/>
      <c r="AE25" s="203"/>
    </row>
    <row r="26" spans="1:31" ht="25.5" customHeight="1">
      <c r="A26" s="802">
        <v>20</v>
      </c>
      <c r="B26" s="802"/>
      <c r="C26" s="370" t="s">
        <v>316</v>
      </c>
      <c r="D26" s="371" t="s">
        <v>317</v>
      </c>
      <c r="E26" s="208">
        <f aca="true" t="shared" si="9" ref="E26:G32">SUM(H26,K26,N26,Q26,T26,W26,Z26)</f>
        <v>23122121</v>
      </c>
      <c r="F26" s="208">
        <f t="shared" si="9"/>
        <v>25094674</v>
      </c>
      <c r="G26" s="208">
        <f t="shared" si="9"/>
        <v>20962139</v>
      </c>
      <c r="H26" s="343">
        <v>5100000</v>
      </c>
      <c r="I26" s="571">
        <v>6713653</v>
      </c>
      <c r="J26" s="350">
        <v>5713653</v>
      </c>
      <c r="K26" s="343">
        <v>4000000</v>
      </c>
      <c r="L26" s="571">
        <v>4770000</v>
      </c>
      <c r="M26" s="350">
        <v>4218270</v>
      </c>
      <c r="N26" s="343">
        <v>2062773</v>
      </c>
      <c r="O26" s="571">
        <v>2156673</v>
      </c>
      <c r="P26" s="350">
        <v>2117436</v>
      </c>
      <c r="Q26" s="343">
        <v>5359348</v>
      </c>
      <c r="R26" s="571">
        <v>5274348</v>
      </c>
      <c r="S26" s="350">
        <v>4678488</v>
      </c>
      <c r="T26" s="343">
        <v>6600000</v>
      </c>
      <c r="U26" s="571">
        <v>6180000</v>
      </c>
      <c r="V26" s="350">
        <v>4234292</v>
      </c>
      <c r="W26" s="343"/>
      <c r="X26" s="571"/>
      <c r="Y26" s="350"/>
      <c r="Z26" s="343"/>
      <c r="AA26" s="571"/>
      <c r="AB26" s="350"/>
      <c r="AD26" s="203"/>
      <c r="AE26" s="203"/>
    </row>
    <row r="27" spans="1:31" ht="25.5" customHeight="1">
      <c r="A27" s="802">
        <v>21</v>
      </c>
      <c r="B27" s="802"/>
      <c r="C27" s="370" t="s">
        <v>319</v>
      </c>
      <c r="D27" s="371" t="s">
        <v>320</v>
      </c>
      <c r="E27" s="208">
        <f t="shared" si="9"/>
        <v>89205500</v>
      </c>
      <c r="F27" s="208">
        <f t="shared" si="9"/>
        <v>91855026</v>
      </c>
      <c r="G27" s="208">
        <f t="shared" si="9"/>
        <v>85644483</v>
      </c>
      <c r="H27" s="343">
        <v>46700000</v>
      </c>
      <c r="I27" s="571">
        <v>48425260</v>
      </c>
      <c r="J27" s="350">
        <v>44814256</v>
      </c>
      <c r="K27" s="343"/>
      <c r="L27" s="571"/>
      <c r="M27" s="350"/>
      <c r="N27" s="343">
        <v>12505500</v>
      </c>
      <c r="O27" s="571">
        <v>13142558</v>
      </c>
      <c r="P27" s="350">
        <v>13142558</v>
      </c>
      <c r="Q27" s="343"/>
      <c r="R27" s="571">
        <v>287208</v>
      </c>
      <c r="S27" s="350">
        <v>268169</v>
      </c>
      <c r="T27" s="343">
        <v>30000000</v>
      </c>
      <c r="U27" s="571">
        <v>30000000</v>
      </c>
      <c r="V27" s="350">
        <v>27419500</v>
      </c>
      <c r="W27" s="343"/>
      <c r="X27" s="571"/>
      <c r="Y27" s="350"/>
      <c r="Z27" s="343"/>
      <c r="AA27" s="571"/>
      <c r="AB27" s="350"/>
      <c r="AD27" s="203"/>
      <c r="AE27" s="203"/>
    </row>
    <row r="28" spans="1:31" ht="25.5" customHeight="1">
      <c r="A28" s="802">
        <v>22</v>
      </c>
      <c r="B28" s="802"/>
      <c r="C28" s="370" t="s">
        <v>322</v>
      </c>
      <c r="D28" s="371" t="s">
        <v>323</v>
      </c>
      <c r="E28" s="208">
        <f t="shared" si="9"/>
        <v>6446605</v>
      </c>
      <c r="F28" s="208">
        <f t="shared" si="9"/>
        <v>5705374</v>
      </c>
      <c r="G28" s="208">
        <f t="shared" si="9"/>
        <v>5099928</v>
      </c>
      <c r="H28" s="343"/>
      <c r="I28" s="571"/>
      <c r="J28" s="350">
        <v>0</v>
      </c>
      <c r="K28" s="343">
        <v>4350000</v>
      </c>
      <c r="L28" s="571">
        <v>3877874</v>
      </c>
      <c r="M28" s="350">
        <v>3863255</v>
      </c>
      <c r="N28" s="343"/>
      <c r="O28" s="571"/>
      <c r="P28" s="350"/>
      <c r="Q28" s="343">
        <v>1696605</v>
      </c>
      <c r="R28" s="571">
        <v>1427500</v>
      </c>
      <c r="S28" s="350">
        <v>1036336</v>
      </c>
      <c r="T28" s="343">
        <v>400000</v>
      </c>
      <c r="U28" s="571">
        <v>400000</v>
      </c>
      <c r="V28" s="350">
        <v>200337</v>
      </c>
      <c r="W28" s="343"/>
      <c r="X28" s="571"/>
      <c r="Y28" s="350"/>
      <c r="Z28" s="343"/>
      <c r="AA28" s="571"/>
      <c r="AB28" s="350"/>
      <c r="AD28" s="203"/>
      <c r="AE28" s="203"/>
    </row>
    <row r="29" spans="1:31" ht="25.5" customHeight="1">
      <c r="A29" s="802">
        <v>23</v>
      </c>
      <c r="B29" s="802"/>
      <c r="C29" s="370" t="s">
        <v>325</v>
      </c>
      <c r="D29" s="371" t="s">
        <v>326</v>
      </c>
      <c r="E29" s="208">
        <f t="shared" si="9"/>
        <v>20388368</v>
      </c>
      <c r="F29" s="208">
        <f t="shared" si="9"/>
        <v>37040083</v>
      </c>
      <c r="G29" s="208">
        <f t="shared" si="9"/>
        <v>23201583</v>
      </c>
      <c r="H29" s="343">
        <v>11901000</v>
      </c>
      <c r="I29" s="571">
        <v>25023376</v>
      </c>
      <c r="J29" s="350">
        <v>12477952</v>
      </c>
      <c r="K29" s="343">
        <v>3090000</v>
      </c>
      <c r="L29" s="571">
        <v>2302364</v>
      </c>
      <c r="M29" s="350">
        <v>1970591</v>
      </c>
      <c r="N29" s="343">
        <v>888000</v>
      </c>
      <c r="O29" s="571">
        <v>6596649</v>
      </c>
      <c r="P29" s="350">
        <v>6596649</v>
      </c>
      <c r="Q29" s="343">
        <v>3009368</v>
      </c>
      <c r="R29" s="571">
        <v>2265834</v>
      </c>
      <c r="S29" s="350">
        <v>1473791</v>
      </c>
      <c r="T29" s="343">
        <v>1500000</v>
      </c>
      <c r="U29" s="571">
        <v>851860</v>
      </c>
      <c r="V29" s="350">
        <v>682600</v>
      </c>
      <c r="W29" s="343"/>
      <c r="X29" s="571"/>
      <c r="Y29" s="350"/>
      <c r="Z29" s="343"/>
      <c r="AA29" s="571"/>
      <c r="AB29" s="350"/>
      <c r="AD29" s="203"/>
      <c r="AE29" s="203"/>
    </row>
    <row r="30" spans="1:31" ht="25.5" customHeight="1">
      <c r="A30" s="802">
        <v>24</v>
      </c>
      <c r="B30" s="802"/>
      <c r="C30" s="437" t="s">
        <v>328</v>
      </c>
      <c r="D30" s="371" t="s">
        <v>329</v>
      </c>
      <c r="E30" s="208">
        <f t="shared" si="9"/>
        <v>6560000</v>
      </c>
      <c r="F30" s="208">
        <f t="shared" si="9"/>
        <v>6540000</v>
      </c>
      <c r="G30" s="208">
        <f t="shared" si="9"/>
        <v>6250229</v>
      </c>
      <c r="H30" s="343">
        <v>900000</v>
      </c>
      <c r="I30" s="571">
        <v>880000</v>
      </c>
      <c r="J30" s="350">
        <v>786600</v>
      </c>
      <c r="K30" s="343">
        <v>5660000</v>
      </c>
      <c r="L30" s="571">
        <v>5660000</v>
      </c>
      <c r="M30" s="350">
        <v>5463629</v>
      </c>
      <c r="N30" s="343"/>
      <c r="O30" s="571"/>
      <c r="P30" s="350"/>
      <c r="Q30" s="343"/>
      <c r="R30" s="571"/>
      <c r="S30" s="350"/>
      <c r="T30" s="343"/>
      <c r="U30" s="571"/>
      <c r="V30" s="350"/>
      <c r="W30" s="343"/>
      <c r="X30" s="571"/>
      <c r="Y30" s="350"/>
      <c r="Z30" s="343"/>
      <c r="AA30" s="571"/>
      <c r="AB30" s="350"/>
      <c r="AD30" s="203"/>
      <c r="AE30" s="203"/>
    </row>
    <row r="31" spans="1:31" ht="25.5" customHeight="1">
      <c r="A31" s="802">
        <v>25</v>
      </c>
      <c r="B31" s="802"/>
      <c r="C31" s="435" t="s">
        <v>331</v>
      </c>
      <c r="D31" s="371" t="s">
        <v>332</v>
      </c>
      <c r="E31" s="208">
        <f t="shared" si="9"/>
        <v>5736000</v>
      </c>
      <c r="F31" s="208">
        <f t="shared" si="9"/>
        <v>19254147</v>
      </c>
      <c r="G31" s="208">
        <f t="shared" si="9"/>
        <v>12561930</v>
      </c>
      <c r="H31" s="343">
        <v>130000</v>
      </c>
      <c r="I31" s="571">
        <v>150000</v>
      </c>
      <c r="J31" s="350">
        <v>141600</v>
      </c>
      <c r="K31" s="343">
        <v>3280000</v>
      </c>
      <c r="L31" s="571">
        <v>3908160</v>
      </c>
      <c r="M31" s="350">
        <v>3251610</v>
      </c>
      <c r="N31" s="343">
        <v>986000</v>
      </c>
      <c r="O31" s="571">
        <v>855987</v>
      </c>
      <c r="P31" s="350">
        <v>832987</v>
      </c>
      <c r="Q31" s="343">
        <v>720000</v>
      </c>
      <c r="R31" s="571">
        <v>680000</v>
      </c>
      <c r="S31" s="350">
        <v>576200</v>
      </c>
      <c r="T31" s="343">
        <v>620000</v>
      </c>
      <c r="U31" s="571">
        <v>620000</v>
      </c>
      <c r="V31" s="350">
        <v>581201</v>
      </c>
      <c r="W31" s="343"/>
      <c r="X31" s="571"/>
      <c r="Y31" s="350"/>
      <c r="Z31" s="343"/>
      <c r="AA31" s="571">
        <v>13040000</v>
      </c>
      <c r="AB31" s="350">
        <v>7178332</v>
      </c>
      <c r="AD31" s="203"/>
      <c r="AE31" s="203"/>
    </row>
    <row r="32" spans="1:31" ht="25.5" customHeight="1">
      <c r="A32" s="802">
        <v>26</v>
      </c>
      <c r="B32" s="802"/>
      <c r="C32" s="370" t="s">
        <v>334</v>
      </c>
      <c r="D32" s="371" t="s">
        <v>335</v>
      </c>
      <c r="E32" s="208">
        <f t="shared" si="9"/>
        <v>111033476</v>
      </c>
      <c r="F32" s="208">
        <f t="shared" si="9"/>
        <v>140377647</v>
      </c>
      <c r="G32" s="208">
        <f t="shared" si="9"/>
        <v>59459267</v>
      </c>
      <c r="H32" s="343">
        <v>87050464</v>
      </c>
      <c r="I32" s="571">
        <v>98262754</v>
      </c>
      <c r="J32" s="350">
        <v>32672410</v>
      </c>
      <c r="K32" s="343">
        <v>8230000</v>
      </c>
      <c r="L32" s="571">
        <v>8564503</v>
      </c>
      <c r="M32" s="350">
        <v>8435521</v>
      </c>
      <c r="N32" s="343">
        <v>809500</v>
      </c>
      <c r="O32" s="571">
        <v>965836</v>
      </c>
      <c r="P32" s="350">
        <v>965836</v>
      </c>
      <c r="Q32" s="343">
        <v>10783105</v>
      </c>
      <c r="R32" s="571">
        <v>9506623</v>
      </c>
      <c r="S32" s="350">
        <v>9458901</v>
      </c>
      <c r="T32" s="343">
        <v>1860000</v>
      </c>
      <c r="U32" s="571">
        <v>1860000</v>
      </c>
      <c r="V32" s="350">
        <v>1661332</v>
      </c>
      <c r="W32" s="343">
        <v>2128659</v>
      </c>
      <c r="X32" s="571">
        <v>2149159</v>
      </c>
      <c r="Y32" s="350">
        <v>1688276</v>
      </c>
      <c r="Z32" s="343">
        <v>171748</v>
      </c>
      <c r="AA32" s="571">
        <v>19068772</v>
      </c>
      <c r="AB32" s="350">
        <v>4576991</v>
      </c>
      <c r="AD32" s="203"/>
      <c r="AE32" s="203"/>
    </row>
    <row r="33" spans="1:31" s="206" customFormat="1" ht="25.5" customHeight="1">
      <c r="A33" s="803">
        <v>27</v>
      </c>
      <c r="B33" s="803"/>
      <c r="C33" s="436" t="s">
        <v>776</v>
      </c>
      <c r="D33" s="374" t="s">
        <v>337</v>
      </c>
      <c r="E33" s="209">
        <f>SUM(E26:E32)</f>
        <v>262492070</v>
      </c>
      <c r="F33" s="209">
        <f>SUM(F26:F32)</f>
        <v>325866951</v>
      </c>
      <c r="G33" s="209">
        <f>SUM(G26:G32)</f>
        <v>213179559</v>
      </c>
      <c r="H33" s="344">
        <f aca="true" t="shared" si="10" ref="H33:V33">SUM(H26:H32)</f>
        <v>151781464</v>
      </c>
      <c r="I33" s="432">
        <f t="shared" si="10"/>
        <v>179455043</v>
      </c>
      <c r="J33" s="351">
        <f t="shared" si="10"/>
        <v>96606471</v>
      </c>
      <c r="K33" s="344">
        <f t="shared" si="10"/>
        <v>28610000</v>
      </c>
      <c r="L33" s="432">
        <f t="shared" si="10"/>
        <v>29082901</v>
      </c>
      <c r="M33" s="351">
        <f t="shared" si="10"/>
        <v>27202876</v>
      </c>
      <c r="N33" s="344">
        <f t="shared" si="10"/>
        <v>17251773</v>
      </c>
      <c r="O33" s="432">
        <f t="shared" si="10"/>
        <v>23717703</v>
      </c>
      <c r="P33" s="351">
        <f t="shared" si="10"/>
        <v>23655466</v>
      </c>
      <c r="Q33" s="344">
        <f t="shared" si="10"/>
        <v>21568426</v>
      </c>
      <c r="R33" s="432">
        <f t="shared" si="10"/>
        <v>19441513</v>
      </c>
      <c r="S33" s="351">
        <f t="shared" si="10"/>
        <v>17491885</v>
      </c>
      <c r="T33" s="344">
        <f t="shared" si="10"/>
        <v>40980000</v>
      </c>
      <c r="U33" s="432">
        <f t="shared" si="10"/>
        <v>39911860</v>
      </c>
      <c r="V33" s="351">
        <f t="shared" si="10"/>
        <v>34779262</v>
      </c>
      <c r="W33" s="344">
        <f>SUM(W26:W32)</f>
        <v>2128659</v>
      </c>
      <c r="X33" s="432">
        <f>SUM(X26:X32)</f>
        <v>2149159</v>
      </c>
      <c r="Y33" s="351">
        <v>1688276</v>
      </c>
      <c r="Z33" s="344">
        <f>SUM(Z26:Z32)</f>
        <v>171748</v>
      </c>
      <c r="AA33" s="432">
        <f>SUM(AA26:AA32)</f>
        <v>32108772</v>
      </c>
      <c r="AB33" s="351">
        <f>SUM(AB26:AB32)</f>
        <v>11755323</v>
      </c>
      <c r="AD33" s="203"/>
      <c r="AE33" s="203"/>
    </row>
    <row r="34" spans="1:31" ht="25.5" customHeight="1">
      <c r="A34" s="802">
        <v>28</v>
      </c>
      <c r="B34" s="802"/>
      <c r="C34" s="370" t="s">
        <v>339</v>
      </c>
      <c r="D34" s="371" t="s">
        <v>340</v>
      </c>
      <c r="E34" s="208">
        <f aca="true" t="shared" si="11" ref="E34:G35">SUM(H34,K34,N34,Q34,T34,W34,Z34)</f>
        <v>800000</v>
      </c>
      <c r="F34" s="208">
        <f t="shared" si="11"/>
        <v>895257</v>
      </c>
      <c r="G34" s="208">
        <f t="shared" si="11"/>
        <v>292765</v>
      </c>
      <c r="H34" s="343">
        <v>200000</v>
      </c>
      <c r="I34" s="571">
        <v>200000</v>
      </c>
      <c r="J34" s="350">
        <v>117530</v>
      </c>
      <c r="K34" s="343">
        <v>400000</v>
      </c>
      <c r="L34" s="571">
        <v>216733</v>
      </c>
      <c r="M34" s="350">
        <v>66465</v>
      </c>
      <c r="N34" s="343">
        <v>25000</v>
      </c>
      <c r="O34" s="571">
        <v>32605</v>
      </c>
      <c r="P34" s="350">
        <v>32605</v>
      </c>
      <c r="Q34" s="343">
        <v>100000</v>
      </c>
      <c r="R34" s="571">
        <v>88000</v>
      </c>
      <c r="S34" s="350">
        <v>39175</v>
      </c>
      <c r="T34" s="343">
        <v>75000</v>
      </c>
      <c r="U34" s="571">
        <v>75000</v>
      </c>
      <c r="V34" s="350"/>
      <c r="W34" s="343"/>
      <c r="X34" s="571"/>
      <c r="Y34" s="350"/>
      <c r="Z34" s="343"/>
      <c r="AA34" s="571">
        <v>282919</v>
      </c>
      <c r="AB34" s="350">
        <v>36990</v>
      </c>
      <c r="AD34" s="203"/>
      <c r="AE34" s="203"/>
    </row>
    <row r="35" spans="1:31" ht="25.5" customHeight="1">
      <c r="A35" s="802">
        <v>29</v>
      </c>
      <c r="B35" s="802"/>
      <c r="C35" s="370" t="s">
        <v>342</v>
      </c>
      <c r="D35" s="371" t="s">
        <v>343</v>
      </c>
      <c r="E35" s="208">
        <f t="shared" si="11"/>
        <v>200000</v>
      </c>
      <c r="F35" s="208">
        <f t="shared" si="11"/>
        <v>0</v>
      </c>
      <c r="G35" s="208">
        <f t="shared" si="11"/>
        <v>0</v>
      </c>
      <c r="H35" s="343"/>
      <c r="I35" s="571"/>
      <c r="J35" s="350"/>
      <c r="K35" s="343">
        <v>200000</v>
      </c>
      <c r="L35" s="571">
        <v>0</v>
      </c>
      <c r="M35" s="350"/>
      <c r="N35" s="343"/>
      <c r="O35" s="571"/>
      <c r="P35" s="350"/>
      <c r="Q35" s="343"/>
      <c r="R35" s="571"/>
      <c r="S35" s="350"/>
      <c r="T35" s="343"/>
      <c r="U35" s="571"/>
      <c r="V35" s="350"/>
      <c r="W35" s="343"/>
      <c r="X35" s="571"/>
      <c r="Y35" s="350"/>
      <c r="Z35" s="343"/>
      <c r="AA35" s="571"/>
      <c r="AB35" s="350"/>
      <c r="AD35" s="203"/>
      <c r="AE35" s="203"/>
    </row>
    <row r="36" spans="1:31" s="206" customFormat="1" ht="25.5" customHeight="1">
      <c r="A36" s="803">
        <v>30</v>
      </c>
      <c r="B36" s="803"/>
      <c r="C36" s="436" t="s">
        <v>775</v>
      </c>
      <c r="D36" s="374" t="s">
        <v>345</v>
      </c>
      <c r="E36" s="209">
        <f>SUM(E34:E35)</f>
        <v>1000000</v>
      </c>
      <c r="F36" s="209">
        <f>SUM(F34:F35)</f>
        <v>895257</v>
      </c>
      <c r="G36" s="209">
        <f>SUM(G34:G35)</f>
        <v>292765</v>
      </c>
      <c r="H36" s="344">
        <f aca="true" t="shared" si="12" ref="H36:V36">SUM(H34:H35)</f>
        <v>200000</v>
      </c>
      <c r="I36" s="432">
        <f t="shared" si="12"/>
        <v>200000</v>
      </c>
      <c r="J36" s="351">
        <f t="shared" si="12"/>
        <v>117530</v>
      </c>
      <c r="K36" s="344">
        <f t="shared" si="12"/>
        <v>600000</v>
      </c>
      <c r="L36" s="432">
        <f t="shared" si="12"/>
        <v>216733</v>
      </c>
      <c r="M36" s="351">
        <f t="shared" si="12"/>
        <v>66465</v>
      </c>
      <c r="N36" s="344">
        <f t="shared" si="12"/>
        <v>25000</v>
      </c>
      <c r="O36" s="432">
        <f t="shared" si="12"/>
        <v>32605</v>
      </c>
      <c r="P36" s="351">
        <f t="shared" si="12"/>
        <v>32605</v>
      </c>
      <c r="Q36" s="344">
        <f t="shared" si="12"/>
        <v>100000</v>
      </c>
      <c r="R36" s="432">
        <f t="shared" si="12"/>
        <v>88000</v>
      </c>
      <c r="S36" s="351">
        <f t="shared" si="12"/>
        <v>39175</v>
      </c>
      <c r="T36" s="344">
        <f t="shared" si="12"/>
        <v>75000</v>
      </c>
      <c r="U36" s="432">
        <f t="shared" si="12"/>
        <v>75000</v>
      </c>
      <c r="V36" s="351">
        <f t="shared" si="12"/>
        <v>0</v>
      </c>
      <c r="W36" s="344">
        <f>SUM(W34:W35)</f>
        <v>0</v>
      </c>
      <c r="X36" s="432">
        <f>SUM(X34:X35)</f>
        <v>0</v>
      </c>
      <c r="Y36" s="351"/>
      <c r="Z36" s="344">
        <f>SUM(Z34:Z35)</f>
        <v>0</v>
      </c>
      <c r="AA36" s="432">
        <f>SUM(AA34:AA35)</f>
        <v>282919</v>
      </c>
      <c r="AB36" s="351">
        <f>SUM(AB34:AB35)</f>
        <v>36990</v>
      </c>
      <c r="AD36" s="203"/>
      <c r="AE36" s="203"/>
    </row>
    <row r="37" spans="1:31" ht="25.5" customHeight="1">
      <c r="A37" s="802">
        <v>31</v>
      </c>
      <c r="B37" s="802"/>
      <c r="C37" s="370" t="s">
        <v>347</v>
      </c>
      <c r="D37" s="371" t="s">
        <v>348</v>
      </c>
      <c r="E37" s="208">
        <f aca="true" t="shared" si="13" ref="E37:G41">SUM(H37,K37,N37,Q37,T37,W37,Z37)</f>
        <v>83751200</v>
      </c>
      <c r="F37" s="208">
        <f t="shared" si="13"/>
        <v>95749629</v>
      </c>
      <c r="G37" s="208">
        <f t="shared" si="13"/>
        <v>62965146</v>
      </c>
      <c r="H37" s="343">
        <v>43802459</v>
      </c>
      <c r="I37" s="571">
        <v>50267386</v>
      </c>
      <c r="J37" s="350">
        <v>27564320</v>
      </c>
      <c r="K37" s="343">
        <v>10467900</v>
      </c>
      <c r="L37" s="571">
        <v>10653561</v>
      </c>
      <c r="M37" s="350">
        <v>7534582</v>
      </c>
      <c r="N37" s="343">
        <v>6487520</v>
      </c>
      <c r="O37" s="571">
        <v>8857829</v>
      </c>
      <c r="P37" s="350">
        <v>8830375</v>
      </c>
      <c r="Q37" s="343">
        <v>10439698</v>
      </c>
      <c r="R37" s="571">
        <v>8004227</v>
      </c>
      <c r="S37" s="350">
        <v>7369065</v>
      </c>
      <c r="T37" s="343">
        <v>12553623</v>
      </c>
      <c r="U37" s="571">
        <v>12361026</v>
      </c>
      <c r="V37" s="350">
        <v>10091934</v>
      </c>
      <c r="W37" s="343"/>
      <c r="X37" s="571">
        <v>426800</v>
      </c>
      <c r="Y37" s="350">
        <v>396900</v>
      </c>
      <c r="Z37" s="343"/>
      <c r="AA37" s="571">
        <v>5178800</v>
      </c>
      <c r="AB37" s="350">
        <v>1177970</v>
      </c>
      <c r="AD37" s="203"/>
      <c r="AE37" s="203"/>
    </row>
    <row r="38" spans="1:31" ht="25.5" customHeight="1">
      <c r="A38" s="802">
        <v>32</v>
      </c>
      <c r="B38" s="802"/>
      <c r="C38" s="370" t="s">
        <v>350</v>
      </c>
      <c r="D38" s="371" t="s">
        <v>351</v>
      </c>
      <c r="E38" s="208">
        <f t="shared" si="13"/>
        <v>1276000</v>
      </c>
      <c r="F38" s="208">
        <f t="shared" si="13"/>
        <v>13087700</v>
      </c>
      <c r="G38" s="208">
        <f t="shared" si="13"/>
        <v>12836700</v>
      </c>
      <c r="H38" s="343">
        <v>1276000</v>
      </c>
      <c r="I38" s="571">
        <v>10402000</v>
      </c>
      <c r="J38" s="350">
        <v>10402000</v>
      </c>
      <c r="K38" s="343"/>
      <c r="L38" s="571"/>
      <c r="M38" s="350"/>
      <c r="N38" s="343"/>
      <c r="O38" s="571">
        <v>116000</v>
      </c>
      <c r="P38" s="350">
        <v>116000</v>
      </c>
      <c r="Q38" s="343"/>
      <c r="R38" s="571">
        <v>2490000</v>
      </c>
      <c r="S38" s="350">
        <v>2240000</v>
      </c>
      <c r="T38" s="343"/>
      <c r="U38" s="571">
        <v>50000</v>
      </c>
      <c r="V38" s="350">
        <v>49000</v>
      </c>
      <c r="W38" s="343"/>
      <c r="X38" s="571">
        <v>29700</v>
      </c>
      <c r="Y38" s="350">
        <v>29700</v>
      </c>
      <c r="Z38" s="343"/>
      <c r="AA38" s="571"/>
      <c r="AB38" s="350"/>
      <c r="AD38" s="203"/>
      <c r="AE38" s="203"/>
    </row>
    <row r="39" spans="1:31" ht="25.5" customHeight="1">
      <c r="A39" s="802">
        <v>33</v>
      </c>
      <c r="B39" s="802"/>
      <c r="C39" s="370" t="s">
        <v>353</v>
      </c>
      <c r="D39" s="371" t="s">
        <v>354</v>
      </c>
      <c r="E39" s="208">
        <f t="shared" si="13"/>
        <v>250000</v>
      </c>
      <c r="F39" s="208">
        <f t="shared" si="13"/>
        <v>257000</v>
      </c>
      <c r="G39" s="208">
        <f t="shared" si="13"/>
        <v>224767</v>
      </c>
      <c r="H39" s="343">
        <v>250000</v>
      </c>
      <c r="I39" s="571">
        <v>245000</v>
      </c>
      <c r="J39" s="350">
        <v>213199</v>
      </c>
      <c r="K39" s="343"/>
      <c r="L39" s="571"/>
      <c r="M39" s="350"/>
      <c r="N39" s="343"/>
      <c r="O39" s="571"/>
      <c r="P39" s="350"/>
      <c r="Q39" s="343"/>
      <c r="R39" s="571">
        <v>12000</v>
      </c>
      <c r="S39" s="350">
        <v>11568</v>
      </c>
      <c r="T39" s="343"/>
      <c r="U39" s="571"/>
      <c r="V39" s="350"/>
      <c r="W39" s="343"/>
      <c r="X39" s="571"/>
      <c r="Y39" s="350"/>
      <c r="Z39" s="343"/>
      <c r="AA39" s="571"/>
      <c r="AB39" s="350"/>
      <c r="AD39" s="203"/>
      <c r="AE39" s="203"/>
    </row>
    <row r="40" spans="1:31" ht="25.5" customHeight="1">
      <c r="A40" s="802">
        <v>34</v>
      </c>
      <c r="B40" s="802"/>
      <c r="C40" s="370" t="s">
        <v>356</v>
      </c>
      <c r="D40" s="371" t="s">
        <v>357</v>
      </c>
      <c r="E40" s="208">
        <f t="shared" si="13"/>
        <v>3000000</v>
      </c>
      <c r="F40" s="208">
        <f t="shared" si="13"/>
        <v>541000</v>
      </c>
      <c r="G40" s="208">
        <f t="shared" si="13"/>
        <v>532821</v>
      </c>
      <c r="H40" s="343">
        <v>3000000</v>
      </c>
      <c r="I40" s="571">
        <v>541000</v>
      </c>
      <c r="J40" s="350">
        <v>532821</v>
      </c>
      <c r="K40" s="343"/>
      <c r="L40" s="571"/>
      <c r="M40" s="350"/>
      <c r="N40" s="343"/>
      <c r="O40" s="571"/>
      <c r="P40" s="350"/>
      <c r="Q40" s="343"/>
      <c r="R40" s="571"/>
      <c r="S40" s="350"/>
      <c r="T40" s="343"/>
      <c r="U40" s="571"/>
      <c r="V40" s="350"/>
      <c r="W40" s="343"/>
      <c r="X40" s="571"/>
      <c r="Y40" s="350"/>
      <c r="Z40" s="343"/>
      <c r="AA40" s="571"/>
      <c r="AB40" s="350"/>
      <c r="AD40" s="203"/>
      <c r="AE40" s="203"/>
    </row>
    <row r="41" spans="1:31" ht="25.5" customHeight="1">
      <c r="A41" s="802">
        <v>35</v>
      </c>
      <c r="B41" s="802"/>
      <c r="C41" s="370" t="s">
        <v>359</v>
      </c>
      <c r="D41" s="371" t="s">
        <v>360</v>
      </c>
      <c r="E41" s="208">
        <f t="shared" si="13"/>
        <v>5056600</v>
      </c>
      <c r="F41" s="208">
        <f t="shared" si="13"/>
        <v>10236413</v>
      </c>
      <c r="G41" s="208">
        <f t="shared" si="13"/>
        <v>10029486</v>
      </c>
      <c r="H41" s="343"/>
      <c r="I41" s="571">
        <v>2798287</v>
      </c>
      <c r="J41" s="350">
        <v>2798287</v>
      </c>
      <c r="K41" s="343">
        <v>1682000</v>
      </c>
      <c r="L41" s="571">
        <v>1682000</v>
      </c>
      <c r="M41" s="350">
        <v>1518386</v>
      </c>
      <c r="N41" s="343">
        <v>742000</v>
      </c>
      <c r="O41" s="571">
        <v>2560408</v>
      </c>
      <c r="P41" s="350">
        <v>2560408</v>
      </c>
      <c r="Q41" s="343">
        <v>656600</v>
      </c>
      <c r="R41" s="571">
        <v>778718</v>
      </c>
      <c r="S41" s="350">
        <v>738718</v>
      </c>
      <c r="T41" s="343">
        <v>1976000</v>
      </c>
      <c r="U41" s="571">
        <v>2146000</v>
      </c>
      <c r="V41" s="350">
        <v>2143787</v>
      </c>
      <c r="W41" s="343"/>
      <c r="X41" s="571">
        <v>171000</v>
      </c>
      <c r="Y41" s="350">
        <v>169900</v>
      </c>
      <c r="Z41" s="343"/>
      <c r="AA41" s="571">
        <v>100000</v>
      </c>
      <c r="AB41" s="350">
        <v>100000</v>
      </c>
      <c r="AD41" s="203"/>
      <c r="AE41" s="203"/>
    </row>
    <row r="42" spans="1:31" s="206" customFormat="1" ht="25.5" customHeight="1">
      <c r="A42" s="803">
        <v>36</v>
      </c>
      <c r="B42" s="803"/>
      <c r="C42" s="436" t="s">
        <v>774</v>
      </c>
      <c r="D42" s="374" t="s">
        <v>362</v>
      </c>
      <c r="E42" s="209">
        <f>SUM(E37:E41)</f>
        <v>93333800</v>
      </c>
      <c r="F42" s="209">
        <f>SUM(F37:F41)</f>
        <v>119871742</v>
      </c>
      <c r="G42" s="209">
        <f>SUM(G37:G41)</f>
        <v>86588920</v>
      </c>
      <c r="H42" s="344">
        <f aca="true" t="shared" si="14" ref="H42:V42">SUM(H37:H41)</f>
        <v>48328459</v>
      </c>
      <c r="I42" s="432">
        <f t="shared" si="14"/>
        <v>64253673</v>
      </c>
      <c r="J42" s="351">
        <f t="shared" si="14"/>
        <v>41510627</v>
      </c>
      <c r="K42" s="344">
        <f t="shared" si="14"/>
        <v>12149900</v>
      </c>
      <c r="L42" s="432">
        <f t="shared" si="14"/>
        <v>12335561</v>
      </c>
      <c r="M42" s="351">
        <f t="shared" si="14"/>
        <v>9052968</v>
      </c>
      <c r="N42" s="344">
        <f t="shared" si="14"/>
        <v>7229520</v>
      </c>
      <c r="O42" s="432">
        <f t="shared" si="14"/>
        <v>11534237</v>
      </c>
      <c r="P42" s="351">
        <f t="shared" si="14"/>
        <v>11506783</v>
      </c>
      <c r="Q42" s="344">
        <f t="shared" si="14"/>
        <v>11096298</v>
      </c>
      <c r="R42" s="432">
        <f t="shared" si="14"/>
        <v>11284945</v>
      </c>
      <c r="S42" s="351">
        <f t="shared" si="14"/>
        <v>10359351</v>
      </c>
      <c r="T42" s="344">
        <f t="shared" si="14"/>
        <v>14529623</v>
      </c>
      <c r="U42" s="432">
        <f t="shared" si="14"/>
        <v>14557026</v>
      </c>
      <c r="V42" s="351">
        <f t="shared" si="14"/>
        <v>12284721</v>
      </c>
      <c r="W42" s="344">
        <f>SUM(W37:W41)</f>
        <v>0</v>
      </c>
      <c r="X42" s="432">
        <f>SUM(X37:X41)</f>
        <v>627500</v>
      </c>
      <c r="Y42" s="351">
        <v>596500</v>
      </c>
      <c r="Z42" s="344">
        <f>SUM(Z37:Z41)</f>
        <v>0</v>
      </c>
      <c r="AA42" s="432">
        <f>SUM(AA37:AA41)</f>
        <v>5278800</v>
      </c>
      <c r="AB42" s="351">
        <f>SUM(AB37:AB41)</f>
        <v>1277970</v>
      </c>
      <c r="AD42" s="203"/>
      <c r="AE42" s="203"/>
    </row>
    <row r="43" spans="1:31" ht="25.5" customHeight="1">
      <c r="A43" s="804">
        <v>37</v>
      </c>
      <c r="B43" s="804"/>
      <c r="C43" s="375" t="s">
        <v>773</v>
      </c>
      <c r="D43" s="376" t="s">
        <v>364</v>
      </c>
      <c r="E43" s="213">
        <f>SUM(E22,E25,E33,E36,E42)</f>
        <v>413100952</v>
      </c>
      <c r="F43" s="213">
        <f>SUM(F22,F25,F33,F36,F42)</f>
        <v>515621638</v>
      </c>
      <c r="G43" s="213">
        <f>SUM(G22,G25,G33,G36,G42)</f>
        <v>367732705</v>
      </c>
      <c r="H43" s="345">
        <f aca="true" t="shared" si="15" ref="H43:V43">SUM(H22,H25,H33,H36,H42)</f>
        <v>214601726</v>
      </c>
      <c r="I43" s="433">
        <f t="shared" si="15"/>
        <v>267547262</v>
      </c>
      <c r="J43" s="353">
        <f t="shared" si="15"/>
        <v>161688103</v>
      </c>
      <c r="K43" s="345">
        <f t="shared" si="15"/>
        <v>51519900</v>
      </c>
      <c r="L43" s="433">
        <f t="shared" si="15"/>
        <v>52309783</v>
      </c>
      <c r="M43" s="353">
        <f t="shared" si="15"/>
        <v>46874394</v>
      </c>
      <c r="N43" s="345">
        <f t="shared" si="15"/>
        <v>32243150</v>
      </c>
      <c r="O43" s="433">
        <f t="shared" si="15"/>
        <v>42849059</v>
      </c>
      <c r="P43" s="353">
        <f t="shared" si="15"/>
        <v>42683959</v>
      </c>
      <c r="Q43" s="345">
        <f t="shared" si="15"/>
        <v>51846146</v>
      </c>
      <c r="R43" s="433">
        <f t="shared" si="15"/>
        <v>51861733</v>
      </c>
      <c r="S43" s="353">
        <f t="shared" si="15"/>
        <v>48568266</v>
      </c>
      <c r="T43" s="345">
        <f t="shared" si="15"/>
        <v>60589623</v>
      </c>
      <c r="U43" s="433">
        <f t="shared" si="15"/>
        <v>58612935</v>
      </c>
      <c r="V43" s="353">
        <f t="shared" si="15"/>
        <v>50698719</v>
      </c>
      <c r="W43" s="345">
        <f>SUM(W22,W25,W33,W36,W42)</f>
        <v>2128659</v>
      </c>
      <c r="X43" s="433">
        <f>SUM(X22,X25,X33,X36,X42)</f>
        <v>2776659</v>
      </c>
      <c r="Y43" s="353">
        <v>2284776</v>
      </c>
      <c r="Z43" s="345">
        <f>SUM(Z22,Z25,Z33,Z36,Z42)</f>
        <v>171748</v>
      </c>
      <c r="AA43" s="433">
        <f>SUM(AA22,AA25,AA33,AA36,AA42)</f>
        <v>39664207</v>
      </c>
      <c r="AB43" s="353">
        <f>SUM(AB22,AB25,AB33,AB36,AB42)</f>
        <v>14934488</v>
      </c>
      <c r="AD43" s="203"/>
      <c r="AE43" s="203"/>
    </row>
    <row r="44" spans="1:31" ht="25.5" customHeight="1">
      <c r="A44" s="802">
        <v>38</v>
      </c>
      <c r="B44" s="802"/>
      <c r="C44" s="377" t="s">
        <v>366</v>
      </c>
      <c r="D44" s="371" t="s">
        <v>367</v>
      </c>
      <c r="E44" s="208">
        <f aca="true" t="shared" si="16" ref="E44:G51">SUM(H44,K44,N44,Q44,T44,W44,Z44)</f>
        <v>0</v>
      </c>
      <c r="F44" s="208">
        <f t="shared" si="16"/>
        <v>0</v>
      </c>
      <c r="G44" s="208">
        <f t="shared" si="16"/>
        <v>0</v>
      </c>
      <c r="H44" s="343"/>
      <c r="I44" s="571"/>
      <c r="J44" s="350"/>
      <c r="K44" s="343"/>
      <c r="L44" s="571"/>
      <c r="M44" s="350"/>
      <c r="N44" s="343"/>
      <c r="O44" s="571"/>
      <c r="P44" s="350"/>
      <c r="Q44" s="343"/>
      <c r="R44" s="571"/>
      <c r="S44" s="350"/>
      <c r="T44" s="343"/>
      <c r="U44" s="571"/>
      <c r="V44" s="350"/>
      <c r="W44" s="343"/>
      <c r="X44" s="571"/>
      <c r="Y44" s="350"/>
      <c r="Z44" s="343"/>
      <c r="AA44" s="571"/>
      <c r="AB44" s="350"/>
      <c r="AD44" s="203"/>
      <c r="AE44" s="203"/>
    </row>
    <row r="45" spans="1:31" ht="25.5" customHeight="1">
      <c r="A45" s="802">
        <v>39</v>
      </c>
      <c r="B45" s="802"/>
      <c r="C45" s="377" t="s">
        <v>369</v>
      </c>
      <c r="D45" s="371" t="s">
        <v>370</v>
      </c>
      <c r="E45" s="208">
        <f t="shared" si="16"/>
        <v>1350000</v>
      </c>
      <c r="F45" s="208">
        <f t="shared" si="16"/>
        <v>4266000</v>
      </c>
      <c r="G45" s="208">
        <f t="shared" si="16"/>
        <v>3966500</v>
      </c>
      <c r="H45" s="343">
        <v>1350000</v>
      </c>
      <c r="I45" s="571">
        <v>4266000</v>
      </c>
      <c r="J45" s="350">
        <v>3966500</v>
      </c>
      <c r="K45" s="343"/>
      <c r="L45" s="571"/>
      <c r="M45" s="350"/>
      <c r="N45" s="343"/>
      <c r="O45" s="571"/>
      <c r="P45" s="350"/>
      <c r="Q45" s="343"/>
      <c r="R45" s="571"/>
      <c r="S45" s="350"/>
      <c r="T45" s="343"/>
      <c r="U45" s="571"/>
      <c r="V45" s="350"/>
      <c r="W45" s="343"/>
      <c r="X45" s="571"/>
      <c r="Y45" s="350"/>
      <c r="Z45" s="343"/>
      <c r="AA45" s="571"/>
      <c r="AB45" s="350"/>
      <c r="AD45" s="203"/>
      <c r="AE45" s="203"/>
    </row>
    <row r="46" spans="1:31" ht="25.5" customHeight="1">
      <c r="A46" s="802">
        <v>40</v>
      </c>
      <c r="B46" s="802"/>
      <c r="C46" s="438" t="s">
        <v>372</v>
      </c>
      <c r="D46" s="371" t="s">
        <v>373</v>
      </c>
      <c r="E46" s="208">
        <f t="shared" si="16"/>
        <v>0</v>
      </c>
      <c r="F46" s="208">
        <f t="shared" si="16"/>
        <v>0</v>
      </c>
      <c r="G46" s="208">
        <f t="shared" si="16"/>
        <v>0</v>
      </c>
      <c r="H46" s="343"/>
      <c r="I46" s="571"/>
      <c r="J46" s="350"/>
      <c r="K46" s="343"/>
      <c r="L46" s="571"/>
      <c r="M46" s="350"/>
      <c r="N46" s="343"/>
      <c r="O46" s="571"/>
      <c r="P46" s="350"/>
      <c r="Q46" s="343"/>
      <c r="R46" s="571"/>
      <c r="S46" s="350"/>
      <c r="T46" s="343"/>
      <c r="U46" s="571"/>
      <c r="V46" s="350"/>
      <c r="W46" s="343"/>
      <c r="X46" s="571"/>
      <c r="Y46" s="350"/>
      <c r="Z46" s="343"/>
      <c r="AA46" s="571"/>
      <c r="AB46" s="350"/>
      <c r="AD46" s="203"/>
      <c r="AE46" s="203"/>
    </row>
    <row r="47" spans="1:31" ht="25.5" customHeight="1">
      <c r="A47" s="802">
        <v>41</v>
      </c>
      <c r="B47" s="802"/>
      <c r="C47" s="438" t="s">
        <v>375</v>
      </c>
      <c r="D47" s="371" t="s">
        <v>376</v>
      </c>
      <c r="E47" s="208">
        <f t="shared" si="16"/>
        <v>0</v>
      </c>
      <c r="F47" s="208">
        <f t="shared" si="16"/>
        <v>0</v>
      </c>
      <c r="G47" s="208">
        <f t="shared" si="16"/>
        <v>0</v>
      </c>
      <c r="H47" s="343"/>
      <c r="I47" s="571"/>
      <c r="J47" s="350"/>
      <c r="K47" s="343"/>
      <c r="L47" s="571"/>
      <c r="M47" s="350"/>
      <c r="N47" s="343"/>
      <c r="O47" s="571"/>
      <c r="P47" s="350"/>
      <c r="Q47" s="343"/>
      <c r="R47" s="571"/>
      <c r="S47" s="350"/>
      <c r="T47" s="343"/>
      <c r="U47" s="571"/>
      <c r="V47" s="350"/>
      <c r="W47" s="343"/>
      <c r="X47" s="571"/>
      <c r="Y47" s="350"/>
      <c r="Z47" s="343"/>
      <c r="AA47" s="571"/>
      <c r="AB47" s="350"/>
      <c r="AD47" s="203"/>
      <c r="AE47" s="203"/>
    </row>
    <row r="48" spans="1:31" ht="25.5" customHeight="1">
      <c r="A48" s="802">
        <v>42</v>
      </c>
      <c r="B48" s="802"/>
      <c r="C48" s="438" t="s">
        <v>378</v>
      </c>
      <c r="D48" s="371" t="s">
        <v>379</v>
      </c>
      <c r="E48" s="208">
        <f t="shared" si="16"/>
        <v>0</v>
      </c>
      <c r="F48" s="208">
        <f t="shared" si="16"/>
        <v>0</v>
      </c>
      <c r="G48" s="208">
        <f t="shared" si="16"/>
        <v>0</v>
      </c>
      <c r="H48" s="343"/>
      <c r="I48" s="571"/>
      <c r="J48" s="350"/>
      <c r="K48" s="343"/>
      <c r="L48" s="571"/>
      <c r="M48" s="350"/>
      <c r="N48" s="343"/>
      <c r="O48" s="571"/>
      <c r="P48" s="350"/>
      <c r="Q48" s="343"/>
      <c r="R48" s="571"/>
      <c r="S48" s="350"/>
      <c r="T48" s="343"/>
      <c r="U48" s="571"/>
      <c r="V48" s="350"/>
      <c r="W48" s="343"/>
      <c r="X48" s="571"/>
      <c r="Y48" s="350"/>
      <c r="Z48" s="343"/>
      <c r="AA48" s="571"/>
      <c r="AB48" s="350"/>
      <c r="AD48" s="203"/>
      <c r="AE48" s="203"/>
    </row>
    <row r="49" spans="1:31" ht="25.5" customHeight="1">
      <c r="A49" s="802">
        <v>43</v>
      </c>
      <c r="B49" s="802"/>
      <c r="C49" s="377" t="s">
        <v>381</v>
      </c>
      <c r="D49" s="371" t="s">
        <v>382</v>
      </c>
      <c r="E49" s="208">
        <f t="shared" si="16"/>
        <v>0</v>
      </c>
      <c r="F49" s="208">
        <f t="shared" si="16"/>
        <v>0</v>
      </c>
      <c r="G49" s="208">
        <f t="shared" si="16"/>
        <v>0</v>
      </c>
      <c r="H49" s="343"/>
      <c r="I49" s="571"/>
      <c r="J49" s="350"/>
      <c r="K49" s="343"/>
      <c r="L49" s="571"/>
      <c r="M49" s="350"/>
      <c r="N49" s="343"/>
      <c r="O49" s="571"/>
      <c r="P49" s="350"/>
      <c r="Q49" s="343"/>
      <c r="R49" s="571"/>
      <c r="S49" s="350"/>
      <c r="T49" s="343"/>
      <c r="U49" s="571"/>
      <c r="V49" s="350"/>
      <c r="W49" s="343"/>
      <c r="X49" s="571"/>
      <c r="Y49" s="350"/>
      <c r="Z49" s="343"/>
      <c r="AA49" s="571"/>
      <c r="AB49" s="350"/>
      <c r="AD49" s="203"/>
      <c r="AE49" s="203"/>
    </row>
    <row r="50" spans="1:31" ht="25.5" customHeight="1">
      <c r="A50" s="802">
        <v>44</v>
      </c>
      <c r="B50" s="802"/>
      <c r="C50" s="377" t="s">
        <v>384</v>
      </c>
      <c r="D50" s="371" t="s">
        <v>385</v>
      </c>
      <c r="E50" s="208">
        <f t="shared" si="16"/>
        <v>0</v>
      </c>
      <c r="F50" s="208">
        <f t="shared" si="16"/>
        <v>0</v>
      </c>
      <c r="G50" s="208">
        <f t="shared" si="16"/>
        <v>0</v>
      </c>
      <c r="H50" s="343"/>
      <c r="I50" s="571"/>
      <c r="J50" s="350"/>
      <c r="K50" s="343"/>
      <c r="L50" s="571"/>
      <c r="M50" s="350"/>
      <c r="N50" s="343"/>
      <c r="O50" s="571"/>
      <c r="P50" s="350"/>
      <c r="Q50" s="343"/>
      <c r="R50" s="571"/>
      <c r="S50" s="350"/>
      <c r="T50" s="343"/>
      <c r="U50" s="571"/>
      <c r="V50" s="350"/>
      <c r="W50" s="343"/>
      <c r="X50" s="571"/>
      <c r="Y50" s="350"/>
      <c r="Z50" s="343"/>
      <c r="AA50" s="571"/>
      <c r="AB50" s="350"/>
      <c r="AD50" s="203"/>
      <c r="AE50" s="203"/>
    </row>
    <row r="51" spans="1:31" ht="25.5" customHeight="1">
      <c r="A51" s="802">
        <v>45</v>
      </c>
      <c r="B51" s="802"/>
      <c r="C51" s="377" t="s">
        <v>387</v>
      </c>
      <c r="D51" s="371" t="s">
        <v>388</v>
      </c>
      <c r="E51" s="208">
        <f t="shared" si="16"/>
        <v>11300000</v>
      </c>
      <c r="F51" s="208">
        <f t="shared" si="16"/>
        <v>11550443</v>
      </c>
      <c r="G51" s="208">
        <f t="shared" si="16"/>
        <v>7764094</v>
      </c>
      <c r="H51" s="343">
        <v>11300000</v>
      </c>
      <c r="I51" s="571">
        <v>11550443</v>
      </c>
      <c r="J51" s="350">
        <v>7764094</v>
      </c>
      <c r="K51" s="343"/>
      <c r="L51" s="571"/>
      <c r="M51" s="350"/>
      <c r="N51" s="343"/>
      <c r="O51" s="571"/>
      <c r="P51" s="350"/>
      <c r="Q51" s="343"/>
      <c r="R51" s="571"/>
      <c r="S51" s="350"/>
      <c r="T51" s="343"/>
      <c r="U51" s="571"/>
      <c r="V51" s="350"/>
      <c r="W51" s="343"/>
      <c r="X51" s="571"/>
      <c r="Y51" s="350"/>
      <c r="Z51" s="343"/>
      <c r="AA51" s="571"/>
      <c r="AB51" s="350"/>
      <c r="AD51" s="203"/>
      <c r="AE51" s="203"/>
    </row>
    <row r="52" spans="1:31" ht="25.5" customHeight="1">
      <c r="A52" s="804">
        <v>46</v>
      </c>
      <c r="B52" s="804"/>
      <c r="C52" s="439" t="s">
        <v>772</v>
      </c>
      <c r="D52" s="376" t="s">
        <v>390</v>
      </c>
      <c r="E52" s="214">
        <f>SUM(E44:E51)</f>
        <v>12650000</v>
      </c>
      <c r="F52" s="214">
        <f>SUM(F44:F51)</f>
        <v>15816443</v>
      </c>
      <c r="G52" s="214">
        <f>SUM(G44:G51)</f>
        <v>11730594</v>
      </c>
      <c r="H52" s="345">
        <f aca="true" t="shared" si="17" ref="H52:V52">SUM(H44:H51)</f>
        <v>12650000</v>
      </c>
      <c r="I52" s="433">
        <f t="shared" si="17"/>
        <v>15816443</v>
      </c>
      <c r="J52" s="353">
        <f t="shared" si="17"/>
        <v>11730594</v>
      </c>
      <c r="K52" s="345">
        <f t="shared" si="17"/>
        <v>0</v>
      </c>
      <c r="L52" s="433">
        <f t="shared" si="17"/>
        <v>0</v>
      </c>
      <c r="M52" s="353">
        <f t="shared" si="17"/>
        <v>0</v>
      </c>
      <c r="N52" s="345">
        <f t="shared" si="17"/>
        <v>0</v>
      </c>
      <c r="O52" s="433">
        <f t="shared" si="17"/>
        <v>0</v>
      </c>
      <c r="P52" s="353">
        <f t="shared" si="17"/>
        <v>0</v>
      </c>
      <c r="Q52" s="345">
        <f t="shared" si="17"/>
        <v>0</v>
      </c>
      <c r="R52" s="433">
        <f t="shared" si="17"/>
        <v>0</v>
      </c>
      <c r="S52" s="353">
        <f t="shared" si="17"/>
        <v>0</v>
      </c>
      <c r="T52" s="345">
        <f t="shared" si="17"/>
        <v>0</v>
      </c>
      <c r="U52" s="433">
        <f t="shared" si="17"/>
        <v>0</v>
      </c>
      <c r="V52" s="353">
        <f t="shared" si="17"/>
        <v>0</v>
      </c>
      <c r="W52" s="345">
        <f>SUM(W44:W51)</f>
        <v>0</v>
      </c>
      <c r="X52" s="433">
        <f>SUM(X44:X51)</f>
        <v>0</v>
      </c>
      <c r="Y52" s="353"/>
      <c r="Z52" s="345">
        <f>SUM(Z44:Z51)</f>
        <v>0</v>
      </c>
      <c r="AA52" s="433">
        <f>SUM(AA44:AA51)</f>
        <v>0</v>
      </c>
      <c r="AB52" s="353">
        <f>SUM(AB44:AB51)</f>
        <v>0</v>
      </c>
      <c r="AD52" s="203"/>
      <c r="AE52" s="203"/>
    </row>
    <row r="53" spans="1:31" ht="25.5" customHeight="1">
      <c r="A53" s="802">
        <v>47</v>
      </c>
      <c r="B53" s="802"/>
      <c r="C53" s="377" t="s">
        <v>392</v>
      </c>
      <c r="D53" s="371" t="s">
        <v>393</v>
      </c>
      <c r="E53" s="208">
        <f aca="true" t="shared" si="18" ref="E53:G56">SUM(H53,K53,N53,Q53,T53,W53,Z53)</f>
        <v>0</v>
      </c>
      <c r="F53" s="208">
        <f t="shared" si="18"/>
        <v>0</v>
      </c>
      <c r="G53" s="208">
        <f t="shared" si="18"/>
        <v>0</v>
      </c>
      <c r="H53" s="343"/>
      <c r="I53" s="571"/>
      <c r="J53" s="350"/>
      <c r="K53" s="343"/>
      <c r="L53" s="571"/>
      <c r="M53" s="350"/>
      <c r="N53" s="343"/>
      <c r="O53" s="571"/>
      <c r="P53" s="350"/>
      <c r="Q53" s="343"/>
      <c r="R53" s="571"/>
      <c r="S53" s="350"/>
      <c r="T53" s="343"/>
      <c r="U53" s="571"/>
      <c r="V53" s="350"/>
      <c r="W53" s="343"/>
      <c r="X53" s="571"/>
      <c r="Y53" s="350"/>
      <c r="Z53" s="343"/>
      <c r="AA53" s="571"/>
      <c r="AB53" s="350"/>
      <c r="AD53" s="203"/>
      <c r="AE53" s="203"/>
    </row>
    <row r="54" spans="1:31" ht="25.5" customHeight="1">
      <c r="A54" s="802">
        <v>48</v>
      </c>
      <c r="B54" s="802"/>
      <c r="C54" s="377" t="s">
        <v>394</v>
      </c>
      <c r="D54" s="371" t="s">
        <v>395</v>
      </c>
      <c r="E54" s="208">
        <f t="shared" si="18"/>
        <v>0</v>
      </c>
      <c r="F54" s="208">
        <f t="shared" si="18"/>
        <v>15057225</v>
      </c>
      <c r="G54" s="208">
        <f t="shared" si="18"/>
        <v>15057225</v>
      </c>
      <c r="H54" s="343"/>
      <c r="I54" s="571">
        <v>15057225</v>
      </c>
      <c r="J54" s="350">
        <v>15057225</v>
      </c>
      <c r="K54" s="343"/>
      <c r="L54" s="571"/>
      <c r="M54" s="350"/>
      <c r="N54" s="343"/>
      <c r="O54" s="571"/>
      <c r="P54" s="350"/>
      <c r="Q54" s="343"/>
      <c r="R54" s="571"/>
      <c r="S54" s="350"/>
      <c r="T54" s="343"/>
      <c r="U54" s="571"/>
      <c r="V54" s="350"/>
      <c r="W54" s="343"/>
      <c r="X54" s="571"/>
      <c r="Y54" s="350"/>
      <c r="Z54" s="343"/>
      <c r="AA54" s="571"/>
      <c r="AB54" s="350"/>
      <c r="AD54" s="203"/>
      <c r="AE54" s="203"/>
    </row>
    <row r="55" spans="1:31" ht="25.5" customHeight="1">
      <c r="A55" s="802">
        <v>49</v>
      </c>
      <c r="B55" s="802"/>
      <c r="C55" s="377" t="s">
        <v>396</v>
      </c>
      <c r="D55" s="371" t="s">
        <v>397</v>
      </c>
      <c r="E55" s="208">
        <f t="shared" si="18"/>
        <v>0</v>
      </c>
      <c r="F55" s="208">
        <f t="shared" si="18"/>
        <v>0</v>
      </c>
      <c r="G55" s="208">
        <f t="shared" si="18"/>
        <v>0</v>
      </c>
      <c r="H55" s="343"/>
      <c r="I55" s="571"/>
      <c r="J55" s="350"/>
      <c r="K55" s="343"/>
      <c r="L55" s="571"/>
      <c r="M55" s="350"/>
      <c r="N55" s="343"/>
      <c r="O55" s="571"/>
      <c r="P55" s="350"/>
      <c r="Q55" s="343"/>
      <c r="R55" s="571"/>
      <c r="S55" s="350"/>
      <c r="T55" s="343"/>
      <c r="U55" s="571"/>
      <c r="V55" s="350"/>
      <c r="W55" s="343"/>
      <c r="X55" s="571"/>
      <c r="Y55" s="350"/>
      <c r="Z55" s="343"/>
      <c r="AA55" s="571"/>
      <c r="AB55" s="350"/>
      <c r="AD55" s="203"/>
      <c r="AE55" s="203"/>
    </row>
    <row r="56" spans="1:31" ht="25.5" customHeight="1">
      <c r="A56" s="802">
        <v>50</v>
      </c>
      <c r="B56" s="802"/>
      <c r="C56" s="377" t="s">
        <v>398</v>
      </c>
      <c r="D56" s="371" t="s">
        <v>399</v>
      </c>
      <c r="E56" s="208">
        <f t="shared" si="18"/>
        <v>0</v>
      </c>
      <c r="F56" s="208">
        <f t="shared" si="18"/>
        <v>2466610</v>
      </c>
      <c r="G56" s="208">
        <f t="shared" si="18"/>
        <v>2466610</v>
      </c>
      <c r="H56" s="343"/>
      <c r="I56" s="571">
        <v>396960</v>
      </c>
      <c r="J56" s="350">
        <v>396960</v>
      </c>
      <c r="K56" s="343"/>
      <c r="L56" s="571"/>
      <c r="M56" s="350"/>
      <c r="N56" s="343"/>
      <c r="O56" s="571"/>
      <c r="P56" s="350"/>
      <c r="Q56" s="343"/>
      <c r="R56" s="571">
        <v>2069650</v>
      </c>
      <c r="S56" s="350">
        <v>2069650</v>
      </c>
      <c r="T56" s="343"/>
      <c r="U56" s="571"/>
      <c r="V56" s="350"/>
      <c r="W56" s="343"/>
      <c r="X56" s="571"/>
      <c r="Y56" s="350"/>
      <c r="Z56" s="343"/>
      <c r="AA56" s="571"/>
      <c r="AB56" s="350"/>
      <c r="AD56" s="203"/>
      <c r="AE56" s="203"/>
    </row>
    <row r="57" spans="1:31" s="206" customFormat="1" ht="25.5" customHeight="1">
      <c r="A57" s="803">
        <v>51</v>
      </c>
      <c r="B57" s="803"/>
      <c r="C57" s="378" t="s">
        <v>771</v>
      </c>
      <c r="D57" s="374" t="s">
        <v>400</v>
      </c>
      <c r="E57" s="209">
        <f>SUM(E53:E56)</f>
        <v>0</v>
      </c>
      <c r="F57" s="209">
        <f>SUM(F53:F56)</f>
        <v>17523835</v>
      </c>
      <c r="G57" s="209">
        <f>SUM(G53:G56)</f>
        <v>17523835</v>
      </c>
      <c r="H57" s="344">
        <f aca="true" t="shared" si="19" ref="H57:V57">SUM(H53:H56)</f>
        <v>0</v>
      </c>
      <c r="I57" s="432">
        <f t="shared" si="19"/>
        <v>15454185</v>
      </c>
      <c r="J57" s="351">
        <f t="shared" si="19"/>
        <v>15454185</v>
      </c>
      <c r="K57" s="344">
        <f t="shared" si="19"/>
        <v>0</v>
      </c>
      <c r="L57" s="432">
        <f t="shared" si="19"/>
        <v>0</v>
      </c>
      <c r="M57" s="351">
        <f t="shared" si="19"/>
        <v>0</v>
      </c>
      <c r="N57" s="344">
        <f t="shared" si="19"/>
        <v>0</v>
      </c>
      <c r="O57" s="432">
        <f t="shared" si="19"/>
        <v>0</v>
      </c>
      <c r="P57" s="351">
        <f t="shared" si="19"/>
        <v>0</v>
      </c>
      <c r="Q57" s="344">
        <f t="shared" si="19"/>
        <v>0</v>
      </c>
      <c r="R57" s="432">
        <f t="shared" si="19"/>
        <v>2069650</v>
      </c>
      <c r="S57" s="351">
        <f t="shared" si="19"/>
        <v>2069650</v>
      </c>
      <c r="T57" s="344">
        <f t="shared" si="19"/>
        <v>0</v>
      </c>
      <c r="U57" s="432">
        <f t="shared" si="19"/>
        <v>0</v>
      </c>
      <c r="V57" s="351">
        <f t="shared" si="19"/>
        <v>0</v>
      </c>
      <c r="W57" s="344">
        <f>SUM(W53:W56)</f>
        <v>0</v>
      </c>
      <c r="X57" s="432">
        <f>SUM(X53:X56)</f>
        <v>0</v>
      </c>
      <c r="Y57" s="351"/>
      <c r="Z57" s="344">
        <f>SUM(Z53:Z56)</f>
        <v>0</v>
      </c>
      <c r="AA57" s="432">
        <f>SUM(AA53:AA56)</f>
        <v>0</v>
      </c>
      <c r="AB57" s="351">
        <f>SUM(AB53:AB56)</f>
        <v>0</v>
      </c>
      <c r="AD57" s="203"/>
      <c r="AE57" s="203"/>
    </row>
    <row r="58" spans="1:31" ht="25.5" customHeight="1">
      <c r="A58" s="802">
        <v>52</v>
      </c>
      <c r="B58" s="802"/>
      <c r="C58" s="377" t="s">
        <v>401</v>
      </c>
      <c r="D58" s="371" t="s">
        <v>402</v>
      </c>
      <c r="E58" s="208">
        <f>SUM(H58,K58,N58,Q58,T58,W58,Z58)</f>
        <v>0</v>
      </c>
      <c r="F58" s="208">
        <f>SUM(I58,L58,O58,R58,U58,X58,AA58)</f>
        <v>0</v>
      </c>
      <c r="G58" s="208">
        <f>SUM(J58,M58,P58,S58,V58,Y58,AB58)</f>
        <v>0</v>
      </c>
      <c r="H58" s="343"/>
      <c r="I58" s="571"/>
      <c r="J58" s="350"/>
      <c r="K58" s="343"/>
      <c r="L58" s="571"/>
      <c r="M58" s="350"/>
      <c r="N58" s="343"/>
      <c r="O58" s="571"/>
      <c r="P58" s="350"/>
      <c r="Q58" s="343"/>
      <c r="R58" s="571"/>
      <c r="S58" s="350"/>
      <c r="T58" s="343"/>
      <c r="U58" s="571"/>
      <c r="V58" s="350"/>
      <c r="W58" s="343"/>
      <c r="X58" s="571"/>
      <c r="Y58" s="350"/>
      <c r="Z58" s="343"/>
      <c r="AA58" s="571"/>
      <c r="AB58" s="350"/>
      <c r="AD58" s="203"/>
      <c r="AE58" s="203"/>
    </row>
    <row r="59" spans="1:31" ht="25.5" customHeight="1">
      <c r="A59" s="802">
        <v>53</v>
      </c>
      <c r="B59" s="802"/>
      <c r="C59" s="377" t="s">
        <v>403</v>
      </c>
      <c r="D59" s="371" t="s">
        <v>404</v>
      </c>
      <c r="E59" s="208">
        <f aca="true" t="shared" si="20" ref="E59:E69">SUM(H59,K59,N59,Q59,T59,W59,Z59)</f>
        <v>0</v>
      </c>
      <c r="F59" s="208">
        <f>SUM(I59:X59)</f>
        <v>0</v>
      </c>
      <c r="G59" s="208">
        <f>SUM(J59:Y59)</f>
        <v>0</v>
      </c>
      <c r="H59" s="343"/>
      <c r="I59" s="571"/>
      <c r="J59" s="350"/>
      <c r="K59" s="343"/>
      <c r="L59" s="571"/>
      <c r="M59" s="350"/>
      <c r="N59" s="343"/>
      <c r="O59" s="571"/>
      <c r="P59" s="350"/>
      <c r="Q59" s="343"/>
      <c r="R59" s="571"/>
      <c r="S59" s="350"/>
      <c r="T59" s="343"/>
      <c r="U59" s="571"/>
      <c r="V59" s="350"/>
      <c r="W59" s="343"/>
      <c r="X59" s="571"/>
      <c r="Y59" s="350"/>
      <c r="Z59" s="343"/>
      <c r="AA59" s="571"/>
      <c r="AB59" s="350"/>
      <c r="AD59" s="203"/>
      <c r="AE59" s="203"/>
    </row>
    <row r="60" spans="1:31" ht="25.5" customHeight="1">
      <c r="A60" s="802">
        <v>54</v>
      </c>
      <c r="B60" s="802"/>
      <c r="C60" s="377" t="s">
        <v>405</v>
      </c>
      <c r="D60" s="371" t="s">
        <v>406</v>
      </c>
      <c r="E60" s="208">
        <f t="shared" si="20"/>
        <v>0</v>
      </c>
      <c r="F60" s="208">
        <f aca="true" t="shared" si="21" ref="F60:G69">SUM(I60,L60,O60,R60,U60,X60,AA60)</f>
        <v>0</v>
      </c>
      <c r="G60" s="208">
        <f t="shared" si="21"/>
        <v>0</v>
      </c>
      <c r="H60" s="343"/>
      <c r="I60" s="571"/>
      <c r="J60" s="350"/>
      <c r="K60" s="343"/>
      <c r="L60" s="571"/>
      <c r="M60" s="350"/>
      <c r="N60" s="343"/>
      <c r="O60" s="571"/>
      <c r="P60" s="350"/>
      <c r="Q60" s="343"/>
      <c r="R60" s="571"/>
      <c r="S60" s="350"/>
      <c r="T60" s="343"/>
      <c r="U60" s="571"/>
      <c r="V60" s="350"/>
      <c r="W60" s="343"/>
      <c r="X60" s="571"/>
      <c r="Y60" s="350"/>
      <c r="Z60" s="343"/>
      <c r="AA60" s="571"/>
      <c r="AB60" s="350"/>
      <c r="AD60" s="203"/>
      <c r="AE60" s="203"/>
    </row>
    <row r="61" spans="1:31" ht="25.5" customHeight="1">
      <c r="A61" s="802">
        <v>55</v>
      </c>
      <c r="B61" s="802"/>
      <c r="C61" s="377" t="s">
        <v>407</v>
      </c>
      <c r="D61" s="371" t="s">
        <v>408</v>
      </c>
      <c r="E61" s="208">
        <f t="shared" si="20"/>
        <v>29448606</v>
      </c>
      <c r="F61" s="208">
        <f t="shared" si="21"/>
        <v>28448606</v>
      </c>
      <c r="G61" s="208">
        <f t="shared" si="21"/>
        <v>4198683</v>
      </c>
      <c r="H61" s="343">
        <v>29448606</v>
      </c>
      <c r="I61" s="571">
        <v>28448606</v>
      </c>
      <c r="J61" s="350">
        <v>4198683</v>
      </c>
      <c r="K61" s="343"/>
      <c r="L61" s="571"/>
      <c r="M61" s="350"/>
      <c r="N61" s="343"/>
      <c r="O61" s="571"/>
      <c r="P61" s="350"/>
      <c r="Q61" s="343"/>
      <c r="R61" s="571"/>
      <c r="S61" s="350"/>
      <c r="T61" s="343"/>
      <c r="U61" s="571"/>
      <c r="V61" s="350"/>
      <c r="W61" s="343"/>
      <c r="X61" s="571"/>
      <c r="Y61" s="350"/>
      <c r="Z61" s="343"/>
      <c r="AA61" s="571"/>
      <c r="AB61" s="350"/>
      <c r="AD61" s="203"/>
      <c r="AE61" s="203"/>
    </row>
    <row r="62" spans="1:31" ht="25.5" customHeight="1">
      <c r="A62" s="802">
        <v>56</v>
      </c>
      <c r="B62" s="802"/>
      <c r="C62" s="377" t="s">
        <v>409</v>
      </c>
      <c r="D62" s="371" t="s">
        <v>410</v>
      </c>
      <c r="E62" s="208">
        <f t="shared" si="20"/>
        <v>0</v>
      </c>
      <c r="F62" s="208">
        <f t="shared" si="21"/>
        <v>0</v>
      </c>
      <c r="G62" s="208">
        <f t="shared" si="21"/>
        <v>0</v>
      </c>
      <c r="H62" s="343"/>
      <c r="I62" s="571"/>
      <c r="J62" s="350"/>
      <c r="K62" s="343"/>
      <c r="L62" s="571"/>
      <c r="M62" s="350"/>
      <c r="N62" s="343"/>
      <c r="O62" s="571"/>
      <c r="P62" s="350"/>
      <c r="Q62" s="343"/>
      <c r="R62" s="571"/>
      <c r="S62" s="350"/>
      <c r="T62" s="343"/>
      <c r="U62" s="571"/>
      <c r="V62" s="350"/>
      <c r="W62" s="343"/>
      <c r="X62" s="571"/>
      <c r="Y62" s="350"/>
      <c r="Z62" s="343"/>
      <c r="AA62" s="571"/>
      <c r="AB62" s="350"/>
      <c r="AD62" s="203"/>
      <c r="AE62" s="203"/>
    </row>
    <row r="63" spans="1:31" ht="25.5" customHeight="1">
      <c r="A63" s="802">
        <v>57</v>
      </c>
      <c r="B63" s="802"/>
      <c r="C63" s="377" t="s">
        <v>411</v>
      </c>
      <c r="D63" s="371" t="s">
        <v>412</v>
      </c>
      <c r="E63" s="208">
        <f t="shared" si="20"/>
        <v>0</v>
      </c>
      <c r="F63" s="208">
        <f t="shared" si="21"/>
        <v>1131000</v>
      </c>
      <c r="G63" s="208">
        <f t="shared" si="21"/>
        <v>1131000</v>
      </c>
      <c r="H63" s="343"/>
      <c r="I63" s="571">
        <v>1131000</v>
      </c>
      <c r="J63" s="350">
        <v>1131000</v>
      </c>
      <c r="K63" s="343"/>
      <c r="L63" s="571"/>
      <c r="M63" s="350"/>
      <c r="N63" s="343"/>
      <c r="O63" s="571"/>
      <c r="P63" s="350"/>
      <c r="Q63" s="343"/>
      <c r="R63" s="571"/>
      <c r="S63" s="350"/>
      <c r="T63" s="343"/>
      <c r="U63" s="571"/>
      <c r="V63" s="350"/>
      <c r="W63" s="343"/>
      <c r="X63" s="571"/>
      <c r="Y63" s="350"/>
      <c r="Z63" s="343"/>
      <c r="AA63" s="571"/>
      <c r="AB63" s="350"/>
      <c r="AD63" s="203"/>
      <c r="AE63" s="203"/>
    </row>
    <row r="64" spans="1:31" ht="25.5" customHeight="1">
      <c r="A64" s="802">
        <v>58</v>
      </c>
      <c r="B64" s="802"/>
      <c r="C64" s="377" t="s">
        <v>413</v>
      </c>
      <c r="D64" s="371" t="s">
        <v>414</v>
      </c>
      <c r="E64" s="208">
        <f t="shared" si="20"/>
        <v>0</v>
      </c>
      <c r="F64" s="208">
        <f t="shared" si="21"/>
        <v>0</v>
      </c>
      <c r="G64" s="208">
        <f t="shared" si="21"/>
        <v>0</v>
      </c>
      <c r="H64" s="343"/>
      <c r="I64" s="571"/>
      <c r="J64" s="350"/>
      <c r="K64" s="343"/>
      <c r="L64" s="571"/>
      <c r="M64" s="350"/>
      <c r="N64" s="343"/>
      <c r="O64" s="571"/>
      <c r="P64" s="350"/>
      <c r="Q64" s="343"/>
      <c r="R64" s="571"/>
      <c r="S64" s="350"/>
      <c r="T64" s="343"/>
      <c r="U64" s="571"/>
      <c r="V64" s="350"/>
      <c r="W64" s="343"/>
      <c r="X64" s="571"/>
      <c r="Y64" s="350"/>
      <c r="Z64" s="343"/>
      <c r="AA64" s="571"/>
      <c r="AB64" s="350"/>
      <c r="AD64" s="203"/>
      <c r="AE64" s="203"/>
    </row>
    <row r="65" spans="1:31" ht="25.5" customHeight="1">
      <c r="A65" s="802">
        <v>59</v>
      </c>
      <c r="B65" s="802"/>
      <c r="C65" s="379" t="s">
        <v>415</v>
      </c>
      <c r="D65" s="371" t="s">
        <v>416</v>
      </c>
      <c r="E65" s="208">
        <f t="shared" si="20"/>
        <v>0</v>
      </c>
      <c r="F65" s="208">
        <f t="shared" si="21"/>
        <v>0</v>
      </c>
      <c r="G65" s="208">
        <f t="shared" si="21"/>
        <v>0</v>
      </c>
      <c r="H65" s="343"/>
      <c r="I65" s="571"/>
      <c r="J65" s="350"/>
      <c r="K65" s="343"/>
      <c r="L65" s="571"/>
      <c r="M65" s="350"/>
      <c r="N65" s="343"/>
      <c r="O65" s="571"/>
      <c r="P65" s="350"/>
      <c r="Q65" s="343"/>
      <c r="R65" s="571"/>
      <c r="S65" s="350"/>
      <c r="T65" s="343"/>
      <c r="U65" s="571"/>
      <c r="V65" s="350"/>
      <c r="W65" s="343"/>
      <c r="X65" s="571"/>
      <c r="Y65" s="350"/>
      <c r="Z65" s="343"/>
      <c r="AA65" s="571"/>
      <c r="AB65" s="350"/>
      <c r="AD65" s="203"/>
      <c r="AE65" s="203"/>
    </row>
    <row r="66" spans="1:31" ht="25.5" customHeight="1">
      <c r="A66" s="802">
        <v>60</v>
      </c>
      <c r="B66" s="802"/>
      <c r="C66" s="377" t="s">
        <v>417</v>
      </c>
      <c r="D66" s="371" t="s">
        <v>418</v>
      </c>
      <c r="E66" s="208">
        <f t="shared" si="20"/>
        <v>0</v>
      </c>
      <c r="F66" s="208">
        <f t="shared" si="21"/>
        <v>0</v>
      </c>
      <c r="G66" s="208">
        <f t="shared" si="21"/>
        <v>0</v>
      </c>
      <c r="H66" s="343"/>
      <c r="I66" s="571"/>
      <c r="J66" s="350"/>
      <c r="K66" s="343"/>
      <c r="L66" s="571"/>
      <c r="M66" s="350"/>
      <c r="N66" s="343"/>
      <c r="O66" s="571"/>
      <c r="P66" s="350"/>
      <c r="Q66" s="343"/>
      <c r="R66" s="571"/>
      <c r="S66" s="350"/>
      <c r="T66" s="343"/>
      <c r="U66" s="571"/>
      <c r="V66" s="350"/>
      <c r="W66" s="343"/>
      <c r="X66" s="571"/>
      <c r="Y66" s="350"/>
      <c r="Z66" s="343"/>
      <c r="AA66" s="571"/>
      <c r="AB66" s="350"/>
      <c r="AD66" s="203"/>
      <c r="AE66" s="203"/>
    </row>
    <row r="67" spans="1:31" ht="25.5" customHeight="1">
      <c r="A67" s="802">
        <v>61</v>
      </c>
      <c r="B67" s="802"/>
      <c r="C67" s="377" t="s">
        <v>419</v>
      </c>
      <c r="D67" s="371" t="s">
        <v>420</v>
      </c>
      <c r="E67" s="208">
        <f t="shared" si="20"/>
        <v>82303950</v>
      </c>
      <c r="F67" s="208">
        <f t="shared" si="21"/>
        <v>96384982</v>
      </c>
      <c r="G67" s="208">
        <f t="shared" si="21"/>
        <v>89505223</v>
      </c>
      <c r="H67" s="343">
        <v>79683044</v>
      </c>
      <c r="I67" s="571">
        <v>93259527</v>
      </c>
      <c r="J67" s="350">
        <v>89421813</v>
      </c>
      <c r="K67" s="343"/>
      <c r="L67" s="571">
        <v>123549</v>
      </c>
      <c r="M67" s="350">
        <v>83410</v>
      </c>
      <c r="N67" s="343"/>
      <c r="O67" s="571"/>
      <c r="P67" s="350"/>
      <c r="Q67" s="343"/>
      <c r="R67" s="571"/>
      <c r="S67" s="350"/>
      <c r="T67" s="343"/>
      <c r="U67" s="571"/>
      <c r="V67" s="350"/>
      <c r="W67" s="343">
        <v>2366906</v>
      </c>
      <c r="X67" s="571">
        <v>2366906</v>
      </c>
      <c r="Y67" s="350"/>
      <c r="Z67" s="343">
        <v>254000</v>
      </c>
      <c r="AA67" s="571">
        <v>635000</v>
      </c>
      <c r="AB67" s="350"/>
      <c r="AD67" s="203"/>
      <c r="AE67" s="203"/>
    </row>
    <row r="68" spans="1:31" ht="25.5" customHeight="1">
      <c r="A68" s="802">
        <v>62</v>
      </c>
      <c r="B68" s="802"/>
      <c r="C68" s="379" t="s">
        <v>421</v>
      </c>
      <c r="D68" s="371" t="s">
        <v>422</v>
      </c>
      <c r="E68" s="208">
        <f t="shared" si="20"/>
        <v>96790873</v>
      </c>
      <c r="F68" s="208">
        <f t="shared" si="21"/>
        <v>38024926</v>
      </c>
      <c r="G68" s="208">
        <f t="shared" si="21"/>
        <v>0</v>
      </c>
      <c r="H68" s="343">
        <v>96790873</v>
      </c>
      <c r="I68" s="571">
        <v>38024926</v>
      </c>
      <c r="J68" s="350"/>
      <c r="K68" s="343"/>
      <c r="L68" s="571"/>
      <c r="M68" s="350"/>
      <c r="N68" s="343"/>
      <c r="O68" s="571"/>
      <c r="P68" s="350"/>
      <c r="Q68" s="343"/>
      <c r="R68" s="571"/>
      <c r="S68" s="350"/>
      <c r="T68" s="343"/>
      <c r="U68" s="571"/>
      <c r="V68" s="350"/>
      <c r="W68" s="343"/>
      <c r="X68" s="571"/>
      <c r="Y68" s="350"/>
      <c r="Z68" s="343"/>
      <c r="AA68" s="571"/>
      <c r="AB68" s="350"/>
      <c r="AD68" s="203"/>
      <c r="AE68" s="203"/>
    </row>
    <row r="69" spans="1:31" ht="25.5" customHeight="1">
      <c r="A69" s="802">
        <v>63</v>
      </c>
      <c r="B69" s="802"/>
      <c r="C69" s="380" t="s">
        <v>423</v>
      </c>
      <c r="D69" s="371"/>
      <c r="E69" s="216">
        <f t="shared" si="20"/>
        <v>66117865</v>
      </c>
      <c r="F69" s="216">
        <f t="shared" si="21"/>
        <v>6877058</v>
      </c>
      <c r="G69" s="216">
        <f t="shared" si="21"/>
        <v>0</v>
      </c>
      <c r="H69" s="347">
        <v>66117865</v>
      </c>
      <c r="I69" s="587">
        <v>6877058</v>
      </c>
      <c r="J69" s="588"/>
      <c r="K69" s="347"/>
      <c r="L69" s="587"/>
      <c r="M69" s="588"/>
      <c r="N69" s="347"/>
      <c r="O69" s="587"/>
      <c r="P69" s="588"/>
      <c r="Q69" s="347"/>
      <c r="R69" s="587"/>
      <c r="S69" s="588"/>
      <c r="T69" s="347"/>
      <c r="U69" s="587"/>
      <c r="V69" s="588"/>
      <c r="W69" s="347"/>
      <c r="X69" s="587"/>
      <c r="Y69" s="588"/>
      <c r="Z69" s="347"/>
      <c r="AA69" s="587"/>
      <c r="AB69" s="588"/>
      <c r="AD69" s="203"/>
      <c r="AE69" s="203"/>
    </row>
    <row r="70" spans="1:33" ht="25.5" customHeight="1">
      <c r="A70" s="804">
        <v>64</v>
      </c>
      <c r="B70" s="804"/>
      <c r="C70" s="439" t="s">
        <v>770</v>
      </c>
      <c r="D70" s="376" t="s">
        <v>424</v>
      </c>
      <c r="E70" s="214">
        <f>SUM(E58:E68)</f>
        <v>208543429</v>
      </c>
      <c r="F70" s="214">
        <f>SUM(F57:F68)</f>
        <v>181513349</v>
      </c>
      <c r="G70" s="214">
        <f>SUM(G57:G68)</f>
        <v>112358741</v>
      </c>
      <c r="H70" s="345">
        <f aca="true" t="shared" si="22" ref="H70:U70">SUM(H58:H68)</f>
        <v>205922523</v>
      </c>
      <c r="I70" s="433">
        <f>SUM(I57:I68)</f>
        <v>176318244</v>
      </c>
      <c r="J70" s="353">
        <f>SUM(J57:J68)</f>
        <v>110205681</v>
      </c>
      <c r="K70" s="345">
        <f t="shared" si="22"/>
        <v>0</v>
      </c>
      <c r="L70" s="433">
        <f t="shared" si="22"/>
        <v>123549</v>
      </c>
      <c r="M70" s="353">
        <f t="shared" si="22"/>
        <v>83410</v>
      </c>
      <c r="N70" s="345">
        <f t="shared" si="22"/>
        <v>0</v>
      </c>
      <c r="O70" s="433">
        <f t="shared" si="22"/>
        <v>0</v>
      </c>
      <c r="P70" s="353">
        <f t="shared" si="22"/>
        <v>0</v>
      </c>
      <c r="Q70" s="345">
        <f t="shared" si="22"/>
        <v>0</v>
      </c>
      <c r="R70" s="353">
        <f>SUM(R57:R68)</f>
        <v>2069650</v>
      </c>
      <c r="S70" s="353">
        <f>SUM(S57:S68)</f>
        <v>2069650</v>
      </c>
      <c r="T70" s="345">
        <f t="shared" si="22"/>
        <v>0</v>
      </c>
      <c r="U70" s="433">
        <f t="shared" si="22"/>
        <v>0</v>
      </c>
      <c r="V70" s="353"/>
      <c r="W70" s="345">
        <f>SUM(W58:W68)</f>
        <v>2366906</v>
      </c>
      <c r="X70" s="433">
        <f>SUM(X58:X68)</f>
        <v>2366906</v>
      </c>
      <c r="Y70" s="353"/>
      <c r="Z70" s="345">
        <f>SUM(Z58:Z68)</f>
        <v>254000</v>
      </c>
      <c r="AA70" s="433">
        <f>SUM(AA58:AA68)</f>
        <v>635000</v>
      </c>
      <c r="AB70" s="353">
        <f>SUM(AB58:AB68)</f>
        <v>0</v>
      </c>
      <c r="AD70" s="203"/>
      <c r="AE70" s="203"/>
      <c r="AG70" s="203"/>
    </row>
    <row r="71" spans="1:31" ht="25.5" customHeight="1">
      <c r="A71" s="802">
        <v>65</v>
      </c>
      <c r="B71" s="802"/>
      <c r="C71" s="440" t="s">
        <v>425</v>
      </c>
      <c r="D71" s="371" t="s">
        <v>426</v>
      </c>
      <c r="E71" s="208">
        <f aca="true" t="shared" si="23" ref="E71:G77">SUM(H71,K71,N71,Q71,T71,W71,Z71)</f>
        <v>600000</v>
      </c>
      <c r="F71" s="208">
        <f t="shared" si="23"/>
        <v>2616389</v>
      </c>
      <c r="G71" s="208">
        <f t="shared" si="23"/>
        <v>1486703</v>
      </c>
      <c r="H71" s="343"/>
      <c r="I71" s="571"/>
      <c r="J71" s="350"/>
      <c r="K71" s="343">
        <v>600000</v>
      </c>
      <c r="L71" s="571">
        <v>861276</v>
      </c>
      <c r="M71" s="350">
        <v>861276</v>
      </c>
      <c r="N71" s="343"/>
      <c r="O71" s="571">
        <v>92400</v>
      </c>
      <c r="P71" s="350">
        <v>92400</v>
      </c>
      <c r="Q71" s="343"/>
      <c r="R71" s="571">
        <v>91300</v>
      </c>
      <c r="S71" s="350">
        <v>91300</v>
      </c>
      <c r="T71" s="343"/>
      <c r="U71" s="571"/>
      <c r="V71" s="350"/>
      <c r="W71" s="343"/>
      <c r="X71" s="571"/>
      <c r="Y71" s="350"/>
      <c r="Z71" s="343"/>
      <c r="AA71" s="571">
        <v>1571413</v>
      </c>
      <c r="AB71" s="350">
        <v>441727</v>
      </c>
      <c r="AD71" s="203"/>
      <c r="AE71" s="203"/>
    </row>
    <row r="72" spans="1:31" ht="25.5" customHeight="1">
      <c r="A72" s="802">
        <v>66</v>
      </c>
      <c r="B72" s="802"/>
      <c r="C72" s="440" t="s">
        <v>427</v>
      </c>
      <c r="D72" s="371" t="s">
        <v>428</v>
      </c>
      <c r="E72" s="208">
        <f t="shared" si="23"/>
        <v>914400731</v>
      </c>
      <c r="F72" s="208">
        <f t="shared" si="23"/>
        <v>1192254640</v>
      </c>
      <c r="G72" s="208">
        <f t="shared" si="23"/>
        <v>58698261</v>
      </c>
      <c r="H72" s="343">
        <v>914400731</v>
      </c>
      <c r="I72" s="571">
        <v>1122119125</v>
      </c>
      <c r="J72" s="350">
        <v>53293381</v>
      </c>
      <c r="K72" s="343"/>
      <c r="L72" s="571"/>
      <c r="M72" s="350"/>
      <c r="N72" s="343"/>
      <c r="O72" s="571"/>
      <c r="P72" s="350"/>
      <c r="Q72" s="343"/>
      <c r="R72" s="571">
        <v>24090515</v>
      </c>
      <c r="S72" s="350">
        <v>5404880</v>
      </c>
      <c r="T72" s="343"/>
      <c r="U72" s="571"/>
      <c r="V72" s="350"/>
      <c r="W72" s="343"/>
      <c r="X72" s="571">
        <v>46045000</v>
      </c>
      <c r="Y72" s="350"/>
      <c r="Z72" s="343"/>
      <c r="AA72" s="571"/>
      <c r="AB72" s="350"/>
      <c r="AD72" s="203"/>
      <c r="AE72" s="203"/>
    </row>
    <row r="73" spans="1:31" ht="25.5" customHeight="1">
      <c r="A73" s="802">
        <v>67</v>
      </c>
      <c r="B73" s="802"/>
      <c r="C73" s="440" t="s">
        <v>429</v>
      </c>
      <c r="D73" s="371" t="s">
        <v>430</v>
      </c>
      <c r="E73" s="208">
        <f t="shared" si="23"/>
        <v>0</v>
      </c>
      <c r="F73" s="208">
        <f t="shared" si="23"/>
        <v>0</v>
      </c>
      <c r="G73" s="208">
        <f t="shared" si="23"/>
        <v>0</v>
      </c>
      <c r="H73" s="343"/>
      <c r="I73" s="571"/>
      <c r="J73" s="350"/>
      <c r="K73" s="343"/>
      <c r="L73" s="571"/>
      <c r="M73" s="350"/>
      <c r="N73" s="343"/>
      <c r="O73" s="571"/>
      <c r="P73" s="350"/>
      <c r="Q73" s="343"/>
      <c r="R73" s="571"/>
      <c r="S73" s="350"/>
      <c r="T73" s="343"/>
      <c r="U73" s="571"/>
      <c r="V73" s="350"/>
      <c r="W73" s="343"/>
      <c r="X73" s="571"/>
      <c r="Y73" s="350"/>
      <c r="Z73" s="343"/>
      <c r="AA73" s="571"/>
      <c r="AB73" s="350"/>
      <c r="AD73" s="203"/>
      <c r="AE73" s="203"/>
    </row>
    <row r="74" spans="1:31" ht="25.5" customHeight="1">
      <c r="A74" s="802">
        <v>68</v>
      </c>
      <c r="B74" s="802"/>
      <c r="C74" s="440" t="s">
        <v>431</v>
      </c>
      <c r="D74" s="371" t="s">
        <v>432</v>
      </c>
      <c r="E74" s="208">
        <f t="shared" si="23"/>
        <v>16252491</v>
      </c>
      <c r="F74" s="208">
        <f t="shared" si="23"/>
        <v>33689524</v>
      </c>
      <c r="G74" s="208">
        <f t="shared" si="23"/>
        <v>15190463</v>
      </c>
      <c r="H74" s="343">
        <v>10911081</v>
      </c>
      <c r="I74" s="571">
        <v>11161081</v>
      </c>
      <c r="J74" s="350">
        <v>1163150</v>
      </c>
      <c r="K74" s="343">
        <v>4200000</v>
      </c>
      <c r="L74" s="571">
        <v>3938724</v>
      </c>
      <c r="M74" s="350">
        <v>2460304</v>
      </c>
      <c r="N74" s="343"/>
      <c r="O74" s="571">
        <v>4991635</v>
      </c>
      <c r="P74" s="350">
        <v>4991635</v>
      </c>
      <c r="Q74" s="343">
        <v>1141410</v>
      </c>
      <c r="R74" s="571">
        <v>2442912</v>
      </c>
      <c r="S74" s="350">
        <v>2176452</v>
      </c>
      <c r="T74" s="343"/>
      <c r="U74" s="571">
        <v>2305556</v>
      </c>
      <c r="V74" s="350">
        <v>2305556</v>
      </c>
      <c r="W74" s="343"/>
      <c r="X74" s="571"/>
      <c r="Y74" s="350"/>
      <c r="Z74" s="343"/>
      <c r="AA74" s="571">
        <v>8849616</v>
      </c>
      <c r="AB74" s="350">
        <v>2093366</v>
      </c>
      <c r="AD74" s="203"/>
      <c r="AE74" s="203"/>
    </row>
    <row r="75" spans="1:31" ht="25.5" customHeight="1">
      <c r="A75" s="802">
        <v>69</v>
      </c>
      <c r="B75" s="802"/>
      <c r="C75" s="435" t="s">
        <v>433</v>
      </c>
      <c r="D75" s="371" t="s">
        <v>434</v>
      </c>
      <c r="E75" s="208">
        <f t="shared" si="23"/>
        <v>30000</v>
      </c>
      <c r="F75" s="208">
        <f t="shared" si="23"/>
        <v>30000</v>
      </c>
      <c r="G75" s="208">
        <f t="shared" si="23"/>
        <v>10000</v>
      </c>
      <c r="H75" s="343">
        <v>30000</v>
      </c>
      <c r="I75" s="571">
        <v>30000</v>
      </c>
      <c r="J75" s="350">
        <v>10000</v>
      </c>
      <c r="K75" s="343"/>
      <c r="L75" s="571"/>
      <c r="M75" s="350"/>
      <c r="N75" s="343"/>
      <c r="O75" s="571"/>
      <c r="P75" s="350"/>
      <c r="Q75" s="343"/>
      <c r="R75" s="571"/>
      <c r="S75" s="350"/>
      <c r="T75" s="343"/>
      <c r="U75" s="571"/>
      <c r="V75" s="350"/>
      <c r="W75" s="343"/>
      <c r="X75" s="571"/>
      <c r="Y75" s="350"/>
      <c r="Z75" s="343"/>
      <c r="AA75" s="571"/>
      <c r="AB75" s="350"/>
      <c r="AD75" s="203"/>
      <c r="AE75" s="203"/>
    </row>
    <row r="76" spans="1:31" ht="25.5" customHeight="1">
      <c r="A76" s="802">
        <v>70</v>
      </c>
      <c r="B76" s="802"/>
      <c r="C76" s="435" t="s">
        <v>435</v>
      </c>
      <c r="D76" s="371" t="s">
        <v>436</v>
      </c>
      <c r="E76" s="208">
        <f t="shared" si="23"/>
        <v>0</v>
      </c>
      <c r="F76" s="208">
        <f t="shared" si="23"/>
        <v>0</v>
      </c>
      <c r="G76" s="208">
        <f t="shared" si="23"/>
        <v>0</v>
      </c>
      <c r="H76" s="343"/>
      <c r="I76" s="571"/>
      <c r="J76" s="350"/>
      <c r="K76" s="343"/>
      <c r="L76" s="571"/>
      <c r="M76" s="350"/>
      <c r="N76" s="343"/>
      <c r="O76" s="571"/>
      <c r="P76" s="350"/>
      <c r="Q76" s="343"/>
      <c r="R76" s="571"/>
      <c r="S76" s="350"/>
      <c r="T76" s="343"/>
      <c r="U76" s="571"/>
      <c r="V76" s="350"/>
      <c r="W76" s="343"/>
      <c r="X76" s="571"/>
      <c r="Y76" s="350"/>
      <c r="Z76" s="343"/>
      <c r="AA76" s="571"/>
      <c r="AB76" s="350"/>
      <c r="AD76" s="203"/>
      <c r="AE76" s="203"/>
    </row>
    <row r="77" spans="1:31" ht="25.5" customHeight="1">
      <c r="A77" s="802">
        <v>71</v>
      </c>
      <c r="B77" s="802"/>
      <c r="C77" s="435" t="s">
        <v>437</v>
      </c>
      <c r="D77" s="371" t="s">
        <v>438</v>
      </c>
      <c r="E77" s="208">
        <f t="shared" si="23"/>
        <v>95372584</v>
      </c>
      <c r="F77" s="208">
        <f t="shared" si="23"/>
        <v>127379343</v>
      </c>
      <c r="G77" s="208">
        <f t="shared" si="23"/>
        <v>5674398</v>
      </c>
      <c r="H77" s="343">
        <v>93768413</v>
      </c>
      <c r="I77" s="571">
        <v>110360178</v>
      </c>
      <c r="J77" s="350">
        <v>3157101</v>
      </c>
      <c r="K77" s="343">
        <v>1296000</v>
      </c>
      <c r="L77" s="571">
        <v>1296000</v>
      </c>
      <c r="M77" s="350">
        <v>632269</v>
      </c>
      <c r="N77" s="343"/>
      <c r="O77" s="571">
        <v>121548</v>
      </c>
      <c r="P77" s="350">
        <v>121548</v>
      </c>
      <c r="Q77" s="343">
        <v>308171</v>
      </c>
      <c r="R77" s="571">
        <v>526429</v>
      </c>
      <c r="S77" s="350">
        <v>456505</v>
      </c>
      <c r="T77" s="343"/>
      <c r="U77" s="571">
        <v>622499</v>
      </c>
      <c r="V77" s="350">
        <v>622499</v>
      </c>
      <c r="W77" s="343"/>
      <c r="X77" s="571">
        <v>11639011</v>
      </c>
      <c r="Y77" s="350"/>
      <c r="Z77" s="343"/>
      <c r="AA77" s="571">
        <v>2813678</v>
      </c>
      <c r="AB77" s="350">
        <v>684476</v>
      </c>
      <c r="AD77" s="203"/>
      <c r="AE77" s="203"/>
    </row>
    <row r="78" spans="1:31" s="202" customFormat="1" ht="25.5" customHeight="1">
      <c r="A78" s="804">
        <v>72</v>
      </c>
      <c r="B78" s="804"/>
      <c r="C78" s="441" t="s">
        <v>769</v>
      </c>
      <c r="D78" s="376" t="s">
        <v>439</v>
      </c>
      <c r="E78" s="214">
        <f>SUM(E71:E77)</f>
        <v>1026655806</v>
      </c>
      <c r="F78" s="214">
        <f>SUM(F71:F77)</f>
        <v>1355969896</v>
      </c>
      <c r="G78" s="214">
        <f>SUM(G71:G77)</f>
        <v>81059825</v>
      </c>
      <c r="H78" s="345">
        <f aca="true" t="shared" si="24" ref="H78:V78">SUM(H71:H77)</f>
        <v>1019110225</v>
      </c>
      <c r="I78" s="433">
        <f t="shared" si="24"/>
        <v>1243670384</v>
      </c>
      <c r="J78" s="353">
        <f t="shared" si="24"/>
        <v>57623632</v>
      </c>
      <c r="K78" s="345">
        <f t="shared" si="24"/>
        <v>6096000</v>
      </c>
      <c r="L78" s="433">
        <f t="shared" si="24"/>
        <v>6096000</v>
      </c>
      <c r="M78" s="353">
        <f t="shared" si="24"/>
        <v>3953849</v>
      </c>
      <c r="N78" s="345">
        <f t="shared" si="24"/>
        <v>0</v>
      </c>
      <c r="O78" s="433">
        <f t="shared" si="24"/>
        <v>5205583</v>
      </c>
      <c r="P78" s="353">
        <f t="shared" si="24"/>
        <v>5205583</v>
      </c>
      <c r="Q78" s="345">
        <f t="shared" si="24"/>
        <v>1449581</v>
      </c>
      <c r="R78" s="433">
        <f t="shared" si="24"/>
        <v>27151156</v>
      </c>
      <c r="S78" s="353">
        <f t="shared" si="24"/>
        <v>8129137</v>
      </c>
      <c r="T78" s="345">
        <f t="shared" si="24"/>
        <v>0</v>
      </c>
      <c r="U78" s="433">
        <f t="shared" si="24"/>
        <v>2928055</v>
      </c>
      <c r="V78" s="353">
        <f t="shared" si="24"/>
        <v>2928055</v>
      </c>
      <c r="W78" s="345">
        <f>SUM(W71:W77)</f>
        <v>0</v>
      </c>
      <c r="X78" s="433">
        <f>SUM(X71:X77)</f>
        <v>57684011</v>
      </c>
      <c r="Y78" s="353"/>
      <c r="Z78" s="345">
        <f>SUM(Z71:Z77)</f>
        <v>0</v>
      </c>
      <c r="AA78" s="433">
        <f>SUM(AA71:AA77)</f>
        <v>13234707</v>
      </c>
      <c r="AB78" s="353">
        <f>SUM(AB71:AB77)</f>
        <v>3219569</v>
      </c>
      <c r="AD78" s="203"/>
      <c r="AE78" s="203"/>
    </row>
    <row r="79" spans="1:31" ht="25.5" customHeight="1">
      <c r="A79" s="802">
        <v>73</v>
      </c>
      <c r="B79" s="802"/>
      <c r="C79" s="377" t="s">
        <v>440</v>
      </c>
      <c r="D79" s="371" t="s">
        <v>441</v>
      </c>
      <c r="E79" s="208">
        <f aca="true" t="shared" si="25" ref="E79:G82">SUM(H79,K79,N79,Q79,T79,W79,Z79)</f>
        <v>8644302</v>
      </c>
      <c r="F79" s="208">
        <f t="shared" si="25"/>
        <v>10401032</v>
      </c>
      <c r="G79" s="208">
        <f t="shared" si="25"/>
        <v>5889260</v>
      </c>
      <c r="H79" s="343">
        <v>1834302</v>
      </c>
      <c r="I79" s="571">
        <v>8995912</v>
      </c>
      <c r="J79" s="350">
        <v>5889260</v>
      </c>
      <c r="K79" s="343"/>
      <c r="L79" s="571"/>
      <c r="M79" s="350"/>
      <c r="N79" s="343"/>
      <c r="O79" s="571"/>
      <c r="P79" s="350"/>
      <c r="Q79" s="343">
        <v>6810000</v>
      </c>
      <c r="R79" s="571">
        <v>1405120</v>
      </c>
      <c r="S79" s="350"/>
      <c r="T79" s="343"/>
      <c r="U79" s="571"/>
      <c r="V79" s="350"/>
      <c r="W79" s="343"/>
      <c r="X79" s="571"/>
      <c r="Y79" s="350"/>
      <c r="Z79" s="343"/>
      <c r="AA79" s="571"/>
      <c r="AB79" s="350"/>
      <c r="AD79" s="203"/>
      <c r="AE79" s="203"/>
    </row>
    <row r="80" spans="1:31" ht="25.5" customHeight="1">
      <c r="A80" s="802">
        <v>74</v>
      </c>
      <c r="B80" s="802"/>
      <c r="C80" s="377" t="s">
        <v>442</v>
      </c>
      <c r="D80" s="371" t="s">
        <v>443</v>
      </c>
      <c r="E80" s="208">
        <f t="shared" si="25"/>
        <v>0</v>
      </c>
      <c r="F80" s="208">
        <f t="shared" si="25"/>
        <v>0</v>
      </c>
      <c r="G80" s="208">
        <f t="shared" si="25"/>
        <v>0</v>
      </c>
      <c r="H80" s="343"/>
      <c r="I80" s="571"/>
      <c r="J80" s="350"/>
      <c r="K80" s="343"/>
      <c r="L80" s="571"/>
      <c r="M80" s="350"/>
      <c r="N80" s="343"/>
      <c r="O80" s="571"/>
      <c r="P80" s="350"/>
      <c r="Q80" s="343"/>
      <c r="R80" s="571"/>
      <c r="S80" s="350"/>
      <c r="T80" s="343"/>
      <c r="U80" s="571"/>
      <c r="V80" s="350"/>
      <c r="W80" s="343"/>
      <c r="X80" s="571"/>
      <c r="Y80" s="350"/>
      <c r="Z80" s="343"/>
      <c r="AA80" s="571"/>
      <c r="AB80" s="350"/>
      <c r="AD80" s="203"/>
      <c r="AE80" s="203"/>
    </row>
    <row r="81" spans="1:31" ht="25.5" customHeight="1">
      <c r="A81" s="802">
        <v>75</v>
      </c>
      <c r="B81" s="802"/>
      <c r="C81" s="377" t="s">
        <v>444</v>
      </c>
      <c r="D81" s="371" t="s">
        <v>445</v>
      </c>
      <c r="E81" s="208">
        <f t="shared" si="25"/>
        <v>0</v>
      </c>
      <c r="F81" s="208">
        <f t="shared" si="25"/>
        <v>0</v>
      </c>
      <c r="G81" s="208">
        <f t="shared" si="25"/>
        <v>0</v>
      </c>
      <c r="H81" s="343"/>
      <c r="I81" s="571"/>
      <c r="J81" s="350"/>
      <c r="K81" s="343"/>
      <c r="L81" s="571"/>
      <c r="M81" s="350"/>
      <c r="N81" s="343"/>
      <c r="O81" s="571"/>
      <c r="P81" s="350"/>
      <c r="Q81" s="343"/>
      <c r="R81" s="571"/>
      <c r="S81" s="350"/>
      <c r="T81" s="343"/>
      <c r="U81" s="571"/>
      <c r="V81" s="350"/>
      <c r="W81" s="343"/>
      <c r="X81" s="571"/>
      <c r="Y81" s="350"/>
      <c r="Z81" s="343"/>
      <c r="AA81" s="571"/>
      <c r="AB81" s="350"/>
      <c r="AD81" s="203"/>
      <c r="AE81" s="203"/>
    </row>
    <row r="82" spans="1:31" ht="25.5" customHeight="1">
      <c r="A82" s="802">
        <v>76</v>
      </c>
      <c r="B82" s="802"/>
      <c r="C82" s="377" t="s">
        <v>446</v>
      </c>
      <c r="D82" s="371" t="s">
        <v>447</v>
      </c>
      <c r="E82" s="208">
        <f t="shared" si="25"/>
        <v>2333961</v>
      </c>
      <c r="F82" s="208">
        <f t="shared" si="25"/>
        <v>3967596</v>
      </c>
      <c r="G82" s="208">
        <f t="shared" si="25"/>
        <v>1590100</v>
      </c>
      <c r="H82" s="343">
        <v>495261</v>
      </c>
      <c r="I82" s="571">
        <v>2428896</v>
      </c>
      <c r="J82" s="350">
        <v>1590100</v>
      </c>
      <c r="K82" s="343"/>
      <c r="L82" s="571"/>
      <c r="M82" s="350"/>
      <c r="N82" s="343"/>
      <c r="O82" s="571"/>
      <c r="P82" s="350"/>
      <c r="Q82" s="343">
        <v>1838700</v>
      </c>
      <c r="R82" s="571">
        <v>1538700</v>
      </c>
      <c r="S82" s="350"/>
      <c r="T82" s="343"/>
      <c r="U82" s="571"/>
      <c r="V82" s="350"/>
      <c r="W82" s="343"/>
      <c r="X82" s="571"/>
      <c r="Y82" s="350"/>
      <c r="Z82" s="343"/>
      <c r="AA82" s="571"/>
      <c r="AB82" s="350"/>
      <c r="AD82" s="203"/>
      <c r="AE82" s="203"/>
    </row>
    <row r="83" spans="1:31" s="202" customFormat="1" ht="25.5" customHeight="1">
      <c r="A83" s="804">
        <v>77</v>
      </c>
      <c r="B83" s="804"/>
      <c r="C83" s="439" t="s">
        <v>768</v>
      </c>
      <c r="D83" s="376" t="s">
        <v>448</v>
      </c>
      <c r="E83" s="213">
        <f>SUM(E79:E82)</f>
        <v>10978263</v>
      </c>
      <c r="F83" s="213">
        <f>SUM(F79:F82)</f>
        <v>14368628</v>
      </c>
      <c r="G83" s="213">
        <f>SUM(G79:G82)</f>
        <v>7479360</v>
      </c>
      <c r="H83" s="345">
        <f aca="true" t="shared" si="26" ref="H83:V83">SUM(H79:H82)</f>
        <v>2329563</v>
      </c>
      <c r="I83" s="433">
        <f t="shared" si="26"/>
        <v>11424808</v>
      </c>
      <c r="J83" s="353">
        <f t="shared" si="26"/>
        <v>7479360</v>
      </c>
      <c r="K83" s="345">
        <f t="shared" si="26"/>
        <v>0</v>
      </c>
      <c r="L83" s="433">
        <f t="shared" si="26"/>
        <v>0</v>
      </c>
      <c r="M83" s="353">
        <f t="shared" si="26"/>
        <v>0</v>
      </c>
      <c r="N83" s="345">
        <f t="shared" si="26"/>
        <v>0</v>
      </c>
      <c r="O83" s="433">
        <f t="shared" si="26"/>
        <v>0</v>
      </c>
      <c r="P83" s="353">
        <f t="shared" si="26"/>
        <v>0</v>
      </c>
      <c r="Q83" s="345">
        <f t="shared" si="26"/>
        <v>8648700</v>
      </c>
      <c r="R83" s="433">
        <f t="shared" si="26"/>
        <v>2943820</v>
      </c>
      <c r="S83" s="353">
        <f t="shared" si="26"/>
        <v>0</v>
      </c>
      <c r="T83" s="345">
        <f t="shared" si="26"/>
        <v>0</v>
      </c>
      <c r="U83" s="433">
        <f t="shared" si="26"/>
        <v>0</v>
      </c>
      <c r="V83" s="353">
        <f t="shared" si="26"/>
        <v>0</v>
      </c>
      <c r="W83" s="345">
        <f>SUM(W79:W82)</f>
        <v>0</v>
      </c>
      <c r="X83" s="433">
        <f>SUM(X79:X82)</f>
        <v>0</v>
      </c>
      <c r="Y83" s="353"/>
      <c r="Z83" s="345">
        <f>SUM(Z79:Z82)</f>
        <v>0</v>
      </c>
      <c r="AA83" s="433">
        <f>SUM(AA79:AA82)</f>
        <v>0</v>
      </c>
      <c r="AB83" s="353">
        <f>SUM(AB79:AB82)</f>
        <v>0</v>
      </c>
      <c r="AD83" s="203"/>
      <c r="AE83" s="203"/>
    </row>
    <row r="84" spans="1:31" ht="25.5" customHeight="1">
      <c r="A84" s="802">
        <v>78</v>
      </c>
      <c r="B84" s="802"/>
      <c r="C84" s="377" t="s">
        <v>449</v>
      </c>
      <c r="D84" s="371" t="s">
        <v>450</v>
      </c>
      <c r="E84" s="208">
        <f aca="true" t="shared" si="27" ref="E84:E92">SUM(H84,K84,N84,Q84,T84,W84,Z84)</f>
        <v>0</v>
      </c>
      <c r="F84" s="208">
        <f aca="true" t="shared" si="28" ref="F84:G92">SUM(I84,L84,O84,R84,U84,X84,AA84)</f>
        <v>0</v>
      </c>
      <c r="G84" s="208">
        <f t="shared" si="28"/>
        <v>0</v>
      </c>
      <c r="H84" s="343"/>
      <c r="I84" s="571"/>
      <c r="J84" s="350"/>
      <c r="K84" s="343"/>
      <c r="L84" s="571"/>
      <c r="M84" s="350"/>
      <c r="N84" s="343"/>
      <c r="O84" s="571"/>
      <c r="P84" s="350"/>
      <c r="Q84" s="343"/>
      <c r="R84" s="571"/>
      <c r="S84" s="350"/>
      <c r="T84" s="343"/>
      <c r="U84" s="571"/>
      <c r="V84" s="350"/>
      <c r="W84" s="343"/>
      <c r="X84" s="571"/>
      <c r="Y84" s="350"/>
      <c r="Z84" s="343"/>
      <c r="AA84" s="571"/>
      <c r="AB84" s="350"/>
      <c r="AD84" s="203"/>
      <c r="AE84" s="203"/>
    </row>
    <row r="85" spans="1:31" ht="25.5" customHeight="1">
      <c r="A85" s="802">
        <v>79</v>
      </c>
      <c r="B85" s="802"/>
      <c r="C85" s="377" t="s">
        <v>451</v>
      </c>
      <c r="D85" s="371" t="s">
        <v>452</v>
      </c>
      <c r="E85" s="208">
        <f t="shared" si="27"/>
        <v>0</v>
      </c>
      <c r="F85" s="208">
        <f t="shared" si="28"/>
        <v>0</v>
      </c>
      <c r="G85" s="208">
        <f t="shared" si="28"/>
        <v>0</v>
      </c>
      <c r="H85" s="343"/>
      <c r="I85" s="571"/>
      <c r="J85" s="350"/>
      <c r="K85" s="343"/>
      <c r="L85" s="571"/>
      <c r="M85" s="350"/>
      <c r="N85" s="343"/>
      <c r="O85" s="571"/>
      <c r="P85" s="350"/>
      <c r="Q85" s="343"/>
      <c r="R85" s="571"/>
      <c r="S85" s="350"/>
      <c r="T85" s="343"/>
      <c r="U85" s="571"/>
      <c r="V85" s="350"/>
      <c r="W85" s="343"/>
      <c r="X85" s="571"/>
      <c r="Y85" s="350"/>
      <c r="Z85" s="343"/>
      <c r="AA85" s="571"/>
      <c r="AB85" s="350"/>
      <c r="AD85" s="203"/>
      <c r="AE85" s="203"/>
    </row>
    <row r="86" spans="1:31" ht="25.5" customHeight="1">
      <c r="A86" s="802">
        <v>80</v>
      </c>
      <c r="B86" s="802"/>
      <c r="C86" s="377" t="s">
        <v>453</v>
      </c>
      <c r="D86" s="371" t="s">
        <v>454</v>
      </c>
      <c r="E86" s="208">
        <f t="shared" si="27"/>
        <v>0</v>
      </c>
      <c r="F86" s="208">
        <f t="shared" si="28"/>
        <v>0</v>
      </c>
      <c r="G86" s="208">
        <f t="shared" si="28"/>
        <v>0</v>
      </c>
      <c r="H86" s="343"/>
      <c r="I86" s="571"/>
      <c r="J86" s="350"/>
      <c r="K86" s="343"/>
      <c r="L86" s="571"/>
      <c r="M86" s="350"/>
      <c r="N86" s="343"/>
      <c r="O86" s="571"/>
      <c r="P86" s="350"/>
      <c r="Q86" s="343"/>
      <c r="R86" s="571"/>
      <c r="S86" s="350"/>
      <c r="T86" s="343"/>
      <c r="U86" s="571"/>
      <c r="V86" s="350"/>
      <c r="W86" s="343"/>
      <c r="X86" s="571"/>
      <c r="Y86" s="350"/>
      <c r="Z86" s="343"/>
      <c r="AA86" s="571"/>
      <c r="AB86" s="350"/>
      <c r="AD86" s="203"/>
      <c r="AE86" s="203"/>
    </row>
    <row r="87" spans="1:31" ht="25.5" customHeight="1">
      <c r="A87" s="802">
        <v>81</v>
      </c>
      <c r="B87" s="802"/>
      <c r="C87" s="377" t="s">
        <v>455</v>
      </c>
      <c r="D87" s="371" t="s">
        <v>456</v>
      </c>
      <c r="E87" s="208">
        <f t="shared" si="27"/>
        <v>0</v>
      </c>
      <c r="F87" s="208">
        <f t="shared" si="28"/>
        <v>42482</v>
      </c>
      <c r="G87" s="208">
        <f t="shared" si="28"/>
        <v>42482</v>
      </c>
      <c r="H87" s="343"/>
      <c r="I87" s="571">
        <v>42482</v>
      </c>
      <c r="J87" s="350">
        <v>42482</v>
      </c>
      <c r="K87" s="343"/>
      <c r="L87" s="571"/>
      <c r="M87" s="350"/>
      <c r="N87" s="343"/>
      <c r="O87" s="571"/>
      <c r="P87" s="350"/>
      <c r="Q87" s="343"/>
      <c r="R87" s="571"/>
      <c r="S87" s="350"/>
      <c r="T87" s="343"/>
      <c r="U87" s="571"/>
      <c r="V87" s="350"/>
      <c r="W87" s="343"/>
      <c r="X87" s="571"/>
      <c r="Y87" s="350"/>
      <c r="Z87" s="343"/>
      <c r="AA87" s="571"/>
      <c r="AB87" s="350"/>
      <c r="AD87" s="203"/>
      <c r="AE87" s="203"/>
    </row>
    <row r="88" spans="1:31" ht="25.5" customHeight="1">
      <c r="A88" s="802">
        <v>82</v>
      </c>
      <c r="B88" s="802"/>
      <c r="C88" s="377" t="s">
        <v>457</v>
      </c>
      <c r="D88" s="371" t="s">
        <v>458</v>
      </c>
      <c r="E88" s="208">
        <f t="shared" si="27"/>
        <v>0</v>
      </c>
      <c r="F88" s="208">
        <f t="shared" si="28"/>
        <v>0</v>
      </c>
      <c r="G88" s="208">
        <f t="shared" si="28"/>
        <v>0</v>
      </c>
      <c r="H88" s="343"/>
      <c r="I88" s="571"/>
      <c r="J88" s="350"/>
      <c r="K88" s="343"/>
      <c r="L88" s="571"/>
      <c r="M88" s="350"/>
      <c r="N88" s="343"/>
      <c r="O88" s="571"/>
      <c r="P88" s="350"/>
      <c r="Q88" s="343"/>
      <c r="R88" s="571"/>
      <c r="S88" s="350"/>
      <c r="T88" s="343"/>
      <c r="U88" s="571"/>
      <c r="V88" s="350"/>
      <c r="W88" s="343"/>
      <c r="X88" s="571"/>
      <c r="Y88" s="350"/>
      <c r="Z88" s="343"/>
      <c r="AA88" s="571"/>
      <c r="AB88" s="350"/>
      <c r="AD88" s="203"/>
      <c r="AE88" s="203"/>
    </row>
    <row r="89" spans="1:31" ht="25.5" customHeight="1">
      <c r="A89" s="802">
        <v>83</v>
      </c>
      <c r="B89" s="802"/>
      <c r="C89" s="377" t="s">
        <v>459</v>
      </c>
      <c r="D89" s="371" t="s">
        <v>460</v>
      </c>
      <c r="E89" s="208">
        <f t="shared" si="27"/>
        <v>0</v>
      </c>
      <c r="F89" s="208">
        <f t="shared" si="28"/>
        <v>0</v>
      </c>
      <c r="G89" s="208">
        <f t="shared" si="28"/>
        <v>0</v>
      </c>
      <c r="H89" s="343"/>
      <c r="I89" s="571"/>
      <c r="J89" s="350"/>
      <c r="K89" s="343"/>
      <c r="L89" s="571"/>
      <c r="M89" s="350"/>
      <c r="N89" s="343"/>
      <c r="O89" s="571"/>
      <c r="P89" s="350"/>
      <c r="Q89" s="343"/>
      <c r="R89" s="571"/>
      <c r="S89" s="350"/>
      <c r="T89" s="343"/>
      <c r="U89" s="571"/>
      <c r="V89" s="350"/>
      <c r="W89" s="343"/>
      <c r="X89" s="571"/>
      <c r="Y89" s="350"/>
      <c r="Z89" s="343"/>
      <c r="AA89" s="571"/>
      <c r="AB89" s="350"/>
      <c r="AD89" s="203"/>
      <c r="AE89" s="203"/>
    </row>
    <row r="90" spans="1:31" ht="25.5" customHeight="1">
      <c r="A90" s="802">
        <v>84</v>
      </c>
      <c r="B90" s="802"/>
      <c r="C90" s="377" t="s">
        <v>461</v>
      </c>
      <c r="D90" s="371" t="s">
        <v>462</v>
      </c>
      <c r="E90" s="208">
        <f t="shared" si="27"/>
        <v>0</v>
      </c>
      <c r="F90" s="208">
        <f t="shared" si="28"/>
        <v>0</v>
      </c>
      <c r="G90" s="208">
        <f t="shared" si="28"/>
        <v>0</v>
      </c>
      <c r="H90" s="343"/>
      <c r="I90" s="571"/>
      <c r="J90" s="350"/>
      <c r="K90" s="343"/>
      <c r="L90" s="571"/>
      <c r="M90" s="350"/>
      <c r="N90" s="343"/>
      <c r="O90" s="571"/>
      <c r="P90" s="350"/>
      <c r="Q90" s="343"/>
      <c r="R90" s="571"/>
      <c r="S90" s="350"/>
      <c r="T90" s="343"/>
      <c r="U90" s="571"/>
      <c r="V90" s="350"/>
      <c r="W90" s="343"/>
      <c r="X90" s="571"/>
      <c r="Y90" s="350"/>
      <c r="Z90" s="343"/>
      <c r="AA90" s="571"/>
      <c r="AB90" s="350"/>
      <c r="AD90" s="203"/>
      <c r="AE90" s="203"/>
    </row>
    <row r="91" spans="1:31" ht="25.5" customHeight="1">
      <c r="A91" s="802">
        <v>85</v>
      </c>
      <c r="B91" s="802"/>
      <c r="C91" s="377" t="s">
        <v>463</v>
      </c>
      <c r="D91" s="371" t="s">
        <v>464</v>
      </c>
      <c r="E91" s="208">
        <f t="shared" si="27"/>
        <v>0</v>
      </c>
      <c r="F91" s="208">
        <f t="shared" si="28"/>
        <v>0</v>
      </c>
      <c r="G91" s="208">
        <f t="shared" si="28"/>
        <v>0</v>
      </c>
      <c r="H91" s="343"/>
      <c r="I91" s="571"/>
      <c r="J91" s="350"/>
      <c r="K91" s="343"/>
      <c r="L91" s="571"/>
      <c r="M91" s="350"/>
      <c r="N91" s="343"/>
      <c r="O91" s="571"/>
      <c r="P91" s="350"/>
      <c r="Q91" s="343"/>
      <c r="R91" s="571"/>
      <c r="S91" s="350"/>
      <c r="T91" s="343"/>
      <c r="U91" s="571"/>
      <c r="V91" s="350"/>
      <c r="W91" s="343"/>
      <c r="X91" s="571"/>
      <c r="Y91" s="350"/>
      <c r="Z91" s="343"/>
      <c r="AA91" s="571"/>
      <c r="AB91" s="350"/>
      <c r="AD91" s="203"/>
      <c r="AE91" s="203"/>
    </row>
    <row r="92" spans="1:31" ht="25.5" customHeight="1">
      <c r="A92" s="802">
        <v>86</v>
      </c>
      <c r="B92" s="802"/>
      <c r="C92" s="377" t="s">
        <v>465</v>
      </c>
      <c r="D92" s="371" t="s">
        <v>466</v>
      </c>
      <c r="E92" s="208">
        <f t="shared" si="27"/>
        <v>86786900</v>
      </c>
      <c r="F92" s="208">
        <f t="shared" si="28"/>
        <v>16750000</v>
      </c>
      <c r="G92" s="208">
        <f t="shared" si="28"/>
        <v>16000000</v>
      </c>
      <c r="H92" s="343">
        <v>86786900</v>
      </c>
      <c r="I92" s="571">
        <v>16750000</v>
      </c>
      <c r="J92" s="350">
        <v>16000000</v>
      </c>
      <c r="K92" s="343"/>
      <c r="L92" s="571"/>
      <c r="M92" s="350"/>
      <c r="N92" s="343"/>
      <c r="O92" s="571"/>
      <c r="P92" s="350"/>
      <c r="Q92" s="343"/>
      <c r="R92" s="571"/>
      <c r="S92" s="350"/>
      <c r="T92" s="343"/>
      <c r="U92" s="571"/>
      <c r="V92" s="350"/>
      <c r="W92" s="343"/>
      <c r="X92" s="571"/>
      <c r="Y92" s="350"/>
      <c r="Z92" s="343"/>
      <c r="AA92" s="571"/>
      <c r="AB92" s="350"/>
      <c r="AD92" s="203"/>
      <c r="AE92" s="203"/>
    </row>
    <row r="93" spans="1:31" ht="25.5" customHeight="1">
      <c r="A93" s="804">
        <v>87</v>
      </c>
      <c r="B93" s="804"/>
      <c r="C93" s="439" t="s">
        <v>767</v>
      </c>
      <c r="D93" s="376" t="s">
        <v>467</v>
      </c>
      <c r="E93" s="213">
        <f>SUM(E84:E92)</f>
        <v>86786900</v>
      </c>
      <c r="F93" s="213">
        <f>SUM(F84:F92)</f>
        <v>16792482</v>
      </c>
      <c r="G93" s="213">
        <f>SUM(G84:G92)</f>
        <v>16042482</v>
      </c>
      <c r="H93" s="345">
        <f aca="true" t="shared" si="29" ref="H93:V93">SUM(H84:H92)</f>
        <v>86786900</v>
      </c>
      <c r="I93" s="433">
        <f t="shared" si="29"/>
        <v>16792482</v>
      </c>
      <c r="J93" s="353">
        <f t="shared" si="29"/>
        <v>16042482</v>
      </c>
      <c r="K93" s="345">
        <f t="shared" si="29"/>
        <v>0</v>
      </c>
      <c r="L93" s="433">
        <f t="shared" si="29"/>
        <v>0</v>
      </c>
      <c r="M93" s="353">
        <f t="shared" si="29"/>
        <v>0</v>
      </c>
      <c r="N93" s="345">
        <f t="shared" si="29"/>
        <v>0</v>
      </c>
      <c r="O93" s="433">
        <f t="shared" si="29"/>
        <v>0</v>
      </c>
      <c r="P93" s="353">
        <f t="shared" si="29"/>
        <v>0</v>
      </c>
      <c r="Q93" s="345">
        <f t="shared" si="29"/>
        <v>0</v>
      </c>
      <c r="R93" s="433">
        <f t="shared" si="29"/>
        <v>0</v>
      </c>
      <c r="S93" s="353">
        <f t="shared" si="29"/>
        <v>0</v>
      </c>
      <c r="T93" s="345">
        <f t="shared" si="29"/>
        <v>0</v>
      </c>
      <c r="U93" s="433">
        <f t="shared" si="29"/>
        <v>0</v>
      </c>
      <c r="V93" s="353">
        <f t="shared" si="29"/>
        <v>0</v>
      </c>
      <c r="W93" s="345">
        <f>SUM(W84:W92)</f>
        <v>0</v>
      </c>
      <c r="X93" s="433">
        <f>SUM(X84:X92)</f>
        <v>0</v>
      </c>
      <c r="Y93" s="353"/>
      <c r="Z93" s="345">
        <f>SUM(Z84:Z92)</f>
        <v>0</v>
      </c>
      <c r="AA93" s="433">
        <f>SUM(AA84:AA92)</f>
        <v>0</v>
      </c>
      <c r="AB93" s="353">
        <f>SUM(AB84:AB92)</f>
        <v>0</v>
      </c>
      <c r="AD93" s="203"/>
      <c r="AE93" s="203"/>
    </row>
    <row r="94" spans="1:31" s="202" customFormat="1" ht="25.5" customHeight="1">
      <c r="A94" s="804">
        <v>88</v>
      </c>
      <c r="B94" s="804"/>
      <c r="C94" s="441" t="s">
        <v>766</v>
      </c>
      <c r="D94" s="376" t="s">
        <v>468</v>
      </c>
      <c r="E94" s="213">
        <f>SUM(E17,E18,E43,E52,E70,E78,E83,E93)</f>
        <v>2302402363</v>
      </c>
      <c r="F94" s="213">
        <f>SUM(F17,F18,F43,F52,F70,F78,F83,F93)</f>
        <v>2688600068</v>
      </c>
      <c r="G94" s="213">
        <f>SUM(G17,G18,G43,G52,G70,G78,G83,G93)</f>
        <v>1133519203</v>
      </c>
      <c r="H94" s="345">
        <f aca="true" t="shared" si="30" ref="H94:V94">SUM(H17,H18,H43,H52,H70,H78,H83,H93)</f>
        <v>1563972973</v>
      </c>
      <c r="I94" s="433">
        <f t="shared" si="30"/>
        <v>1766343492</v>
      </c>
      <c r="J94" s="353">
        <f t="shared" si="30"/>
        <v>398152507</v>
      </c>
      <c r="K94" s="345">
        <f t="shared" si="30"/>
        <v>248564037</v>
      </c>
      <c r="L94" s="433">
        <f t="shared" si="30"/>
        <v>252015871</v>
      </c>
      <c r="M94" s="353">
        <f t="shared" si="30"/>
        <v>211987313</v>
      </c>
      <c r="N94" s="345">
        <f t="shared" si="30"/>
        <v>150050597</v>
      </c>
      <c r="O94" s="433">
        <f t="shared" si="30"/>
        <v>172842048</v>
      </c>
      <c r="P94" s="353">
        <f t="shared" si="30"/>
        <v>169683986</v>
      </c>
      <c r="Q94" s="345">
        <f t="shared" si="30"/>
        <v>111701543</v>
      </c>
      <c r="R94" s="433">
        <f>SUM(R17,R18,R43,R52,R70,R78,R83,R93)</f>
        <v>145985600</v>
      </c>
      <c r="S94" s="353">
        <f t="shared" si="30"/>
        <v>117105826</v>
      </c>
      <c r="T94" s="345">
        <f t="shared" si="30"/>
        <v>223191900</v>
      </c>
      <c r="U94" s="433">
        <f t="shared" si="30"/>
        <v>226427536</v>
      </c>
      <c r="V94" s="353">
        <f t="shared" si="30"/>
        <v>208287115</v>
      </c>
      <c r="W94" s="345">
        <f>SUM(W17,W18,W43,W52,W70,W78,W83,W93)</f>
        <v>4495565</v>
      </c>
      <c r="X94" s="433">
        <f>SUM(X17,X18,X43,X52,X70,X78,X83,X93)</f>
        <v>62827576</v>
      </c>
      <c r="Y94" s="353">
        <v>2284776</v>
      </c>
      <c r="Z94" s="345">
        <f>SUM(Z17,Z18,Z43,Z52,Z70,Z78,Z83,Z93)</f>
        <v>425748</v>
      </c>
      <c r="AA94" s="433">
        <f>SUM(AA17,AA18,AA43,AA52,AA70,AA78,AA83,AA93)</f>
        <v>62157945</v>
      </c>
      <c r="AB94" s="353">
        <f>SUM(AB17,AB18,AB43,AB52,AB70,AB78,AB83,AB93)</f>
        <v>26017680</v>
      </c>
      <c r="AD94" s="203"/>
      <c r="AE94" s="203"/>
    </row>
    <row r="95" spans="1:31" ht="25.5" customHeight="1">
      <c r="A95" s="802">
        <v>89</v>
      </c>
      <c r="B95" s="802"/>
      <c r="C95" s="377" t="s">
        <v>469</v>
      </c>
      <c r="D95" s="370" t="s">
        <v>470</v>
      </c>
      <c r="E95" s="212">
        <f aca="true" t="shared" si="31" ref="E95:G97">SUM(H95,K95,N95,Q95,T95,W95,Z95)</f>
        <v>0</v>
      </c>
      <c r="F95" s="212">
        <f t="shared" si="31"/>
        <v>0</v>
      </c>
      <c r="G95" s="212">
        <f t="shared" si="31"/>
        <v>0</v>
      </c>
      <c r="H95" s="348"/>
      <c r="I95" s="578"/>
      <c r="J95" s="354"/>
      <c r="K95" s="348"/>
      <c r="L95" s="578"/>
      <c r="M95" s="354"/>
      <c r="N95" s="348"/>
      <c r="O95" s="578"/>
      <c r="P95" s="354"/>
      <c r="Q95" s="348"/>
      <c r="R95" s="578"/>
      <c r="S95" s="354"/>
      <c r="T95" s="348"/>
      <c r="U95" s="578"/>
      <c r="V95" s="354"/>
      <c r="W95" s="348"/>
      <c r="X95" s="578"/>
      <c r="Y95" s="354"/>
      <c r="Z95" s="348"/>
      <c r="AA95" s="578"/>
      <c r="AB95" s="354"/>
      <c r="AD95" s="203"/>
      <c r="AE95" s="203"/>
    </row>
    <row r="96" spans="1:31" ht="25.5" customHeight="1">
      <c r="A96" s="802">
        <v>90</v>
      </c>
      <c r="B96" s="802"/>
      <c r="C96" s="377" t="s">
        <v>471</v>
      </c>
      <c r="D96" s="370" t="s">
        <v>472</v>
      </c>
      <c r="E96" s="212">
        <f t="shared" si="31"/>
        <v>0</v>
      </c>
      <c r="F96" s="212">
        <f>SUM(I96,L96,O96,R96,U96,X96,AA96)</f>
        <v>0</v>
      </c>
      <c r="G96" s="212">
        <f>SUM(J96,M96,P96,S96,V96,Y96,AB96)</f>
        <v>0</v>
      </c>
      <c r="H96" s="348"/>
      <c r="I96" s="578"/>
      <c r="J96" s="354"/>
      <c r="K96" s="348"/>
      <c r="L96" s="578"/>
      <c r="M96" s="354"/>
      <c r="N96" s="348"/>
      <c r="O96" s="578"/>
      <c r="P96" s="354"/>
      <c r="Q96" s="348"/>
      <c r="R96" s="578"/>
      <c r="S96" s="354"/>
      <c r="T96" s="348"/>
      <c r="U96" s="578"/>
      <c r="V96" s="354"/>
      <c r="W96" s="348"/>
      <c r="X96" s="578"/>
      <c r="Y96" s="354"/>
      <c r="Z96" s="348"/>
      <c r="AA96" s="578"/>
      <c r="AB96" s="354"/>
      <c r="AD96" s="203"/>
      <c r="AE96" s="203"/>
    </row>
    <row r="97" spans="1:31" ht="25.5" customHeight="1">
      <c r="A97" s="802">
        <v>91</v>
      </c>
      <c r="B97" s="802"/>
      <c r="C97" s="377" t="s">
        <v>473</v>
      </c>
      <c r="D97" s="370" t="s">
        <v>474</v>
      </c>
      <c r="E97" s="212">
        <f t="shared" si="31"/>
        <v>0</v>
      </c>
      <c r="F97" s="212">
        <f t="shared" si="31"/>
        <v>0</v>
      </c>
      <c r="G97" s="212">
        <f t="shared" si="31"/>
        <v>0</v>
      </c>
      <c r="H97" s="348"/>
      <c r="I97" s="578"/>
      <c r="J97" s="354"/>
      <c r="K97" s="348"/>
      <c r="L97" s="578"/>
      <c r="M97" s="354"/>
      <c r="N97" s="348"/>
      <c r="O97" s="578"/>
      <c r="P97" s="354"/>
      <c r="Q97" s="348"/>
      <c r="R97" s="578"/>
      <c r="S97" s="354"/>
      <c r="T97" s="348"/>
      <c r="U97" s="578"/>
      <c r="V97" s="354"/>
      <c r="W97" s="348"/>
      <c r="X97" s="578"/>
      <c r="Y97" s="354"/>
      <c r="Z97" s="348"/>
      <c r="AA97" s="578"/>
      <c r="AB97" s="354"/>
      <c r="AD97" s="203"/>
      <c r="AE97" s="203"/>
    </row>
    <row r="98" spans="1:31" s="206" customFormat="1" ht="25.5" customHeight="1">
      <c r="A98" s="803">
        <v>92</v>
      </c>
      <c r="B98" s="803"/>
      <c r="C98" s="378" t="s">
        <v>765</v>
      </c>
      <c r="D98" s="436" t="s">
        <v>475</v>
      </c>
      <c r="E98" s="209">
        <f>SUM(E95:E97)</f>
        <v>0</v>
      </c>
      <c r="F98" s="209">
        <f>SUM(F95:F97)</f>
        <v>0</v>
      </c>
      <c r="G98" s="209">
        <f>SUM(G95:G97)</f>
        <v>0</v>
      </c>
      <c r="H98" s="344">
        <f aca="true" t="shared" si="32" ref="H98:V98">SUM(H95:H97)</f>
        <v>0</v>
      </c>
      <c r="I98" s="432">
        <f t="shared" si="32"/>
        <v>0</v>
      </c>
      <c r="J98" s="351">
        <f t="shared" si="32"/>
        <v>0</v>
      </c>
      <c r="K98" s="344">
        <f t="shared" si="32"/>
        <v>0</v>
      </c>
      <c r="L98" s="432">
        <f t="shared" si="32"/>
        <v>0</v>
      </c>
      <c r="M98" s="351">
        <f t="shared" si="32"/>
        <v>0</v>
      </c>
      <c r="N98" s="344">
        <f t="shared" si="32"/>
        <v>0</v>
      </c>
      <c r="O98" s="432">
        <f t="shared" si="32"/>
        <v>0</v>
      </c>
      <c r="P98" s="351">
        <f t="shared" si="32"/>
        <v>0</v>
      </c>
      <c r="Q98" s="344">
        <f t="shared" si="32"/>
        <v>0</v>
      </c>
      <c r="R98" s="432">
        <f t="shared" si="32"/>
        <v>0</v>
      </c>
      <c r="S98" s="351">
        <f t="shared" si="32"/>
        <v>0</v>
      </c>
      <c r="T98" s="344">
        <f t="shared" si="32"/>
        <v>0</v>
      </c>
      <c r="U98" s="432">
        <f t="shared" si="32"/>
        <v>0</v>
      </c>
      <c r="V98" s="351">
        <f t="shared" si="32"/>
        <v>0</v>
      </c>
      <c r="W98" s="344">
        <f>SUM(W95:W97)</f>
        <v>0</v>
      </c>
      <c r="X98" s="432">
        <f>SUM(X95:X97)</f>
        <v>0</v>
      </c>
      <c r="Y98" s="351"/>
      <c r="Z98" s="344">
        <f>SUM(Z95:Z97)</f>
        <v>0</v>
      </c>
      <c r="AA98" s="432">
        <f>SUM(AA95:AA97)</f>
        <v>0</v>
      </c>
      <c r="AB98" s="351">
        <f>SUM(AB95:AB97)</f>
        <v>0</v>
      </c>
      <c r="AD98" s="203"/>
      <c r="AE98" s="203"/>
    </row>
    <row r="99" spans="1:31" ht="25.5" customHeight="1">
      <c r="A99" s="802">
        <v>93</v>
      </c>
      <c r="B99" s="802"/>
      <c r="C99" s="379" t="s">
        <v>476</v>
      </c>
      <c r="D99" s="370" t="s">
        <v>477</v>
      </c>
      <c r="E99" s="212">
        <f aca="true" t="shared" si="33" ref="E99:G104">SUM(H99,K99,N99,Q99,T99,W99,Z99)</f>
        <v>0</v>
      </c>
      <c r="F99" s="212">
        <f t="shared" si="33"/>
        <v>0</v>
      </c>
      <c r="G99" s="212">
        <f t="shared" si="33"/>
        <v>0</v>
      </c>
      <c r="H99" s="348"/>
      <c r="I99" s="578"/>
      <c r="J99" s="354"/>
      <c r="K99" s="348"/>
      <c r="L99" s="578"/>
      <c r="M99" s="354"/>
      <c r="N99" s="348"/>
      <c r="O99" s="578"/>
      <c r="P99" s="354"/>
      <c r="Q99" s="348"/>
      <c r="R99" s="578"/>
      <c r="S99" s="354"/>
      <c r="T99" s="348"/>
      <c r="U99" s="578"/>
      <c r="V99" s="354"/>
      <c r="W99" s="348"/>
      <c r="X99" s="578"/>
      <c r="Y99" s="354"/>
      <c r="Z99" s="348"/>
      <c r="AA99" s="578"/>
      <c r="AB99" s="354"/>
      <c r="AD99" s="203"/>
      <c r="AE99" s="203"/>
    </row>
    <row r="100" spans="1:31" ht="25.5" customHeight="1">
      <c r="A100" s="802">
        <v>94</v>
      </c>
      <c r="B100" s="802"/>
      <c r="C100" s="377" t="s">
        <v>478</v>
      </c>
      <c r="D100" s="370" t="s">
        <v>479</v>
      </c>
      <c r="E100" s="212">
        <f t="shared" si="33"/>
        <v>0</v>
      </c>
      <c r="F100" s="212">
        <f t="shared" si="33"/>
        <v>0</v>
      </c>
      <c r="G100" s="212">
        <f t="shared" si="33"/>
        <v>0</v>
      </c>
      <c r="H100" s="348"/>
      <c r="I100" s="578"/>
      <c r="J100" s="354"/>
      <c r="K100" s="348"/>
      <c r="L100" s="578"/>
      <c r="M100" s="354"/>
      <c r="N100" s="348"/>
      <c r="O100" s="578"/>
      <c r="P100" s="354"/>
      <c r="Q100" s="348"/>
      <c r="R100" s="578"/>
      <c r="S100" s="354"/>
      <c r="T100" s="348"/>
      <c r="U100" s="578"/>
      <c r="V100" s="354"/>
      <c r="W100" s="348"/>
      <c r="X100" s="578"/>
      <c r="Y100" s="354"/>
      <c r="Z100" s="348"/>
      <c r="AA100" s="578"/>
      <c r="AB100" s="354"/>
      <c r="AD100" s="203"/>
      <c r="AE100" s="203"/>
    </row>
    <row r="101" spans="1:31" ht="25.5" customHeight="1">
      <c r="A101" s="802">
        <v>95</v>
      </c>
      <c r="B101" s="802"/>
      <c r="C101" s="377" t="s">
        <v>480</v>
      </c>
      <c r="D101" s="370" t="s">
        <v>481</v>
      </c>
      <c r="E101" s="212">
        <f t="shared" si="33"/>
        <v>0</v>
      </c>
      <c r="F101" s="212">
        <f t="shared" si="33"/>
        <v>0</v>
      </c>
      <c r="G101" s="212">
        <f t="shared" si="33"/>
        <v>0</v>
      </c>
      <c r="H101" s="348"/>
      <c r="I101" s="578"/>
      <c r="J101" s="354"/>
      <c r="K101" s="348"/>
      <c r="L101" s="578"/>
      <c r="M101" s="354"/>
      <c r="N101" s="348"/>
      <c r="O101" s="578"/>
      <c r="P101" s="354"/>
      <c r="Q101" s="348"/>
      <c r="R101" s="578"/>
      <c r="S101" s="354"/>
      <c r="T101" s="348"/>
      <c r="U101" s="578"/>
      <c r="V101" s="354"/>
      <c r="W101" s="348"/>
      <c r="X101" s="578"/>
      <c r="Y101" s="354"/>
      <c r="Z101" s="348"/>
      <c r="AA101" s="578"/>
      <c r="AB101" s="354"/>
      <c r="AD101" s="203"/>
      <c r="AE101" s="203"/>
    </row>
    <row r="102" spans="1:31" ht="25.5" customHeight="1">
      <c r="A102" s="802">
        <v>96</v>
      </c>
      <c r="B102" s="802"/>
      <c r="C102" s="377" t="s">
        <v>482</v>
      </c>
      <c r="D102" s="370" t="s">
        <v>483</v>
      </c>
      <c r="E102" s="212">
        <f t="shared" si="33"/>
        <v>0</v>
      </c>
      <c r="F102" s="212">
        <f t="shared" si="33"/>
        <v>0</v>
      </c>
      <c r="G102" s="212">
        <f t="shared" si="33"/>
        <v>0</v>
      </c>
      <c r="H102" s="348"/>
      <c r="I102" s="578"/>
      <c r="J102" s="354"/>
      <c r="K102" s="348"/>
      <c r="L102" s="578"/>
      <c r="M102" s="354"/>
      <c r="N102" s="348"/>
      <c r="O102" s="578"/>
      <c r="P102" s="354"/>
      <c r="Q102" s="348"/>
      <c r="R102" s="578"/>
      <c r="S102" s="354"/>
      <c r="T102" s="348"/>
      <c r="U102" s="578"/>
      <c r="V102" s="354"/>
      <c r="W102" s="348"/>
      <c r="X102" s="578"/>
      <c r="Y102" s="354"/>
      <c r="Z102" s="348"/>
      <c r="AA102" s="578"/>
      <c r="AB102" s="354"/>
      <c r="AD102" s="203"/>
      <c r="AE102" s="203"/>
    </row>
    <row r="103" spans="1:31" ht="25.5" customHeight="1">
      <c r="A103" s="802">
        <v>97</v>
      </c>
      <c r="B103" s="802"/>
      <c r="C103" s="377" t="s">
        <v>484</v>
      </c>
      <c r="D103" s="370" t="s">
        <v>485</v>
      </c>
      <c r="E103" s="212">
        <f t="shared" si="33"/>
        <v>0</v>
      </c>
      <c r="F103" s="212">
        <f t="shared" si="33"/>
        <v>0</v>
      </c>
      <c r="G103" s="212">
        <f t="shared" si="33"/>
        <v>0</v>
      </c>
      <c r="H103" s="348"/>
      <c r="I103" s="578"/>
      <c r="J103" s="354"/>
      <c r="K103" s="348"/>
      <c r="L103" s="578"/>
      <c r="M103" s="354"/>
      <c r="N103" s="348"/>
      <c r="O103" s="578"/>
      <c r="P103" s="354"/>
      <c r="Q103" s="348"/>
      <c r="R103" s="578"/>
      <c r="S103" s="354"/>
      <c r="T103" s="348"/>
      <c r="U103" s="578"/>
      <c r="V103" s="354"/>
      <c r="W103" s="348"/>
      <c r="X103" s="578"/>
      <c r="Y103" s="354"/>
      <c r="Z103" s="348"/>
      <c r="AA103" s="578"/>
      <c r="AB103" s="354"/>
      <c r="AD103" s="203"/>
      <c r="AE103" s="203"/>
    </row>
    <row r="104" spans="1:31" ht="25.5" customHeight="1">
      <c r="A104" s="802">
        <v>98</v>
      </c>
      <c r="B104" s="802"/>
      <c r="C104" s="377" t="s">
        <v>486</v>
      </c>
      <c r="D104" s="370" t="s">
        <v>487</v>
      </c>
      <c r="E104" s="212">
        <f t="shared" si="33"/>
        <v>0</v>
      </c>
      <c r="F104" s="212">
        <f t="shared" si="33"/>
        <v>0</v>
      </c>
      <c r="G104" s="212">
        <f t="shared" si="33"/>
        <v>0</v>
      </c>
      <c r="H104" s="348"/>
      <c r="I104" s="578"/>
      <c r="J104" s="354"/>
      <c r="K104" s="348"/>
      <c r="L104" s="578"/>
      <c r="M104" s="354"/>
      <c r="N104" s="348"/>
      <c r="O104" s="578"/>
      <c r="P104" s="354"/>
      <c r="Q104" s="348"/>
      <c r="R104" s="578"/>
      <c r="S104" s="354"/>
      <c r="T104" s="348"/>
      <c r="U104" s="578"/>
      <c r="V104" s="354"/>
      <c r="W104" s="348"/>
      <c r="X104" s="578"/>
      <c r="Y104" s="354"/>
      <c r="Z104" s="348"/>
      <c r="AA104" s="578"/>
      <c r="AB104" s="354"/>
      <c r="AD104" s="203"/>
      <c r="AE104" s="203"/>
    </row>
    <row r="105" spans="1:31" s="206" customFormat="1" ht="25.5" customHeight="1">
      <c r="A105" s="803">
        <v>99</v>
      </c>
      <c r="B105" s="803"/>
      <c r="C105" s="442" t="s">
        <v>764</v>
      </c>
      <c r="D105" s="436" t="s">
        <v>488</v>
      </c>
      <c r="E105" s="209">
        <f>SUM(E99:E104)</f>
        <v>0</v>
      </c>
      <c r="F105" s="209">
        <f>SUM(F99:F104)</f>
        <v>0</v>
      </c>
      <c r="G105" s="209">
        <f>SUM(G99:G104)</f>
        <v>0</v>
      </c>
      <c r="H105" s="344">
        <f aca="true" t="shared" si="34" ref="H105:V105">SUM(H99:H104)</f>
        <v>0</v>
      </c>
      <c r="I105" s="432">
        <f t="shared" si="34"/>
        <v>0</v>
      </c>
      <c r="J105" s="351">
        <f t="shared" si="34"/>
        <v>0</v>
      </c>
      <c r="K105" s="344">
        <f t="shared" si="34"/>
        <v>0</v>
      </c>
      <c r="L105" s="432">
        <f t="shared" si="34"/>
        <v>0</v>
      </c>
      <c r="M105" s="351">
        <f t="shared" si="34"/>
        <v>0</v>
      </c>
      <c r="N105" s="344">
        <f t="shared" si="34"/>
        <v>0</v>
      </c>
      <c r="O105" s="432">
        <f t="shared" si="34"/>
        <v>0</v>
      </c>
      <c r="P105" s="351">
        <f t="shared" si="34"/>
        <v>0</v>
      </c>
      <c r="Q105" s="344">
        <f t="shared" si="34"/>
        <v>0</v>
      </c>
      <c r="R105" s="432">
        <f t="shared" si="34"/>
        <v>0</v>
      </c>
      <c r="S105" s="351">
        <f t="shared" si="34"/>
        <v>0</v>
      </c>
      <c r="T105" s="344">
        <f t="shared" si="34"/>
        <v>0</v>
      </c>
      <c r="U105" s="432">
        <f t="shared" si="34"/>
        <v>0</v>
      </c>
      <c r="V105" s="351">
        <f t="shared" si="34"/>
        <v>0</v>
      </c>
      <c r="W105" s="344">
        <f>SUM(W99:W104)</f>
        <v>0</v>
      </c>
      <c r="X105" s="432">
        <f>SUM(X99:X104)</f>
        <v>0</v>
      </c>
      <c r="Y105" s="351"/>
      <c r="Z105" s="344">
        <f>SUM(Z99:Z104)</f>
        <v>0</v>
      </c>
      <c r="AA105" s="432">
        <f>SUM(AA99:AA104)</f>
        <v>0</v>
      </c>
      <c r="AB105" s="351">
        <f>SUM(AB99:AB104)</f>
        <v>0</v>
      </c>
      <c r="AD105" s="203"/>
      <c r="AE105" s="203"/>
    </row>
    <row r="106" spans="1:31" ht="25.5" customHeight="1">
      <c r="A106" s="802">
        <v>100</v>
      </c>
      <c r="B106" s="802"/>
      <c r="C106" s="379" t="s">
        <v>489</v>
      </c>
      <c r="D106" s="370" t="s">
        <v>490</v>
      </c>
      <c r="E106" s="208">
        <f aca="true" t="shared" si="35" ref="E106:G113">SUM(H106,K106,N106,Q106,T106,W106,Z106)</f>
        <v>0</v>
      </c>
      <c r="F106" s="208">
        <f t="shared" si="35"/>
        <v>0</v>
      </c>
      <c r="G106" s="208">
        <f t="shared" si="35"/>
        <v>0</v>
      </c>
      <c r="H106" s="348"/>
      <c r="I106" s="578"/>
      <c r="J106" s="354"/>
      <c r="K106" s="348"/>
      <c r="L106" s="578"/>
      <c r="M106" s="354"/>
      <c r="N106" s="348"/>
      <c r="O106" s="578"/>
      <c r="P106" s="354"/>
      <c r="Q106" s="348"/>
      <c r="R106" s="578"/>
      <c r="S106" s="354"/>
      <c r="T106" s="348"/>
      <c r="U106" s="578"/>
      <c r="V106" s="354"/>
      <c r="W106" s="348"/>
      <c r="X106" s="578"/>
      <c r="Y106" s="354"/>
      <c r="Z106" s="348"/>
      <c r="AA106" s="578"/>
      <c r="AB106" s="354"/>
      <c r="AD106" s="203"/>
      <c r="AE106" s="203"/>
    </row>
    <row r="107" spans="1:31" ht="25.5" customHeight="1">
      <c r="A107" s="802">
        <v>101</v>
      </c>
      <c r="B107" s="802"/>
      <c r="C107" s="379" t="s">
        <v>491</v>
      </c>
      <c r="D107" s="370" t="s">
        <v>492</v>
      </c>
      <c r="E107" s="208">
        <f t="shared" si="35"/>
        <v>20310540</v>
      </c>
      <c r="F107" s="208">
        <f t="shared" si="35"/>
        <v>20310540</v>
      </c>
      <c r="G107" s="208">
        <f t="shared" si="35"/>
        <v>20310540</v>
      </c>
      <c r="H107" s="343">
        <v>20310540</v>
      </c>
      <c r="I107" s="571">
        <v>20310540</v>
      </c>
      <c r="J107" s="350">
        <v>20310540</v>
      </c>
      <c r="K107" s="343"/>
      <c r="L107" s="571"/>
      <c r="M107" s="350"/>
      <c r="N107" s="343"/>
      <c r="O107" s="571"/>
      <c r="P107" s="350"/>
      <c r="Q107" s="343"/>
      <c r="R107" s="571"/>
      <c r="S107" s="350"/>
      <c r="T107" s="343"/>
      <c r="U107" s="571"/>
      <c r="V107" s="350"/>
      <c r="W107" s="343"/>
      <c r="X107" s="571"/>
      <c r="Y107" s="350"/>
      <c r="Z107" s="343"/>
      <c r="AA107" s="571"/>
      <c r="AB107" s="350"/>
      <c r="AD107" s="203"/>
      <c r="AE107" s="203"/>
    </row>
    <row r="108" spans="1:31" ht="25.5" customHeight="1">
      <c r="A108" s="802">
        <v>102</v>
      </c>
      <c r="B108" s="802"/>
      <c r="C108" s="379" t="s">
        <v>493</v>
      </c>
      <c r="D108" s="370" t="s">
        <v>494</v>
      </c>
      <c r="E108" s="208">
        <f t="shared" si="35"/>
        <v>602529911</v>
      </c>
      <c r="F108" s="208">
        <f t="shared" si="35"/>
        <v>618139948</v>
      </c>
      <c r="G108" s="208">
        <f t="shared" si="35"/>
        <v>589527595</v>
      </c>
      <c r="H108" s="343">
        <v>602529911</v>
      </c>
      <c r="I108" s="571">
        <v>618139948</v>
      </c>
      <c r="J108" s="350">
        <v>589527595</v>
      </c>
      <c r="K108" s="343"/>
      <c r="L108" s="571"/>
      <c r="M108" s="350"/>
      <c r="N108" s="343"/>
      <c r="O108" s="571"/>
      <c r="P108" s="350"/>
      <c r="Q108" s="343"/>
      <c r="R108" s="571"/>
      <c r="S108" s="350"/>
      <c r="T108" s="343"/>
      <c r="U108" s="571"/>
      <c r="V108" s="350"/>
      <c r="W108" s="343"/>
      <c r="X108" s="571"/>
      <c r="Y108" s="350"/>
      <c r="Z108" s="343"/>
      <c r="AA108" s="571"/>
      <c r="AB108" s="350"/>
      <c r="AD108" s="203"/>
      <c r="AE108" s="203"/>
    </row>
    <row r="109" spans="1:31" ht="25.5" customHeight="1">
      <c r="A109" s="802">
        <v>103</v>
      </c>
      <c r="B109" s="802"/>
      <c r="C109" s="379" t="s">
        <v>495</v>
      </c>
      <c r="D109" s="370" t="s">
        <v>496</v>
      </c>
      <c r="E109" s="208">
        <f t="shared" si="35"/>
        <v>0</v>
      </c>
      <c r="F109" s="208">
        <f t="shared" si="35"/>
        <v>0</v>
      </c>
      <c r="G109" s="208">
        <f t="shared" si="35"/>
        <v>0</v>
      </c>
      <c r="H109" s="348"/>
      <c r="I109" s="578"/>
      <c r="J109" s="354"/>
      <c r="K109" s="348"/>
      <c r="L109" s="578"/>
      <c r="M109" s="354"/>
      <c r="N109" s="348"/>
      <c r="O109" s="578"/>
      <c r="P109" s="354"/>
      <c r="Q109" s="348"/>
      <c r="R109" s="578"/>
      <c r="S109" s="354"/>
      <c r="T109" s="348"/>
      <c r="U109" s="578"/>
      <c r="V109" s="354"/>
      <c r="W109" s="348"/>
      <c r="X109" s="578"/>
      <c r="Y109" s="354"/>
      <c r="Z109" s="348"/>
      <c r="AA109" s="578"/>
      <c r="AB109" s="354"/>
      <c r="AD109" s="203"/>
      <c r="AE109" s="203"/>
    </row>
    <row r="110" spans="1:31" ht="25.5" customHeight="1">
      <c r="A110" s="802">
        <v>104</v>
      </c>
      <c r="B110" s="802"/>
      <c r="C110" s="379" t="s">
        <v>497</v>
      </c>
      <c r="D110" s="370" t="s">
        <v>498</v>
      </c>
      <c r="E110" s="208">
        <f t="shared" si="35"/>
        <v>0</v>
      </c>
      <c r="F110" s="208">
        <f t="shared" si="35"/>
        <v>0</v>
      </c>
      <c r="G110" s="208">
        <f t="shared" si="35"/>
        <v>0</v>
      </c>
      <c r="H110" s="348"/>
      <c r="I110" s="578"/>
      <c r="J110" s="354"/>
      <c r="K110" s="348"/>
      <c r="L110" s="578"/>
      <c r="M110" s="354"/>
      <c r="N110" s="348"/>
      <c r="O110" s="578"/>
      <c r="P110" s="354"/>
      <c r="Q110" s="348"/>
      <c r="R110" s="578"/>
      <c r="S110" s="354"/>
      <c r="T110" s="348"/>
      <c r="U110" s="578"/>
      <c r="V110" s="354"/>
      <c r="W110" s="348"/>
      <c r="X110" s="578"/>
      <c r="Y110" s="354"/>
      <c r="Z110" s="348"/>
      <c r="AA110" s="578"/>
      <c r="AB110" s="354"/>
      <c r="AD110" s="203"/>
      <c r="AE110" s="203"/>
    </row>
    <row r="111" spans="1:31" ht="25.5" customHeight="1">
      <c r="A111" s="802">
        <v>105</v>
      </c>
      <c r="B111" s="802"/>
      <c r="C111" s="379" t="s">
        <v>499</v>
      </c>
      <c r="D111" s="370" t="s">
        <v>500</v>
      </c>
      <c r="E111" s="208">
        <f t="shared" si="35"/>
        <v>0</v>
      </c>
      <c r="F111" s="208">
        <f t="shared" si="35"/>
        <v>0</v>
      </c>
      <c r="G111" s="208">
        <f t="shared" si="35"/>
        <v>0</v>
      </c>
      <c r="H111" s="348"/>
      <c r="I111" s="578"/>
      <c r="J111" s="354"/>
      <c r="K111" s="348"/>
      <c r="L111" s="578"/>
      <c r="M111" s="354"/>
      <c r="N111" s="348"/>
      <c r="O111" s="578"/>
      <c r="P111" s="354"/>
      <c r="Q111" s="348"/>
      <c r="R111" s="578"/>
      <c r="S111" s="354"/>
      <c r="T111" s="348"/>
      <c r="U111" s="578"/>
      <c r="V111" s="354"/>
      <c r="W111" s="348"/>
      <c r="X111" s="578"/>
      <c r="Y111" s="354"/>
      <c r="Z111" s="348"/>
      <c r="AA111" s="578"/>
      <c r="AB111" s="354"/>
      <c r="AD111" s="203"/>
      <c r="AE111" s="203"/>
    </row>
    <row r="112" spans="1:31" ht="25.5" customHeight="1">
      <c r="A112" s="802">
        <v>106</v>
      </c>
      <c r="B112" s="802"/>
      <c r="C112" s="379" t="s">
        <v>501</v>
      </c>
      <c r="D112" s="370" t="s">
        <v>502</v>
      </c>
      <c r="E112" s="208">
        <f t="shared" si="35"/>
        <v>0</v>
      </c>
      <c r="F112" s="208">
        <f t="shared" si="35"/>
        <v>0</v>
      </c>
      <c r="G112" s="208">
        <f t="shared" si="35"/>
        <v>0</v>
      </c>
      <c r="H112" s="348"/>
      <c r="I112" s="578"/>
      <c r="J112" s="354"/>
      <c r="K112" s="348"/>
      <c r="L112" s="578"/>
      <c r="M112" s="354"/>
      <c r="N112" s="348"/>
      <c r="O112" s="578"/>
      <c r="P112" s="354"/>
      <c r="Q112" s="348"/>
      <c r="R112" s="578"/>
      <c r="S112" s="354"/>
      <c r="T112" s="348"/>
      <c r="U112" s="578"/>
      <c r="V112" s="354"/>
      <c r="W112" s="348"/>
      <c r="X112" s="578"/>
      <c r="Y112" s="354"/>
      <c r="Z112" s="348"/>
      <c r="AA112" s="578"/>
      <c r="AB112" s="354"/>
      <c r="AD112" s="203"/>
      <c r="AE112" s="203"/>
    </row>
    <row r="113" spans="1:31" ht="25.5" customHeight="1">
      <c r="A113" s="802">
        <v>107</v>
      </c>
      <c r="B113" s="802"/>
      <c r="C113" s="379" t="s">
        <v>503</v>
      </c>
      <c r="D113" s="370" t="s">
        <v>504</v>
      </c>
      <c r="E113" s="208">
        <f t="shared" si="35"/>
        <v>0</v>
      </c>
      <c r="F113" s="208">
        <f t="shared" si="35"/>
        <v>0</v>
      </c>
      <c r="G113" s="208">
        <f t="shared" si="35"/>
        <v>0</v>
      </c>
      <c r="H113" s="348"/>
      <c r="I113" s="578"/>
      <c r="J113" s="354"/>
      <c r="K113" s="348"/>
      <c r="L113" s="578"/>
      <c r="M113" s="354"/>
      <c r="N113" s="348"/>
      <c r="O113" s="578"/>
      <c r="P113" s="354"/>
      <c r="Q113" s="348"/>
      <c r="R113" s="578"/>
      <c r="S113" s="354"/>
      <c r="T113" s="348"/>
      <c r="U113" s="578"/>
      <c r="V113" s="354"/>
      <c r="W113" s="348"/>
      <c r="X113" s="578"/>
      <c r="Y113" s="354"/>
      <c r="Z113" s="348"/>
      <c r="AA113" s="578"/>
      <c r="AB113" s="354"/>
      <c r="AD113" s="203"/>
      <c r="AE113" s="203"/>
    </row>
    <row r="114" spans="1:31" s="206" customFormat="1" ht="25.5" customHeight="1">
      <c r="A114" s="803">
        <v>108</v>
      </c>
      <c r="B114" s="803"/>
      <c r="C114" s="442" t="s">
        <v>763</v>
      </c>
      <c r="D114" s="436" t="s">
        <v>505</v>
      </c>
      <c r="E114" s="209">
        <f>SUM(E98,E105,E106:E113)</f>
        <v>622840451</v>
      </c>
      <c r="F114" s="209">
        <f>SUM(F98,F105,F106:F113)</f>
        <v>638450488</v>
      </c>
      <c r="G114" s="209">
        <f>SUM(G98,G105,G106:G113)</f>
        <v>609838135</v>
      </c>
      <c r="H114" s="344">
        <f aca="true" t="shared" si="36" ref="H114:V114">SUM(H98,H105,H106:H113)</f>
        <v>622840451</v>
      </c>
      <c r="I114" s="432">
        <f t="shared" si="36"/>
        <v>638450488</v>
      </c>
      <c r="J114" s="351">
        <f t="shared" si="36"/>
        <v>609838135</v>
      </c>
      <c r="K114" s="344">
        <f t="shared" si="36"/>
        <v>0</v>
      </c>
      <c r="L114" s="432">
        <f t="shared" si="36"/>
        <v>0</v>
      </c>
      <c r="M114" s="351">
        <f t="shared" si="36"/>
        <v>0</v>
      </c>
      <c r="N114" s="344">
        <f t="shared" si="36"/>
        <v>0</v>
      </c>
      <c r="O114" s="432">
        <f t="shared" si="36"/>
        <v>0</v>
      </c>
      <c r="P114" s="351">
        <f t="shared" si="36"/>
        <v>0</v>
      </c>
      <c r="Q114" s="344">
        <f t="shared" si="36"/>
        <v>0</v>
      </c>
      <c r="R114" s="432">
        <f t="shared" si="36"/>
        <v>0</v>
      </c>
      <c r="S114" s="351">
        <f t="shared" si="36"/>
        <v>0</v>
      </c>
      <c r="T114" s="344">
        <f t="shared" si="36"/>
        <v>0</v>
      </c>
      <c r="U114" s="432">
        <f t="shared" si="36"/>
        <v>0</v>
      </c>
      <c r="V114" s="351">
        <f t="shared" si="36"/>
        <v>0</v>
      </c>
      <c r="W114" s="344">
        <f>SUM(W98,W105,W106:W113)</f>
        <v>0</v>
      </c>
      <c r="X114" s="432">
        <f>SUM(X98,X105,X106:X113)</f>
        <v>0</v>
      </c>
      <c r="Y114" s="351"/>
      <c r="Z114" s="344">
        <f>SUM(Z98,Z105,Z106:Z113)</f>
        <v>0</v>
      </c>
      <c r="AA114" s="432">
        <f>SUM(AA98,AA105,AA106:AA113)</f>
        <v>0</v>
      </c>
      <c r="AB114" s="351">
        <f>SUM(AB98,AB105,AB106:AB113)</f>
        <v>0</v>
      </c>
      <c r="AD114" s="203"/>
      <c r="AE114" s="203"/>
    </row>
    <row r="115" spans="1:31" ht="25.5" customHeight="1">
      <c r="A115" s="802">
        <v>109</v>
      </c>
      <c r="B115" s="802"/>
      <c r="C115" s="379" t="s">
        <v>506</v>
      </c>
      <c r="D115" s="370" t="s">
        <v>507</v>
      </c>
      <c r="E115" s="212">
        <f aca="true" t="shared" si="37" ref="E115:G119">SUM(H115,K115,N115,Q115,T115,W115,Z115)</f>
        <v>0</v>
      </c>
      <c r="F115" s="212">
        <f t="shared" si="37"/>
        <v>0</v>
      </c>
      <c r="G115" s="212">
        <f t="shared" si="37"/>
        <v>0</v>
      </c>
      <c r="H115" s="348"/>
      <c r="I115" s="578"/>
      <c r="J115" s="354"/>
      <c r="K115" s="348"/>
      <c r="L115" s="578"/>
      <c r="M115" s="354"/>
      <c r="N115" s="348"/>
      <c r="O115" s="578"/>
      <c r="P115" s="354"/>
      <c r="Q115" s="348"/>
      <c r="R115" s="578"/>
      <c r="S115" s="354"/>
      <c r="T115" s="348"/>
      <c r="U115" s="578"/>
      <c r="V115" s="354"/>
      <c r="W115" s="348"/>
      <c r="X115" s="578"/>
      <c r="Y115" s="354"/>
      <c r="Z115" s="348"/>
      <c r="AA115" s="578"/>
      <c r="AB115" s="354"/>
      <c r="AD115" s="203"/>
      <c r="AE115" s="203"/>
    </row>
    <row r="116" spans="1:31" ht="25.5" customHeight="1">
      <c r="A116" s="802">
        <v>110</v>
      </c>
      <c r="B116" s="802"/>
      <c r="C116" s="377" t="s">
        <v>508</v>
      </c>
      <c r="D116" s="370" t="s">
        <v>509</v>
      </c>
      <c r="E116" s="212">
        <f t="shared" si="37"/>
        <v>0</v>
      </c>
      <c r="F116" s="212">
        <f t="shared" si="37"/>
        <v>0</v>
      </c>
      <c r="G116" s="212">
        <f t="shared" si="37"/>
        <v>0</v>
      </c>
      <c r="H116" s="348"/>
      <c r="I116" s="578"/>
      <c r="J116" s="354"/>
      <c r="K116" s="348"/>
      <c r="L116" s="578"/>
      <c r="M116" s="354"/>
      <c r="N116" s="348"/>
      <c r="O116" s="578"/>
      <c r="P116" s="354"/>
      <c r="Q116" s="348"/>
      <c r="R116" s="578"/>
      <c r="S116" s="354"/>
      <c r="T116" s="348"/>
      <c r="U116" s="578"/>
      <c r="V116" s="354"/>
      <c r="W116" s="348"/>
      <c r="X116" s="578"/>
      <c r="Y116" s="354"/>
      <c r="Z116" s="348"/>
      <c r="AA116" s="578"/>
      <c r="AB116" s="354"/>
      <c r="AD116" s="203"/>
      <c r="AE116" s="203"/>
    </row>
    <row r="117" spans="1:31" ht="25.5" customHeight="1">
      <c r="A117" s="802">
        <v>111</v>
      </c>
      <c r="B117" s="802"/>
      <c r="C117" s="379" t="s">
        <v>510</v>
      </c>
      <c r="D117" s="370" t="s">
        <v>511</v>
      </c>
      <c r="E117" s="212">
        <f t="shared" si="37"/>
        <v>0</v>
      </c>
      <c r="F117" s="212">
        <f t="shared" si="37"/>
        <v>0</v>
      </c>
      <c r="G117" s="212">
        <f t="shared" si="37"/>
        <v>0</v>
      </c>
      <c r="H117" s="348"/>
      <c r="I117" s="578"/>
      <c r="J117" s="354"/>
      <c r="K117" s="348"/>
      <c r="L117" s="578"/>
      <c r="M117" s="354"/>
      <c r="N117" s="348"/>
      <c r="O117" s="578"/>
      <c r="P117" s="354"/>
      <c r="Q117" s="348"/>
      <c r="R117" s="578"/>
      <c r="S117" s="354"/>
      <c r="T117" s="348"/>
      <c r="U117" s="578"/>
      <c r="V117" s="354"/>
      <c r="W117" s="348"/>
      <c r="X117" s="578"/>
      <c r="Y117" s="354"/>
      <c r="Z117" s="348"/>
      <c r="AA117" s="578"/>
      <c r="AB117" s="354"/>
      <c r="AD117" s="203"/>
      <c r="AE117" s="203"/>
    </row>
    <row r="118" spans="1:31" ht="25.5" customHeight="1">
      <c r="A118" s="802">
        <v>112</v>
      </c>
      <c r="B118" s="802"/>
      <c r="C118" s="379" t="s">
        <v>512</v>
      </c>
      <c r="D118" s="370" t="s">
        <v>513</v>
      </c>
      <c r="E118" s="212">
        <f t="shared" si="37"/>
        <v>0</v>
      </c>
      <c r="F118" s="212">
        <f t="shared" si="37"/>
        <v>0</v>
      </c>
      <c r="G118" s="212">
        <f t="shared" si="37"/>
        <v>0</v>
      </c>
      <c r="H118" s="348"/>
      <c r="I118" s="578"/>
      <c r="J118" s="354"/>
      <c r="K118" s="348"/>
      <c r="L118" s="578"/>
      <c r="M118" s="354"/>
      <c r="N118" s="348"/>
      <c r="O118" s="578"/>
      <c r="P118" s="354"/>
      <c r="Q118" s="348"/>
      <c r="R118" s="578"/>
      <c r="S118" s="354"/>
      <c r="T118" s="348"/>
      <c r="U118" s="578"/>
      <c r="V118" s="354"/>
      <c r="W118" s="348"/>
      <c r="X118" s="578"/>
      <c r="Y118" s="354"/>
      <c r="Z118" s="348"/>
      <c r="AA118" s="578"/>
      <c r="AB118" s="354"/>
      <c r="AD118" s="203"/>
      <c r="AE118" s="203"/>
    </row>
    <row r="119" spans="1:31" ht="25.5" customHeight="1">
      <c r="A119" s="802">
        <v>113</v>
      </c>
      <c r="B119" s="802"/>
      <c r="C119" s="379" t="s">
        <v>514</v>
      </c>
      <c r="D119" s="370" t="s">
        <v>515</v>
      </c>
      <c r="E119" s="212">
        <f t="shared" si="37"/>
        <v>0</v>
      </c>
      <c r="F119" s="212">
        <f t="shared" si="37"/>
        <v>0</v>
      </c>
      <c r="G119" s="212">
        <f t="shared" si="37"/>
        <v>0</v>
      </c>
      <c r="H119" s="348"/>
      <c r="I119" s="578"/>
      <c r="J119" s="354"/>
      <c r="K119" s="348"/>
      <c r="L119" s="578"/>
      <c r="M119" s="354"/>
      <c r="N119" s="348"/>
      <c r="O119" s="578"/>
      <c r="P119" s="354"/>
      <c r="Q119" s="348"/>
      <c r="R119" s="578"/>
      <c r="S119" s="354"/>
      <c r="T119" s="348"/>
      <c r="U119" s="578"/>
      <c r="V119" s="354"/>
      <c r="W119" s="348"/>
      <c r="X119" s="578"/>
      <c r="Y119" s="354"/>
      <c r="Z119" s="348"/>
      <c r="AA119" s="578"/>
      <c r="AB119" s="354"/>
      <c r="AD119" s="203"/>
      <c r="AE119" s="203"/>
    </row>
    <row r="120" spans="1:31" s="206" customFormat="1" ht="25.5" customHeight="1">
      <c r="A120" s="803">
        <v>114</v>
      </c>
      <c r="B120" s="803"/>
      <c r="C120" s="442" t="s">
        <v>762</v>
      </c>
      <c r="D120" s="436" t="s">
        <v>516</v>
      </c>
      <c r="E120" s="209">
        <f>SUM(E115:E119)</f>
        <v>0</v>
      </c>
      <c r="F120" s="209">
        <f>SUM(F115:F119)</f>
        <v>0</v>
      </c>
      <c r="G120" s="209">
        <f>SUM(G115:G119)</f>
        <v>0</v>
      </c>
      <c r="H120" s="344">
        <f aca="true" t="shared" si="38" ref="H120:V120">SUM(H115:H119)</f>
        <v>0</v>
      </c>
      <c r="I120" s="432">
        <f t="shared" si="38"/>
        <v>0</v>
      </c>
      <c r="J120" s="351">
        <f t="shared" si="38"/>
        <v>0</v>
      </c>
      <c r="K120" s="344">
        <f t="shared" si="38"/>
        <v>0</v>
      </c>
      <c r="L120" s="432">
        <f t="shared" si="38"/>
        <v>0</v>
      </c>
      <c r="M120" s="351">
        <f t="shared" si="38"/>
        <v>0</v>
      </c>
      <c r="N120" s="344">
        <f t="shared" si="38"/>
        <v>0</v>
      </c>
      <c r="O120" s="432">
        <f t="shared" si="38"/>
        <v>0</v>
      </c>
      <c r="P120" s="351">
        <f t="shared" si="38"/>
        <v>0</v>
      </c>
      <c r="Q120" s="344">
        <f t="shared" si="38"/>
        <v>0</v>
      </c>
      <c r="R120" s="432">
        <f t="shared" si="38"/>
        <v>0</v>
      </c>
      <c r="S120" s="351">
        <f t="shared" si="38"/>
        <v>0</v>
      </c>
      <c r="T120" s="344">
        <f t="shared" si="38"/>
        <v>0</v>
      </c>
      <c r="U120" s="432">
        <f t="shared" si="38"/>
        <v>0</v>
      </c>
      <c r="V120" s="351">
        <f t="shared" si="38"/>
        <v>0</v>
      </c>
      <c r="W120" s="344">
        <f>SUM(W115:W119)</f>
        <v>0</v>
      </c>
      <c r="X120" s="432">
        <f>SUM(X115:X119)</f>
        <v>0</v>
      </c>
      <c r="Y120" s="351"/>
      <c r="Z120" s="344">
        <f>SUM(Z115:Z119)</f>
        <v>0</v>
      </c>
      <c r="AA120" s="432">
        <f>SUM(AA115:AA119)</f>
        <v>0</v>
      </c>
      <c r="AB120" s="351">
        <f>SUM(AB115:AB119)</f>
        <v>0</v>
      </c>
      <c r="AD120" s="203"/>
      <c r="AE120" s="203"/>
    </row>
    <row r="121" spans="1:31" ht="25.5" customHeight="1">
      <c r="A121" s="802">
        <v>115</v>
      </c>
      <c r="B121" s="802"/>
      <c r="C121" s="377" t="s">
        <v>517</v>
      </c>
      <c r="D121" s="370" t="s">
        <v>518</v>
      </c>
      <c r="E121" s="208">
        <f aca="true" t="shared" si="39" ref="E121:G122">SUM(H121,K121,N121,Q121,T121,W121,Z121)</f>
        <v>0</v>
      </c>
      <c r="F121" s="208">
        <f t="shared" si="39"/>
        <v>0</v>
      </c>
      <c r="G121" s="208">
        <f t="shared" si="39"/>
        <v>0</v>
      </c>
      <c r="H121" s="343"/>
      <c r="I121" s="571"/>
      <c r="J121" s="350"/>
      <c r="K121" s="343"/>
      <c r="L121" s="571"/>
      <c r="M121" s="350"/>
      <c r="N121" s="343"/>
      <c r="O121" s="571"/>
      <c r="P121" s="350"/>
      <c r="Q121" s="343"/>
      <c r="R121" s="571"/>
      <c r="S121" s="350"/>
      <c r="T121" s="343"/>
      <c r="U121" s="571"/>
      <c r="V121" s="350"/>
      <c r="W121" s="343"/>
      <c r="X121" s="571"/>
      <c r="Y121" s="350"/>
      <c r="Z121" s="343"/>
      <c r="AA121" s="571"/>
      <c r="AB121" s="350"/>
      <c r="AD121" s="203"/>
      <c r="AE121" s="203"/>
    </row>
    <row r="122" spans="1:31" ht="25.5" customHeight="1">
      <c r="A122" s="802">
        <v>116</v>
      </c>
      <c r="B122" s="802"/>
      <c r="C122" s="377" t="s">
        <v>519</v>
      </c>
      <c r="D122" s="370" t="s">
        <v>520</v>
      </c>
      <c r="E122" s="208">
        <f t="shared" si="39"/>
        <v>0</v>
      </c>
      <c r="F122" s="208">
        <f t="shared" si="39"/>
        <v>0</v>
      </c>
      <c r="G122" s="208">
        <f t="shared" si="39"/>
        <v>0</v>
      </c>
      <c r="H122" s="343"/>
      <c r="I122" s="571"/>
      <c r="J122" s="350"/>
      <c r="K122" s="343"/>
      <c r="L122" s="571"/>
      <c r="M122" s="350"/>
      <c r="N122" s="343"/>
      <c r="O122" s="571"/>
      <c r="P122" s="350"/>
      <c r="Q122" s="343"/>
      <c r="R122" s="571"/>
      <c r="S122" s="350"/>
      <c r="T122" s="343"/>
      <c r="U122" s="571"/>
      <c r="V122" s="350"/>
      <c r="W122" s="343"/>
      <c r="X122" s="571"/>
      <c r="Y122" s="350"/>
      <c r="Z122" s="343"/>
      <c r="AA122" s="571"/>
      <c r="AB122" s="350"/>
      <c r="AD122" s="203"/>
      <c r="AE122" s="203"/>
    </row>
    <row r="123" spans="1:31" ht="25.5" customHeight="1">
      <c r="A123" s="806">
        <v>117</v>
      </c>
      <c r="B123" s="806"/>
      <c r="C123" s="443" t="s">
        <v>761</v>
      </c>
      <c r="D123" s="375" t="s">
        <v>521</v>
      </c>
      <c r="E123" s="213">
        <f>SUM(E114,E120,E121,E122)</f>
        <v>622840451</v>
      </c>
      <c r="F123" s="213">
        <f>SUM(F114,F120,F121,F122)</f>
        <v>638450488</v>
      </c>
      <c r="G123" s="213">
        <f>SUM(G114,G120,G121,G122)</f>
        <v>609838135</v>
      </c>
      <c r="H123" s="345">
        <f aca="true" t="shared" si="40" ref="H123:V123">SUM(H114,H120,H121,H122)</f>
        <v>622840451</v>
      </c>
      <c r="I123" s="433">
        <f t="shared" si="40"/>
        <v>638450488</v>
      </c>
      <c r="J123" s="353">
        <f t="shared" si="40"/>
        <v>609838135</v>
      </c>
      <c r="K123" s="345">
        <f t="shared" si="40"/>
        <v>0</v>
      </c>
      <c r="L123" s="433">
        <f t="shared" si="40"/>
        <v>0</v>
      </c>
      <c r="M123" s="353">
        <f t="shared" si="40"/>
        <v>0</v>
      </c>
      <c r="N123" s="345">
        <f t="shared" si="40"/>
        <v>0</v>
      </c>
      <c r="O123" s="433">
        <f t="shared" si="40"/>
        <v>0</v>
      </c>
      <c r="P123" s="353">
        <f t="shared" si="40"/>
        <v>0</v>
      </c>
      <c r="Q123" s="345">
        <f t="shared" si="40"/>
        <v>0</v>
      </c>
      <c r="R123" s="433">
        <f t="shared" si="40"/>
        <v>0</v>
      </c>
      <c r="S123" s="353">
        <f t="shared" si="40"/>
        <v>0</v>
      </c>
      <c r="T123" s="345">
        <f t="shared" si="40"/>
        <v>0</v>
      </c>
      <c r="U123" s="433">
        <f t="shared" si="40"/>
        <v>0</v>
      </c>
      <c r="V123" s="353">
        <f t="shared" si="40"/>
        <v>0</v>
      </c>
      <c r="W123" s="345">
        <f aca="true" t="shared" si="41" ref="W123:AB123">SUM(W114,W120,W121,W122)</f>
        <v>0</v>
      </c>
      <c r="X123" s="433">
        <f t="shared" si="41"/>
        <v>0</v>
      </c>
      <c r="Y123" s="353">
        <f t="shared" si="41"/>
        <v>0</v>
      </c>
      <c r="Z123" s="345">
        <f t="shared" si="41"/>
        <v>0</v>
      </c>
      <c r="AA123" s="433">
        <f t="shared" si="41"/>
        <v>0</v>
      </c>
      <c r="AB123" s="353">
        <f t="shared" si="41"/>
        <v>0</v>
      </c>
      <c r="AD123" s="203"/>
      <c r="AE123" s="203"/>
    </row>
    <row r="124" spans="1:31" ht="25.5" customHeight="1">
      <c r="A124" s="774">
        <v>118</v>
      </c>
      <c r="B124" s="774"/>
      <c r="C124" s="443" t="s">
        <v>759</v>
      </c>
      <c r="D124" s="375"/>
      <c r="E124" s="213">
        <f>SUM(E94,E123,-E108)</f>
        <v>2322712903</v>
      </c>
      <c r="F124" s="213">
        <f>SUM(F94,F123,-F108)</f>
        <v>2708910608</v>
      </c>
      <c r="G124" s="213">
        <f>SUM(G94,G123,-G108)</f>
        <v>1153829743</v>
      </c>
      <c r="H124" s="345">
        <f aca="true" t="shared" si="42" ref="H124:V124">SUM(H94,H123)</f>
        <v>2186813424</v>
      </c>
      <c r="I124" s="433">
        <f t="shared" si="42"/>
        <v>2404793980</v>
      </c>
      <c r="J124" s="353">
        <f t="shared" si="42"/>
        <v>1007990642</v>
      </c>
      <c r="K124" s="345">
        <f t="shared" si="42"/>
        <v>248564037</v>
      </c>
      <c r="L124" s="433">
        <f t="shared" si="42"/>
        <v>252015871</v>
      </c>
      <c r="M124" s="353">
        <f t="shared" si="42"/>
        <v>211987313</v>
      </c>
      <c r="N124" s="345">
        <f t="shared" si="42"/>
        <v>150050597</v>
      </c>
      <c r="O124" s="433">
        <f t="shared" si="42"/>
        <v>172842048</v>
      </c>
      <c r="P124" s="353">
        <f t="shared" si="42"/>
        <v>169683986</v>
      </c>
      <c r="Q124" s="345">
        <f t="shared" si="42"/>
        <v>111701543</v>
      </c>
      <c r="R124" s="433">
        <f t="shared" si="42"/>
        <v>145985600</v>
      </c>
      <c r="S124" s="353">
        <f t="shared" si="42"/>
        <v>117105826</v>
      </c>
      <c r="T124" s="345">
        <f t="shared" si="42"/>
        <v>223191900</v>
      </c>
      <c r="U124" s="433">
        <f t="shared" si="42"/>
        <v>226427536</v>
      </c>
      <c r="V124" s="353">
        <f t="shared" si="42"/>
        <v>208287115</v>
      </c>
      <c r="W124" s="345">
        <f aca="true" t="shared" si="43" ref="W124:AB124">SUM(W94,W123)</f>
        <v>4495565</v>
      </c>
      <c r="X124" s="433">
        <f t="shared" si="43"/>
        <v>62827576</v>
      </c>
      <c r="Y124" s="353">
        <f t="shared" si="43"/>
        <v>2284776</v>
      </c>
      <c r="Z124" s="345">
        <f t="shared" si="43"/>
        <v>425748</v>
      </c>
      <c r="AA124" s="433">
        <f t="shared" si="43"/>
        <v>62157945</v>
      </c>
      <c r="AB124" s="353">
        <f t="shared" si="43"/>
        <v>26017680</v>
      </c>
      <c r="AD124" s="203"/>
      <c r="AE124" s="203"/>
    </row>
    <row r="125" spans="1:31" ht="12.75">
      <c r="A125" s="805" t="s">
        <v>782</v>
      </c>
      <c r="B125" s="805"/>
      <c r="C125" s="805"/>
      <c r="D125" s="805"/>
      <c r="E125" s="805"/>
      <c r="F125" s="805"/>
      <c r="G125" s="805"/>
      <c r="H125" s="805"/>
      <c r="I125" s="805"/>
      <c r="J125" s="805"/>
      <c r="K125" s="805"/>
      <c r="L125" s="805"/>
      <c r="M125" s="805"/>
      <c r="N125" s="805"/>
      <c r="O125" s="805"/>
      <c r="P125" s="805"/>
      <c r="Q125" s="805"/>
      <c r="R125" s="805"/>
      <c r="S125" s="805"/>
      <c r="T125" s="805"/>
      <c r="U125" s="805"/>
      <c r="V125" s="805"/>
      <c r="W125" s="805"/>
      <c r="AE125" s="203"/>
    </row>
    <row r="126" spans="14:16" ht="12.75">
      <c r="N126" s="203"/>
      <c r="O126" s="203"/>
      <c r="P126" s="203"/>
    </row>
    <row r="127" ht="12.75">
      <c r="G127" s="203"/>
    </row>
    <row r="128" spans="7:10" ht="12.75">
      <c r="G128" s="203"/>
      <c r="I128" s="203"/>
      <c r="J128" s="203"/>
    </row>
    <row r="130" ht="12.75">
      <c r="I130" s="203"/>
    </row>
    <row r="134" ht="12.75">
      <c r="F134" s="203"/>
    </row>
    <row r="135" ht="12.75">
      <c r="F135" s="203"/>
    </row>
    <row r="136" ht="12.75">
      <c r="F136" s="203"/>
    </row>
    <row r="137" ht="12.75">
      <c r="C137" s="203"/>
    </row>
  </sheetData>
  <sheetProtection/>
  <mergeCells count="145">
    <mergeCell ref="A124:B124"/>
    <mergeCell ref="A125:W125"/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1:B11"/>
    <mergeCell ref="A10:B10"/>
    <mergeCell ref="A12:B12"/>
    <mergeCell ref="A13:B13"/>
    <mergeCell ref="CT6:CU6"/>
    <mergeCell ref="FX6:GW6"/>
    <mergeCell ref="GX6:HA6"/>
    <mergeCell ref="HJ6:HK6"/>
    <mergeCell ref="HL6:HY6"/>
    <mergeCell ref="A7:B7"/>
    <mergeCell ref="CV6:DU6"/>
    <mergeCell ref="DV6:DY6"/>
    <mergeCell ref="EH6:EI6"/>
    <mergeCell ref="A3:AA3"/>
    <mergeCell ref="Q1:AA1"/>
    <mergeCell ref="A5:B6"/>
    <mergeCell ref="EJ6:FI6"/>
    <mergeCell ref="FJ6:FM6"/>
    <mergeCell ref="FV6:FW6"/>
    <mergeCell ref="AT6:AW6"/>
    <mergeCell ref="BF6:BG6"/>
    <mergeCell ref="BH6:CG6"/>
    <mergeCell ref="CH6:CK6"/>
    <mergeCell ref="H5:J5"/>
    <mergeCell ref="E5:G5"/>
    <mergeCell ref="Z5:AB5"/>
    <mergeCell ref="W5:Y5"/>
    <mergeCell ref="T5:V5"/>
    <mergeCell ref="Q5:S5"/>
    <mergeCell ref="N5:P5"/>
    <mergeCell ref="K5:M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8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326"/>
  <sheetViews>
    <sheetView view="pageBreakPreview" zoomScale="50" zoomScaleSheetLayoutView="50" workbookViewId="0" topLeftCell="A1">
      <pane ySplit="4" topLeftCell="A227" activePane="bottomLeft" state="frozen"/>
      <selection pane="topLeft" activeCell="A1" sqref="A1"/>
      <selection pane="bottomLeft" activeCell="J1" sqref="J1:O1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3" width="8.00390625" style="0" customWidth="1"/>
    <col min="4" max="4" width="13.140625" style="0" customWidth="1"/>
    <col min="5" max="5" width="14.140625" style="0" customWidth="1"/>
    <col min="6" max="6" width="11.140625" style="0" customWidth="1"/>
    <col min="7" max="7" width="10.7109375" style="0" customWidth="1"/>
    <col min="8" max="8" width="12.00390625" style="0" customWidth="1"/>
    <col min="9" max="9" width="9.8515625" style="0" customWidth="1"/>
    <col min="10" max="10" width="11.7109375" style="0" customWidth="1"/>
    <col min="11" max="11" width="13.28125" style="0" customWidth="1"/>
    <col min="12" max="12" width="10.421875" style="0" customWidth="1"/>
    <col min="13" max="14" width="10.140625" style="0" bestFit="1" customWidth="1"/>
    <col min="15" max="15" width="14.140625" style="0" customWidth="1"/>
    <col min="16" max="16" width="12.7109375" style="0" bestFit="1" customWidth="1"/>
  </cols>
  <sheetData>
    <row r="1" spans="10:15" s="234" customFormat="1" ht="12.75" customHeight="1">
      <c r="J1" s="888" t="s">
        <v>1441</v>
      </c>
      <c r="K1" s="889"/>
      <c r="L1" s="889"/>
      <c r="M1" s="889"/>
      <c r="N1" s="889"/>
      <c r="O1" s="889"/>
    </row>
    <row r="2" spans="2:15" s="234" customFormat="1" ht="12.75" customHeight="1">
      <c r="B2" s="890" t="s">
        <v>1203</v>
      </c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</row>
    <row r="3" spans="1:15" s="234" customFormat="1" ht="11.25" customHeight="1">
      <c r="A3" s="235"/>
      <c r="B3" s="236"/>
      <c r="C3" s="236"/>
      <c r="D3" s="237"/>
      <c r="E3" s="891" t="s">
        <v>4</v>
      </c>
      <c r="F3" s="893" t="s">
        <v>796</v>
      </c>
      <c r="G3" s="893" t="s">
        <v>797</v>
      </c>
      <c r="H3" s="893" t="s">
        <v>98</v>
      </c>
      <c r="I3" s="893" t="s">
        <v>798</v>
      </c>
      <c r="J3" s="893" t="s">
        <v>799</v>
      </c>
      <c r="K3" s="893" t="s">
        <v>95</v>
      </c>
      <c r="L3" s="893" t="s">
        <v>96</v>
      </c>
      <c r="M3" s="893" t="s">
        <v>800</v>
      </c>
      <c r="N3" s="893" t="s">
        <v>97</v>
      </c>
      <c r="O3" s="895" t="s">
        <v>2</v>
      </c>
    </row>
    <row r="4" spans="1:15" s="234" customFormat="1" ht="27.75" customHeight="1" thickBot="1">
      <c r="A4" s="299"/>
      <c r="B4" s="300"/>
      <c r="C4" s="300"/>
      <c r="D4" s="301"/>
      <c r="E4" s="892"/>
      <c r="F4" s="894"/>
      <c r="G4" s="894"/>
      <c r="H4" s="894"/>
      <c r="I4" s="894"/>
      <c r="J4" s="894"/>
      <c r="K4" s="894"/>
      <c r="L4" s="894"/>
      <c r="M4" s="894"/>
      <c r="N4" s="894"/>
      <c r="O4" s="896"/>
    </row>
    <row r="5" spans="1:15" s="240" customFormat="1" ht="16.5" customHeight="1">
      <c r="A5" s="240" t="s">
        <v>13</v>
      </c>
      <c r="B5" s="258" t="s">
        <v>63</v>
      </c>
      <c r="C5" s="258"/>
      <c r="D5" s="253"/>
      <c r="E5" s="645"/>
      <c r="F5" s="259"/>
      <c r="G5" s="259"/>
      <c r="H5" s="259"/>
      <c r="I5" s="260"/>
      <c r="J5" s="259"/>
      <c r="K5" s="259"/>
      <c r="L5" s="259"/>
      <c r="M5" s="259"/>
      <c r="N5" s="259"/>
      <c r="O5" s="261"/>
    </row>
    <row r="6" spans="1:15" s="240" customFormat="1" ht="17.25" customHeight="1">
      <c r="A6" s="240" t="s">
        <v>16</v>
      </c>
      <c r="B6" s="253"/>
      <c r="C6" s="258" t="s">
        <v>801</v>
      </c>
      <c r="D6" s="258"/>
      <c r="E6" s="646"/>
      <c r="F6" s="262"/>
      <c r="G6" s="262"/>
      <c r="H6" s="262"/>
      <c r="I6" s="263"/>
      <c r="J6" s="264"/>
      <c r="K6" s="262"/>
      <c r="L6" s="262"/>
      <c r="M6" s="262"/>
      <c r="N6" s="262"/>
      <c r="O6" s="265"/>
    </row>
    <row r="7" spans="1:15" s="240" customFormat="1" ht="21" customHeight="1">
      <c r="A7" s="240" t="s">
        <v>17</v>
      </c>
      <c r="C7" s="828" t="s">
        <v>46</v>
      </c>
      <c r="D7" s="828"/>
      <c r="E7" s="382" t="s">
        <v>230</v>
      </c>
      <c r="F7" s="307"/>
      <c r="G7" s="307"/>
      <c r="H7" s="307">
        <v>11201400</v>
      </c>
      <c r="I7" s="313"/>
      <c r="J7" s="312"/>
      <c r="K7" s="307"/>
      <c r="L7" s="307"/>
      <c r="M7" s="307"/>
      <c r="N7" s="307"/>
      <c r="O7" s="265">
        <f aca="true" t="shared" si="0" ref="O7:O51">SUM(F7:N7)</f>
        <v>11201400</v>
      </c>
    </row>
    <row r="8" spans="1:15" s="240" customFormat="1" ht="21" customHeight="1">
      <c r="A8" s="240" t="s">
        <v>18</v>
      </c>
      <c r="C8" s="828"/>
      <c r="D8" s="828"/>
      <c r="E8" s="634" t="s">
        <v>926</v>
      </c>
      <c r="F8" s="635"/>
      <c r="G8" s="635"/>
      <c r="H8" s="635">
        <v>11447353</v>
      </c>
      <c r="I8" s="636"/>
      <c r="J8" s="637"/>
      <c r="K8" s="635"/>
      <c r="L8" s="635"/>
      <c r="M8" s="635"/>
      <c r="N8" s="635"/>
      <c r="O8" s="317">
        <f t="shared" si="0"/>
        <v>11447353</v>
      </c>
    </row>
    <row r="9" spans="1:15" s="240" customFormat="1" ht="21" customHeight="1">
      <c r="A9" s="240" t="s">
        <v>19</v>
      </c>
      <c r="C9" s="829"/>
      <c r="D9" s="829"/>
      <c r="E9" s="634" t="s">
        <v>962</v>
      </c>
      <c r="F9" s="251"/>
      <c r="G9" s="251"/>
      <c r="H9" s="251">
        <v>11447353</v>
      </c>
      <c r="I9" s="252"/>
      <c r="J9" s="266"/>
      <c r="K9" s="251"/>
      <c r="L9" s="251"/>
      <c r="M9" s="251"/>
      <c r="N9" s="251"/>
      <c r="O9" s="317">
        <f t="shared" si="0"/>
        <v>11447353</v>
      </c>
    </row>
    <row r="10" spans="1:15" s="240" customFormat="1" ht="20.25" customHeight="1">
      <c r="A10" s="240" t="s">
        <v>20</v>
      </c>
      <c r="C10" s="827" t="s">
        <v>802</v>
      </c>
      <c r="D10" s="827"/>
      <c r="E10" s="639" t="s">
        <v>230</v>
      </c>
      <c r="F10" s="251"/>
      <c r="G10" s="251"/>
      <c r="H10" s="251"/>
      <c r="I10" s="252"/>
      <c r="J10" s="251">
        <v>500000</v>
      </c>
      <c r="K10" s="251"/>
      <c r="L10" s="251"/>
      <c r="M10" s="251"/>
      <c r="N10" s="251"/>
      <c r="O10" s="245">
        <f t="shared" si="0"/>
        <v>500000</v>
      </c>
    </row>
    <row r="11" spans="1:15" s="240" customFormat="1" ht="20.25" customHeight="1">
      <c r="A11" s="240" t="s">
        <v>21</v>
      </c>
      <c r="C11" s="828"/>
      <c r="D11" s="828"/>
      <c r="E11" s="634" t="s">
        <v>926</v>
      </c>
      <c r="F11" s="251"/>
      <c r="G11" s="251"/>
      <c r="H11" s="251"/>
      <c r="I11" s="252"/>
      <c r="J11" s="251">
        <v>500000</v>
      </c>
      <c r="K11" s="251"/>
      <c r="L11" s="251"/>
      <c r="M11" s="251"/>
      <c r="N11" s="251"/>
      <c r="O11" s="245">
        <f t="shared" si="0"/>
        <v>500000</v>
      </c>
    </row>
    <row r="12" spans="1:15" s="240" customFormat="1" ht="20.25" customHeight="1">
      <c r="A12" s="240" t="s">
        <v>22</v>
      </c>
      <c r="C12" s="829"/>
      <c r="D12" s="829"/>
      <c r="E12" s="381" t="s">
        <v>962</v>
      </c>
      <c r="F12" s="251"/>
      <c r="G12" s="251"/>
      <c r="H12" s="251"/>
      <c r="I12" s="252"/>
      <c r="J12" s="251">
        <v>500000</v>
      </c>
      <c r="K12" s="251"/>
      <c r="L12" s="251"/>
      <c r="M12" s="251"/>
      <c r="N12" s="251"/>
      <c r="O12" s="245">
        <f t="shared" si="0"/>
        <v>500000</v>
      </c>
    </row>
    <row r="13" spans="1:15" s="240" customFormat="1" ht="20.25" customHeight="1">
      <c r="A13" s="240" t="s">
        <v>23</v>
      </c>
      <c r="B13" s="253"/>
      <c r="C13" s="827" t="s">
        <v>803</v>
      </c>
      <c r="D13" s="827"/>
      <c r="E13" s="639" t="s">
        <v>230</v>
      </c>
      <c r="F13" s="251">
        <v>2000000</v>
      </c>
      <c r="G13" s="251">
        <v>631600</v>
      </c>
      <c r="H13" s="251">
        <f aca="true" t="shared" si="1" ref="H13:N13">SUM(H16,H19,H22,H25,H28,H31,H34,H37,H40,H43,H46,H49,H52)</f>
        <v>138522806</v>
      </c>
      <c r="I13" s="251">
        <f t="shared" si="1"/>
        <v>0</v>
      </c>
      <c r="J13" s="251">
        <f t="shared" si="1"/>
        <v>108309146</v>
      </c>
      <c r="K13" s="251">
        <f t="shared" si="1"/>
        <v>88900</v>
      </c>
      <c r="L13" s="251">
        <f t="shared" si="1"/>
        <v>0</v>
      </c>
      <c r="M13" s="251">
        <f t="shared" si="1"/>
        <v>0</v>
      </c>
      <c r="N13" s="251">
        <f t="shared" si="1"/>
        <v>5196030</v>
      </c>
      <c r="O13" s="245">
        <f t="shared" si="0"/>
        <v>254748482</v>
      </c>
    </row>
    <row r="14" spans="1:15" s="240" customFormat="1" ht="20.25" customHeight="1">
      <c r="A14" s="240" t="s">
        <v>24</v>
      </c>
      <c r="B14" s="253"/>
      <c r="C14" s="828"/>
      <c r="D14" s="828"/>
      <c r="E14" s="640" t="s">
        <v>926</v>
      </c>
      <c r="F14" s="251">
        <v>2000000</v>
      </c>
      <c r="G14" s="251">
        <v>631600</v>
      </c>
      <c r="H14" s="251">
        <f>SUM(H17,H20,H23,H26,H29,H32,H35,H38,H41,H44,H47,H50,H53,H56,H59,H62,H65,H71,H74)</f>
        <v>184467066</v>
      </c>
      <c r="I14" s="251">
        <f aca="true" t="shared" si="2" ref="I14:N15">SUM(I17,I20,I23,I26,I29,I32,I35,I38,I41,I44,I47,I50,I53,I56,I59,I62,I65)</f>
        <v>0</v>
      </c>
      <c r="J14" s="251">
        <v>126066651</v>
      </c>
      <c r="K14" s="251">
        <f t="shared" si="2"/>
        <v>88900</v>
      </c>
      <c r="L14" s="251">
        <f t="shared" si="2"/>
        <v>0</v>
      </c>
      <c r="M14" s="251">
        <f t="shared" si="2"/>
        <v>0</v>
      </c>
      <c r="N14" s="251">
        <f t="shared" si="2"/>
        <v>3078020</v>
      </c>
      <c r="O14" s="245">
        <f t="shared" si="0"/>
        <v>316332237</v>
      </c>
    </row>
    <row r="15" spans="1:15" s="240" customFormat="1" ht="20.25" customHeight="1">
      <c r="A15" s="240" t="s">
        <v>47</v>
      </c>
      <c r="B15" s="253"/>
      <c r="C15" s="829"/>
      <c r="D15" s="829"/>
      <c r="E15" s="381" t="s">
        <v>962</v>
      </c>
      <c r="F15" s="251">
        <v>1286082</v>
      </c>
      <c r="G15" s="251">
        <v>631600</v>
      </c>
      <c r="H15" s="251">
        <f>SUM(H18,H21,H24,H27,H30,H33,H36,H39,H42,H45,H48,H51,H54,H57,H60,H63,H66,H69,H72,H75)</f>
        <v>88465656</v>
      </c>
      <c r="I15" s="251">
        <f t="shared" si="2"/>
        <v>0</v>
      </c>
      <c r="J15" s="251">
        <f>SUM(J18,J21,J24,J27,J30,J33,J36,J39,J42,J45,J48,J51,J54,J57,J60,J63,J66,J69)</f>
        <v>94365123</v>
      </c>
      <c r="K15" s="251">
        <f t="shared" si="2"/>
        <v>38000</v>
      </c>
      <c r="L15" s="251">
        <f t="shared" si="2"/>
        <v>0</v>
      </c>
      <c r="M15" s="251">
        <f t="shared" si="2"/>
        <v>0</v>
      </c>
      <c r="N15" s="251">
        <f t="shared" si="2"/>
        <v>0</v>
      </c>
      <c r="O15" s="245">
        <f t="shared" si="0"/>
        <v>184786461</v>
      </c>
    </row>
    <row r="16" spans="1:15" s="240" customFormat="1" ht="20.25" customHeight="1">
      <c r="A16" s="240" t="s">
        <v>25</v>
      </c>
      <c r="B16" s="382" t="s">
        <v>804</v>
      </c>
      <c r="C16" s="810" t="s">
        <v>805</v>
      </c>
      <c r="D16" s="810"/>
      <c r="E16" s="639" t="s">
        <v>230</v>
      </c>
      <c r="F16" s="255"/>
      <c r="G16" s="255"/>
      <c r="H16" s="255"/>
      <c r="I16" s="256"/>
      <c r="J16" s="291">
        <v>64000000</v>
      </c>
      <c r="K16" s="255"/>
      <c r="L16" s="255"/>
      <c r="M16" s="255"/>
      <c r="N16" s="255"/>
      <c r="O16" s="257">
        <f t="shared" si="0"/>
        <v>64000000</v>
      </c>
    </row>
    <row r="17" spans="1:15" s="240" customFormat="1" ht="20.25" customHeight="1">
      <c r="A17" s="240" t="s">
        <v>26</v>
      </c>
      <c r="B17" s="382"/>
      <c r="C17" s="811"/>
      <c r="D17" s="811"/>
      <c r="E17" s="640" t="s">
        <v>926</v>
      </c>
      <c r="F17" s="255"/>
      <c r="G17" s="255"/>
      <c r="H17" s="255"/>
      <c r="I17" s="256"/>
      <c r="J17" s="291">
        <v>64000000</v>
      </c>
      <c r="K17" s="255"/>
      <c r="L17" s="255"/>
      <c r="M17" s="255"/>
      <c r="N17" s="255"/>
      <c r="O17" s="257">
        <f t="shared" si="0"/>
        <v>64000000</v>
      </c>
    </row>
    <row r="18" spans="1:15" s="240" customFormat="1" ht="20.25" customHeight="1">
      <c r="A18" s="240" t="s">
        <v>27</v>
      </c>
      <c r="B18" s="382"/>
      <c r="C18" s="812"/>
      <c r="D18" s="812"/>
      <c r="E18" s="381" t="s">
        <v>962</v>
      </c>
      <c r="F18" s="316"/>
      <c r="G18" s="255"/>
      <c r="H18" s="255"/>
      <c r="I18" s="256"/>
      <c r="J18" s="291">
        <v>64000000</v>
      </c>
      <c r="K18" s="255"/>
      <c r="L18" s="255"/>
      <c r="M18" s="255"/>
      <c r="N18" s="255"/>
      <c r="O18" s="257">
        <f t="shared" si="0"/>
        <v>64000000</v>
      </c>
    </row>
    <row r="19" spans="1:15" s="240" customFormat="1" ht="20.25" customHeight="1">
      <c r="A19" s="240" t="s">
        <v>29</v>
      </c>
      <c r="B19" s="253"/>
      <c r="C19" s="810" t="s">
        <v>77</v>
      </c>
      <c r="D19" s="810"/>
      <c r="E19" s="639" t="s">
        <v>230</v>
      </c>
      <c r="F19" s="255"/>
      <c r="G19" s="255"/>
      <c r="H19" s="291">
        <v>635000</v>
      </c>
      <c r="I19" s="256"/>
      <c r="J19" s="255"/>
      <c r="K19" s="255">
        <v>88900</v>
      </c>
      <c r="L19" s="255"/>
      <c r="M19" s="255"/>
      <c r="N19" s="255"/>
      <c r="O19" s="257">
        <f t="shared" si="0"/>
        <v>723900</v>
      </c>
    </row>
    <row r="20" spans="1:15" s="240" customFormat="1" ht="20.25" customHeight="1">
      <c r="A20" s="240" t="s">
        <v>32</v>
      </c>
      <c r="B20" s="253"/>
      <c r="C20" s="811"/>
      <c r="D20" s="811"/>
      <c r="E20" s="640" t="s">
        <v>926</v>
      </c>
      <c r="F20" s="255"/>
      <c r="G20" s="255"/>
      <c r="H20" s="291">
        <v>635000</v>
      </c>
      <c r="I20" s="256"/>
      <c r="J20" s="255"/>
      <c r="K20" s="255">
        <v>88900</v>
      </c>
      <c r="L20" s="255"/>
      <c r="M20" s="255"/>
      <c r="N20" s="255"/>
      <c r="O20" s="257">
        <f t="shared" si="0"/>
        <v>723900</v>
      </c>
    </row>
    <row r="21" spans="1:15" s="240" customFormat="1" ht="20.25" customHeight="1">
      <c r="A21" s="240" t="s">
        <v>116</v>
      </c>
      <c r="B21" s="253"/>
      <c r="C21" s="812"/>
      <c r="D21" s="812"/>
      <c r="E21" s="381" t="s">
        <v>962</v>
      </c>
      <c r="F21" s="255"/>
      <c r="G21" s="255"/>
      <c r="H21" s="291">
        <v>700995</v>
      </c>
      <c r="I21" s="256"/>
      <c r="J21" s="255"/>
      <c r="K21" s="255">
        <v>38000</v>
      </c>
      <c r="L21" s="255"/>
      <c r="M21" s="255"/>
      <c r="N21" s="255"/>
      <c r="O21" s="257">
        <f t="shared" si="0"/>
        <v>738995</v>
      </c>
    </row>
    <row r="22" spans="1:15" s="240" customFormat="1" ht="20.25" customHeight="1">
      <c r="A22" s="240" t="s">
        <v>33</v>
      </c>
      <c r="B22" s="253"/>
      <c r="C22" s="810" t="s">
        <v>899</v>
      </c>
      <c r="D22" s="810"/>
      <c r="E22" s="639" t="s">
        <v>230</v>
      </c>
      <c r="F22" s="255"/>
      <c r="G22" s="255"/>
      <c r="H22" s="291">
        <v>406400</v>
      </c>
      <c r="I22" s="256"/>
      <c r="J22" s="255"/>
      <c r="K22" s="255"/>
      <c r="L22" s="255"/>
      <c r="M22" s="255"/>
      <c r="N22" s="255"/>
      <c r="O22" s="257">
        <f t="shared" si="0"/>
        <v>406400</v>
      </c>
    </row>
    <row r="23" spans="1:15" s="240" customFormat="1" ht="20.25" customHeight="1">
      <c r="A23" s="240" t="s">
        <v>34</v>
      </c>
      <c r="B23" s="253"/>
      <c r="C23" s="811"/>
      <c r="D23" s="811"/>
      <c r="E23" s="640" t="s">
        <v>926</v>
      </c>
      <c r="F23" s="255"/>
      <c r="G23" s="255"/>
      <c r="H23" s="291">
        <v>406400</v>
      </c>
      <c r="I23" s="256"/>
      <c r="J23" s="255"/>
      <c r="K23" s="255"/>
      <c r="L23" s="255"/>
      <c r="M23" s="255"/>
      <c r="N23" s="255"/>
      <c r="O23" s="257">
        <f t="shared" si="0"/>
        <v>406400</v>
      </c>
    </row>
    <row r="24" spans="1:15" s="240" customFormat="1" ht="20.25" customHeight="1">
      <c r="A24" s="240" t="s">
        <v>117</v>
      </c>
      <c r="B24" s="253"/>
      <c r="C24" s="812"/>
      <c r="D24" s="812"/>
      <c r="E24" s="381" t="s">
        <v>962</v>
      </c>
      <c r="F24" s="255"/>
      <c r="G24" s="255"/>
      <c r="H24" s="291">
        <v>231277</v>
      </c>
      <c r="I24" s="256"/>
      <c r="J24" s="255"/>
      <c r="K24" s="255"/>
      <c r="L24" s="255"/>
      <c r="M24" s="255"/>
      <c r="N24" s="255"/>
      <c r="O24" s="257">
        <f t="shared" si="0"/>
        <v>231277</v>
      </c>
    </row>
    <row r="25" spans="1:15" s="240" customFormat="1" ht="20.25" customHeight="1">
      <c r="A25" s="240" t="s">
        <v>118</v>
      </c>
      <c r="B25" s="253"/>
      <c r="C25" s="810" t="s">
        <v>806</v>
      </c>
      <c r="D25" s="810"/>
      <c r="E25" s="639" t="s">
        <v>230</v>
      </c>
      <c r="F25" s="255"/>
      <c r="G25" s="255"/>
      <c r="H25" s="291">
        <v>5000000</v>
      </c>
      <c r="I25" s="256"/>
      <c r="J25" s="255"/>
      <c r="K25" s="255"/>
      <c r="L25" s="255"/>
      <c r="M25" s="255"/>
      <c r="N25" s="255"/>
      <c r="O25" s="257">
        <f t="shared" si="0"/>
        <v>5000000</v>
      </c>
    </row>
    <row r="26" spans="1:15" s="240" customFormat="1" ht="20.25" customHeight="1">
      <c r="A26" s="240" t="s">
        <v>35</v>
      </c>
      <c r="B26" s="253"/>
      <c r="C26" s="811"/>
      <c r="D26" s="811"/>
      <c r="E26" s="640" t="s">
        <v>926</v>
      </c>
      <c r="F26" s="255"/>
      <c r="G26" s="255"/>
      <c r="H26" s="291">
        <v>18300000</v>
      </c>
      <c r="I26" s="256"/>
      <c r="J26" s="255"/>
      <c r="K26" s="255"/>
      <c r="L26" s="255"/>
      <c r="M26" s="255"/>
      <c r="N26" s="255"/>
      <c r="O26" s="257">
        <f t="shared" si="0"/>
        <v>18300000</v>
      </c>
    </row>
    <row r="27" spans="1:15" s="240" customFormat="1" ht="20.25" customHeight="1">
      <c r="A27" s="240" t="s">
        <v>36</v>
      </c>
      <c r="B27" s="253"/>
      <c r="C27" s="812"/>
      <c r="D27" s="812"/>
      <c r="E27" s="381" t="s">
        <v>962</v>
      </c>
      <c r="F27" s="255"/>
      <c r="G27" s="255"/>
      <c r="H27" s="291">
        <v>18287027</v>
      </c>
      <c r="I27" s="256"/>
      <c r="J27" s="255"/>
      <c r="K27" s="255"/>
      <c r="L27" s="255"/>
      <c r="M27" s="255"/>
      <c r="N27" s="255"/>
      <c r="O27" s="257">
        <f t="shared" si="0"/>
        <v>18287027</v>
      </c>
    </row>
    <row r="28" spans="1:15" s="240" customFormat="1" ht="20.25" customHeight="1">
      <c r="A28" s="240" t="s">
        <v>38</v>
      </c>
      <c r="B28" s="253"/>
      <c r="C28" s="810" t="s">
        <v>900</v>
      </c>
      <c r="D28" s="810"/>
      <c r="E28" s="639" t="s">
        <v>230</v>
      </c>
      <c r="F28" s="255"/>
      <c r="G28" s="255"/>
      <c r="H28" s="291">
        <v>3852533</v>
      </c>
      <c r="I28" s="256"/>
      <c r="J28" s="255"/>
      <c r="K28" s="255"/>
      <c r="L28" s="255"/>
      <c r="M28" s="255"/>
      <c r="N28" s="255"/>
      <c r="O28" s="257">
        <f t="shared" si="0"/>
        <v>3852533</v>
      </c>
    </row>
    <row r="29" spans="1:15" s="240" customFormat="1" ht="20.25" customHeight="1">
      <c r="A29" s="240" t="s">
        <v>59</v>
      </c>
      <c r="B29" s="253"/>
      <c r="C29" s="811"/>
      <c r="D29" s="811"/>
      <c r="E29" s="640" t="s">
        <v>926</v>
      </c>
      <c r="F29" s="255"/>
      <c r="G29" s="255"/>
      <c r="H29" s="291">
        <v>3852533</v>
      </c>
      <c r="I29" s="256"/>
      <c r="J29" s="255"/>
      <c r="K29" s="255"/>
      <c r="L29" s="255"/>
      <c r="M29" s="255"/>
      <c r="N29" s="255"/>
      <c r="O29" s="257">
        <f t="shared" si="0"/>
        <v>3852533</v>
      </c>
    </row>
    <row r="30" spans="1:15" s="240" customFormat="1" ht="20.25" customHeight="1">
      <c r="A30" s="240" t="s">
        <v>60</v>
      </c>
      <c r="B30" s="253"/>
      <c r="C30" s="812"/>
      <c r="D30" s="812"/>
      <c r="E30" s="381" t="s">
        <v>962</v>
      </c>
      <c r="F30" s="255"/>
      <c r="G30" s="255"/>
      <c r="H30" s="291">
        <v>0</v>
      </c>
      <c r="I30" s="256"/>
      <c r="J30" s="255"/>
      <c r="K30" s="255"/>
      <c r="L30" s="255"/>
      <c r="M30" s="255"/>
      <c r="N30" s="255"/>
      <c r="O30" s="257">
        <f t="shared" si="0"/>
        <v>0</v>
      </c>
    </row>
    <row r="31" spans="1:15" s="240" customFormat="1" ht="20.25" customHeight="1">
      <c r="A31" s="240" t="s">
        <v>61</v>
      </c>
      <c r="B31" s="253"/>
      <c r="C31" s="810" t="s">
        <v>901</v>
      </c>
      <c r="D31" s="810"/>
      <c r="E31" s="639" t="s">
        <v>230</v>
      </c>
      <c r="F31" s="255"/>
      <c r="G31" s="255"/>
      <c r="H31" s="291">
        <v>1000000</v>
      </c>
      <c r="I31" s="256"/>
      <c r="J31" s="255"/>
      <c r="K31" s="255"/>
      <c r="L31" s="255"/>
      <c r="M31" s="255"/>
      <c r="N31" s="255"/>
      <c r="O31" s="257">
        <f t="shared" si="0"/>
        <v>1000000</v>
      </c>
    </row>
    <row r="32" spans="1:15" s="240" customFormat="1" ht="20.25" customHeight="1">
      <c r="A32" s="240" t="s">
        <v>62</v>
      </c>
      <c r="B32" s="253"/>
      <c r="C32" s="811"/>
      <c r="D32" s="811"/>
      <c r="E32" s="640" t="s">
        <v>926</v>
      </c>
      <c r="F32" s="255"/>
      <c r="G32" s="255"/>
      <c r="H32" s="291">
        <v>1000000</v>
      </c>
      <c r="I32" s="256"/>
      <c r="J32" s="255"/>
      <c r="K32" s="255"/>
      <c r="L32" s="255"/>
      <c r="M32" s="255"/>
      <c r="N32" s="255"/>
      <c r="O32" s="257">
        <f t="shared" si="0"/>
        <v>1000000</v>
      </c>
    </row>
    <row r="33" spans="1:15" s="240" customFormat="1" ht="20.25" customHeight="1">
      <c r="A33" s="240" t="s">
        <v>119</v>
      </c>
      <c r="B33" s="253"/>
      <c r="C33" s="812"/>
      <c r="D33" s="812"/>
      <c r="E33" s="381" t="s">
        <v>962</v>
      </c>
      <c r="F33" s="255"/>
      <c r="G33" s="255"/>
      <c r="H33" s="291">
        <v>0</v>
      </c>
      <c r="I33" s="256"/>
      <c r="J33" s="255"/>
      <c r="K33" s="255"/>
      <c r="L33" s="255"/>
      <c r="M33" s="255"/>
      <c r="N33" s="255"/>
      <c r="O33" s="257">
        <f t="shared" si="0"/>
        <v>0</v>
      </c>
    </row>
    <row r="34" spans="1:15" s="240" customFormat="1" ht="45.75" customHeight="1">
      <c r="A34" s="240" t="s">
        <v>120</v>
      </c>
      <c r="B34" s="253"/>
      <c r="C34" s="810" t="s">
        <v>902</v>
      </c>
      <c r="D34" s="810"/>
      <c r="E34" s="639" t="s">
        <v>230</v>
      </c>
      <c r="F34" s="255"/>
      <c r="G34" s="255"/>
      <c r="H34" s="291">
        <v>10196633</v>
      </c>
      <c r="I34" s="256"/>
      <c r="J34" s="255"/>
      <c r="K34" s="255"/>
      <c r="L34" s="255"/>
      <c r="M34" s="255"/>
      <c r="N34" s="255"/>
      <c r="O34" s="257">
        <f t="shared" si="0"/>
        <v>10196633</v>
      </c>
    </row>
    <row r="35" spans="1:15" s="240" customFormat="1" ht="45.75" customHeight="1">
      <c r="A35" s="240" t="s">
        <v>121</v>
      </c>
      <c r="B35" s="253"/>
      <c r="C35" s="811"/>
      <c r="D35" s="811"/>
      <c r="E35" s="640" t="s">
        <v>926</v>
      </c>
      <c r="F35" s="255"/>
      <c r="G35" s="255"/>
      <c r="H35" s="291">
        <v>7196633</v>
      </c>
      <c r="I35" s="256"/>
      <c r="J35" s="255"/>
      <c r="K35" s="255"/>
      <c r="L35" s="255"/>
      <c r="M35" s="255"/>
      <c r="N35" s="255"/>
      <c r="O35" s="257">
        <f t="shared" si="0"/>
        <v>7196633</v>
      </c>
    </row>
    <row r="36" spans="1:15" s="240" customFormat="1" ht="45.75" customHeight="1">
      <c r="A36" s="240" t="s">
        <v>122</v>
      </c>
      <c r="B36" s="253"/>
      <c r="C36" s="812"/>
      <c r="D36" s="812"/>
      <c r="E36" s="381" t="s">
        <v>962</v>
      </c>
      <c r="F36" s="255"/>
      <c r="G36" s="255"/>
      <c r="H36" s="291">
        <v>3490579</v>
      </c>
      <c r="I36" s="256"/>
      <c r="J36" s="255"/>
      <c r="K36" s="255"/>
      <c r="L36" s="255"/>
      <c r="M36" s="255"/>
      <c r="N36" s="255"/>
      <c r="O36" s="257">
        <f t="shared" si="0"/>
        <v>3490579</v>
      </c>
    </row>
    <row r="37" spans="1:15" s="240" customFormat="1" ht="20.25" customHeight="1">
      <c r="A37" s="240" t="s">
        <v>123</v>
      </c>
      <c r="B37" s="253"/>
      <c r="C37" s="810" t="s">
        <v>808</v>
      </c>
      <c r="D37" s="810"/>
      <c r="E37" s="639" t="s">
        <v>230</v>
      </c>
      <c r="F37" s="255"/>
      <c r="G37" s="255"/>
      <c r="H37" s="291">
        <v>2000000</v>
      </c>
      <c r="I37" s="256"/>
      <c r="J37" s="255"/>
      <c r="K37" s="255"/>
      <c r="L37" s="255"/>
      <c r="M37" s="255"/>
      <c r="N37" s="255"/>
      <c r="O37" s="257">
        <f t="shared" si="0"/>
        <v>2000000</v>
      </c>
    </row>
    <row r="38" spans="1:15" s="240" customFormat="1" ht="20.25" customHeight="1">
      <c r="A38" s="240" t="s">
        <v>124</v>
      </c>
      <c r="B38" s="253"/>
      <c r="C38" s="811"/>
      <c r="D38" s="811"/>
      <c r="E38" s="640" t="s">
        <v>926</v>
      </c>
      <c r="F38" s="255"/>
      <c r="G38" s="255"/>
      <c r="H38" s="291">
        <v>2000000</v>
      </c>
      <c r="I38" s="256"/>
      <c r="J38" s="255"/>
      <c r="K38" s="255"/>
      <c r="L38" s="255"/>
      <c r="M38" s="255"/>
      <c r="N38" s="255"/>
      <c r="O38" s="257">
        <f t="shared" si="0"/>
        <v>2000000</v>
      </c>
    </row>
    <row r="39" spans="1:15" s="240" customFormat="1" ht="20.25" customHeight="1">
      <c r="A39" s="240" t="s">
        <v>125</v>
      </c>
      <c r="B39" s="253"/>
      <c r="C39" s="812"/>
      <c r="D39" s="812"/>
      <c r="E39" s="381" t="s">
        <v>962</v>
      </c>
      <c r="F39" s="255"/>
      <c r="G39" s="255"/>
      <c r="H39" s="291">
        <v>432393</v>
      </c>
      <c r="I39" s="256"/>
      <c r="J39" s="255"/>
      <c r="K39" s="255"/>
      <c r="L39" s="255"/>
      <c r="M39" s="255"/>
      <c r="N39" s="255"/>
      <c r="O39" s="257">
        <f t="shared" si="0"/>
        <v>432393</v>
      </c>
    </row>
    <row r="40" spans="1:15" s="240" customFormat="1" ht="20.25" customHeight="1">
      <c r="A40" s="240" t="s">
        <v>126</v>
      </c>
      <c r="B40" s="253"/>
      <c r="C40" s="810" t="s">
        <v>886</v>
      </c>
      <c r="D40" s="810"/>
      <c r="E40" s="639" t="s">
        <v>230</v>
      </c>
      <c r="F40" s="255"/>
      <c r="G40" s="255"/>
      <c r="H40" s="291"/>
      <c r="I40" s="256"/>
      <c r="J40" s="255">
        <v>3000000</v>
      </c>
      <c r="K40" s="255"/>
      <c r="L40" s="255"/>
      <c r="M40" s="255"/>
      <c r="N40" s="255"/>
      <c r="O40" s="257">
        <f t="shared" si="0"/>
        <v>3000000</v>
      </c>
    </row>
    <row r="41" spans="1:15" s="240" customFormat="1" ht="20.25" customHeight="1">
      <c r="A41" s="240" t="s">
        <v>127</v>
      </c>
      <c r="B41" s="253"/>
      <c r="C41" s="811"/>
      <c r="D41" s="811"/>
      <c r="E41" s="640" t="s">
        <v>926</v>
      </c>
      <c r="F41" s="255"/>
      <c r="G41" s="255"/>
      <c r="H41" s="291"/>
      <c r="I41" s="256"/>
      <c r="J41" s="255">
        <v>3000000</v>
      </c>
      <c r="K41" s="255"/>
      <c r="L41" s="255"/>
      <c r="M41" s="255"/>
      <c r="N41" s="255"/>
      <c r="O41" s="257">
        <f t="shared" si="0"/>
        <v>3000000</v>
      </c>
    </row>
    <row r="42" spans="1:15" s="240" customFormat="1" ht="20.25" customHeight="1">
      <c r="A42" s="240" t="s">
        <v>128</v>
      </c>
      <c r="B42" s="253"/>
      <c r="C42" s="812"/>
      <c r="D42" s="812"/>
      <c r="E42" s="381" t="s">
        <v>962</v>
      </c>
      <c r="F42" s="255"/>
      <c r="G42" s="255"/>
      <c r="H42" s="291"/>
      <c r="I42" s="256"/>
      <c r="J42" s="255">
        <v>0</v>
      </c>
      <c r="K42" s="255"/>
      <c r="L42" s="255"/>
      <c r="M42" s="255"/>
      <c r="N42" s="255"/>
      <c r="O42" s="257">
        <f t="shared" si="0"/>
        <v>0</v>
      </c>
    </row>
    <row r="43" spans="1:15" s="240" customFormat="1" ht="20.25" customHeight="1">
      <c r="A43" s="240" t="s">
        <v>129</v>
      </c>
      <c r="B43" s="253"/>
      <c r="C43" s="810" t="s">
        <v>887</v>
      </c>
      <c r="D43" s="810"/>
      <c r="E43" s="639" t="s">
        <v>230</v>
      </c>
      <c r="F43" s="255"/>
      <c r="G43" s="255"/>
      <c r="H43" s="291">
        <v>78824249</v>
      </c>
      <c r="I43" s="256"/>
      <c r="J43" s="255"/>
      <c r="K43" s="255"/>
      <c r="L43" s="255"/>
      <c r="M43" s="255"/>
      <c r="N43" s="255"/>
      <c r="O43" s="257">
        <f t="shared" si="0"/>
        <v>78824249</v>
      </c>
    </row>
    <row r="44" spans="1:15" s="240" customFormat="1" ht="20.25" customHeight="1">
      <c r="A44" s="240" t="s">
        <v>130</v>
      </c>
      <c r="B44" s="253"/>
      <c r="C44" s="811"/>
      <c r="D44" s="811"/>
      <c r="E44" s="640" t="s">
        <v>926</v>
      </c>
      <c r="F44" s="255"/>
      <c r="G44" s="255"/>
      <c r="H44" s="291">
        <v>99731803</v>
      </c>
      <c r="I44" s="256"/>
      <c r="J44" s="255"/>
      <c r="K44" s="255"/>
      <c r="L44" s="255"/>
      <c r="M44" s="255"/>
      <c r="N44" s="255"/>
      <c r="O44" s="257">
        <f t="shared" si="0"/>
        <v>99731803</v>
      </c>
    </row>
    <row r="45" spans="1:15" s="240" customFormat="1" ht="20.25" customHeight="1">
      <c r="A45" s="240" t="s">
        <v>131</v>
      </c>
      <c r="B45" s="253"/>
      <c r="C45" s="812"/>
      <c r="D45" s="812"/>
      <c r="E45" s="381" t="s">
        <v>962</v>
      </c>
      <c r="F45" s="255"/>
      <c r="G45" s="255"/>
      <c r="H45" s="291">
        <v>32555747</v>
      </c>
      <c r="I45" s="256"/>
      <c r="J45" s="255"/>
      <c r="K45" s="255"/>
      <c r="L45" s="255"/>
      <c r="M45" s="255"/>
      <c r="N45" s="255"/>
      <c r="O45" s="257">
        <f t="shared" si="0"/>
        <v>32555747</v>
      </c>
    </row>
    <row r="46" spans="1:15" s="240" customFormat="1" ht="24.75" customHeight="1">
      <c r="A46" s="240" t="s">
        <v>132</v>
      </c>
      <c r="B46" s="253"/>
      <c r="C46" s="810" t="s">
        <v>897</v>
      </c>
      <c r="D46" s="810"/>
      <c r="E46" s="639" t="s">
        <v>230</v>
      </c>
      <c r="F46" s="255"/>
      <c r="G46" s="255"/>
      <c r="H46" s="291"/>
      <c r="I46" s="256"/>
      <c r="J46" s="255">
        <v>20998606</v>
      </c>
      <c r="K46" s="255"/>
      <c r="L46" s="255"/>
      <c r="M46" s="255"/>
      <c r="N46" s="255"/>
      <c r="O46" s="257">
        <f t="shared" si="0"/>
        <v>20998606</v>
      </c>
    </row>
    <row r="47" spans="1:15" s="240" customFormat="1" ht="24.75" customHeight="1">
      <c r="A47" s="240" t="s">
        <v>146</v>
      </c>
      <c r="B47" s="253"/>
      <c r="C47" s="811"/>
      <c r="D47" s="811"/>
      <c r="E47" s="640" t="s">
        <v>926</v>
      </c>
      <c r="F47" s="255"/>
      <c r="G47" s="255"/>
      <c r="H47" s="291"/>
      <c r="I47" s="256"/>
      <c r="J47" s="255">
        <v>13224336</v>
      </c>
      <c r="K47" s="255"/>
      <c r="L47" s="255"/>
      <c r="M47" s="255"/>
      <c r="N47" s="255"/>
      <c r="O47" s="257">
        <f t="shared" si="0"/>
        <v>13224336</v>
      </c>
    </row>
    <row r="48" spans="1:15" s="240" customFormat="1" ht="24.75" customHeight="1">
      <c r="A48" s="240" t="s">
        <v>133</v>
      </c>
      <c r="B48" s="253"/>
      <c r="C48" s="812"/>
      <c r="D48" s="812"/>
      <c r="E48" s="381" t="s">
        <v>962</v>
      </c>
      <c r="F48" s="255"/>
      <c r="G48" s="255"/>
      <c r="H48" s="291"/>
      <c r="I48" s="256"/>
      <c r="J48" s="255">
        <v>4833348</v>
      </c>
      <c r="K48" s="255"/>
      <c r="L48" s="255"/>
      <c r="M48" s="255"/>
      <c r="N48" s="255"/>
      <c r="O48" s="257">
        <f t="shared" si="0"/>
        <v>4833348</v>
      </c>
    </row>
    <row r="49" spans="1:15" s="240" customFormat="1" ht="20.25" customHeight="1">
      <c r="A49" s="240" t="s">
        <v>134</v>
      </c>
      <c r="B49" s="253"/>
      <c r="C49" s="810" t="s">
        <v>903</v>
      </c>
      <c r="D49" s="810"/>
      <c r="E49" s="639" t="s">
        <v>230</v>
      </c>
      <c r="F49" s="255"/>
      <c r="G49" s="255"/>
      <c r="H49" s="291">
        <v>254000</v>
      </c>
      <c r="I49" s="256"/>
      <c r="J49" s="255"/>
      <c r="K49" s="255"/>
      <c r="L49" s="255"/>
      <c r="M49" s="255"/>
      <c r="N49" s="255"/>
      <c r="O49" s="257">
        <f t="shared" si="0"/>
        <v>254000</v>
      </c>
    </row>
    <row r="50" spans="1:15" s="240" customFormat="1" ht="20.25" customHeight="1">
      <c r="A50" s="240" t="s">
        <v>135</v>
      </c>
      <c r="B50" s="253"/>
      <c r="C50" s="811"/>
      <c r="D50" s="811"/>
      <c r="E50" s="640" t="s">
        <v>926</v>
      </c>
      <c r="F50" s="255"/>
      <c r="G50" s="255"/>
      <c r="H50" s="291">
        <v>254000</v>
      </c>
      <c r="I50" s="256"/>
      <c r="J50" s="255"/>
      <c r="K50" s="255"/>
      <c r="L50" s="255"/>
      <c r="M50" s="255"/>
      <c r="N50" s="255"/>
      <c r="O50" s="257">
        <f t="shared" si="0"/>
        <v>254000</v>
      </c>
    </row>
    <row r="51" spans="1:15" s="240" customFormat="1" ht="20.25" customHeight="1">
      <c r="A51" s="240" t="s">
        <v>136</v>
      </c>
      <c r="B51" s="253"/>
      <c r="C51" s="812"/>
      <c r="D51" s="812"/>
      <c r="E51" s="381" t="s">
        <v>962</v>
      </c>
      <c r="F51" s="255"/>
      <c r="G51" s="255"/>
      <c r="H51" s="291">
        <v>24130</v>
      </c>
      <c r="I51" s="256"/>
      <c r="J51" s="255"/>
      <c r="K51" s="255"/>
      <c r="L51" s="255"/>
      <c r="M51" s="255"/>
      <c r="N51" s="255"/>
      <c r="O51" s="257">
        <f t="shared" si="0"/>
        <v>24130</v>
      </c>
    </row>
    <row r="52" spans="1:15" s="240" customFormat="1" ht="20.25" customHeight="1">
      <c r="A52" s="240" t="s">
        <v>137</v>
      </c>
      <c r="B52" s="253"/>
      <c r="C52" s="810" t="s">
        <v>809</v>
      </c>
      <c r="D52" s="810"/>
      <c r="E52" s="639" t="s">
        <v>230</v>
      </c>
      <c r="F52" s="255"/>
      <c r="G52" s="255"/>
      <c r="H52" s="291">
        <v>36353991</v>
      </c>
      <c r="I52" s="256"/>
      <c r="J52" s="291">
        <v>20310540</v>
      </c>
      <c r="K52" s="255"/>
      <c r="L52" s="255"/>
      <c r="M52" s="255"/>
      <c r="N52" s="255">
        <v>5196030</v>
      </c>
      <c r="O52" s="257">
        <f>SUM(F52:N52)</f>
        <v>61860561</v>
      </c>
    </row>
    <row r="53" spans="1:15" s="240" customFormat="1" ht="20.25" customHeight="1">
      <c r="A53" s="240" t="s">
        <v>138</v>
      </c>
      <c r="B53" s="253"/>
      <c r="C53" s="811"/>
      <c r="D53" s="811"/>
      <c r="E53" s="640" t="s">
        <v>926</v>
      </c>
      <c r="F53" s="255"/>
      <c r="G53" s="255"/>
      <c r="H53" s="315">
        <v>33981595</v>
      </c>
      <c r="I53" s="316"/>
      <c r="J53" s="315">
        <v>20310540</v>
      </c>
      <c r="K53" s="316"/>
      <c r="L53" s="316"/>
      <c r="M53" s="316"/>
      <c r="N53" s="316">
        <v>3078020</v>
      </c>
      <c r="O53" s="257">
        <f>SUM(F53:N53)</f>
        <v>57370155</v>
      </c>
    </row>
    <row r="54" spans="1:15" s="240" customFormat="1" ht="20.25" customHeight="1">
      <c r="A54" s="240" t="s">
        <v>139</v>
      </c>
      <c r="B54" s="253"/>
      <c r="C54" s="812"/>
      <c r="D54" s="812"/>
      <c r="E54" s="381" t="s">
        <v>962</v>
      </c>
      <c r="F54" s="255"/>
      <c r="G54" s="255"/>
      <c r="H54" s="291">
        <v>25682846</v>
      </c>
      <c r="I54" s="256"/>
      <c r="J54" s="291">
        <v>20310540</v>
      </c>
      <c r="K54" s="255"/>
      <c r="L54" s="255"/>
      <c r="M54" s="255"/>
      <c r="N54" s="255"/>
      <c r="O54" s="257">
        <f>SUM(F54:N54)</f>
        <v>45993386</v>
      </c>
    </row>
    <row r="55" spans="1:15" s="240" customFormat="1" ht="20.25" customHeight="1">
      <c r="A55" s="240" t="s">
        <v>140</v>
      </c>
      <c r="B55" s="253"/>
      <c r="C55" s="810" t="s">
        <v>934</v>
      </c>
      <c r="D55" s="810"/>
      <c r="E55" s="639" t="s">
        <v>230</v>
      </c>
      <c r="F55" s="255"/>
      <c r="G55" s="255"/>
      <c r="H55" s="291"/>
      <c r="I55" s="256"/>
      <c r="J55" s="291"/>
      <c r="K55" s="255"/>
      <c r="L55" s="255"/>
      <c r="M55" s="255"/>
      <c r="N55" s="255"/>
      <c r="O55" s="257">
        <f aca="true" t="shared" si="3" ref="O55:O75">SUM(F55:N55)</f>
        <v>0</v>
      </c>
    </row>
    <row r="56" spans="1:15" s="240" customFormat="1" ht="20.25" customHeight="1">
      <c r="A56" s="240" t="s">
        <v>141</v>
      </c>
      <c r="B56" s="253"/>
      <c r="C56" s="811"/>
      <c r="D56" s="811"/>
      <c r="E56" s="640" t="s">
        <v>926</v>
      </c>
      <c r="F56" s="255"/>
      <c r="G56" s="255"/>
      <c r="H56" s="315">
        <v>2666667</v>
      </c>
      <c r="I56" s="316"/>
      <c r="J56" s="315"/>
      <c r="K56" s="316"/>
      <c r="L56" s="316"/>
      <c r="M56" s="316"/>
      <c r="N56" s="316"/>
      <c r="O56" s="257">
        <f t="shared" si="3"/>
        <v>2666667</v>
      </c>
    </row>
    <row r="57" spans="1:15" s="240" customFormat="1" ht="20.25" customHeight="1">
      <c r="A57" s="240" t="s">
        <v>142</v>
      </c>
      <c r="B57" s="253"/>
      <c r="C57" s="812"/>
      <c r="D57" s="812"/>
      <c r="E57" s="381" t="s">
        <v>962</v>
      </c>
      <c r="F57" s="255"/>
      <c r="G57" s="255"/>
      <c r="H57" s="291">
        <v>0</v>
      </c>
      <c r="I57" s="256"/>
      <c r="J57" s="291"/>
      <c r="K57" s="255"/>
      <c r="L57" s="255"/>
      <c r="M57" s="255"/>
      <c r="N57" s="255"/>
      <c r="O57" s="257">
        <f t="shared" si="3"/>
        <v>0</v>
      </c>
    </row>
    <row r="58" spans="1:15" s="240" customFormat="1" ht="20.25" customHeight="1">
      <c r="A58" s="240" t="s">
        <v>143</v>
      </c>
      <c r="B58" s="253"/>
      <c r="C58" s="810" t="s">
        <v>935</v>
      </c>
      <c r="D58" s="810"/>
      <c r="E58" s="639" t="s">
        <v>230</v>
      </c>
      <c r="F58" s="255"/>
      <c r="G58" s="255"/>
      <c r="H58" s="291"/>
      <c r="I58" s="256"/>
      <c r="J58" s="291"/>
      <c r="K58" s="255"/>
      <c r="L58" s="255"/>
      <c r="M58" s="255"/>
      <c r="N58" s="255"/>
      <c r="O58" s="257">
        <f t="shared" si="3"/>
        <v>0</v>
      </c>
    </row>
    <row r="59" spans="1:15" s="240" customFormat="1" ht="20.25" customHeight="1">
      <c r="A59" s="240" t="s">
        <v>144</v>
      </c>
      <c r="B59" s="253"/>
      <c r="C59" s="811"/>
      <c r="D59" s="811"/>
      <c r="E59" s="640" t="s">
        <v>926</v>
      </c>
      <c r="F59" s="255"/>
      <c r="G59" s="255"/>
      <c r="H59" s="315">
        <v>833333</v>
      </c>
      <c r="I59" s="316"/>
      <c r="J59" s="315"/>
      <c r="K59" s="316"/>
      <c r="L59" s="316"/>
      <c r="M59" s="316"/>
      <c r="N59" s="316"/>
      <c r="O59" s="257">
        <f t="shared" si="3"/>
        <v>833333</v>
      </c>
    </row>
    <row r="60" spans="1:15" s="240" customFormat="1" ht="20.25" customHeight="1">
      <c r="A60" s="240" t="s">
        <v>145</v>
      </c>
      <c r="B60" s="253"/>
      <c r="C60" s="812"/>
      <c r="D60" s="812"/>
      <c r="E60" s="381" t="s">
        <v>962</v>
      </c>
      <c r="F60" s="255"/>
      <c r="G60" s="255"/>
      <c r="H60" s="291">
        <v>0</v>
      </c>
      <c r="I60" s="256"/>
      <c r="J60" s="291"/>
      <c r="K60" s="255"/>
      <c r="L60" s="255"/>
      <c r="M60" s="255"/>
      <c r="N60" s="255"/>
      <c r="O60" s="257">
        <f t="shared" si="3"/>
        <v>0</v>
      </c>
    </row>
    <row r="61" spans="1:15" s="240" customFormat="1" ht="20.25" customHeight="1">
      <c r="A61" s="240" t="s">
        <v>904</v>
      </c>
      <c r="B61" s="253"/>
      <c r="C61" s="810" t="s">
        <v>936</v>
      </c>
      <c r="D61" s="810"/>
      <c r="E61" s="639" t="s">
        <v>230</v>
      </c>
      <c r="F61" s="255"/>
      <c r="G61" s="255"/>
      <c r="H61" s="291"/>
      <c r="I61" s="256"/>
      <c r="J61" s="291"/>
      <c r="K61" s="255"/>
      <c r="L61" s="255"/>
      <c r="M61" s="255"/>
      <c r="N61" s="255"/>
      <c r="O61" s="257">
        <f t="shared" si="3"/>
        <v>0</v>
      </c>
    </row>
    <row r="62" spans="1:15" s="240" customFormat="1" ht="20.25" customHeight="1">
      <c r="A62" s="240" t="s">
        <v>825</v>
      </c>
      <c r="B62" s="253"/>
      <c r="C62" s="811"/>
      <c r="D62" s="811"/>
      <c r="E62" s="640" t="s">
        <v>926</v>
      </c>
      <c r="F62" s="255"/>
      <c r="G62" s="255"/>
      <c r="H62" s="315">
        <v>1609102</v>
      </c>
      <c r="I62" s="316"/>
      <c r="J62" s="315"/>
      <c r="K62" s="316"/>
      <c r="L62" s="316"/>
      <c r="M62" s="316"/>
      <c r="N62" s="316"/>
      <c r="O62" s="257">
        <f t="shared" si="3"/>
        <v>1609102</v>
      </c>
    </row>
    <row r="63" spans="1:15" s="240" customFormat="1" ht="20.25" customHeight="1">
      <c r="A63" s="240" t="s">
        <v>905</v>
      </c>
      <c r="B63" s="253"/>
      <c r="C63" s="812"/>
      <c r="D63" s="812"/>
      <c r="E63" s="381" t="s">
        <v>962</v>
      </c>
      <c r="F63" s="255"/>
      <c r="G63" s="255"/>
      <c r="H63" s="291">
        <v>0</v>
      </c>
      <c r="I63" s="256"/>
      <c r="J63" s="291"/>
      <c r="K63" s="255"/>
      <c r="L63" s="255"/>
      <c r="M63" s="255"/>
      <c r="N63" s="255"/>
      <c r="O63" s="257">
        <f t="shared" si="3"/>
        <v>0</v>
      </c>
    </row>
    <row r="64" spans="1:15" s="240" customFormat="1" ht="20.25" customHeight="1">
      <c r="A64" s="240" t="s">
        <v>827</v>
      </c>
      <c r="B64" s="253"/>
      <c r="C64" s="810" t="s">
        <v>937</v>
      </c>
      <c r="D64" s="810"/>
      <c r="E64" s="639" t="s">
        <v>230</v>
      </c>
      <c r="F64" s="255"/>
      <c r="G64" s="255"/>
      <c r="H64" s="291"/>
      <c r="I64" s="256"/>
      <c r="J64" s="291"/>
      <c r="K64" s="255"/>
      <c r="L64" s="255"/>
      <c r="M64" s="255"/>
      <c r="N64" s="255"/>
      <c r="O64" s="257">
        <f t="shared" si="3"/>
        <v>0</v>
      </c>
    </row>
    <row r="65" spans="1:15" s="240" customFormat="1" ht="20.25" customHeight="1">
      <c r="A65" s="240" t="s">
        <v>906</v>
      </c>
      <c r="B65" s="253"/>
      <c r="C65" s="811"/>
      <c r="D65" s="811"/>
      <c r="E65" s="640" t="s">
        <v>926</v>
      </c>
      <c r="F65" s="255"/>
      <c r="G65" s="255"/>
      <c r="H65" s="315">
        <v>5000000</v>
      </c>
      <c r="I65" s="316"/>
      <c r="J65" s="315"/>
      <c r="K65" s="316"/>
      <c r="L65" s="316"/>
      <c r="M65" s="316"/>
      <c r="N65" s="316"/>
      <c r="O65" s="257">
        <f t="shared" si="3"/>
        <v>5000000</v>
      </c>
    </row>
    <row r="66" spans="1:15" s="240" customFormat="1" ht="20.25" customHeight="1">
      <c r="A66" s="240" t="s">
        <v>829</v>
      </c>
      <c r="B66" s="253"/>
      <c r="C66" s="812"/>
      <c r="D66" s="812"/>
      <c r="E66" s="381" t="s">
        <v>962</v>
      </c>
      <c r="F66" s="255"/>
      <c r="G66" s="255"/>
      <c r="H66" s="291">
        <v>4988022</v>
      </c>
      <c r="I66" s="256"/>
      <c r="J66" s="291"/>
      <c r="K66" s="255"/>
      <c r="L66" s="255"/>
      <c r="M66" s="255"/>
      <c r="N66" s="255"/>
      <c r="O66" s="257">
        <f t="shared" si="3"/>
        <v>4988022</v>
      </c>
    </row>
    <row r="67" spans="1:15" s="240" customFormat="1" ht="20.25" customHeight="1">
      <c r="A67" s="240" t="s">
        <v>907</v>
      </c>
      <c r="B67" s="253"/>
      <c r="C67" s="810" t="s">
        <v>948</v>
      </c>
      <c r="D67" s="810"/>
      <c r="E67" s="639" t="s">
        <v>230</v>
      </c>
      <c r="F67" s="255"/>
      <c r="G67" s="255"/>
      <c r="H67" s="291"/>
      <c r="I67" s="256"/>
      <c r="J67" s="291"/>
      <c r="K67" s="255"/>
      <c r="L67" s="255"/>
      <c r="M67" s="255"/>
      <c r="N67" s="255"/>
      <c r="O67" s="257">
        <f t="shared" si="3"/>
        <v>0</v>
      </c>
    </row>
    <row r="68" spans="1:15" s="240" customFormat="1" ht="20.25" customHeight="1">
      <c r="A68" s="240" t="s">
        <v>831</v>
      </c>
      <c r="B68" s="253"/>
      <c r="C68" s="811"/>
      <c r="D68" s="811"/>
      <c r="E68" s="640" t="s">
        <v>926</v>
      </c>
      <c r="F68" s="255"/>
      <c r="G68" s="255"/>
      <c r="H68" s="315"/>
      <c r="I68" s="316"/>
      <c r="J68" s="315">
        <v>5221235</v>
      </c>
      <c r="K68" s="316"/>
      <c r="L68" s="316"/>
      <c r="M68" s="316"/>
      <c r="N68" s="316"/>
      <c r="O68" s="257">
        <f t="shared" si="3"/>
        <v>5221235</v>
      </c>
    </row>
    <row r="69" spans="1:15" s="240" customFormat="1" ht="20.25" customHeight="1">
      <c r="A69" s="240" t="s">
        <v>908</v>
      </c>
      <c r="B69" s="253"/>
      <c r="C69" s="812"/>
      <c r="D69" s="812"/>
      <c r="E69" s="381" t="s">
        <v>962</v>
      </c>
      <c r="F69" s="255"/>
      <c r="G69" s="255"/>
      <c r="H69" s="291"/>
      <c r="I69" s="256"/>
      <c r="J69" s="291">
        <v>5221235</v>
      </c>
      <c r="K69" s="255"/>
      <c r="L69" s="255"/>
      <c r="M69" s="255"/>
      <c r="N69" s="255"/>
      <c r="O69" s="257">
        <f t="shared" si="3"/>
        <v>5221235</v>
      </c>
    </row>
    <row r="70" spans="1:15" s="240" customFormat="1" ht="20.25" customHeight="1">
      <c r="A70" s="240" t="s">
        <v>833</v>
      </c>
      <c r="B70" s="253"/>
      <c r="C70" s="810" t="s">
        <v>952</v>
      </c>
      <c r="D70" s="810"/>
      <c r="E70" s="639" t="s">
        <v>230</v>
      </c>
      <c r="F70" s="255"/>
      <c r="G70" s="255"/>
      <c r="H70" s="291"/>
      <c r="I70" s="256"/>
      <c r="J70" s="291"/>
      <c r="K70" s="255"/>
      <c r="L70" s="255"/>
      <c r="M70" s="255"/>
      <c r="N70" s="255"/>
      <c r="O70" s="257">
        <f t="shared" si="3"/>
        <v>0</v>
      </c>
    </row>
    <row r="71" spans="1:15" s="240" customFormat="1" ht="20.25" customHeight="1">
      <c r="A71" s="240" t="s">
        <v>909</v>
      </c>
      <c r="B71" s="253"/>
      <c r="C71" s="811"/>
      <c r="D71" s="811"/>
      <c r="E71" s="640" t="s">
        <v>926</v>
      </c>
      <c r="F71" s="255"/>
      <c r="G71" s="255"/>
      <c r="H71" s="315">
        <v>5000000</v>
      </c>
      <c r="I71" s="316"/>
      <c r="J71" s="315"/>
      <c r="K71" s="316"/>
      <c r="L71" s="316"/>
      <c r="M71" s="316"/>
      <c r="N71" s="316"/>
      <c r="O71" s="257">
        <f t="shared" si="3"/>
        <v>5000000</v>
      </c>
    </row>
    <row r="72" spans="1:15" s="240" customFormat="1" ht="20.25" customHeight="1">
      <c r="A72" s="240" t="s">
        <v>836</v>
      </c>
      <c r="B72" s="253"/>
      <c r="C72" s="812"/>
      <c r="D72" s="812"/>
      <c r="E72" s="381" t="s">
        <v>962</v>
      </c>
      <c r="F72" s="255"/>
      <c r="G72" s="255"/>
      <c r="H72" s="291">
        <v>0</v>
      </c>
      <c r="I72" s="256"/>
      <c r="J72" s="291"/>
      <c r="K72" s="255"/>
      <c r="L72" s="255"/>
      <c r="M72" s="255"/>
      <c r="N72" s="255"/>
      <c r="O72" s="257">
        <f t="shared" si="3"/>
        <v>0</v>
      </c>
    </row>
    <row r="73" spans="1:15" s="240" customFormat="1" ht="20.25" customHeight="1">
      <c r="A73" s="240" t="s">
        <v>910</v>
      </c>
      <c r="B73" s="253"/>
      <c r="C73" s="810" t="s">
        <v>953</v>
      </c>
      <c r="D73" s="810"/>
      <c r="E73" s="639" t="s">
        <v>230</v>
      </c>
      <c r="F73" s="255"/>
      <c r="G73" s="255"/>
      <c r="H73" s="291"/>
      <c r="I73" s="256"/>
      <c r="J73" s="291"/>
      <c r="K73" s="255"/>
      <c r="L73" s="255"/>
      <c r="M73" s="255"/>
      <c r="N73" s="255"/>
      <c r="O73" s="257">
        <f t="shared" si="3"/>
        <v>0</v>
      </c>
    </row>
    <row r="74" spans="1:15" s="240" customFormat="1" ht="20.25" customHeight="1">
      <c r="A74" s="240" t="s">
        <v>838</v>
      </c>
      <c r="B74" s="253"/>
      <c r="C74" s="811"/>
      <c r="D74" s="811"/>
      <c r="E74" s="640" t="s">
        <v>926</v>
      </c>
      <c r="F74" s="255"/>
      <c r="G74" s="255"/>
      <c r="H74" s="315">
        <v>2000000</v>
      </c>
      <c r="I74" s="316"/>
      <c r="J74" s="315"/>
      <c r="K74" s="316"/>
      <c r="L74" s="316"/>
      <c r="M74" s="316"/>
      <c r="N74" s="316"/>
      <c r="O74" s="257">
        <f t="shared" si="3"/>
        <v>2000000</v>
      </c>
    </row>
    <row r="75" spans="1:15" s="240" customFormat="1" ht="20.25" customHeight="1">
      <c r="A75" s="240" t="s">
        <v>911</v>
      </c>
      <c r="B75" s="253"/>
      <c r="C75" s="812"/>
      <c r="D75" s="812"/>
      <c r="E75" s="381" t="s">
        <v>962</v>
      </c>
      <c r="F75" s="255"/>
      <c r="G75" s="255"/>
      <c r="H75" s="315">
        <v>2072640</v>
      </c>
      <c r="I75" s="316"/>
      <c r="J75" s="315"/>
      <c r="K75" s="316"/>
      <c r="L75" s="316"/>
      <c r="M75" s="316"/>
      <c r="N75" s="316"/>
      <c r="O75" s="257">
        <f t="shared" si="3"/>
        <v>2072640</v>
      </c>
    </row>
    <row r="76" spans="1:15" s="240" customFormat="1" ht="24.75" customHeight="1">
      <c r="A76" s="240" t="s">
        <v>840</v>
      </c>
      <c r="B76" s="247"/>
      <c r="C76" s="827" t="s">
        <v>810</v>
      </c>
      <c r="D76" s="827"/>
      <c r="E76" s="639" t="s">
        <v>230</v>
      </c>
      <c r="F76" s="251">
        <v>11397024</v>
      </c>
      <c r="G76" s="251">
        <v>2163195</v>
      </c>
      <c r="H76" s="248"/>
      <c r="I76" s="249"/>
      <c r="J76" s="248"/>
      <c r="K76" s="249"/>
      <c r="L76" s="248"/>
      <c r="M76" s="249"/>
      <c r="N76" s="248">
        <v>0</v>
      </c>
      <c r="O76" s="287">
        <f aca="true" t="shared" si="4" ref="O76:O87">SUM(F76:N76)</f>
        <v>13560219</v>
      </c>
    </row>
    <row r="77" spans="1:15" s="240" customFormat="1" ht="24.75" customHeight="1">
      <c r="A77" s="240" t="s">
        <v>912</v>
      </c>
      <c r="B77" s="247"/>
      <c r="C77" s="828"/>
      <c r="D77" s="828"/>
      <c r="E77" s="640" t="s">
        <v>926</v>
      </c>
      <c r="F77" s="251">
        <v>11397024</v>
      </c>
      <c r="G77" s="251">
        <v>2163195</v>
      </c>
      <c r="H77" s="315"/>
      <c r="I77" s="315"/>
      <c r="J77" s="315"/>
      <c r="K77" s="315"/>
      <c r="L77" s="315"/>
      <c r="M77" s="315"/>
      <c r="N77" s="315"/>
      <c r="O77" s="287">
        <f t="shared" si="4"/>
        <v>13560219</v>
      </c>
    </row>
    <row r="78" spans="1:15" s="240" customFormat="1" ht="24.75" customHeight="1">
      <c r="A78" s="240" t="s">
        <v>842</v>
      </c>
      <c r="B78" s="247"/>
      <c r="C78" s="829"/>
      <c r="D78" s="829"/>
      <c r="E78" s="381" t="s">
        <v>962</v>
      </c>
      <c r="F78" s="251">
        <v>11362698</v>
      </c>
      <c r="G78" s="251">
        <v>2163195</v>
      </c>
      <c r="H78" s="291"/>
      <c r="I78" s="291"/>
      <c r="J78" s="291"/>
      <c r="K78" s="291"/>
      <c r="L78" s="291"/>
      <c r="M78" s="291"/>
      <c r="N78" s="291"/>
      <c r="O78" s="287">
        <f t="shared" si="4"/>
        <v>13525893</v>
      </c>
    </row>
    <row r="79" spans="1:15" s="241" customFormat="1" ht="24.75" customHeight="1">
      <c r="A79" s="240" t="s">
        <v>913</v>
      </c>
      <c r="B79" s="253"/>
      <c r="C79" s="827" t="s">
        <v>811</v>
      </c>
      <c r="D79" s="827"/>
      <c r="E79" s="639" t="s">
        <v>230</v>
      </c>
      <c r="F79" s="251">
        <f>SUM(F82,F85,F88,F91,F94,F97,F100,F103,F106)</f>
        <v>0</v>
      </c>
      <c r="G79" s="251">
        <f>SUM(G82,G85,G88,G91,G94,G97,G100,G103,G106)</f>
        <v>0</v>
      </c>
      <c r="H79" s="251">
        <f>SUM(H82,H85,H88,H91,H94,H97,H100,H103,H106)</f>
        <v>2191080</v>
      </c>
      <c r="I79" s="251">
        <f aca="true" t="shared" si="5" ref="I79:N79">SUM(I82,I85,I88,I91,I94,I97,I100,I103,I106)</f>
        <v>12650000</v>
      </c>
      <c r="J79" s="251">
        <f t="shared" si="5"/>
        <v>650000</v>
      </c>
      <c r="K79" s="251">
        <f t="shared" si="5"/>
        <v>0</v>
      </c>
      <c r="L79" s="251">
        <f t="shared" si="5"/>
        <v>0</v>
      </c>
      <c r="M79" s="251">
        <f t="shared" si="5"/>
        <v>0</v>
      </c>
      <c r="N79" s="251">
        <f t="shared" si="5"/>
        <v>0</v>
      </c>
      <c r="O79" s="245">
        <f t="shared" si="4"/>
        <v>15491080</v>
      </c>
    </row>
    <row r="80" spans="1:15" s="241" customFormat="1" ht="24.75" customHeight="1">
      <c r="A80" s="240" t="s">
        <v>844</v>
      </c>
      <c r="B80" s="253"/>
      <c r="C80" s="828"/>
      <c r="D80" s="828"/>
      <c r="E80" s="640" t="s">
        <v>926</v>
      </c>
      <c r="F80" s="245">
        <f>SUM(F83,F86,F89,F92,F95,F98,F101,F104,F107)</f>
        <v>0</v>
      </c>
      <c r="G80" s="280">
        <f aca="true" t="shared" si="6" ref="G80:N81">SUM(G83,G86,G89,G92,G95,G98,G101,G104,G107)</f>
        <v>0</v>
      </c>
      <c r="H80" s="280">
        <f t="shared" si="6"/>
        <v>2191080</v>
      </c>
      <c r="I80" s="280">
        <f t="shared" si="6"/>
        <v>15816443</v>
      </c>
      <c r="J80" s="280">
        <f t="shared" si="6"/>
        <v>650000</v>
      </c>
      <c r="K80" s="280">
        <f t="shared" si="6"/>
        <v>0</v>
      </c>
      <c r="L80" s="280">
        <f t="shared" si="6"/>
        <v>0</v>
      </c>
      <c r="M80" s="280">
        <f t="shared" si="6"/>
        <v>0</v>
      </c>
      <c r="N80" s="280">
        <f t="shared" si="6"/>
        <v>0</v>
      </c>
      <c r="O80" s="245">
        <f t="shared" si="4"/>
        <v>18657523</v>
      </c>
    </row>
    <row r="81" spans="1:15" s="241" customFormat="1" ht="24.75" customHeight="1">
      <c r="A81" s="240" t="s">
        <v>914</v>
      </c>
      <c r="B81" s="253"/>
      <c r="C81" s="829"/>
      <c r="D81" s="829"/>
      <c r="E81" s="381" t="s">
        <v>962</v>
      </c>
      <c r="F81" s="245">
        <f>SUM(F84,F87,F90,F93,F96,F99,F102,F105,F108)</f>
        <v>0</v>
      </c>
      <c r="G81" s="280">
        <f t="shared" si="6"/>
        <v>0</v>
      </c>
      <c r="H81" s="280">
        <f t="shared" si="6"/>
        <v>1924324</v>
      </c>
      <c r="I81" s="280">
        <f t="shared" si="6"/>
        <v>11730594</v>
      </c>
      <c r="J81" s="280">
        <f t="shared" si="6"/>
        <v>650000</v>
      </c>
      <c r="K81" s="280">
        <f t="shared" si="6"/>
        <v>0</v>
      </c>
      <c r="L81" s="280">
        <f t="shared" si="6"/>
        <v>0</v>
      </c>
      <c r="M81" s="280">
        <f t="shared" si="6"/>
        <v>0</v>
      </c>
      <c r="N81" s="280">
        <f t="shared" si="6"/>
        <v>0</v>
      </c>
      <c r="O81" s="245">
        <f t="shared" si="4"/>
        <v>14304918</v>
      </c>
    </row>
    <row r="82" spans="1:15" s="241" customFormat="1" ht="22.5" customHeight="1">
      <c r="A82" s="240" t="s">
        <v>845</v>
      </c>
      <c r="C82" s="297" t="s">
        <v>804</v>
      </c>
      <c r="D82" s="849" t="s">
        <v>812</v>
      </c>
      <c r="E82" s="639" t="s">
        <v>230</v>
      </c>
      <c r="F82" s="283"/>
      <c r="G82" s="254"/>
      <c r="H82" s="291"/>
      <c r="I82" s="292">
        <v>4500000</v>
      </c>
      <c r="J82" s="255"/>
      <c r="K82" s="255"/>
      <c r="L82" s="255"/>
      <c r="M82" s="255"/>
      <c r="N82" s="255"/>
      <c r="O82" s="257">
        <f t="shared" si="4"/>
        <v>4500000</v>
      </c>
    </row>
    <row r="83" spans="1:15" s="241" customFormat="1" ht="22.5" customHeight="1">
      <c r="A83" s="240" t="s">
        <v>915</v>
      </c>
      <c r="C83" s="297"/>
      <c r="D83" s="850"/>
      <c r="E83" s="640" t="s">
        <v>926</v>
      </c>
      <c r="F83" s="283"/>
      <c r="G83" s="254"/>
      <c r="H83" s="291"/>
      <c r="I83" s="292">
        <v>2713000</v>
      </c>
      <c r="J83" s="255"/>
      <c r="K83" s="255"/>
      <c r="L83" s="255"/>
      <c r="M83" s="255"/>
      <c r="N83" s="255"/>
      <c r="O83" s="257">
        <f t="shared" si="4"/>
        <v>2713000</v>
      </c>
    </row>
    <row r="84" spans="1:15" s="241" customFormat="1" ht="22.5" customHeight="1">
      <c r="A84" s="240" t="s">
        <v>847</v>
      </c>
      <c r="C84" s="297"/>
      <c r="D84" s="851"/>
      <c r="E84" s="381" t="s">
        <v>962</v>
      </c>
      <c r="F84" s="283"/>
      <c r="G84" s="254"/>
      <c r="H84" s="291"/>
      <c r="I84" s="292">
        <v>2713000</v>
      </c>
      <c r="J84" s="255"/>
      <c r="K84" s="255"/>
      <c r="L84" s="255"/>
      <c r="M84" s="255"/>
      <c r="N84" s="255"/>
      <c r="O84" s="257">
        <f t="shared" si="4"/>
        <v>2713000</v>
      </c>
    </row>
    <row r="85" spans="1:15" s="241" customFormat="1" ht="22.5" customHeight="1">
      <c r="A85" s="240" t="s">
        <v>916</v>
      </c>
      <c r="B85" s="253"/>
      <c r="C85" s="271"/>
      <c r="D85" s="849" t="s">
        <v>813</v>
      </c>
      <c r="E85" s="639" t="s">
        <v>230</v>
      </c>
      <c r="F85" s="283"/>
      <c r="G85" s="254"/>
      <c r="H85" s="291"/>
      <c r="I85" s="292">
        <v>1320000</v>
      </c>
      <c r="J85" s="255"/>
      <c r="K85" s="255"/>
      <c r="L85" s="255"/>
      <c r="M85" s="255"/>
      <c r="N85" s="255"/>
      <c r="O85" s="257">
        <f t="shared" si="4"/>
        <v>1320000</v>
      </c>
    </row>
    <row r="86" spans="1:15" s="241" customFormat="1" ht="22.5" customHeight="1">
      <c r="A86" s="240" t="s">
        <v>848</v>
      </c>
      <c r="B86" s="253"/>
      <c r="C86" s="271"/>
      <c r="D86" s="850"/>
      <c r="E86" s="640" t="s">
        <v>926</v>
      </c>
      <c r="F86" s="283"/>
      <c r="G86" s="254"/>
      <c r="H86" s="292"/>
      <c r="I86" s="292">
        <v>870000</v>
      </c>
      <c r="J86" s="255"/>
      <c r="K86" s="255"/>
      <c r="L86" s="255"/>
      <c r="M86" s="255"/>
      <c r="N86" s="255"/>
      <c r="O86" s="257">
        <f t="shared" si="4"/>
        <v>870000</v>
      </c>
    </row>
    <row r="87" spans="1:15" s="241" customFormat="1" ht="22.5" customHeight="1">
      <c r="A87" s="240" t="s">
        <v>917</v>
      </c>
      <c r="B87" s="253"/>
      <c r="C87" s="271"/>
      <c r="D87" s="851"/>
      <c r="E87" s="381" t="s">
        <v>962</v>
      </c>
      <c r="F87" s="283"/>
      <c r="G87" s="254"/>
      <c r="H87" s="292"/>
      <c r="I87" s="292">
        <v>870000</v>
      </c>
      <c r="J87" s="255"/>
      <c r="K87" s="255"/>
      <c r="L87" s="255"/>
      <c r="M87" s="255"/>
      <c r="N87" s="255"/>
      <c r="O87" s="257">
        <f t="shared" si="4"/>
        <v>870000</v>
      </c>
    </row>
    <row r="88" spans="1:15" s="241" customFormat="1" ht="22.5" customHeight="1">
      <c r="A88" s="240" t="s">
        <v>918</v>
      </c>
      <c r="B88" s="253"/>
      <c r="C88" s="900"/>
      <c r="D88" s="849" t="s">
        <v>814</v>
      </c>
      <c r="E88" s="639" t="s">
        <v>230</v>
      </c>
      <c r="F88" s="283"/>
      <c r="G88" s="254"/>
      <c r="H88" s="292">
        <v>2191080</v>
      </c>
      <c r="I88" s="292">
        <v>1000000</v>
      </c>
      <c r="J88" s="255"/>
      <c r="K88" s="255"/>
      <c r="L88" s="255"/>
      <c r="M88" s="255"/>
      <c r="N88" s="255"/>
      <c r="O88" s="257">
        <f aca="true" t="shared" si="7" ref="O88:O168">SUM(F88:N88)</f>
        <v>3191080</v>
      </c>
    </row>
    <row r="89" spans="1:15" s="241" customFormat="1" ht="22.5" customHeight="1">
      <c r="A89" s="240" t="s">
        <v>919</v>
      </c>
      <c r="B89" s="253"/>
      <c r="C89" s="900"/>
      <c r="D89" s="850"/>
      <c r="E89" s="640" t="s">
        <v>926</v>
      </c>
      <c r="F89" s="283"/>
      <c r="G89" s="254"/>
      <c r="H89" s="292">
        <v>2191080</v>
      </c>
      <c r="I89" s="292">
        <v>1032500</v>
      </c>
      <c r="J89" s="255"/>
      <c r="K89" s="255"/>
      <c r="L89" s="255"/>
      <c r="M89" s="255"/>
      <c r="N89" s="255"/>
      <c r="O89" s="257">
        <f t="shared" si="7"/>
        <v>3223580</v>
      </c>
    </row>
    <row r="90" spans="1:15" s="241" customFormat="1" ht="22.5" customHeight="1">
      <c r="A90" s="240" t="s">
        <v>850</v>
      </c>
      <c r="B90" s="253"/>
      <c r="C90" s="900"/>
      <c r="D90" s="851"/>
      <c r="E90" s="381" t="s">
        <v>962</v>
      </c>
      <c r="F90" s="283"/>
      <c r="G90" s="254"/>
      <c r="H90" s="292">
        <v>1924324</v>
      </c>
      <c r="I90" s="292">
        <v>1032500</v>
      </c>
      <c r="J90" s="255"/>
      <c r="K90" s="255"/>
      <c r="L90" s="255"/>
      <c r="M90" s="255"/>
      <c r="N90" s="255"/>
      <c r="O90" s="257">
        <f t="shared" si="7"/>
        <v>2956824</v>
      </c>
    </row>
    <row r="91" spans="1:15" s="241" customFormat="1" ht="22.5" customHeight="1">
      <c r="A91" s="240" t="s">
        <v>851</v>
      </c>
      <c r="B91" s="253"/>
      <c r="C91" s="900"/>
      <c r="D91" s="849" t="s">
        <v>815</v>
      </c>
      <c r="E91" s="639" t="s">
        <v>230</v>
      </c>
      <c r="F91" s="283"/>
      <c r="G91" s="254"/>
      <c r="H91" s="255"/>
      <c r="I91" s="292">
        <v>350000</v>
      </c>
      <c r="J91" s="255"/>
      <c r="K91" s="255"/>
      <c r="L91" s="255"/>
      <c r="M91" s="255"/>
      <c r="N91" s="255"/>
      <c r="O91" s="257">
        <f t="shared" si="7"/>
        <v>350000</v>
      </c>
    </row>
    <row r="92" spans="1:15" s="241" customFormat="1" ht="22.5" customHeight="1">
      <c r="A92" s="240" t="s">
        <v>853</v>
      </c>
      <c r="B92" s="253"/>
      <c r="C92" s="569"/>
      <c r="D92" s="850"/>
      <c r="E92" s="640" t="s">
        <v>926</v>
      </c>
      <c r="F92" s="283"/>
      <c r="G92" s="254"/>
      <c r="H92" s="255"/>
      <c r="I92" s="292">
        <v>2934000</v>
      </c>
      <c r="J92" s="255"/>
      <c r="K92" s="255"/>
      <c r="L92" s="255"/>
      <c r="M92" s="255"/>
      <c r="N92" s="255"/>
      <c r="O92" s="257">
        <f t="shared" si="7"/>
        <v>2934000</v>
      </c>
    </row>
    <row r="93" spans="1:15" s="241" customFormat="1" ht="22.5" customHeight="1">
      <c r="A93" s="240" t="s">
        <v>920</v>
      </c>
      <c r="B93" s="253"/>
      <c r="C93" s="569"/>
      <c r="D93" s="851"/>
      <c r="E93" s="381" t="s">
        <v>962</v>
      </c>
      <c r="F93" s="283"/>
      <c r="G93" s="254"/>
      <c r="H93" s="255"/>
      <c r="I93" s="292">
        <v>2934000</v>
      </c>
      <c r="J93" s="255"/>
      <c r="K93" s="255"/>
      <c r="L93" s="255"/>
      <c r="M93" s="255"/>
      <c r="N93" s="255"/>
      <c r="O93" s="257">
        <f t="shared" si="7"/>
        <v>2934000</v>
      </c>
    </row>
    <row r="94" spans="1:15" s="241" customFormat="1" ht="22.5" customHeight="1">
      <c r="A94" s="240" t="s">
        <v>855</v>
      </c>
      <c r="B94" s="253"/>
      <c r="C94" s="253"/>
      <c r="D94" s="810" t="s">
        <v>816</v>
      </c>
      <c r="E94" s="639" t="s">
        <v>230</v>
      </c>
      <c r="F94" s="283"/>
      <c r="G94" s="254"/>
      <c r="H94" s="255"/>
      <c r="I94" s="292">
        <v>1500000</v>
      </c>
      <c r="J94" s="255"/>
      <c r="K94" s="255"/>
      <c r="L94" s="255"/>
      <c r="M94" s="255"/>
      <c r="N94" s="255"/>
      <c r="O94" s="257">
        <f t="shared" si="7"/>
        <v>1500000</v>
      </c>
    </row>
    <row r="95" spans="1:15" s="241" customFormat="1" ht="22.5" customHeight="1">
      <c r="A95" s="240" t="s">
        <v>921</v>
      </c>
      <c r="B95" s="253"/>
      <c r="C95" s="253"/>
      <c r="D95" s="811"/>
      <c r="E95" s="640" t="s">
        <v>926</v>
      </c>
      <c r="F95" s="283"/>
      <c r="G95" s="254"/>
      <c r="H95" s="255"/>
      <c r="I95" s="292">
        <v>1349500</v>
      </c>
      <c r="J95" s="255"/>
      <c r="K95" s="255"/>
      <c r="L95" s="255"/>
      <c r="M95" s="255"/>
      <c r="N95" s="255"/>
      <c r="O95" s="257">
        <f t="shared" si="7"/>
        <v>1349500</v>
      </c>
    </row>
    <row r="96" spans="1:15" s="241" customFormat="1" ht="22.5" customHeight="1">
      <c r="A96" s="240" t="s">
        <v>856</v>
      </c>
      <c r="B96" s="253"/>
      <c r="C96" s="253"/>
      <c r="D96" s="812"/>
      <c r="E96" s="381" t="s">
        <v>962</v>
      </c>
      <c r="F96" s="283"/>
      <c r="G96" s="254"/>
      <c r="H96" s="255"/>
      <c r="I96" s="292">
        <v>1349500</v>
      </c>
      <c r="J96" s="255"/>
      <c r="K96" s="255"/>
      <c r="L96" s="255"/>
      <c r="M96" s="255"/>
      <c r="N96" s="255"/>
      <c r="O96" s="257">
        <f t="shared" si="7"/>
        <v>1349500</v>
      </c>
    </row>
    <row r="97" spans="1:15" s="241" customFormat="1" ht="22.5" customHeight="1">
      <c r="A97" s="240" t="s">
        <v>922</v>
      </c>
      <c r="B97" s="253"/>
      <c r="C97" s="253"/>
      <c r="D97" s="810" t="s">
        <v>817</v>
      </c>
      <c r="E97" s="639" t="s">
        <v>230</v>
      </c>
      <c r="F97" s="283"/>
      <c r="G97" s="254"/>
      <c r="H97" s="255"/>
      <c r="I97" s="292">
        <v>1450000</v>
      </c>
      <c r="J97" s="255"/>
      <c r="K97" s="255"/>
      <c r="L97" s="255"/>
      <c r="M97" s="255"/>
      <c r="N97" s="255"/>
      <c r="O97" s="257">
        <f t="shared" si="7"/>
        <v>1450000</v>
      </c>
    </row>
    <row r="98" spans="1:15" s="241" customFormat="1" ht="22.5" customHeight="1">
      <c r="A98" s="240" t="s">
        <v>857</v>
      </c>
      <c r="B98" s="253"/>
      <c r="C98" s="253"/>
      <c r="D98" s="811"/>
      <c r="E98" s="640" t="s">
        <v>926</v>
      </c>
      <c r="F98" s="283"/>
      <c r="G98" s="254"/>
      <c r="H98" s="255"/>
      <c r="I98" s="292">
        <v>5374000</v>
      </c>
      <c r="J98" s="255"/>
      <c r="K98" s="255"/>
      <c r="L98" s="255"/>
      <c r="M98" s="255"/>
      <c r="N98" s="255"/>
      <c r="O98" s="257">
        <f t="shared" si="7"/>
        <v>5374000</v>
      </c>
    </row>
    <row r="99" spans="1:15" s="241" customFormat="1" ht="22.5" customHeight="1">
      <c r="A99" s="240" t="s">
        <v>923</v>
      </c>
      <c r="B99" s="253"/>
      <c r="C99" s="253"/>
      <c r="D99" s="812"/>
      <c r="E99" s="381" t="s">
        <v>962</v>
      </c>
      <c r="F99" s="283"/>
      <c r="G99" s="254"/>
      <c r="H99" s="255"/>
      <c r="I99" s="292">
        <v>1845484</v>
      </c>
      <c r="J99" s="255"/>
      <c r="K99" s="255"/>
      <c r="L99" s="255"/>
      <c r="M99" s="255"/>
      <c r="N99" s="255"/>
      <c r="O99" s="257">
        <f t="shared" si="7"/>
        <v>1845484</v>
      </c>
    </row>
    <row r="100" spans="1:15" s="241" customFormat="1" ht="22.5" customHeight="1">
      <c r="A100" s="240" t="s">
        <v>924</v>
      </c>
      <c r="B100" s="253"/>
      <c r="C100" s="253"/>
      <c r="D100" s="849" t="s">
        <v>818</v>
      </c>
      <c r="E100" s="639" t="s">
        <v>230</v>
      </c>
      <c r="F100" s="283"/>
      <c r="G100" s="254"/>
      <c r="H100" s="255"/>
      <c r="I100" s="292">
        <v>2000000</v>
      </c>
      <c r="J100" s="255"/>
      <c r="K100" s="255"/>
      <c r="L100" s="255"/>
      <c r="M100" s="255"/>
      <c r="N100" s="255"/>
      <c r="O100" s="257">
        <f t="shared" si="7"/>
        <v>2000000</v>
      </c>
    </row>
    <row r="101" spans="1:15" s="241" customFormat="1" ht="22.5" customHeight="1">
      <c r="A101" s="240" t="s">
        <v>1219</v>
      </c>
      <c r="B101" s="253"/>
      <c r="C101" s="253"/>
      <c r="D101" s="850"/>
      <c r="E101" s="640" t="s">
        <v>926</v>
      </c>
      <c r="F101" s="283"/>
      <c r="G101" s="254"/>
      <c r="H101" s="255"/>
      <c r="I101" s="292">
        <v>1013443</v>
      </c>
      <c r="J101" s="255"/>
      <c r="K101" s="255"/>
      <c r="L101" s="255"/>
      <c r="M101" s="255"/>
      <c r="N101" s="255"/>
      <c r="O101" s="257">
        <f t="shared" si="7"/>
        <v>1013443</v>
      </c>
    </row>
    <row r="102" spans="1:15" s="241" customFormat="1" ht="22.5" customHeight="1">
      <c r="A102" s="240" t="s">
        <v>1220</v>
      </c>
      <c r="B102" s="253"/>
      <c r="C102" s="253"/>
      <c r="D102" s="851"/>
      <c r="E102" s="381" t="s">
        <v>962</v>
      </c>
      <c r="F102" s="283"/>
      <c r="G102" s="254"/>
      <c r="H102" s="255"/>
      <c r="I102" s="292">
        <v>774500</v>
      </c>
      <c r="J102" s="255"/>
      <c r="K102" s="255"/>
      <c r="L102" s="255"/>
      <c r="M102" s="255"/>
      <c r="N102" s="255"/>
      <c r="O102" s="257">
        <f t="shared" si="7"/>
        <v>774500</v>
      </c>
    </row>
    <row r="103" spans="1:15" s="241" customFormat="1" ht="21.75" customHeight="1">
      <c r="A103" s="240" t="s">
        <v>1221</v>
      </c>
      <c r="B103" s="253"/>
      <c r="C103" s="253"/>
      <c r="D103" s="849" t="s">
        <v>819</v>
      </c>
      <c r="E103" s="639" t="s">
        <v>230</v>
      </c>
      <c r="F103" s="283"/>
      <c r="G103" s="274"/>
      <c r="H103" s="255"/>
      <c r="I103" s="292">
        <v>500000</v>
      </c>
      <c r="J103" s="255"/>
      <c r="K103" s="255"/>
      <c r="L103" s="255"/>
      <c r="M103" s="255"/>
      <c r="N103" s="255"/>
      <c r="O103" s="257">
        <f t="shared" si="7"/>
        <v>500000</v>
      </c>
    </row>
    <row r="104" spans="1:15" s="241" customFormat="1" ht="21.75" customHeight="1">
      <c r="A104" s="240" t="s">
        <v>1222</v>
      </c>
      <c r="B104" s="253"/>
      <c r="C104" s="253"/>
      <c r="D104" s="850"/>
      <c r="E104" s="640" t="s">
        <v>926</v>
      </c>
      <c r="F104" s="283"/>
      <c r="G104" s="274"/>
      <c r="H104" s="255"/>
      <c r="I104" s="292">
        <v>500000</v>
      </c>
      <c r="J104" s="256"/>
      <c r="K104" s="255"/>
      <c r="L104" s="255"/>
      <c r="M104" s="255"/>
      <c r="N104" s="255"/>
      <c r="O104" s="257">
        <f t="shared" si="7"/>
        <v>500000</v>
      </c>
    </row>
    <row r="105" spans="1:15" s="241" customFormat="1" ht="21.75" customHeight="1">
      <c r="A105" s="240" t="s">
        <v>1223</v>
      </c>
      <c r="B105" s="253"/>
      <c r="C105" s="253"/>
      <c r="D105" s="851"/>
      <c r="E105" s="381" t="s">
        <v>962</v>
      </c>
      <c r="F105" s="283"/>
      <c r="G105" s="274"/>
      <c r="H105" s="255"/>
      <c r="I105" s="292">
        <v>181610</v>
      </c>
      <c r="J105" s="256"/>
      <c r="K105" s="255"/>
      <c r="L105" s="255"/>
      <c r="M105" s="255"/>
      <c r="N105" s="255"/>
      <c r="O105" s="257">
        <f t="shared" si="7"/>
        <v>181610</v>
      </c>
    </row>
    <row r="106" spans="1:15" s="241" customFormat="1" ht="21.75" customHeight="1">
      <c r="A106" s="240" t="s">
        <v>1224</v>
      </c>
      <c r="B106" s="253"/>
      <c r="C106" s="253"/>
      <c r="D106" s="852" t="s">
        <v>820</v>
      </c>
      <c r="E106" s="639" t="s">
        <v>230</v>
      </c>
      <c r="F106" s="283"/>
      <c r="G106" s="274"/>
      <c r="H106" s="255"/>
      <c r="I106" s="292">
        <v>30000</v>
      </c>
      <c r="J106" s="292">
        <v>650000</v>
      </c>
      <c r="K106" s="255"/>
      <c r="L106" s="255"/>
      <c r="M106" s="255"/>
      <c r="N106" s="255"/>
      <c r="O106" s="257">
        <f t="shared" si="7"/>
        <v>680000</v>
      </c>
    </row>
    <row r="107" spans="1:15" s="241" customFormat="1" ht="21.75" customHeight="1">
      <c r="A107" s="240" t="s">
        <v>1225</v>
      </c>
      <c r="B107" s="253"/>
      <c r="C107" s="253"/>
      <c r="D107" s="853"/>
      <c r="E107" s="640" t="s">
        <v>926</v>
      </c>
      <c r="F107" s="283"/>
      <c r="G107" s="275"/>
      <c r="H107" s="318"/>
      <c r="I107" s="292">
        <v>30000</v>
      </c>
      <c r="J107" s="292">
        <v>650000</v>
      </c>
      <c r="K107" s="255"/>
      <c r="L107" s="255"/>
      <c r="M107" s="255"/>
      <c r="N107" s="255"/>
      <c r="O107" s="257">
        <f t="shared" si="7"/>
        <v>680000</v>
      </c>
    </row>
    <row r="108" spans="1:15" s="241" customFormat="1" ht="21.75" customHeight="1">
      <c r="A108" s="240" t="s">
        <v>1226</v>
      </c>
      <c r="B108" s="253"/>
      <c r="C108" s="253"/>
      <c r="D108" s="854"/>
      <c r="E108" s="381" t="s">
        <v>962</v>
      </c>
      <c r="F108" s="283"/>
      <c r="G108" s="320"/>
      <c r="H108" s="318"/>
      <c r="I108" s="292">
        <v>30000</v>
      </c>
      <c r="J108" s="292">
        <v>650000</v>
      </c>
      <c r="K108" s="255"/>
      <c r="L108" s="255"/>
      <c r="M108" s="255"/>
      <c r="N108" s="255"/>
      <c r="O108" s="257">
        <f t="shared" si="7"/>
        <v>680000</v>
      </c>
    </row>
    <row r="109" spans="1:15" s="240" customFormat="1" ht="24.75" customHeight="1">
      <c r="A109" s="240" t="s">
        <v>1227</v>
      </c>
      <c r="B109" s="253"/>
      <c r="C109" s="828" t="s">
        <v>821</v>
      </c>
      <c r="D109" s="828"/>
      <c r="E109" s="647" t="s">
        <v>230</v>
      </c>
      <c r="F109" s="245"/>
      <c r="G109" s="279"/>
      <c r="H109" s="252">
        <v>1300000</v>
      </c>
      <c r="I109" s="295"/>
      <c r="J109" s="251"/>
      <c r="K109" s="251"/>
      <c r="L109" s="251"/>
      <c r="M109" s="251"/>
      <c r="N109" s="251"/>
      <c r="O109" s="245">
        <f t="shared" si="7"/>
        <v>1300000</v>
      </c>
    </row>
    <row r="110" spans="1:15" s="240" customFormat="1" ht="24.75" customHeight="1">
      <c r="A110" s="240" t="s">
        <v>1228</v>
      </c>
      <c r="B110" s="253"/>
      <c r="C110" s="828"/>
      <c r="D110" s="828"/>
      <c r="E110" s="640" t="s">
        <v>926</v>
      </c>
      <c r="F110" s="245"/>
      <c r="G110" s="279"/>
      <c r="H110" s="287">
        <v>1300000</v>
      </c>
      <c r="I110" s="319"/>
      <c r="J110" s="251"/>
      <c r="K110" s="251"/>
      <c r="L110" s="251"/>
      <c r="M110" s="251"/>
      <c r="N110" s="251"/>
      <c r="O110" s="245">
        <f t="shared" si="7"/>
        <v>1300000</v>
      </c>
    </row>
    <row r="111" spans="1:15" s="240" customFormat="1" ht="24.75" customHeight="1">
      <c r="A111" s="240" t="s">
        <v>1229</v>
      </c>
      <c r="B111" s="253"/>
      <c r="C111" s="829"/>
      <c r="D111" s="829"/>
      <c r="E111" s="381" t="s">
        <v>962</v>
      </c>
      <c r="F111" s="652"/>
      <c r="G111" s="562"/>
      <c r="H111" s="561"/>
      <c r="I111" s="562"/>
      <c r="J111" s="563"/>
      <c r="K111" s="251"/>
      <c r="L111" s="251"/>
      <c r="M111" s="251"/>
      <c r="N111" s="251"/>
      <c r="O111" s="245">
        <f t="shared" si="7"/>
        <v>0</v>
      </c>
    </row>
    <row r="112" spans="1:15" s="240" customFormat="1" ht="24.75" customHeight="1">
      <c r="A112" s="240" t="s">
        <v>1230</v>
      </c>
      <c r="B112" s="253"/>
      <c r="C112" s="855" t="s">
        <v>822</v>
      </c>
      <c r="D112" s="855"/>
      <c r="E112" s="639" t="s">
        <v>230</v>
      </c>
      <c r="F112" s="251">
        <f aca="true" t="shared" si="8" ref="F112:N112">SUM(F115,F118,F121,F124)</f>
        <v>0</v>
      </c>
      <c r="G112" s="251">
        <f t="shared" si="8"/>
        <v>0</v>
      </c>
      <c r="H112" s="251">
        <f t="shared" si="8"/>
        <v>0</v>
      </c>
      <c r="I112" s="251">
        <f t="shared" si="8"/>
        <v>0</v>
      </c>
      <c r="J112" s="251">
        <f t="shared" si="8"/>
        <v>3800000</v>
      </c>
      <c r="K112" s="251">
        <f t="shared" si="8"/>
        <v>0</v>
      </c>
      <c r="L112" s="251">
        <f t="shared" si="8"/>
        <v>0</v>
      </c>
      <c r="M112" s="251">
        <f t="shared" si="8"/>
        <v>0</v>
      </c>
      <c r="N112" s="251">
        <f t="shared" si="8"/>
        <v>0</v>
      </c>
      <c r="O112" s="245">
        <f t="shared" si="7"/>
        <v>3800000</v>
      </c>
    </row>
    <row r="113" spans="1:15" s="240" customFormat="1" ht="24.75" customHeight="1">
      <c r="A113" s="240" t="s">
        <v>1231</v>
      </c>
      <c r="B113" s="253"/>
      <c r="C113" s="841"/>
      <c r="D113" s="841"/>
      <c r="E113" s="640" t="s">
        <v>926</v>
      </c>
      <c r="F113" s="245">
        <f>SUM(F116,F119,F122,F125)</f>
        <v>0</v>
      </c>
      <c r="G113" s="280">
        <f aca="true" t="shared" si="9" ref="G113:N114">SUM(G116,G119,G122,G125)</f>
        <v>0</v>
      </c>
      <c r="H113" s="280">
        <f t="shared" si="9"/>
        <v>0</v>
      </c>
      <c r="I113" s="280">
        <f t="shared" si="9"/>
        <v>0</v>
      </c>
      <c r="J113" s="280">
        <f t="shared" si="9"/>
        <v>3800000</v>
      </c>
      <c r="K113" s="280">
        <f t="shared" si="9"/>
        <v>0</v>
      </c>
      <c r="L113" s="280">
        <f t="shared" si="9"/>
        <v>0</v>
      </c>
      <c r="M113" s="280">
        <f t="shared" si="9"/>
        <v>0</v>
      </c>
      <c r="N113" s="280">
        <f t="shared" si="9"/>
        <v>0</v>
      </c>
      <c r="O113" s="245">
        <f t="shared" si="7"/>
        <v>3800000</v>
      </c>
    </row>
    <row r="114" spans="1:15" s="240" customFormat="1" ht="24.75" customHeight="1">
      <c r="A114" s="240" t="s">
        <v>1232</v>
      </c>
      <c r="B114" s="253"/>
      <c r="C114" s="842"/>
      <c r="D114" s="842"/>
      <c r="E114" s="381" t="s">
        <v>962</v>
      </c>
      <c r="F114" s="245">
        <f>SUM(F117,F120,F123,F126)</f>
        <v>0</v>
      </c>
      <c r="G114" s="280">
        <f t="shared" si="9"/>
        <v>0</v>
      </c>
      <c r="H114" s="280">
        <f t="shared" si="9"/>
        <v>0</v>
      </c>
      <c r="I114" s="280">
        <f t="shared" si="9"/>
        <v>0</v>
      </c>
      <c r="J114" s="280">
        <f t="shared" si="9"/>
        <v>3548683</v>
      </c>
      <c r="K114" s="280">
        <f t="shared" si="9"/>
        <v>0</v>
      </c>
      <c r="L114" s="280">
        <f t="shared" si="9"/>
        <v>0</v>
      </c>
      <c r="M114" s="280">
        <f t="shared" si="9"/>
        <v>0</v>
      </c>
      <c r="N114" s="280">
        <f t="shared" si="9"/>
        <v>0</v>
      </c>
      <c r="O114" s="245">
        <f t="shared" si="7"/>
        <v>3548683</v>
      </c>
    </row>
    <row r="115" spans="1:15" s="240" customFormat="1" ht="20.25" customHeight="1">
      <c r="A115" s="240" t="s">
        <v>1233</v>
      </c>
      <c r="B115" s="253"/>
      <c r="C115" s="253" t="s">
        <v>804</v>
      </c>
      <c r="D115" s="843" t="s">
        <v>891</v>
      </c>
      <c r="E115" s="639" t="s">
        <v>230</v>
      </c>
      <c r="F115" s="276"/>
      <c r="G115" s="248"/>
      <c r="H115" s="249"/>
      <c r="I115" s="275"/>
      <c r="J115" s="248">
        <v>82880</v>
      </c>
      <c r="K115" s="291"/>
      <c r="L115" s="291"/>
      <c r="M115" s="276"/>
      <c r="N115" s="274"/>
      <c r="O115" s="257">
        <f t="shared" si="7"/>
        <v>82880</v>
      </c>
    </row>
    <row r="116" spans="1:15" s="240" customFormat="1" ht="20.25" customHeight="1">
      <c r="A116" s="240" t="s">
        <v>1234</v>
      </c>
      <c r="B116" s="253"/>
      <c r="C116" s="253"/>
      <c r="D116" s="844"/>
      <c r="E116" s="640" t="s">
        <v>926</v>
      </c>
      <c r="F116" s="276"/>
      <c r="G116" s="248"/>
      <c r="H116" s="249"/>
      <c r="I116" s="275"/>
      <c r="J116" s="248">
        <v>82880</v>
      </c>
      <c r="K116" s="276"/>
      <c r="L116" s="320"/>
      <c r="M116" s="249"/>
      <c r="N116" s="275"/>
      <c r="O116" s="257">
        <f t="shared" si="7"/>
        <v>82880</v>
      </c>
    </row>
    <row r="117" spans="1:15" s="240" customFormat="1" ht="20.25" customHeight="1">
      <c r="A117" s="240" t="s">
        <v>1235</v>
      </c>
      <c r="B117" s="253"/>
      <c r="C117" s="253"/>
      <c r="D117" s="845"/>
      <c r="E117" s="381" t="s">
        <v>962</v>
      </c>
      <c r="F117" s="276"/>
      <c r="G117" s="248"/>
      <c r="H117" s="249"/>
      <c r="I117" s="275"/>
      <c r="J117" s="248">
        <v>82880</v>
      </c>
      <c r="K117" s="276"/>
      <c r="L117" s="320"/>
      <c r="M117" s="249"/>
      <c r="N117" s="275"/>
      <c r="O117" s="257">
        <f t="shared" si="7"/>
        <v>82880</v>
      </c>
    </row>
    <row r="118" spans="1:15" s="240" customFormat="1" ht="20.25" customHeight="1">
      <c r="A118" s="240" t="s">
        <v>1236</v>
      </c>
      <c r="B118" s="253"/>
      <c r="C118" s="253"/>
      <c r="D118" s="843" t="s">
        <v>823</v>
      </c>
      <c r="E118" s="639" t="s">
        <v>230</v>
      </c>
      <c r="F118" s="276"/>
      <c r="G118" s="248"/>
      <c r="H118" s="249"/>
      <c r="I118" s="275"/>
      <c r="J118" s="248">
        <v>650000</v>
      </c>
      <c r="K118" s="276"/>
      <c r="L118" s="275"/>
      <c r="M118" s="248"/>
      <c r="N118" s="275"/>
      <c r="O118" s="257">
        <f t="shared" si="7"/>
        <v>650000</v>
      </c>
    </row>
    <row r="119" spans="1:15" s="240" customFormat="1" ht="20.25" customHeight="1">
      <c r="A119" s="240" t="s">
        <v>1237</v>
      </c>
      <c r="B119" s="253"/>
      <c r="C119" s="253"/>
      <c r="D119" s="844"/>
      <c r="E119" s="640" t="s">
        <v>926</v>
      </c>
      <c r="F119" s="276"/>
      <c r="G119" s="248"/>
      <c r="H119" s="249"/>
      <c r="I119" s="275"/>
      <c r="J119" s="248">
        <v>650000</v>
      </c>
      <c r="K119" s="276"/>
      <c r="L119" s="275"/>
      <c r="M119" s="248"/>
      <c r="N119" s="275"/>
      <c r="O119" s="257">
        <f t="shared" si="7"/>
        <v>650000</v>
      </c>
    </row>
    <row r="120" spans="1:15" s="240" customFormat="1" ht="20.25" customHeight="1">
      <c r="A120" s="240" t="s">
        <v>1238</v>
      </c>
      <c r="B120" s="253"/>
      <c r="C120" s="253"/>
      <c r="D120" s="845"/>
      <c r="E120" s="381" t="s">
        <v>962</v>
      </c>
      <c r="F120" s="276"/>
      <c r="G120" s="248"/>
      <c r="H120" s="249"/>
      <c r="I120" s="275"/>
      <c r="J120" s="248">
        <v>520000</v>
      </c>
      <c r="K120" s="276"/>
      <c r="L120" s="275"/>
      <c r="M120" s="248"/>
      <c r="N120" s="275"/>
      <c r="O120" s="257">
        <f t="shared" si="7"/>
        <v>520000</v>
      </c>
    </row>
    <row r="121" spans="1:15" s="240" customFormat="1" ht="20.25" customHeight="1">
      <c r="A121" s="240" t="s">
        <v>1239</v>
      </c>
      <c r="B121" s="253"/>
      <c r="C121" s="253"/>
      <c r="D121" s="843" t="s">
        <v>892</v>
      </c>
      <c r="E121" s="639" t="s">
        <v>230</v>
      </c>
      <c r="F121" s="276"/>
      <c r="G121" s="248"/>
      <c r="H121" s="249"/>
      <c r="I121" s="275"/>
      <c r="J121" s="248">
        <v>1409520</v>
      </c>
      <c r="K121" s="276"/>
      <c r="L121" s="275"/>
      <c r="M121" s="248"/>
      <c r="N121" s="275"/>
      <c r="O121" s="257">
        <f t="shared" si="7"/>
        <v>1409520</v>
      </c>
    </row>
    <row r="122" spans="1:15" s="240" customFormat="1" ht="20.25" customHeight="1">
      <c r="A122" s="240" t="s">
        <v>1240</v>
      </c>
      <c r="B122" s="253"/>
      <c r="C122" s="253"/>
      <c r="D122" s="844"/>
      <c r="E122" s="640" t="s">
        <v>926</v>
      </c>
      <c r="F122" s="276"/>
      <c r="G122" s="248"/>
      <c r="H122" s="249"/>
      <c r="I122" s="275"/>
      <c r="J122" s="248">
        <v>1409520</v>
      </c>
      <c r="K122" s="276"/>
      <c r="L122" s="275"/>
      <c r="M122" s="248"/>
      <c r="N122" s="275"/>
      <c r="O122" s="257">
        <f t="shared" si="7"/>
        <v>1409520</v>
      </c>
    </row>
    <row r="123" spans="1:15" s="240" customFormat="1" ht="20.25" customHeight="1">
      <c r="A123" s="240" t="s">
        <v>1241</v>
      </c>
      <c r="B123" s="253"/>
      <c r="C123" s="253"/>
      <c r="D123" s="845"/>
      <c r="E123" s="381" t="s">
        <v>962</v>
      </c>
      <c r="F123" s="276"/>
      <c r="G123" s="248"/>
      <c r="H123" s="249"/>
      <c r="I123" s="275"/>
      <c r="J123" s="248">
        <v>1288203</v>
      </c>
      <c r="K123" s="276"/>
      <c r="L123" s="275"/>
      <c r="M123" s="248"/>
      <c r="N123" s="275"/>
      <c r="O123" s="257">
        <f t="shared" si="7"/>
        <v>1288203</v>
      </c>
    </row>
    <row r="124" spans="1:15" s="240" customFormat="1" ht="30" customHeight="1">
      <c r="A124" s="240" t="s">
        <v>1242</v>
      </c>
      <c r="B124" s="253"/>
      <c r="C124" s="253"/>
      <c r="D124" s="846" t="s">
        <v>824</v>
      </c>
      <c r="E124" s="639" t="s">
        <v>230</v>
      </c>
      <c r="F124" s="276"/>
      <c r="G124" s="248"/>
      <c r="H124" s="249"/>
      <c r="I124" s="275"/>
      <c r="J124" s="248">
        <v>1657600</v>
      </c>
      <c r="K124" s="276"/>
      <c r="L124" s="275"/>
      <c r="M124" s="248"/>
      <c r="N124" s="275"/>
      <c r="O124" s="257">
        <f t="shared" si="7"/>
        <v>1657600</v>
      </c>
    </row>
    <row r="125" spans="1:15" s="240" customFormat="1" ht="30" customHeight="1">
      <c r="A125" s="240" t="s">
        <v>1243</v>
      </c>
      <c r="B125" s="253"/>
      <c r="C125" s="253"/>
      <c r="D125" s="847"/>
      <c r="E125" s="640" t="s">
        <v>926</v>
      </c>
      <c r="F125" s="276"/>
      <c r="G125" s="248"/>
      <c r="H125" s="249"/>
      <c r="I125" s="275"/>
      <c r="J125" s="248">
        <v>1657600</v>
      </c>
      <c r="K125" s="249"/>
      <c r="L125" s="275"/>
      <c r="M125" s="248"/>
      <c r="N125" s="320"/>
      <c r="O125" s="250">
        <f t="shared" si="7"/>
        <v>1657600</v>
      </c>
    </row>
    <row r="126" spans="1:15" s="240" customFormat="1" ht="30" customHeight="1">
      <c r="A126" s="240" t="s">
        <v>1244</v>
      </c>
      <c r="B126" s="253"/>
      <c r="C126" s="253"/>
      <c r="D126" s="848"/>
      <c r="E126" s="381" t="s">
        <v>962</v>
      </c>
      <c r="F126" s="276"/>
      <c r="G126" s="248"/>
      <c r="H126" s="249"/>
      <c r="I126" s="275"/>
      <c r="J126" s="248">
        <v>1657600</v>
      </c>
      <c r="K126" s="249"/>
      <c r="L126" s="275"/>
      <c r="M126" s="248"/>
      <c r="N126" s="320"/>
      <c r="O126" s="250">
        <f t="shared" si="7"/>
        <v>1657600</v>
      </c>
    </row>
    <row r="127" spans="1:15" s="240" customFormat="1" ht="21.75" customHeight="1">
      <c r="A127" s="240" t="s">
        <v>1245</v>
      </c>
      <c r="B127" s="253"/>
      <c r="C127" s="828" t="s">
        <v>826</v>
      </c>
      <c r="D127" s="828"/>
      <c r="E127" s="647" t="s">
        <v>230</v>
      </c>
      <c r="F127" s="245"/>
      <c r="G127" s="286"/>
      <c r="H127" s="287">
        <v>2077440</v>
      </c>
      <c r="I127" s="286"/>
      <c r="J127" s="286"/>
      <c r="K127" s="280">
        <v>1432560</v>
      </c>
      <c r="L127" s="280"/>
      <c r="M127" s="286"/>
      <c r="N127" s="280"/>
      <c r="O127" s="280">
        <f t="shared" si="7"/>
        <v>3510000</v>
      </c>
    </row>
    <row r="128" spans="1:15" s="240" customFormat="1" ht="21.75" customHeight="1">
      <c r="A128" s="240" t="s">
        <v>1246</v>
      </c>
      <c r="B128" s="253"/>
      <c r="C128" s="828"/>
      <c r="D128" s="828"/>
      <c r="E128" s="640" t="s">
        <v>926</v>
      </c>
      <c r="F128" s="245"/>
      <c r="G128" s="286"/>
      <c r="H128" s="287">
        <v>5097356</v>
      </c>
      <c r="I128" s="280"/>
      <c r="J128" s="280"/>
      <c r="K128" s="280">
        <v>1432560</v>
      </c>
      <c r="L128" s="280"/>
      <c r="M128" s="286"/>
      <c r="N128" s="280"/>
      <c r="O128" s="280">
        <f t="shared" si="7"/>
        <v>6529916</v>
      </c>
    </row>
    <row r="129" spans="1:15" s="240" customFormat="1" ht="21.75" customHeight="1">
      <c r="A129" s="240" t="s">
        <v>1247</v>
      </c>
      <c r="B129" s="253"/>
      <c r="C129" s="829"/>
      <c r="D129" s="829"/>
      <c r="E129" s="381" t="s">
        <v>962</v>
      </c>
      <c r="F129" s="245"/>
      <c r="G129" s="286"/>
      <c r="H129" s="287">
        <v>5097356</v>
      </c>
      <c r="I129" s="280"/>
      <c r="J129" s="280"/>
      <c r="K129" s="280"/>
      <c r="L129" s="280"/>
      <c r="M129" s="286"/>
      <c r="N129" s="280"/>
      <c r="O129" s="280">
        <f t="shared" si="7"/>
        <v>5097356</v>
      </c>
    </row>
    <row r="130" spans="1:15" s="240" customFormat="1" ht="21.75" customHeight="1">
      <c r="A130" s="240" t="s">
        <v>1248</v>
      </c>
      <c r="B130" s="253"/>
      <c r="C130" s="827" t="s">
        <v>828</v>
      </c>
      <c r="D130" s="827"/>
      <c r="E130" s="639" t="s">
        <v>230</v>
      </c>
      <c r="F130" s="245"/>
      <c r="G130" s="286"/>
      <c r="H130" s="287"/>
      <c r="I130" s="280"/>
      <c r="J130" s="280"/>
      <c r="K130" s="280"/>
      <c r="L130" s="280"/>
      <c r="M130" s="286"/>
      <c r="N130" s="280">
        <v>13039821</v>
      </c>
      <c r="O130" s="280">
        <f t="shared" si="7"/>
        <v>13039821</v>
      </c>
    </row>
    <row r="131" spans="1:15" s="240" customFormat="1" ht="21.75" customHeight="1">
      <c r="A131" s="240" t="s">
        <v>1249</v>
      </c>
      <c r="B131" s="253"/>
      <c r="C131" s="828"/>
      <c r="D131" s="828"/>
      <c r="E131" s="640" t="s">
        <v>926</v>
      </c>
      <c r="F131" s="245"/>
      <c r="G131" s="286"/>
      <c r="H131" s="287"/>
      <c r="I131" s="280"/>
      <c r="J131" s="280"/>
      <c r="K131" s="280"/>
      <c r="L131" s="280"/>
      <c r="M131" s="286"/>
      <c r="N131" s="280">
        <v>13039821</v>
      </c>
      <c r="O131" s="280">
        <f t="shared" si="7"/>
        <v>13039821</v>
      </c>
    </row>
    <row r="132" spans="1:15" s="240" customFormat="1" ht="21.75" customHeight="1">
      <c r="A132" s="240" t="s">
        <v>1250</v>
      </c>
      <c r="B132" s="253"/>
      <c r="C132" s="829"/>
      <c r="D132" s="829"/>
      <c r="E132" s="381" t="s">
        <v>962</v>
      </c>
      <c r="F132" s="245"/>
      <c r="G132" s="286"/>
      <c r="H132" s="287"/>
      <c r="I132" s="280"/>
      <c r="J132" s="280"/>
      <c r="K132" s="280"/>
      <c r="L132" s="280"/>
      <c r="M132" s="286"/>
      <c r="N132" s="280">
        <v>0</v>
      </c>
      <c r="O132" s="280">
        <f t="shared" si="7"/>
        <v>0</v>
      </c>
    </row>
    <row r="133" spans="1:15" s="240" customFormat="1" ht="21.75" customHeight="1">
      <c r="A133" s="240" t="s">
        <v>1251</v>
      </c>
      <c r="B133" s="253"/>
      <c r="C133" s="827" t="s">
        <v>830</v>
      </c>
      <c r="D133" s="827"/>
      <c r="E133" s="639" t="s">
        <v>230</v>
      </c>
      <c r="F133" s="245"/>
      <c r="G133" s="286"/>
      <c r="H133" s="287"/>
      <c r="I133" s="280"/>
      <c r="J133" s="280"/>
      <c r="K133" s="280"/>
      <c r="L133" s="280"/>
      <c r="M133" s="286"/>
      <c r="N133" s="280">
        <v>2306820</v>
      </c>
      <c r="O133" s="280">
        <f t="shared" si="7"/>
        <v>2306820</v>
      </c>
    </row>
    <row r="134" spans="1:15" s="240" customFormat="1" ht="21.75" customHeight="1">
      <c r="A134" s="240" t="s">
        <v>1252</v>
      </c>
      <c r="B134" s="253"/>
      <c r="C134" s="828"/>
      <c r="D134" s="828"/>
      <c r="E134" s="640" t="s">
        <v>926</v>
      </c>
      <c r="F134" s="245"/>
      <c r="G134" s="286"/>
      <c r="H134" s="287"/>
      <c r="I134" s="280"/>
      <c r="J134" s="280"/>
      <c r="K134" s="280"/>
      <c r="L134" s="280"/>
      <c r="M134" s="286"/>
      <c r="N134" s="280">
        <v>2306820</v>
      </c>
      <c r="O134" s="280">
        <f t="shared" si="7"/>
        <v>2306820</v>
      </c>
    </row>
    <row r="135" spans="1:15" s="240" customFormat="1" ht="21.75" customHeight="1">
      <c r="A135" s="240" t="s">
        <v>1253</v>
      </c>
      <c r="B135" s="253"/>
      <c r="C135" s="829"/>
      <c r="D135" s="829"/>
      <c r="E135" s="381" t="s">
        <v>962</v>
      </c>
      <c r="F135" s="245"/>
      <c r="G135" s="286"/>
      <c r="H135" s="287"/>
      <c r="I135" s="280"/>
      <c r="J135" s="280"/>
      <c r="K135" s="280"/>
      <c r="L135" s="280"/>
      <c r="M135" s="286"/>
      <c r="N135" s="280">
        <v>0</v>
      </c>
      <c r="O135" s="280">
        <f t="shared" si="7"/>
        <v>0</v>
      </c>
    </row>
    <row r="136" spans="1:15" s="240" customFormat="1" ht="21.75" customHeight="1">
      <c r="A136" s="240" t="s">
        <v>1254</v>
      </c>
      <c r="B136" s="253"/>
      <c r="C136" s="827" t="s">
        <v>832</v>
      </c>
      <c r="D136" s="827"/>
      <c r="E136" s="639" t="s">
        <v>230</v>
      </c>
      <c r="F136" s="653"/>
      <c r="G136" s="279"/>
      <c r="H136" s="250"/>
      <c r="I136" s="277"/>
      <c r="J136" s="280">
        <v>8000000</v>
      </c>
      <c r="K136" s="279"/>
      <c r="L136" s="277"/>
      <c r="M136" s="279"/>
      <c r="N136" s="277"/>
      <c r="O136" s="280">
        <f t="shared" si="7"/>
        <v>8000000</v>
      </c>
    </row>
    <row r="137" spans="1:15" s="240" customFormat="1" ht="21.75" customHeight="1">
      <c r="A137" s="240" t="s">
        <v>1255</v>
      </c>
      <c r="B137" s="253"/>
      <c r="C137" s="828"/>
      <c r="D137" s="828"/>
      <c r="E137" s="640" t="s">
        <v>926</v>
      </c>
      <c r="F137" s="653"/>
      <c r="G137" s="279"/>
      <c r="H137" s="250"/>
      <c r="I137" s="277"/>
      <c r="J137" s="280">
        <v>8000000</v>
      </c>
      <c r="K137" s="279"/>
      <c r="L137" s="277"/>
      <c r="M137" s="279"/>
      <c r="N137" s="277"/>
      <c r="O137" s="280">
        <f t="shared" si="7"/>
        <v>8000000</v>
      </c>
    </row>
    <row r="138" spans="1:15" s="240" customFormat="1" ht="21.75" customHeight="1">
      <c r="A138" s="240" t="s">
        <v>1256</v>
      </c>
      <c r="B138" s="253"/>
      <c r="C138" s="829"/>
      <c r="D138" s="829"/>
      <c r="E138" s="381" t="s">
        <v>962</v>
      </c>
      <c r="F138" s="653"/>
      <c r="G138" s="279"/>
      <c r="H138" s="250"/>
      <c r="I138" s="277"/>
      <c r="J138" s="280">
        <v>6333330</v>
      </c>
      <c r="K138" s="279"/>
      <c r="L138" s="277"/>
      <c r="M138" s="279"/>
      <c r="N138" s="277"/>
      <c r="O138" s="280">
        <f t="shared" si="7"/>
        <v>6333330</v>
      </c>
    </row>
    <row r="139" spans="1:15" s="240" customFormat="1" ht="21.75" customHeight="1">
      <c r="A139" s="240" t="s">
        <v>1257</v>
      </c>
      <c r="B139" s="253"/>
      <c r="C139" s="827" t="s">
        <v>834</v>
      </c>
      <c r="D139" s="827"/>
      <c r="E139" s="639" t="s">
        <v>230</v>
      </c>
      <c r="F139" s="654">
        <f aca="true" t="shared" si="10" ref="F139:N139">SUM(F142,F145,F148,F151,F154,F157,F160)</f>
        <v>0</v>
      </c>
      <c r="G139" s="281">
        <f t="shared" si="10"/>
        <v>0</v>
      </c>
      <c r="H139" s="281">
        <f t="shared" si="10"/>
        <v>0</v>
      </c>
      <c r="I139" s="281">
        <f t="shared" si="10"/>
        <v>0</v>
      </c>
      <c r="J139" s="281">
        <f t="shared" si="10"/>
        <v>4433000</v>
      </c>
      <c r="K139" s="281">
        <f t="shared" si="10"/>
        <v>0</v>
      </c>
      <c r="L139" s="281">
        <f t="shared" si="10"/>
        <v>0</v>
      </c>
      <c r="M139" s="281">
        <f t="shared" si="10"/>
        <v>87536900</v>
      </c>
      <c r="N139" s="281">
        <f t="shared" si="10"/>
        <v>0</v>
      </c>
      <c r="O139" s="280">
        <f t="shared" si="7"/>
        <v>91969900</v>
      </c>
    </row>
    <row r="140" spans="1:15" s="240" customFormat="1" ht="21.75" customHeight="1">
      <c r="A140" s="240" t="s">
        <v>1258</v>
      </c>
      <c r="B140" s="253"/>
      <c r="C140" s="828"/>
      <c r="D140" s="828"/>
      <c r="E140" s="640" t="s">
        <v>926</v>
      </c>
      <c r="F140" s="654">
        <f aca="true" t="shared" si="11" ref="F140:I141">SUM(F143,F146,F149,F152,F155,F158,F161)</f>
        <v>0</v>
      </c>
      <c r="G140" s="281">
        <f t="shared" si="11"/>
        <v>0</v>
      </c>
      <c r="H140" s="281">
        <f t="shared" si="11"/>
        <v>0</v>
      </c>
      <c r="I140" s="281">
        <f t="shared" si="11"/>
        <v>0</v>
      </c>
      <c r="J140" s="281">
        <f>SUM(J143,J146,J149,J152,J155,J158,J161,J164)</f>
        <v>4733000</v>
      </c>
      <c r="K140" s="281">
        <f aca="true" t="shared" si="12" ref="K140:N141">SUM(K143,K146,K149,K152,K155,K158,K161)</f>
        <v>0</v>
      </c>
      <c r="L140" s="281">
        <f t="shared" si="12"/>
        <v>0</v>
      </c>
      <c r="M140" s="281">
        <v>16762482</v>
      </c>
      <c r="N140" s="281">
        <f t="shared" si="12"/>
        <v>0</v>
      </c>
      <c r="O140" s="280">
        <f t="shared" si="7"/>
        <v>21495482</v>
      </c>
    </row>
    <row r="141" spans="1:15" s="240" customFormat="1" ht="21.75" customHeight="1">
      <c r="A141" s="240" t="s">
        <v>1259</v>
      </c>
      <c r="B141" s="253"/>
      <c r="C141" s="829"/>
      <c r="D141" s="829"/>
      <c r="E141" s="381" t="s">
        <v>962</v>
      </c>
      <c r="F141" s="654">
        <f t="shared" si="11"/>
        <v>0</v>
      </c>
      <c r="G141" s="281">
        <f t="shared" si="11"/>
        <v>0</v>
      </c>
      <c r="H141" s="281">
        <f t="shared" si="11"/>
        <v>0</v>
      </c>
      <c r="I141" s="281">
        <f t="shared" si="11"/>
        <v>0</v>
      </c>
      <c r="J141" s="281">
        <f>SUM(J144,J147,J150,J153,J156,J159,J162,J165)</f>
        <v>4700000</v>
      </c>
      <c r="K141" s="281">
        <f t="shared" si="12"/>
        <v>0</v>
      </c>
      <c r="L141" s="281">
        <f t="shared" si="12"/>
        <v>0</v>
      </c>
      <c r="M141" s="281">
        <v>16032482</v>
      </c>
      <c r="N141" s="281">
        <f t="shared" si="12"/>
        <v>0</v>
      </c>
      <c r="O141" s="280">
        <f t="shared" si="7"/>
        <v>20732482</v>
      </c>
    </row>
    <row r="142" spans="1:15" s="240" customFormat="1" ht="24.75" customHeight="1">
      <c r="A142" s="240" t="s">
        <v>1260</v>
      </c>
      <c r="B142" s="253"/>
      <c r="C142" s="253" t="s">
        <v>804</v>
      </c>
      <c r="D142" s="838" t="s">
        <v>835</v>
      </c>
      <c r="E142" s="639" t="s">
        <v>230</v>
      </c>
      <c r="F142" s="655"/>
      <c r="G142" s="272"/>
      <c r="H142" s="282"/>
      <c r="I142" s="273"/>
      <c r="J142" s="275">
        <v>500000</v>
      </c>
      <c r="K142" s="254"/>
      <c r="L142" s="283"/>
      <c r="M142" s="254"/>
      <c r="N142" s="283"/>
      <c r="O142" s="277">
        <f t="shared" si="7"/>
        <v>500000</v>
      </c>
    </row>
    <row r="143" spans="1:15" s="240" customFormat="1" ht="24.75" customHeight="1">
      <c r="A143" s="240" t="s">
        <v>1261</v>
      </c>
      <c r="B143" s="253"/>
      <c r="C143" s="253"/>
      <c r="D143" s="839"/>
      <c r="E143" s="640" t="s">
        <v>926</v>
      </c>
      <c r="F143" s="655"/>
      <c r="G143" s="278"/>
      <c r="H143" s="278"/>
      <c r="I143" s="273"/>
      <c r="J143" s="275">
        <v>500000</v>
      </c>
      <c r="K143" s="254"/>
      <c r="L143" s="283"/>
      <c r="M143" s="254"/>
      <c r="N143" s="283"/>
      <c r="O143" s="277">
        <f t="shared" si="7"/>
        <v>500000</v>
      </c>
    </row>
    <row r="144" spans="1:15" s="240" customFormat="1" ht="24.75" customHeight="1">
      <c r="A144" s="240" t="s">
        <v>1262</v>
      </c>
      <c r="B144" s="253"/>
      <c r="C144" s="253"/>
      <c r="D144" s="840"/>
      <c r="E144" s="381" t="s">
        <v>962</v>
      </c>
      <c r="F144" s="655"/>
      <c r="G144" s="272"/>
      <c r="H144" s="272"/>
      <c r="I144" s="273"/>
      <c r="J144" s="275">
        <v>500000</v>
      </c>
      <c r="K144" s="254"/>
      <c r="L144" s="283"/>
      <c r="M144" s="254"/>
      <c r="N144" s="283"/>
      <c r="O144" s="277">
        <f t="shared" si="7"/>
        <v>500000</v>
      </c>
    </row>
    <row r="145" spans="1:107" s="285" customFormat="1" ht="24.75" customHeight="1" thickBot="1">
      <c r="A145" s="240" t="s">
        <v>1263</v>
      </c>
      <c r="B145" s="253"/>
      <c r="C145" s="253"/>
      <c r="D145" s="838" t="s">
        <v>837</v>
      </c>
      <c r="E145" s="639" t="s">
        <v>230</v>
      </c>
      <c r="F145" s="656"/>
      <c r="G145" s="272"/>
      <c r="H145" s="272"/>
      <c r="I145" s="273"/>
      <c r="J145" s="275">
        <v>500000</v>
      </c>
      <c r="K145" s="274"/>
      <c r="L145" s="276"/>
      <c r="M145" s="274"/>
      <c r="N145" s="283"/>
      <c r="O145" s="277">
        <f t="shared" si="7"/>
        <v>500000</v>
      </c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</row>
    <row r="146" spans="1:15" s="284" customFormat="1" ht="24.75" customHeight="1">
      <c r="A146" s="240" t="s">
        <v>1264</v>
      </c>
      <c r="B146" s="253"/>
      <c r="C146" s="253"/>
      <c r="D146" s="839"/>
      <c r="E146" s="640" t="s">
        <v>926</v>
      </c>
      <c r="F146" s="656"/>
      <c r="G146" s="272"/>
      <c r="H146" s="272"/>
      <c r="I146" s="273"/>
      <c r="J146" s="275">
        <v>500000</v>
      </c>
      <c r="K146" s="274"/>
      <c r="L146" s="276"/>
      <c r="M146" s="320"/>
      <c r="N146" s="321"/>
      <c r="O146" s="250">
        <f t="shared" si="7"/>
        <v>500000</v>
      </c>
    </row>
    <row r="147" spans="1:15" s="284" customFormat="1" ht="24.75" customHeight="1">
      <c r="A147" s="240" t="s">
        <v>1265</v>
      </c>
      <c r="B147" s="253"/>
      <c r="C147" s="253"/>
      <c r="D147" s="840"/>
      <c r="E147" s="381" t="s">
        <v>962</v>
      </c>
      <c r="F147" s="656"/>
      <c r="G147" s="273"/>
      <c r="H147" s="272"/>
      <c r="I147" s="273"/>
      <c r="J147" s="275">
        <v>500000</v>
      </c>
      <c r="K147" s="274"/>
      <c r="L147" s="276"/>
      <c r="M147" s="275"/>
      <c r="N147" s="278"/>
      <c r="O147" s="250">
        <f t="shared" si="7"/>
        <v>500000</v>
      </c>
    </row>
    <row r="148" spans="1:15" s="241" customFormat="1" ht="34.5" customHeight="1">
      <c r="A148" s="240" t="s">
        <v>1266</v>
      </c>
      <c r="B148" s="253"/>
      <c r="C148" s="253"/>
      <c r="D148" s="838" t="s">
        <v>839</v>
      </c>
      <c r="E148" s="639" t="s">
        <v>230</v>
      </c>
      <c r="F148" s="656"/>
      <c r="G148" s="273"/>
      <c r="H148" s="272"/>
      <c r="I148" s="273"/>
      <c r="J148" s="275">
        <v>300000</v>
      </c>
      <c r="K148" s="254"/>
      <c r="L148" s="283"/>
      <c r="M148" s="273"/>
      <c r="N148" s="254"/>
      <c r="O148" s="257">
        <f t="shared" si="7"/>
        <v>300000</v>
      </c>
    </row>
    <row r="149" spans="1:15" s="241" customFormat="1" ht="34.5" customHeight="1">
      <c r="A149" s="240" t="s">
        <v>1267</v>
      </c>
      <c r="B149" s="253"/>
      <c r="C149" s="253"/>
      <c r="D149" s="839"/>
      <c r="E149" s="640" t="s">
        <v>926</v>
      </c>
      <c r="F149" s="656"/>
      <c r="G149" s="273"/>
      <c r="H149" s="272"/>
      <c r="I149" s="273"/>
      <c r="J149" s="275">
        <v>300000</v>
      </c>
      <c r="K149" s="278"/>
      <c r="L149" s="282"/>
      <c r="M149" s="273"/>
      <c r="N149" s="254"/>
      <c r="O149" s="257">
        <f t="shared" si="7"/>
        <v>300000</v>
      </c>
    </row>
    <row r="150" spans="1:15" s="241" customFormat="1" ht="34.5" customHeight="1">
      <c r="A150" s="240" t="s">
        <v>1268</v>
      </c>
      <c r="B150" s="253"/>
      <c r="C150" s="253"/>
      <c r="D150" s="840"/>
      <c r="E150" s="381" t="s">
        <v>962</v>
      </c>
      <c r="F150" s="656"/>
      <c r="G150" s="273"/>
      <c r="H150" s="272"/>
      <c r="I150" s="273"/>
      <c r="J150" s="275">
        <v>300000</v>
      </c>
      <c r="K150" s="272"/>
      <c r="L150" s="282"/>
      <c r="M150" s="273"/>
      <c r="N150" s="254"/>
      <c r="O150" s="257">
        <f t="shared" si="7"/>
        <v>300000</v>
      </c>
    </row>
    <row r="151" spans="1:15" s="241" customFormat="1" ht="24.75" customHeight="1">
      <c r="A151" s="240" t="s">
        <v>1269</v>
      </c>
      <c r="B151" s="253"/>
      <c r="C151" s="253"/>
      <c r="D151" s="838" t="s">
        <v>841</v>
      </c>
      <c r="E151" s="639" t="s">
        <v>230</v>
      </c>
      <c r="F151" s="656"/>
      <c r="G151" s="273"/>
      <c r="H151" s="272"/>
      <c r="I151" s="273"/>
      <c r="J151" s="275">
        <v>500000</v>
      </c>
      <c r="K151" s="272"/>
      <c r="L151" s="282"/>
      <c r="M151" s="273"/>
      <c r="N151" s="254"/>
      <c r="O151" s="257">
        <f t="shared" si="7"/>
        <v>500000</v>
      </c>
    </row>
    <row r="152" spans="1:15" s="241" customFormat="1" ht="24.75" customHeight="1">
      <c r="A152" s="240" t="s">
        <v>1270</v>
      </c>
      <c r="B152" s="253"/>
      <c r="C152" s="253"/>
      <c r="D152" s="839"/>
      <c r="E152" s="640" t="s">
        <v>926</v>
      </c>
      <c r="F152" s="656"/>
      <c r="G152" s="273"/>
      <c r="H152" s="272"/>
      <c r="I152" s="273"/>
      <c r="J152" s="275">
        <v>500000</v>
      </c>
      <c r="K152" s="278"/>
      <c r="L152" s="282"/>
      <c r="M152" s="273"/>
      <c r="N152" s="254"/>
      <c r="O152" s="257">
        <f t="shared" si="7"/>
        <v>500000</v>
      </c>
    </row>
    <row r="153" spans="1:15" s="241" customFormat="1" ht="24.75" customHeight="1">
      <c r="A153" s="240" t="s">
        <v>1271</v>
      </c>
      <c r="B153" s="253"/>
      <c r="C153" s="253"/>
      <c r="D153" s="840"/>
      <c r="E153" s="381" t="s">
        <v>962</v>
      </c>
      <c r="F153" s="656"/>
      <c r="G153" s="273"/>
      <c r="H153" s="272"/>
      <c r="I153" s="273"/>
      <c r="J153" s="275">
        <v>500000</v>
      </c>
      <c r="K153" s="273"/>
      <c r="L153" s="278"/>
      <c r="M153" s="273"/>
      <c r="N153" s="254"/>
      <c r="O153" s="257">
        <f t="shared" si="7"/>
        <v>500000</v>
      </c>
    </row>
    <row r="154" spans="1:15" s="241" customFormat="1" ht="27.75" customHeight="1">
      <c r="A154" s="240" t="s">
        <v>1272</v>
      </c>
      <c r="B154" s="253"/>
      <c r="C154" s="253"/>
      <c r="D154" s="838" t="s">
        <v>843</v>
      </c>
      <c r="E154" s="639" t="s">
        <v>230</v>
      </c>
      <c r="F154" s="656"/>
      <c r="G154" s="273"/>
      <c r="H154" s="272"/>
      <c r="I154" s="273"/>
      <c r="J154" s="275">
        <v>2633000</v>
      </c>
      <c r="K154" s="273"/>
      <c r="L154" s="272"/>
      <c r="M154" s="273"/>
      <c r="N154" s="254"/>
      <c r="O154" s="257">
        <f t="shared" si="7"/>
        <v>2633000</v>
      </c>
    </row>
    <row r="155" spans="1:15" s="241" customFormat="1" ht="27.75" customHeight="1">
      <c r="A155" s="240" t="s">
        <v>1273</v>
      </c>
      <c r="B155" s="253"/>
      <c r="C155" s="253"/>
      <c r="D155" s="839"/>
      <c r="E155" s="640" t="s">
        <v>926</v>
      </c>
      <c r="F155" s="656"/>
      <c r="G155" s="273"/>
      <c r="H155" s="272"/>
      <c r="I155" s="278"/>
      <c r="J155" s="249">
        <v>2633000</v>
      </c>
      <c r="K155" s="273"/>
      <c r="L155" s="272"/>
      <c r="M155" s="273"/>
      <c r="N155" s="254"/>
      <c r="O155" s="257">
        <f t="shared" si="7"/>
        <v>2633000</v>
      </c>
    </row>
    <row r="156" spans="1:15" s="241" customFormat="1" ht="27.75" customHeight="1">
      <c r="A156" s="240" t="s">
        <v>1274</v>
      </c>
      <c r="B156" s="253"/>
      <c r="C156" s="253"/>
      <c r="D156" s="840"/>
      <c r="E156" s="381" t="s">
        <v>962</v>
      </c>
      <c r="F156" s="656"/>
      <c r="G156" s="273"/>
      <c r="H156" s="272"/>
      <c r="I156" s="278"/>
      <c r="J156" s="249">
        <v>2600000</v>
      </c>
      <c r="K156" s="273"/>
      <c r="L156" s="272"/>
      <c r="M156" s="273"/>
      <c r="N156" s="254"/>
      <c r="O156" s="257">
        <f t="shared" si="7"/>
        <v>2600000</v>
      </c>
    </row>
    <row r="157" spans="1:15" s="241" customFormat="1" ht="27.75" customHeight="1">
      <c r="A157" s="240" t="s">
        <v>1275</v>
      </c>
      <c r="B157" s="253"/>
      <c r="C157" s="253"/>
      <c r="D157" s="838" t="s">
        <v>889</v>
      </c>
      <c r="E157" s="639" t="s">
        <v>230</v>
      </c>
      <c r="F157" s="656"/>
      <c r="G157" s="273"/>
      <c r="H157" s="272"/>
      <c r="I157" s="278"/>
      <c r="J157" s="250"/>
      <c r="K157" s="273"/>
      <c r="L157" s="272"/>
      <c r="M157" s="275">
        <v>86786900</v>
      </c>
      <c r="N157" s="254"/>
      <c r="O157" s="257">
        <f t="shared" si="7"/>
        <v>86786900</v>
      </c>
    </row>
    <row r="158" spans="1:15" s="241" customFormat="1" ht="27.75" customHeight="1">
      <c r="A158" s="240" t="s">
        <v>1276</v>
      </c>
      <c r="B158" s="253"/>
      <c r="C158" s="253"/>
      <c r="D158" s="839"/>
      <c r="E158" s="640" t="s">
        <v>926</v>
      </c>
      <c r="F158" s="656"/>
      <c r="G158" s="273"/>
      <c r="H158" s="272"/>
      <c r="I158" s="278"/>
      <c r="J158" s="250"/>
      <c r="K158" s="273"/>
      <c r="L158" s="272"/>
      <c r="M158" s="275">
        <v>15000000</v>
      </c>
      <c r="N158" s="254"/>
      <c r="O158" s="257">
        <f t="shared" si="7"/>
        <v>15000000</v>
      </c>
    </row>
    <row r="159" spans="1:15" s="241" customFormat="1" ht="27.75" customHeight="1">
      <c r="A159" s="240" t="s">
        <v>1277</v>
      </c>
      <c r="B159" s="253"/>
      <c r="C159" s="253"/>
      <c r="D159" s="840"/>
      <c r="E159" s="381" t="s">
        <v>962</v>
      </c>
      <c r="F159" s="656"/>
      <c r="G159" s="273"/>
      <c r="H159" s="272"/>
      <c r="I159" s="278"/>
      <c r="J159" s="449"/>
      <c r="K159" s="273"/>
      <c r="L159" s="272"/>
      <c r="M159" s="275">
        <v>15000000</v>
      </c>
      <c r="N159" s="254"/>
      <c r="O159" s="257">
        <f t="shared" si="7"/>
        <v>15000000</v>
      </c>
    </row>
    <row r="160" spans="1:15" s="241" customFormat="1" ht="32.25" customHeight="1">
      <c r="A160" s="240" t="s">
        <v>1278</v>
      </c>
      <c r="B160" s="253"/>
      <c r="C160" s="253"/>
      <c r="D160" s="838" t="s">
        <v>890</v>
      </c>
      <c r="E160" s="639" t="s">
        <v>230</v>
      </c>
      <c r="F160" s="656"/>
      <c r="G160" s="273"/>
      <c r="H160" s="272"/>
      <c r="I160" s="273"/>
      <c r="J160" s="298"/>
      <c r="K160" s="273"/>
      <c r="L160" s="272"/>
      <c r="M160" s="275">
        <v>750000</v>
      </c>
      <c r="N160" s="254"/>
      <c r="O160" s="257">
        <f t="shared" si="7"/>
        <v>750000</v>
      </c>
    </row>
    <row r="161" spans="1:15" s="241" customFormat="1" ht="32.25" customHeight="1">
      <c r="A161" s="240" t="s">
        <v>1279</v>
      </c>
      <c r="B161" s="253"/>
      <c r="C161" s="253"/>
      <c r="D161" s="839"/>
      <c r="E161" s="640" t="s">
        <v>926</v>
      </c>
      <c r="F161" s="334"/>
      <c r="G161" s="335"/>
      <c r="H161" s="272"/>
      <c r="I161" s="273"/>
      <c r="J161" s="298"/>
      <c r="K161" s="273"/>
      <c r="L161" s="272"/>
      <c r="M161" s="275">
        <v>750000</v>
      </c>
      <c r="N161" s="318"/>
      <c r="O161" s="257">
        <f t="shared" si="7"/>
        <v>750000</v>
      </c>
    </row>
    <row r="162" spans="1:15" s="241" customFormat="1" ht="32.25" customHeight="1">
      <c r="A162" s="240" t="s">
        <v>1280</v>
      </c>
      <c r="B162" s="253"/>
      <c r="C162" s="253"/>
      <c r="D162" s="840"/>
      <c r="E162" s="381" t="s">
        <v>962</v>
      </c>
      <c r="F162" s="566"/>
      <c r="G162" s="565"/>
      <c r="H162" s="272"/>
      <c r="I162" s="273"/>
      <c r="J162" s="298"/>
      <c r="K162" s="273"/>
      <c r="L162" s="272"/>
      <c r="M162" s="275">
        <v>750000</v>
      </c>
      <c r="N162" s="254"/>
      <c r="O162" s="257">
        <f t="shared" si="7"/>
        <v>750000</v>
      </c>
    </row>
    <row r="163" spans="1:15" s="241" customFormat="1" ht="32.25" customHeight="1">
      <c r="A163" s="240" t="s">
        <v>1281</v>
      </c>
      <c r="B163" s="253"/>
      <c r="C163" s="253"/>
      <c r="D163" s="838" t="s">
        <v>938</v>
      </c>
      <c r="E163" s="639" t="s">
        <v>230</v>
      </c>
      <c r="F163" s="656"/>
      <c r="G163" s="273"/>
      <c r="H163" s="272"/>
      <c r="I163" s="273"/>
      <c r="J163" s="298"/>
      <c r="K163" s="273"/>
      <c r="L163" s="272"/>
      <c r="M163" s="275"/>
      <c r="N163" s="254"/>
      <c r="O163" s="257">
        <f t="shared" si="7"/>
        <v>0</v>
      </c>
    </row>
    <row r="164" spans="1:15" s="241" customFormat="1" ht="32.25" customHeight="1">
      <c r="A164" s="240" t="s">
        <v>1282</v>
      </c>
      <c r="B164" s="253"/>
      <c r="C164" s="253"/>
      <c r="D164" s="839"/>
      <c r="E164" s="640" t="s">
        <v>926</v>
      </c>
      <c r="F164" s="657"/>
      <c r="G164" s="278"/>
      <c r="H164" s="272"/>
      <c r="I164" s="273"/>
      <c r="J164" s="298">
        <v>300000</v>
      </c>
      <c r="K164" s="273"/>
      <c r="L164" s="272"/>
      <c r="M164" s="275"/>
      <c r="N164" s="318"/>
      <c r="O164" s="257">
        <f t="shared" si="7"/>
        <v>300000</v>
      </c>
    </row>
    <row r="165" spans="1:15" s="241" customFormat="1" ht="32.25" customHeight="1">
      <c r="A165" s="240" t="s">
        <v>1283</v>
      </c>
      <c r="B165" s="253"/>
      <c r="C165" s="253"/>
      <c r="D165" s="840"/>
      <c r="E165" s="381" t="s">
        <v>962</v>
      </c>
      <c r="F165" s="658"/>
      <c r="G165" s="308"/>
      <c r="H165" s="272"/>
      <c r="I165" s="273"/>
      <c r="J165" s="298">
        <v>300000</v>
      </c>
      <c r="K165" s="273"/>
      <c r="L165" s="272"/>
      <c r="M165" s="275"/>
      <c r="N165" s="294"/>
      <c r="O165" s="257">
        <f t="shared" si="7"/>
        <v>300000</v>
      </c>
    </row>
    <row r="166" spans="1:15" s="241" customFormat="1" ht="23.25" customHeight="1">
      <c r="A166" s="240" t="s">
        <v>1284</v>
      </c>
      <c r="B166" s="253"/>
      <c r="C166" s="841" t="s">
        <v>888</v>
      </c>
      <c r="D166" s="841"/>
      <c r="E166" s="647" t="s">
        <v>230</v>
      </c>
      <c r="F166" s="659"/>
      <c r="G166" s="298"/>
      <c r="H166" s="242"/>
      <c r="I166" s="242"/>
      <c r="J166" s="298">
        <v>2750044</v>
      </c>
      <c r="K166" s="244"/>
      <c r="L166" s="242"/>
      <c r="M166" s="244"/>
      <c r="N166" s="298">
        <v>8380337</v>
      </c>
      <c r="O166" s="245">
        <f t="shared" si="7"/>
        <v>11130381</v>
      </c>
    </row>
    <row r="167" spans="1:15" s="241" customFormat="1" ht="25.5" customHeight="1">
      <c r="A167" s="240" t="s">
        <v>1285</v>
      </c>
      <c r="B167" s="253"/>
      <c r="C167" s="841"/>
      <c r="D167" s="841"/>
      <c r="E167" s="640" t="s">
        <v>926</v>
      </c>
      <c r="F167" s="659"/>
      <c r="G167" s="298"/>
      <c r="H167" s="242"/>
      <c r="I167" s="242"/>
      <c r="J167" s="322">
        <v>2750044</v>
      </c>
      <c r="K167" s="244"/>
      <c r="L167" s="242"/>
      <c r="M167" s="244"/>
      <c r="N167" s="323">
        <v>8380337</v>
      </c>
      <c r="O167" s="245">
        <f t="shared" si="7"/>
        <v>11130381</v>
      </c>
    </row>
    <row r="168" spans="1:15" s="241" customFormat="1" ht="25.5" customHeight="1">
      <c r="A168" s="240" t="s">
        <v>1286</v>
      </c>
      <c r="B168" s="253"/>
      <c r="C168" s="842"/>
      <c r="D168" s="842"/>
      <c r="E168" s="381" t="s">
        <v>962</v>
      </c>
      <c r="F168" s="660"/>
      <c r="G168" s="641"/>
      <c r="H168" s="309"/>
      <c r="I168" s="309"/>
      <c r="J168" s="642">
        <v>0</v>
      </c>
      <c r="K168" s="310"/>
      <c r="L168" s="309"/>
      <c r="M168" s="310"/>
      <c r="N168" s="643">
        <v>0</v>
      </c>
      <c r="O168" s="265">
        <f t="shared" si="7"/>
        <v>0</v>
      </c>
    </row>
    <row r="169" spans="1:15" s="241" customFormat="1" ht="24.75" customHeight="1">
      <c r="A169" s="240" t="s">
        <v>1287</v>
      </c>
      <c r="C169" s="827" t="s">
        <v>79</v>
      </c>
      <c r="D169" s="827"/>
      <c r="E169" s="639" t="s">
        <v>230</v>
      </c>
      <c r="F169" s="661">
        <v>5770537</v>
      </c>
      <c r="G169" s="644">
        <v>609680</v>
      </c>
      <c r="H169" s="638"/>
      <c r="I169" s="638"/>
      <c r="J169" s="638"/>
      <c r="K169" s="638"/>
      <c r="L169" s="638"/>
      <c r="M169" s="638"/>
      <c r="N169" s="638"/>
      <c r="O169" s="561">
        <f aca="true" t="shared" si="13" ref="O169:O177">SUM(F169:N169)</f>
        <v>6380217</v>
      </c>
    </row>
    <row r="170" spans="1:15" s="241" customFormat="1" ht="24.75" customHeight="1">
      <c r="A170" s="240" t="s">
        <v>1288</v>
      </c>
      <c r="C170" s="828"/>
      <c r="D170" s="828"/>
      <c r="E170" s="640" t="s">
        <v>926</v>
      </c>
      <c r="F170" s="661">
        <v>16743132</v>
      </c>
      <c r="G170" s="644">
        <v>1838918</v>
      </c>
      <c r="H170" s="644">
        <v>792062</v>
      </c>
      <c r="I170" s="638"/>
      <c r="J170" s="638"/>
      <c r="K170" s="638"/>
      <c r="L170" s="638"/>
      <c r="M170" s="638"/>
      <c r="N170" s="638"/>
      <c r="O170" s="561">
        <f t="shared" si="13"/>
        <v>19374112</v>
      </c>
    </row>
    <row r="171" spans="1:15" s="241" customFormat="1" ht="24.75" customHeight="1">
      <c r="A171" s="240" t="s">
        <v>1289</v>
      </c>
      <c r="C171" s="829"/>
      <c r="D171" s="829"/>
      <c r="E171" s="381" t="s">
        <v>962</v>
      </c>
      <c r="F171" s="661">
        <v>16100162</v>
      </c>
      <c r="G171" s="644">
        <v>1838918</v>
      </c>
      <c r="H171" s="644">
        <v>792062</v>
      </c>
      <c r="I171" s="638"/>
      <c r="J171" s="638"/>
      <c r="K171" s="638"/>
      <c r="L171" s="638"/>
      <c r="M171" s="638"/>
      <c r="N171" s="638"/>
      <c r="O171" s="561">
        <f t="shared" si="13"/>
        <v>18731142</v>
      </c>
    </row>
    <row r="172" spans="1:15" s="241" customFormat="1" ht="24.75" customHeight="1">
      <c r="A172" s="240" t="s">
        <v>1290</v>
      </c>
      <c r="B172" s="246"/>
      <c r="C172" s="830" t="s">
        <v>846</v>
      </c>
      <c r="D172" s="830"/>
      <c r="E172" s="639" t="s">
        <v>230</v>
      </c>
      <c r="F172" s="629"/>
      <c r="G172" s="630"/>
      <c r="H172" s="631"/>
      <c r="I172" s="632"/>
      <c r="J172" s="631"/>
      <c r="K172" s="632"/>
      <c r="L172" s="631"/>
      <c r="M172" s="632"/>
      <c r="N172" s="298">
        <v>1000000</v>
      </c>
      <c r="O172" s="633">
        <f t="shared" si="13"/>
        <v>1000000</v>
      </c>
    </row>
    <row r="173" spans="1:15" s="241" customFormat="1" ht="24.75" customHeight="1">
      <c r="A173" s="240" t="s">
        <v>1291</v>
      </c>
      <c r="B173" s="246"/>
      <c r="C173" s="831"/>
      <c r="D173" s="831"/>
      <c r="E173" s="640" t="s">
        <v>926</v>
      </c>
      <c r="F173" s="327"/>
      <c r="G173" s="328"/>
      <c r="H173" s="329"/>
      <c r="I173" s="330"/>
      <c r="J173" s="329"/>
      <c r="K173" s="330"/>
      <c r="L173" s="329"/>
      <c r="M173" s="330"/>
      <c r="N173" s="328">
        <v>1000000</v>
      </c>
      <c r="O173" s="317">
        <f t="shared" si="13"/>
        <v>1000000</v>
      </c>
    </row>
    <row r="174" spans="1:15" s="241" customFormat="1" ht="24.75" customHeight="1">
      <c r="A174" s="240" t="s">
        <v>1292</v>
      </c>
      <c r="B174" s="246"/>
      <c r="C174" s="832"/>
      <c r="D174" s="832"/>
      <c r="E174" s="381" t="s">
        <v>962</v>
      </c>
      <c r="F174" s="327"/>
      <c r="G174" s="328"/>
      <c r="H174" s="329"/>
      <c r="I174" s="330"/>
      <c r="J174" s="329"/>
      <c r="K174" s="330"/>
      <c r="L174" s="329"/>
      <c r="M174" s="330"/>
      <c r="N174" s="328">
        <v>1000000</v>
      </c>
      <c r="O174" s="317">
        <f t="shared" si="13"/>
        <v>1000000</v>
      </c>
    </row>
    <row r="175" spans="1:15" s="241" customFormat="1" ht="24.75" customHeight="1">
      <c r="A175" s="240" t="s">
        <v>1293</v>
      </c>
      <c r="B175" s="246"/>
      <c r="C175" s="833" t="s">
        <v>883</v>
      </c>
      <c r="D175" s="833"/>
      <c r="E175" s="647" t="s">
        <v>230</v>
      </c>
      <c r="F175" s="327"/>
      <c r="G175" s="328"/>
      <c r="H175" s="331">
        <v>59309000</v>
      </c>
      <c r="I175" s="330"/>
      <c r="J175" s="329"/>
      <c r="K175" s="330"/>
      <c r="L175" s="329"/>
      <c r="M175" s="330"/>
      <c r="N175" s="332"/>
      <c r="O175" s="317">
        <f t="shared" si="13"/>
        <v>59309000</v>
      </c>
    </row>
    <row r="176" spans="1:15" s="241" customFormat="1" ht="24.75" customHeight="1">
      <c r="A176" s="240" t="s">
        <v>1294</v>
      </c>
      <c r="B176" s="246"/>
      <c r="C176" s="834"/>
      <c r="D176" s="834"/>
      <c r="E176" s="640" t="s">
        <v>926</v>
      </c>
      <c r="F176" s="327"/>
      <c r="G176" s="328"/>
      <c r="H176" s="331">
        <v>59309000</v>
      </c>
      <c r="I176" s="330"/>
      <c r="J176" s="329"/>
      <c r="K176" s="330"/>
      <c r="L176" s="329"/>
      <c r="M176" s="330"/>
      <c r="N176" s="560"/>
      <c r="O176" s="317">
        <f t="shared" si="13"/>
        <v>59309000</v>
      </c>
    </row>
    <row r="177" spans="1:15" s="241" customFormat="1" ht="24.75" customHeight="1" thickBot="1">
      <c r="A177" s="240" t="s">
        <v>1295</v>
      </c>
      <c r="B177" s="246"/>
      <c r="C177" s="835"/>
      <c r="D177" s="835"/>
      <c r="E177" s="382" t="s">
        <v>962</v>
      </c>
      <c r="F177" s="662"/>
      <c r="G177" s="267"/>
      <c r="H177" s="268">
        <v>54990059</v>
      </c>
      <c r="I177" s="269"/>
      <c r="J177" s="270"/>
      <c r="K177" s="269"/>
      <c r="L177" s="270"/>
      <c r="M177" s="269"/>
      <c r="N177" s="324"/>
      <c r="O177" s="317">
        <f t="shared" si="13"/>
        <v>54990059</v>
      </c>
    </row>
    <row r="178" spans="1:15" s="241" customFormat="1" ht="24.75" customHeight="1" thickBot="1">
      <c r="A178" s="240" t="s">
        <v>1296</v>
      </c>
      <c r="B178" s="836" t="s">
        <v>849</v>
      </c>
      <c r="C178" s="836"/>
      <c r="D178" s="836"/>
      <c r="E178" s="671" t="s">
        <v>230</v>
      </c>
      <c r="F178" s="670">
        <f aca="true" t="shared" si="14" ref="F178:O178">SUM(F7,F10,F13,F76,F79,F109,F112,F127,F130,F133,F136,F139,F169,F172,F175,F166)</f>
        <v>19167561</v>
      </c>
      <c r="G178" s="669">
        <f t="shared" si="14"/>
        <v>3404475</v>
      </c>
      <c r="H178" s="669">
        <f t="shared" si="14"/>
        <v>214601726</v>
      </c>
      <c r="I178" s="669">
        <f t="shared" si="14"/>
        <v>12650000</v>
      </c>
      <c r="J178" s="669">
        <f t="shared" si="14"/>
        <v>128442190</v>
      </c>
      <c r="K178" s="669">
        <f t="shared" si="14"/>
        <v>1521460</v>
      </c>
      <c r="L178" s="669">
        <f t="shared" si="14"/>
        <v>0</v>
      </c>
      <c r="M178" s="669">
        <f t="shared" si="14"/>
        <v>87536900</v>
      </c>
      <c r="N178" s="669">
        <f t="shared" si="14"/>
        <v>29923008</v>
      </c>
      <c r="O178" s="672">
        <f t="shared" si="14"/>
        <v>497247320</v>
      </c>
    </row>
    <row r="179" spans="1:16" s="241" customFormat="1" ht="24.75" customHeight="1" thickBot="1">
      <c r="A179" s="240" t="s">
        <v>1297</v>
      </c>
      <c r="B179" s="837"/>
      <c r="C179" s="837"/>
      <c r="D179" s="837"/>
      <c r="E179" s="673" t="s">
        <v>926</v>
      </c>
      <c r="F179" s="670">
        <f>SUM(F8,F11,F14,F77,F80,F110,F113,F128,F131,F134,F137,F140,F170,F173,F176,F167)</f>
        <v>30140156</v>
      </c>
      <c r="G179" s="669">
        <f aca="true" t="shared" si="15" ref="G179:N180">SUM(G8,G11,G14,G77,G80,G110,G113,G128,G131,G134,G137,G140,G170,G173,G176,G167)</f>
        <v>4633713</v>
      </c>
      <c r="H179" s="669">
        <f t="shared" si="15"/>
        <v>264603917</v>
      </c>
      <c r="I179" s="669">
        <f t="shared" si="15"/>
        <v>15816443</v>
      </c>
      <c r="J179" s="669">
        <f t="shared" si="15"/>
        <v>146499695</v>
      </c>
      <c r="K179" s="669">
        <f t="shared" si="15"/>
        <v>1521460</v>
      </c>
      <c r="L179" s="669">
        <f t="shared" si="15"/>
        <v>0</v>
      </c>
      <c r="M179" s="669">
        <f t="shared" si="15"/>
        <v>16762482</v>
      </c>
      <c r="N179" s="669">
        <f t="shared" si="15"/>
        <v>27804998</v>
      </c>
      <c r="O179" s="672">
        <f>SUM(O8,O11,O14,O77,O80,O110,O113,O128,O131,O134,O137,O140,O170,O173,O176,O167)</f>
        <v>507782864</v>
      </c>
      <c r="P179" s="333"/>
    </row>
    <row r="180" spans="1:16" s="241" customFormat="1" ht="24.75" customHeight="1" thickBot="1">
      <c r="A180" s="240" t="s">
        <v>1298</v>
      </c>
      <c r="B180" s="837"/>
      <c r="C180" s="837"/>
      <c r="D180" s="837"/>
      <c r="E180" s="382" t="s">
        <v>962</v>
      </c>
      <c r="F180" s="670">
        <f>SUM(F9,F12,F15,F78,F81,F111,F114,F129,F132,F135,F138,F141,F171,F174,F177,F168)</f>
        <v>28748942</v>
      </c>
      <c r="G180" s="669">
        <f t="shared" si="15"/>
        <v>4633713</v>
      </c>
      <c r="H180" s="669">
        <f t="shared" si="15"/>
        <v>162716810</v>
      </c>
      <c r="I180" s="669">
        <f t="shared" si="15"/>
        <v>11730594</v>
      </c>
      <c r="J180" s="669">
        <f t="shared" si="15"/>
        <v>110097136</v>
      </c>
      <c r="K180" s="669">
        <f t="shared" si="15"/>
        <v>38000</v>
      </c>
      <c r="L180" s="669">
        <f t="shared" si="15"/>
        <v>0</v>
      </c>
      <c r="M180" s="669">
        <f t="shared" si="15"/>
        <v>16032482</v>
      </c>
      <c r="N180" s="669">
        <f t="shared" si="15"/>
        <v>1000000</v>
      </c>
      <c r="O180" s="672">
        <f>SUM(O9,O12,O15,O78,O81,O111,O114,O129,O132,O135,O138,O141,O171,O174,O177,O168)</f>
        <v>334997677</v>
      </c>
      <c r="P180" s="333"/>
    </row>
    <row r="181" spans="1:15" s="241" customFormat="1" ht="24.75" customHeight="1">
      <c r="A181" s="240" t="s">
        <v>1299</v>
      </c>
      <c r="B181" s="258" t="s">
        <v>852</v>
      </c>
      <c r="D181" s="258"/>
      <c r="E181" s="626"/>
      <c r="F181" s="262"/>
      <c r="G181" s="262"/>
      <c r="H181" s="262"/>
      <c r="I181" s="263"/>
      <c r="J181" s="262"/>
      <c r="K181" s="262"/>
      <c r="L181" s="262"/>
      <c r="M181" s="262"/>
      <c r="N181" s="262"/>
      <c r="O181" s="265"/>
    </row>
    <row r="182" spans="1:15" s="241" customFormat="1" ht="20.25" customHeight="1">
      <c r="A182" s="240" t="s">
        <v>1300</v>
      </c>
      <c r="B182" s="627" t="s">
        <v>854</v>
      </c>
      <c r="C182" s="243"/>
      <c r="D182" s="243"/>
      <c r="E182" s="648"/>
      <c r="F182" s="291"/>
      <c r="G182" s="291"/>
      <c r="H182" s="291"/>
      <c r="I182" s="292"/>
      <c r="J182" s="291"/>
      <c r="K182" s="291"/>
      <c r="L182" s="291"/>
      <c r="M182" s="291"/>
      <c r="N182" s="291"/>
      <c r="O182" s="257"/>
    </row>
    <row r="183" spans="1:15" s="241" customFormat="1" ht="27" customHeight="1">
      <c r="A183" s="240" t="s">
        <v>1301</v>
      </c>
      <c r="B183" s="253"/>
      <c r="C183" s="810" t="s">
        <v>1218</v>
      </c>
      <c r="D183" s="810"/>
      <c r="E183" s="647" t="s">
        <v>230</v>
      </c>
      <c r="F183" s="291"/>
      <c r="G183" s="291"/>
      <c r="H183" s="291"/>
      <c r="I183" s="292"/>
      <c r="J183" s="291"/>
      <c r="K183" s="291">
        <v>658000</v>
      </c>
      <c r="L183" s="291"/>
      <c r="M183" s="291"/>
      <c r="N183" s="291">
        <v>3342000</v>
      </c>
      <c r="O183" s="257">
        <f aca="true" t="shared" si="16" ref="O183:O188">SUM(F183:N183)</f>
        <v>4000000</v>
      </c>
    </row>
    <row r="184" spans="1:15" s="241" customFormat="1" ht="27" customHeight="1">
      <c r="A184" s="240" t="s">
        <v>1302</v>
      </c>
      <c r="B184" s="253"/>
      <c r="C184" s="811"/>
      <c r="D184" s="811"/>
      <c r="E184" s="640" t="s">
        <v>926</v>
      </c>
      <c r="F184" s="291"/>
      <c r="G184" s="291"/>
      <c r="H184" s="291">
        <v>48210</v>
      </c>
      <c r="I184" s="292"/>
      <c r="J184" s="291"/>
      <c r="K184" s="291">
        <v>5222536</v>
      </c>
      <c r="L184" s="291"/>
      <c r="M184" s="291"/>
      <c r="N184" s="291">
        <v>6091785</v>
      </c>
      <c r="O184" s="257">
        <f t="shared" si="16"/>
        <v>11362531</v>
      </c>
    </row>
    <row r="185" spans="1:15" s="241" customFormat="1" ht="27" customHeight="1">
      <c r="A185" s="240" t="s">
        <v>1303</v>
      </c>
      <c r="B185" s="253"/>
      <c r="C185" s="812"/>
      <c r="D185" s="812"/>
      <c r="E185" s="381" t="s">
        <v>962</v>
      </c>
      <c r="F185" s="291"/>
      <c r="G185" s="291"/>
      <c r="H185" s="291">
        <v>48210</v>
      </c>
      <c r="I185" s="292"/>
      <c r="J185" s="291"/>
      <c r="K185" s="291"/>
      <c r="L185" s="291"/>
      <c r="M185" s="291"/>
      <c r="N185" s="291">
        <v>6091785</v>
      </c>
      <c r="O185" s="257">
        <f t="shared" si="16"/>
        <v>6139995</v>
      </c>
    </row>
    <row r="186" spans="1:15" s="241" customFormat="1" ht="24.75" customHeight="1">
      <c r="A186" s="240" t="s">
        <v>1304</v>
      </c>
      <c r="B186" s="253"/>
      <c r="C186" s="810" t="s">
        <v>925</v>
      </c>
      <c r="D186" s="810"/>
      <c r="E186" s="647" t="s">
        <v>230</v>
      </c>
      <c r="F186" s="291"/>
      <c r="G186" s="291"/>
      <c r="H186" s="291"/>
      <c r="I186" s="292"/>
      <c r="J186" s="291"/>
      <c r="K186" s="291">
        <v>991804495</v>
      </c>
      <c r="L186" s="291"/>
      <c r="M186" s="291"/>
      <c r="N186" s="291"/>
      <c r="O186" s="257">
        <f t="shared" si="16"/>
        <v>991804495</v>
      </c>
    </row>
    <row r="187" spans="1:15" s="241" customFormat="1" ht="24.75" customHeight="1">
      <c r="A187" s="240" t="s">
        <v>1305</v>
      </c>
      <c r="B187" s="253"/>
      <c r="C187" s="811"/>
      <c r="D187" s="811"/>
      <c r="E187" s="640" t="s">
        <v>926</v>
      </c>
      <c r="F187" s="291"/>
      <c r="G187" s="291"/>
      <c r="H187" s="291"/>
      <c r="I187" s="292"/>
      <c r="J187" s="291"/>
      <c r="K187" s="291">
        <v>1021689888</v>
      </c>
      <c r="L187" s="291">
        <v>3647059</v>
      </c>
      <c r="M187" s="291"/>
      <c r="N187" s="291"/>
      <c r="O187" s="257">
        <f t="shared" si="16"/>
        <v>1025336947</v>
      </c>
    </row>
    <row r="188" spans="1:15" s="241" customFormat="1" ht="24.75" customHeight="1">
      <c r="A188" s="240" t="s">
        <v>1306</v>
      </c>
      <c r="B188" s="253"/>
      <c r="C188" s="812"/>
      <c r="D188" s="812"/>
      <c r="E188" s="381" t="s">
        <v>962</v>
      </c>
      <c r="F188" s="291"/>
      <c r="G188" s="291"/>
      <c r="H188" s="291"/>
      <c r="I188" s="292"/>
      <c r="J188" s="291"/>
      <c r="K188" s="291">
        <v>32789338</v>
      </c>
      <c r="L188" s="291"/>
      <c r="M188" s="291"/>
      <c r="N188" s="291"/>
      <c r="O188" s="257">
        <f t="shared" si="16"/>
        <v>32789338</v>
      </c>
    </row>
    <row r="189" spans="1:15" s="241" customFormat="1" ht="30.75" customHeight="1">
      <c r="A189" s="240" t="s">
        <v>1307</v>
      </c>
      <c r="B189" s="253"/>
      <c r="C189" s="810" t="s">
        <v>895</v>
      </c>
      <c r="D189" s="810"/>
      <c r="E189" s="647" t="s">
        <v>230</v>
      </c>
      <c r="F189" s="291"/>
      <c r="G189" s="291"/>
      <c r="H189" s="291"/>
      <c r="I189" s="292"/>
      <c r="J189" s="291"/>
      <c r="K189" s="291"/>
      <c r="L189" s="291"/>
      <c r="M189" s="291">
        <v>30000</v>
      </c>
      <c r="N189" s="291"/>
      <c r="O189" s="257">
        <f aca="true" t="shared" si="17" ref="O189:O245">SUM(F189:N189)</f>
        <v>30000</v>
      </c>
    </row>
    <row r="190" spans="1:15" s="241" customFormat="1" ht="30.75" customHeight="1">
      <c r="A190" s="240" t="s">
        <v>1308</v>
      </c>
      <c r="B190" s="253"/>
      <c r="C190" s="811"/>
      <c r="D190" s="811"/>
      <c r="E190" s="640" t="s">
        <v>926</v>
      </c>
      <c r="F190" s="291"/>
      <c r="G190" s="291"/>
      <c r="H190" s="291"/>
      <c r="I190" s="292"/>
      <c r="J190" s="291"/>
      <c r="K190" s="291"/>
      <c r="L190" s="291"/>
      <c r="M190" s="291">
        <v>30000</v>
      </c>
      <c r="N190" s="291"/>
      <c r="O190" s="257">
        <f t="shared" si="17"/>
        <v>30000</v>
      </c>
    </row>
    <row r="191" spans="1:15" s="241" customFormat="1" ht="30.75" customHeight="1">
      <c r="A191" s="240" t="s">
        <v>1309</v>
      </c>
      <c r="B191" s="253"/>
      <c r="C191" s="812"/>
      <c r="D191" s="812"/>
      <c r="E191" s="381" t="s">
        <v>962</v>
      </c>
      <c r="F191" s="291"/>
      <c r="G191" s="291"/>
      <c r="H191" s="291"/>
      <c r="I191" s="292"/>
      <c r="J191" s="291"/>
      <c r="K191" s="291"/>
      <c r="L191" s="291"/>
      <c r="M191" s="291">
        <v>10000</v>
      </c>
      <c r="N191" s="291"/>
      <c r="O191" s="257">
        <f t="shared" si="17"/>
        <v>10000</v>
      </c>
    </row>
    <row r="192" spans="1:15" s="241" customFormat="1" ht="19.5" customHeight="1">
      <c r="A192" s="240" t="s">
        <v>1310</v>
      </c>
      <c r="B192" s="253"/>
      <c r="C192" s="810" t="s">
        <v>896</v>
      </c>
      <c r="D192" s="810"/>
      <c r="E192" s="647" t="s">
        <v>230</v>
      </c>
      <c r="F192" s="291"/>
      <c r="G192" s="291"/>
      <c r="H192" s="291"/>
      <c r="I192" s="292"/>
      <c r="J192" s="291"/>
      <c r="K192" s="291">
        <v>1487000</v>
      </c>
      <c r="L192" s="291"/>
      <c r="M192" s="291"/>
      <c r="N192" s="291"/>
      <c r="O192" s="257">
        <f t="shared" si="17"/>
        <v>1487000</v>
      </c>
    </row>
    <row r="193" spans="1:15" s="241" customFormat="1" ht="19.5" customHeight="1">
      <c r="A193" s="240" t="s">
        <v>1311</v>
      </c>
      <c r="B193" s="253"/>
      <c r="C193" s="811"/>
      <c r="D193" s="811"/>
      <c r="E193" s="640" t="s">
        <v>926</v>
      </c>
      <c r="F193" s="291"/>
      <c r="G193" s="291"/>
      <c r="H193" s="291"/>
      <c r="I193" s="292"/>
      <c r="J193" s="291"/>
      <c r="K193" s="291">
        <v>1487000</v>
      </c>
      <c r="L193" s="291"/>
      <c r="M193" s="291"/>
      <c r="N193" s="291"/>
      <c r="O193" s="257">
        <f t="shared" si="17"/>
        <v>1487000</v>
      </c>
    </row>
    <row r="194" spans="1:15" s="241" customFormat="1" ht="19.5" customHeight="1">
      <c r="A194" s="240" t="s">
        <v>1312</v>
      </c>
      <c r="B194" s="253"/>
      <c r="C194" s="812"/>
      <c r="D194" s="812"/>
      <c r="E194" s="381" t="s">
        <v>962</v>
      </c>
      <c r="F194" s="291"/>
      <c r="G194" s="291"/>
      <c r="H194" s="291"/>
      <c r="I194" s="292"/>
      <c r="J194" s="291"/>
      <c r="K194" s="291">
        <v>0</v>
      </c>
      <c r="L194" s="291"/>
      <c r="M194" s="291"/>
      <c r="N194" s="291"/>
      <c r="O194" s="257">
        <v>0</v>
      </c>
    </row>
    <row r="195" spans="1:15" s="241" customFormat="1" ht="24.75" customHeight="1">
      <c r="A195" s="240" t="s">
        <v>1313</v>
      </c>
      <c r="B195" s="253"/>
      <c r="C195" s="810" t="s">
        <v>898</v>
      </c>
      <c r="D195" s="810"/>
      <c r="E195" s="647" t="s">
        <v>230</v>
      </c>
      <c r="F195" s="291"/>
      <c r="G195" s="291"/>
      <c r="H195" s="291"/>
      <c r="I195" s="291"/>
      <c r="J195" s="291"/>
      <c r="K195" s="291">
        <v>528897</v>
      </c>
      <c r="L195" s="291"/>
      <c r="M195" s="291"/>
      <c r="N195" s="291"/>
      <c r="O195" s="257">
        <f t="shared" si="17"/>
        <v>528897</v>
      </c>
    </row>
    <row r="196" spans="1:15" s="241" customFormat="1" ht="24.75" customHeight="1">
      <c r="A196" s="240" t="s">
        <v>1314</v>
      </c>
      <c r="B196" s="253"/>
      <c r="C196" s="811"/>
      <c r="D196" s="811"/>
      <c r="E196" s="640" t="s">
        <v>926</v>
      </c>
      <c r="F196" s="291"/>
      <c r="G196" s="291"/>
      <c r="H196" s="291"/>
      <c r="I196" s="291"/>
      <c r="J196" s="291"/>
      <c r="K196" s="291">
        <v>5438895</v>
      </c>
      <c r="L196" s="291"/>
      <c r="M196" s="291"/>
      <c r="N196" s="291"/>
      <c r="O196" s="257">
        <f t="shared" si="17"/>
        <v>5438895</v>
      </c>
    </row>
    <row r="197" spans="1:15" s="241" customFormat="1" ht="24.75" customHeight="1">
      <c r="A197" s="240" t="s">
        <v>1315</v>
      </c>
      <c r="B197" s="253"/>
      <c r="C197" s="812"/>
      <c r="D197" s="812"/>
      <c r="E197" s="381" t="s">
        <v>962</v>
      </c>
      <c r="F197" s="291"/>
      <c r="G197" s="291"/>
      <c r="H197" s="291"/>
      <c r="I197" s="291"/>
      <c r="J197" s="291"/>
      <c r="K197" s="291">
        <v>5438895</v>
      </c>
      <c r="L197" s="291"/>
      <c r="M197" s="291"/>
      <c r="N197" s="291"/>
      <c r="O197" s="257">
        <f t="shared" si="17"/>
        <v>5438895</v>
      </c>
    </row>
    <row r="198" spans="1:15" s="241" customFormat="1" ht="19.5" customHeight="1">
      <c r="A198" s="240" t="s">
        <v>1316</v>
      </c>
      <c r="B198" s="253"/>
      <c r="C198" s="810" t="s">
        <v>893</v>
      </c>
      <c r="D198" s="810"/>
      <c r="E198" s="647" t="s">
        <v>230</v>
      </c>
      <c r="F198" s="291"/>
      <c r="G198" s="291"/>
      <c r="H198" s="291"/>
      <c r="I198" s="291"/>
      <c r="J198" s="291"/>
      <c r="K198" s="291">
        <v>3000000</v>
      </c>
      <c r="L198" s="291"/>
      <c r="M198" s="291"/>
      <c r="N198" s="291"/>
      <c r="O198" s="257">
        <f t="shared" si="17"/>
        <v>3000000</v>
      </c>
    </row>
    <row r="199" spans="1:15" s="241" customFormat="1" ht="19.5" customHeight="1">
      <c r="A199" s="240" t="s">
        <v>1317</v>
      </c>
      <c r="B199" s="253"/>
      <c r="C199" s="811"/>
      <c r="D199" s="811"/>
      <c r="E199" s="640" t="s">
        <v>926</v>
      </c>
      <c r="F199" s="264"/>
      <c r="G199" s="264"/>
      <c r="H199" s="264"/>
      <c r="I199" s="311"/>
      <c r="J199" s="264"/>
      <c r="K199" s="264">
        <v>3000000</v>
      </c>
      <c r="L199" s="264"/>
      <c r="M199" s="264"/>
      <c r="N199" s="264"/>
      <c r="O199" s="257">
        <f t="shared" si="17"/>
        <v>3000000</v>
      </c>
    </row>
    <row r="200" spans="1:15" s="241" customFormat="1" ht="19.5" customHeight="1">
      <c r="A200" s="240" t="s">
        <v>1318</v>
      </c>
      <c r="B200" s="253"/>
      <c r="C200" s="812"/>
      <c r="D200" s="812"/>
      <c r="E200" s="381" t="s">
        <v>962</v>
      </c>
      <c r="F200" s="552"/>
      <c r="G200" s="552"/>
      <c r="H200" s="552"/>
      <c r="I200" s="628"/>
      <c r="J200" s="552"/>
      <c r="K200" s="552">
        <v>839892</v>
      </c>
      <c r="L200" s="552"/>
      <c r="M200" s="552"/>
      <c r="N200" s="552"/>
      <c r="O200" s="257">
        <f t="shared" si="17"/>
        <v>839892</v>
      </c>
    </row>
    <row r="201" spans="1:15" s="241" customFormat="1" ht="19.5" customHeight="1">
      <c r="A201" s="240" t="s">
        <v>1319</v>
      </c>
      <c r="B201" s="253"/>
      <c r="C201" s="810" t="s">
        <v>858</v>
      </c>
      <c r="D201" s="810"/>
      <c r="E201" s="647" t="s">
        <v>230</v>
      </c>
      <c r="F201" s="325"/>
      <c r="G201" s="325"/>
      <c r="H201" s="325"/>
      <c r="I201" s="326"/>
      <c r="J201" s="325"/>
      <c r="K201" s="325">
        <v>6853221</v>
      </c>
      <c r="L201" s="325"/>
      <c r="M201" s="325"/>
      <c r="N201" s="325"/>
      <c r="O201" s="257">
        <f t="shared" si="17"/>
        <v>6853221</v>
      </c>
    </row>
    <row r="202" spans="1:15" s="241" customFormat="1" ht="19.5" customHeight="1">
      <c r="A202" s="240" t="s">
        <v>1320</v>
      </c>
      <c r="B202" s="253"/>
      <c r="C202" s="811"/>
      <c r="D202" s="811"/>
      <c r="E202" s="640" t="s">
        <v>926</v>
      </c>
      <c r="F202" s="288"/>
      <c r="G202" s="288"/>
      <c r="H202" s="288"/>
      <c r="I202" s="289"/>
      <c r="J202" s="288"/>
      <c r="K202" s="288">
        <v>6853221</v>
      </c>
      <c r="L202" s="288"/>
      <c r="M202" s="288"/>
      <c r="N202" s="288"/>
      <c r="O202" s="257">
        <f t="shared" si="17"/>
        <v>6853221</v>
      </c>
    </row>
    <row r="203" spans="1:15" s="241" customFormat="1" ht="19.5" customHeight="1">
      <c r="A203" s="240" t="s">
        <v>1321</v>
      </c>
      <c r="B203" s="253"/>
      <c r="C203" s="812"/>
      <c r="D203" s="812"/>
      <c r="E203" s="381" t="s">
        <v>962</v>
      </c>
      <c r="F203" s="288"/>
      <c r="G203" s="288"/>
      <c r="H203" s="288"/>
      <c r="I203" s="289"/>
      <c r="J203" s="288"/>
      <c r="K203" s="288">
        <v>6853221</v>
      </c>
      <c r="L203" s="288"/>
      <c r="M203" s="288"/>
      <c r="N203" s="288"/>
      <c r="O203" s="257">
        <f t="shared" si="17"/>
        <v>6853221</v>
      </c>
    </row>
    <row r="204" spans="1:15" s="241" customFormat="1" ht="19.5" customHeight="1">
      <c r="A204" s="240" t="s">
        <v>1322</v>
      </c>
      <c r="B204" s="253"/>
      <c r="C204" s="810" t="s">
        <v>1217</v>
      </c>
      <c r="D204" s="810"/>
      <c r="E204" s="647" t="s">
        <v>230</v>
      </c>
      <c r="F204" s="288"/>
      <c r="G204" s="288"/>
      <c r="H204" s="288"/>
      <c r="I204" s="289"/>
      <c r="J204" s="288"/>
      <c r="K204" s="288">
        <v>5113000</v>
      </c>
      <c r="L204" s="288"/>
      <c r="M204" s="288"/>
      <c r="N204" s="288"/>
      <c r="O204" s="257">
        <f t="shared" si="17"/>
        <v>5113000</v>
      </c>
    </row>
    <row r="205" spans="1:15" s="241" customFormat="1" ht="19.5" customHeight="1">
      <c r="A205" s="240" t="s">
        <v>1323</v>
      </c>
      <c r="B205" s="253"/>
      <c r="C205" s="811"/>
      <c r="D205" s="811"/>
      <c r="E205" s="640" t="s">
        <v>926</v>
      </c>
      <c r="F205" s="288"/>
      <c r="G205" s="288"/>
      <c r="H205" s="288">
        <v>2895135</v>
      </c>
      <c r="I205" s="289"/>
      <c r="J205" s="288">
        <v>9355248</v>
      </c>
      <c r="K205" s="288">
        <v>101258459</v>
      </c>
      <c r="L205" s="288"/>
      <c r="M205" s="288"/>
      <c r="N205" s="288"/>
      <c r="O205" s="257">
        <f t="shared" si="17"/>
        <v>113508842</v>
      </c>
    </row>
    <row r="206" spans="1:15" s="241" customFormat="1" ht="19.5" customHeight="1">
      <c r="A206" s="240" t="s">
        <v>1324</v>
      </c>
      <c r="B206" s="253"/>
      <c r="C206" s="812"/>
      <c r="D206" s="812"/>
      <c r="E206" s="381" t="s">
        <v>962</v>
      </c>
      <c r="F206" s="288"/>
      <c r="G206" s="288"/>
      <c r="H206" s="288">
        <v>2895135</v>
      </c>
      <c r="I206" s="289"/>
      <c r="J206" s="288">
        <v>9355248</v>
      </c>
      <c r="K206" s="288">
        <v>10764287</v>
      </c>
      <c r="L206" s="288"/>
      <c r="M206" s="288"/>
      <c r="N206" s="288"/>
      <c r="O206" s="257">
        <f t="shared" si="17"/>
        <v>23014670</v>
      </c>
    </row>
    <row r="207" spans="1:15" s="241" customFormat="1" ht="21.75" customHeight="1">
      <c r="A207" s="240" t="s">
        <v>1325</v>
      </c>
      <c r="B207" s="253"/>
      <c r="C207" s="810" t="s">
        <v>859</v>
      </c>
      <c r="D207" s="810"/>
      <c r="E207" s="647" t="s">
        <v>230</v>
      </c>
      <c r="F207" s="288"/>
      <c r="G207" s="288"/>
      <c r="H207" s="288"/>
      <c r="I207" s="289"/>
      <c r="J207" s="288"/>
      <c r="K207" s="288">
        <v>5823966</v>
      </c>
      <c r="L207" s="288"/>
      <c r="M207" s="288"/>
      <c r="N207" s="288"/>
      <c r="O207" s="257">
        <f t="shared" si="17"/>
        <v>5823966</v>
      </c>
    </row>
    <row r="208" spans="1:15" s="241" customFormat="1" ht="21.75" customHeight="1">
      <c r="A208" s="240" t="s">
        <v>1326</v>
      </c>
      <c r="B208" s="253"/>
      <c r="C208" s="811"/>
      <c r="D208" s="811"/>
      <c r="E208" s="640" t="s">
        <v>926</v>
      </c>
      <c r="F208" s="288"/>
      <c r="G208" s="288"/>
      <c r="H208" s="288"/>
      <c r="I208" s="289"/>
      <c r="J208" s="288"/>
      <c r="K208" s="288">
        <v>5823966</v>
      </c>
      <c r="L208" s="288"/>
      <c r="M208" s="288"/>
      <c r="N208" s="288"/>
      <c r="O208" s="257">
        <f t="shared" si="17"/>
        <v>5823966</v>
      </c>
    </row>
    <row r="209" spans="1:15" s="241" customFormat="1" ht="21.75" customHeight="1">
      <c r="A209" s="240" t="s">
        <v>1327</v>
      </c>
      <c r="B209" s="253"/>
      <c r="C209" s="812"/>
      <c r="D209" s="812"/>
      <c r="E209" s="381" t="s">
        <v>962</v>
      </c>
      <c r="F209" s="288"/>
      <c r="G209" s="288"/>
      <c r="H209" s="288"/>
      <c r="I209" s="289"/>
      <c r="J209" s="288"/>
      <c r="K209" s="288">
        <v>0</v>
      </c>
      <c r="L209" s="288"/>
      <c r="M209" s="288"/>
      <c r="N209" s="288"/>
      <c r="O209" s="257">
        <f t="shared" si="17"/>
        <v>0</v>
      </c>
    </row>
    <row r="210" spans="1:15" s="241" customFormat="1" ht="19.5" customHeight="1">
      <c r="A210" s="240" t="s">
        <v>1328</v>
      </c>
      <c r="B210" s="253"/>
      <c r="C210" s="810" t="s">
        <v>860</v>
      </c>
      <c r="D210" s="810"/>
      <c r="E210" s="647" t="s">
        <v>230</v>
      </c>
      <c r="F210" s="288"/>
      <c r="G210" s="288"/>
      <c r="H210" s="288"/>
      <c r="I210" s="289"/>
      <c r="J210" s="288"/>
      <c r="K210" s="288"/>
      <c r="L210" s="288">
        <v>1000000</v>
      </c>
      <c r="M210" s="288"/>
      <c r="N210" s="288"/>
      <c r="O210" s="257">
        <f t="shared" si="17"/>
        <v>1000000</v>
      </c>
    </row>
    <row r="211" spans="1:15" s="241" customFormat="1" ht="19.5" customHeight="1">
      <c r="A211" s="240" t="s">
        <v>1329</v>
      </c>
      <c r="B211" s="253"/>
      <c r="C211" s="811"/>
      <c r="D211" s="811"/>
      <c r="E211" s="640" t="s">
        <v>926</v>
      </c>
      <c r="F211" s="288"/>
      <c r="G211" s="288"/>
      <c r="H211" s="288"/>
      <c r="I211" s="289"/>
      <c r="J211" s="288"/>
      <c r="K211" s="288"/>
      <c r="L211" s="288">
        <v>0</v>
      </c>
      <c r="M211" s="288"/>
      <c r="N211" s="288"/>
      <c r="O211" s="257">
        <f t="shared" si="17"/>
        <v>0</v>
      </c>
    </row>
    <row r="212" spans="1:15" s="241" customFormat="1" ht="19.5" customHeight="1">
      <c r="A212" s="240" t="s">
        <v>1330</v>
      </c>
      <c r="B212" s="253"/>
      <c r="C212" s="812"/>
      <c r="D212" s="812"/>
      <c r="E212" s="381" t="s">
        <v>962</v>
      </c>
      <c r="F212" s="288"/>
      <c r="G212" s="288"/>
      <c r="H212" s="288"/>
      <c r="I212" s="289"/>
      <c r="J212" s="288"/>
      <c r="K212" s="288"/>
      <c r="L212" s="288"/>
      <c r="M212" s="288"/>
      <c r="N212" s="288"/>
      <c r="O212" s="257"/>
    </row>
    <row r="213" spans="1:15" s="241" customFormat="1" ht="24.75" customHeight="1">
      <c r="A213" s="240" t="s">
        <v>1331</v>
      </c>
      <c r="B213" s="253"/>
      <c r="C213" s="810" t="s">
        <v>894</v>
      </c>
      <c r="D213" s="810"/>
      <c r="E213" s="647" t="s">
        <v>230</v>
      </c>
      <c r="F213" s="288"/>
      <c r="G213" s="288"/>
      <c r="H213" s="288"/>
      <c r="I213" s="289"/>
      <c r="J213" s="288"/>
      <c r="K213" s="288"/>
      <c r="L213" s="288">
        <v>277749</v>
      </c>
      <c r="M213" s="288"/>
      <c r="N213" s="288"/>
      <c r="O213" s="257">
        <f t="shared" si="17"/>
        <v>277749</v>
      </c>
    </row>
    <row r="214" spans="1:15" s="241" customFormat="1" ht="24.75" customHeight="1">
      <c r="A214" s="240" t="s">
        <v>1332</v>
      </c>
      <c r="B214" s="253"/>
      <c r="C214" s="811"/>
      <c r="D214" s="811"/>
      <c r="E214" s="640" t="s">
        <v>926</v>
      </c>
      <c r="F214" s="552"/>
      <c r="G214" s="552"/>
      <c r="H214" s="552"/>
      <c r="I214" s="628"/>
      <c r="J214" s="552"/>
      <c r="K214" s="552"/>
      <c r="L214" s="552">
        <v>277749</v>
      </c>
      <c r="M214" s="552"/>
      <c r="N214" s="552"/>
      <c r="O214" s="257">
        <f t="shared" si="17"/>
        <v>277749</v>
      </c>
    </row>
    <row r="215" spans="1:15" s="241" customFormat="1" ht="24.75" customHeight="1">
      <c r="A215" s="240" t="s">
        <v>1333</v>
      </c>
      <c r="B215" s="253"/>
      <c r="C215" s="812"/>
      <c r="D215" s="812"/>
      <c r="E215" s="381" t="s">
        <v>962</v>
      </c>
      <c r="F215" s="264"/>
      <c r="G215" s="264"/>
      <c r="H215" s="264"/>
      <c r="I215" s="311"/>
      <c r="J215" s="264"/>
      <c r="K215" s="264"/>
      <c r="L215" s="264">
        <v>0</v>
      </c>
      <c r="M215" s="264"/>
      <c r="N215" s="264"/>
      <c r="O215" s="257">
        <f t="shared" si="17"/>
        <v>0</v>
      </c>
    </row>
    <row r="216" spans="1:15" s="241" customFormat="1" ht="17.25" customHeight="1">
      <c r="A216" s="240" t="s">
        <v>1334</v>
      </c>
      <c r="B216" s="253"/>
      <c r="C216" s="810" t="s">
        <v>807</v>
      </c>
      <c r="D216" s="810"/>
      <c r="E216" s="381" t="s">
        <v>230</v>
      </c>
      <c r="F216" s="325"/>
      <c r="G216" s="325"/>
      <c r="H216" s="325"/>
      <c r="I216" s="326"/>
      <c r="J216" s="325"/>
      <c r="K216" s="325">
        <v>1000000</v>
      </c>
      <c r="L216" s="325"/>
      <c r="M216" s="325"/>
      <c r="N216" s="325"/>
      <c r="O216" s="257">
        <f t="shared" si="17"/>
        <v>1000000</v>
      </c>
    </row>
    <row r="217" spans="1:15" s="241" customFormat="1" ht="17.25" customHeight="1">
      <c r="A217" s="240" t="s">
        <v>1335</v>
      </c>
      <c r="B217" s="253"/>
      <c r="C217" s="811"/>
      <c r="D217" s="811"/>
      <c r="E217" s="640" t="s">
        <v>926</v>
      </c>
      <c r="F217" s="291"/>
      <c r="G217" s="291"/>
      <c r="H217" s="291"/>
      <c r="I217" s="292"/>
      <c r="J217" s="291"/>
      <c r="K217" s="291">
        <v>1000000</v>
      </c>
      <c r="L217" s="291"/>
      <c r="M217" s="291"/>
      <c r="N217" s="291"/>
      <c r="O217" s="257">
        <f t="shared" si="17"/>
        <v>1000000</v>
      </c>
    </row>
    <row r="218" spans="1:15" s="241" customFormat="1" ht="17.25" customHeight="1">
      <c r="A218" s="240" t="s">
        <v>1336</v>
      </c>
      <c r="B218" s="253"/>
      <c r="C218" s="812"/>
      <c r="D218" s="812"/>
      <c r="E218" s="381" t="s">
        <v>962</v>
      </c>
      <c r="F218" s="291"/>
      <c r="G218" s="291"/>
      <c r="H218" s="291"/>
      <c r="I218" s="292"/>
      <c r="J218" s="291"/>
      <c r="K218" s="291">
        <v>899999</v>
      </c>
      <c r="L218" s="291"/>
      <c r="M218" s="291"/>
      <c r="N218" s="291"/>
      <c r="O218" s="257">
        <f t="shared" si="17"/>
        <v>899999</v>
      </c>
    </row>
    <row r="219" spans="1:15" s="241" customFormat="1" ht="17.25" customHeight="1">
      <c r="A219" s="240" t="s">
        <v>1337</v>
      </c>
      <c r="B219" s="253"/>
      <c r="C219" s="810" t="s">
        <v>928</v>
      </c>
      <c r="D219" s="810"/>
      <c r="E219" s="381" t="s">
        <v>230</v>
      </c>
      <c r="F219" s="325"/>
      <c r="G219" s="325"/>
      <c r="H219" s="325"/>
      <c r="I219" s="326"/>
      <c r="J219" s="325"/>
      <c r="K219" s="325"/>
      <c r="L219" s="325"/>
      <c r="M219" s="325"/>
      <c r="N219" s="325"/>
      <c r="O219" s="257">
        <v>0</v>
      </c>
    </row>
    <row r="220" spans="1:15" s="241" customFormat="1" ht="17.25" customHeight="1">
      <c r="A220" s="240" t="s">
        <v>1338</v>
      </c>
      <c r="B220" s="253"/>
      <c r="C220" s="811"/>
      <c r="D220" s="811"/>
      <c r="E220" s="640" t="s">
        <v>926</v>
      </c>
      <c r="F220" s="291"/>
      <c r="G220" s="291"/>
      <c r="H220" s="291"/>
      <c r="I220" s="292"/>
      <c r="J220" s="291"/>
      <c r="K220" s="291">
        <v>977900</v>
      </c>
      <c r="L220" s="291"/>
      <c r="M220" s="291"/>
      <c r="N220" s="291"/>
      <c r="O220" s="257">
        <f t="shared" si="17"/>
        <v>977900</v>
      </c>
    </row>
    <row r="221" spans="1:15" s="241" customFormat="1" ht="17.25" customHeight="1">
      <c r="A221" s="240" t="s">
        <v>1339</v>
      </c>
      <c r="B221" s="253"/>
      <c r="C221" s="812"/>
      <c r="D221" s="812"/>
      <c r="E221" s="381" t="s">
        <v>962</v>
      </c>
      <c r="F221" s="291"/>
      <c r="G221" s="291"/>
      <c r="H221" s="291"/>
      <c r="I221" s="292"/>
      <c r="J221" s="291"/>
      <c r="K221" s="291">
        <v>0</v>
      </c>
      <c r="L221" s="291"/>
      <c r="M221" s="291"/>
      <c r="N221" s="291"/>
      <c r="O221" s="257">
        <f t="shared" si="17"/>
        <v>0</v>
      </c>
    </row>
    <row r="222" spans="1:15" s="241" customFormat="1" ht="17.25" customHeight="1">
      <c r="A222" s="240" t="s">
        <v>1340</v>
      </c>
      <c r="B222" s="253"/>
      <c r="C222" s="810" t="s">
        <v>929</v>
      </c>
      <c r="D222" s="810"/>
      <c r="E222" s="381" t="s">
        <v>230</v>
      </c>
      <c r="F222" s="325"/>
      <c r="G222" s="325"/>
      <c r="H222" s="325"/>
      <c r="I222" s="326"/>
      <c r="J222" s="325"/>
      <c r="K222" s="325"/>
      <c r="L222" s="325"/>
      <c r="M222" s="325"/>
      <c r="N222" s="325"/>
      <c r="O222" s="257">
        <f t="shared" si="17"/>
        <v>0</v>
      </c>
    </row>
    <row r="223" spans="1:15" s="241" customFormat="1" ht="17.25" customHeight="1">
      <c r="A223" s="240" t="s">
        <v>1341</v>
      </c>
      <c r="B223" s="253"/>
      <c r="C223" s="811"/>
      <c r="D223" s="811"/>
      <c r="E223" s="640" t="s">
        <v>926</v>
      </c>
      <c r="F223" s="291"/>
      <c r="G223" s="291"/>
      <c r="H223" s="291"/>
      <c r="I223" s="292"/>
      <c r="J223" s="291"/>
      <c r="K223" s="291">
        <v>4000000</v>
      </c>
      <c r="L223" s="291"/>
      <c r="M223" s="291"/>
      <c r="N223" s="291"/>
      <c r="O223" s="257">
        <f t="shared" si="17"/>
        <v>4000000</v>
      </c>
    </row>
    <row r="224" spans="1:15" s="241" customFormat="1" ht="17.25" customHeight="1">
      <c r="A224" s="240" t="s">
        <v>1342</v>
      </c>
      <c r="B224" s="253"/>
      <c r="C224" s="812"/>
      <c r="D224" s="812"/>
      <c r="E224" s="381" t="s">
        <v>962</v>
      </c>
      <c r="F224" s="291"/>
      <c r="G224" s="291"/>
      <c r="H224" s="291"/>
      <c r="I224" s="292"/>
      <c r="J224" s="291"/>
      <c r="K224" s="291">
        <v>0</v>
      </c>
      <c r="L224" s="291"/>
      <c r="M224" s="291"/>
      <c r="N224" s="291"/>
      <c r="O224" s="257">
        <f t="shared" si="17"/>
        <v>0</v>
      </c>
    </row>
    <row r="225" spans="1:15" s="241" customFormat="1" ht="17.25" customHeight="1">
      <c r="A225" s="240" t="s">
        <v>1343</v>
      </c>
      <c r="B225" s="253"/>
      <c r="C225" s="810" t="s">
        <v>930</v>
      </c>
      <c r="D225" s="810"/>
      <c r="E225" s="381" t="s">
        <v>230</v>
      </c>
      <c r="F225" s="325"/>
      <c r="G225" s="325"/>
      <c r="H225" s="325"/>
      <c r="I225" s="326"/>
      <c r="J225" s="325"/>
      <c r="K225" s="325"/>
      <c r="L225" s="325"/>
      <c r="M225" s="325"/>
      <c r="N225" s="325"/>
      <c r="O225" s="257">
        <f t="shared" si="17"/>
        <v>0</v>
      </c>
    </row>
    <row r="226" spans="1:15" s="241" customFormat="1" ht="17.25" customHeight="1">
      <c r="A226" s="240" t="s">
        <v>1344</v>
      </c>
      <c r="B226" s="253"/>
      <c r="C226" s="811"/>
      <c r="D226" s="811"/>
      <c r="E226" s="640" t="s">
        <v>926</v>
      </c>
      <c r="F226" s="291"/>
      <c r="G226" s="291"/>
      <c r="H226" s="291"/>
      <c r="I226" s="292"/>
      <c r="J226" s="291"/>
      <c r="K226" s="291">
        <v>2000000</v>
      </c>
      <c r="L226" s="291"/>
      <c r="M226" s="291"/>
      <c r="N226" s="291"/>
      <c r="O226" s="257">
        <f t="shared" si="17"/>
        <v>2000000</v>
      </c>
    </row>
    <row r="227" spans="1:15" s="241" customFormat="1" ht="17.25" customHeight="1">
      <c r="A227" s="240" t="s">
        <v>1345</v>
      </c>
      <c r="B227" s="253"/>
      <c r="C227" s="812"/>
      <c r="D227" s="812"/>
      <c r="E227" s="381" t="s">
        <v>962</v>
      </c>
      <c r="F227" s="291"/>
      <c r="G227" s="291"/>
      <c r="H227" s="291"/>
      <c r="I227" s="292"/>
      <c r="J227" s="291"/>
      <c r="K227" s="291">
        <v>0</v>
      </c>
      <c r="L227" s="291"/>
      <c r="M227" s="291"/>
      <c r="N227" s="291"/>
      <c r="O227" s="257">
        <f t="shared" si="17"/>
        <v>0</v>
      </c>
    </row>
    <row r="228" spans="1:15" s="241" customFormat="1" ht="17.25" customHeight="1">
      <c r="A228" s="240" t="s">
        <v>1346</v>
      </c>
      <c r="B228" s="253"/>
      <c r="C228" s="810" t="s">
        <v>931</v>
      </c>
      <c r="D228" s="810"/>
      <c r="E228" s="381" t="s">
        <v>230</v>
      </c>
      <c r="F228" s="325"/>
      <c r="G228" s="325"/>
      <c r="H228" s="325"/>
      <c r="I228" s="326"/>
      <c r="J228" s="325"/>
      <c r="K228" s="325"/>
      <c r="L228" s="325"/>
      <c r="M228" s="325"/>
      <c r="N228" s="325"/>
      <c r="O228" s="257">
        <f t="shared" si="17"/>
        <v>0</v>
      </c>
    </row>
    <row r="229" spans="1:15" s="241" customFormat="1" ht="17.25" customHeight="1">
      <c r="A229" s="240" t="s">
        <v>1347</v>
      </c>
      <c r="B229" s="253"/>
      <c r="C229" s="811"/>
      <c r="D229" s="811"/>
      <c r="E229" s="640" t="s">
        <v>926</v>
      </c>
      <c r="F229" s="291"/>
      <c r="G229" s="291"/>
      <c r="H229" s="291"/>
      <c r="I229" s="292"/>
      <c r="J229" s="291"/>
      <c r="K229" s="291"/>
      <c r="L229" s="291">
        <v>7500000</v>
      </c>
      <c r="M229" s="291"/>
      <c r="N229" s="291"/>
      <c r="O229" s="257">
        <f t="shared" si="17"/>
        <v>7500000</v>
      </c>
    </row>
    <row r="230" spans="1:15" s="241" customFormat="1" ht="17.25" customHeight="1">
      <c r="A230" s="240" t="s">
        <v>1348</v>
      </c>
      <c r="B230" s="253"/>
      <c r="C230" s="812"/>
      <c r="D230" s="812"/>
      <c r="E230" s="381" t="s">
        <v>962</v>
      </c>
      <c r="F230" s="291"/>
      <c r="G230" s="291"/>
      <c r="H230" s="291"/>
      <c r="I230" s="292"/>
      <c r="J230" s="291"/>
      <c r="K230" s="291"/>
      <c r="L230" s="291">
        <v>7479360</v>
      </c>
      <c r="M230" s="291"/>
      <c r="N230" s="291"/>
      <c r="O230" s="257">
        <f t="shared" si="17"/>
        <v>7479360</v>
      </c>
    </row>
    <row r="231" spans="1:15" s="241" customFormat="1" ht="21.75" customHeight="1">
      <c r="A231" s="240" t="s">
        <v>1349</v>
      </c>
      <c r="B231" s="253"/>
      <c r="C231" s="810" t="s">
        <v>932</v>
      </c>
      <c r="D231" s="810"/>
      <c r="E231" s="381" t="s">
        <v>230</v>
      </c>
      <c r="F231" s="325"/>
      <c r="G231" s="325"/>
      <c r="H231" s="325"/>
      <c r="I231" s="326"/>
      <c r="J231" s="325"/>
      <c r="K231" s="325"/>
      <c r="L231" s="325"/>
      <c r="M231" s="325"/>
      <c r="N231" s="325"/>
      <c r="O231" s="257">
        <f t="shared" si="17"/>
        <v>0</v>
      </c>
    </row>
    <row r="232" spans="1:15" s="241" customFormat="1" ht="17.25" customHeight="1">
      <c r="A232" s="240" t="s">
        <v>1350</v>
      </c>
      <c r="B232" s="253"/>
      <c r="C232" s="811"/>
      <c r="D232" s="811"/>
      <c r="E232" s="640" t="s">
        <v>926</v>
      </c>
      <c r="F232" s="291"/>
      <c r="G232" s="291"/>
      <c r="H232" s="291"/>
      <c r="I232" s="292"/>
      <c r="J232" s="291"/>
      <c r="K232" s="291"/>
      <c r="L232" s="291">
        <v>0</v>
      </c>
      <c r="M232" s="291"/>
      <c r="N232" s="291"/>
      <c r="O232" s="257">
        <f t="shared" si="17"/>
        <v>0</v>
      </c>
    </row>
    <row r="233" spans="1:15" s="241" customFormat="1" ht="17.25" customHeight="1">
      <c r="A233" s="240" t="s">
        <v>1351</v>
      </c>
      <c r="B233" s="253"/>
      <c r="C233" s="812"/>
      <c r="D233" s="812"/>
      <c r="E233" s="381" t="s">
        <v>962</v>
      </c>
      <c r="F233" s="291"/>
      <c r="G233" s="291"/>
      <c r="H233" s="291"/>
      <c r="I233" s="292"/>
      <c r="J233" s="291"/>
      <c r="K233" s="291"/>
      <c r="L233" s="291"/>
      <c r="M233" s="291"/>
      <c r="N233" s="291"/>
      <c r="O233" s="257"/>
    </row>
    <row r="234" spans="1:15" s="241" customFormat="1" ht="17.25" customHeight="1">
      <c r="A234" s="240" t="s">
        <v>1352</v>
      </c>
      <c r="B234" s="253"/>
      <c r="C234" s="810" t="s">
        <v>933</v>
      </c>
      <c r="D234" s="810"/>
      <c r="E234" s="381" t="s">
        <v>230</v>
      </c>
      <c r="F234" s="325"/>
      <c r="G234" s="325"/>
      <c r="H234" s="325"/>
      <c r="I234" s="326"/>
      <c r="J234" s="325"/>
      <c r="K234" s="325"/>
      <c r="L234" s="325"/>
      <c r="M234" s="325"/>
      <c r="N234" s="325"/>
      <c r="O234" s="257">
        <f t="shared" si="17"/>
        <v>0</v>
      </c>
    </row>
    <row r="235" spans="1:15" s="241" customFormat="1" ht="17.25" customHeight="1">
      <c r="A235" s="240" t="s">
        <v>1353</v>
      </c>
      <c r="B235" s="253"/>
      <c r="C235" s="811"/>
      <c r="D235" s="811"/>
      <c r="E235" s="640" t="s">
        <v>926</v>
      </c>
      <c r="F235" s="291"/>
      <c r="G235" s="291"/>
      <c r="H235" s="291"/>
      <c r="I235" s="292"/>
      <c r="J235" s="291"/>
      <c r="K235" s="291">
        <v>4500000</v>
      </c>
      <c r="L235" s="291"/>
      <c r="M235" s="291"/>
      <c r="N235" s="291"/>
      <c r="O235" s="257">
        <f t="shared" si="17"/>
        <v>4500000</v>
      </c>
    </row>
    <row r="236" spans="1:15" s="241" customFormat="1" ht="17.25" customHeight="1">
      <c r="A236" s="240" t="s">
        <v>1354</v>
      </c>
      <c r="B236" s="253"/>
      <c r="C236" s="812"/>
      <c r="D236" s="812"/>
      <c r="E236" s="381" t="s">
        <v>962</v>
      </c>
      <c r="F236" s="291"/>
      <c r="G236" s="291"/>
      <c r="H236" s="291"/>
      <c r="I236" s="292"/>
      <c r="J236" s="291"/>
      <c r="K236" s="291">
        <v>0</v>
      </c>
      <c r="L236" s="291"/>
      <c r="M236" s="291"/>
      <c r="N236" s="291"/>
      <c r="O236" s="257">
        <v>0</v>
      </c>
    </row>
    <row r="237" spans="1:15" s="241" customFormat="1" ht="17.25" customHeight="1">
      <c r="A237" s="240" t="s">
        <v>1355</v>
      </c>
      <c r="B237" s="253"/>
      <c r="C237" s="810" t="s">
        <v>947</v>
      </c>
      <c r="D237" s="810"/>
      <c r="E237" s="381" t="s">
        <v>230</v>
      </c>
      <c r="F237" s="325"/>
      <c r="G237" s="325"/>
      <c r="H237" s="325"/>
      <c r="I237" s="326"/>
      <c r="J237" s="325"/>
      <c r="K237" s="325"/>
      <c r="L237" s="325"/>
      <c r="M237" s="325"/>
      <c r="N237" s="325"/>
      <c r="O237" s="257">
        <f t="shared" si="17"/>
        <v>0</v>
      </c>
    </row>
    <row r="238" spans="1:15" s="241" customFormat="1" ht="17.25" customHeight="1">
      <c r="A238" s="240" t="s">
        <v>1356</v>
      </c>
      <c r="B238" s="253"/>
      <c r="C238" s="811"/>
      <c r="D238" s="811"/>
      <c r="E238" s="640" t="s">
        <v>926</v>
      </c>
      <c r="F238" s="291"/>
      <c r="G238" s="291"/>
      <c r="H238" s="291"/>
      <c r="I238" s="292"/>
      <c r="J238" s="291"/>
      <c r="K238" s="291">
        <v>250000</v>
      </c>
      <c r="L238" s="291"/>
      <c r="M238" s="291"/>
      <c r="N238" s="291"/>
      <c r="O238" s="257">
        <f t="shared" si="17"/>
        <v>250000</v>
      </c>
    </row>
    <row r="239" spans="1:15" s="241" customFormat="1" ht="17.25" customHeight="1">
      <c r="A239" s="240" t="s">
        <v>1357</v>
      </c>
      <c r="B239" s="253"/>
      <c r="C239" s="812"/>
      <c r="D239" s="812"/>
      <c r="E239" s="381" t="s">
        <v>962</v>
      </c>
      <c r="F239" s="291"/>
      <c r="G239" s="291"/>
      <c r="H239" s="291"/>
      <c r="I239" s="292"/>
      <c r="J239" s="291"/>
      <c r="K239" s="291">
        <v>0</v>
      </c>
      <c r="L239" s="291"/>
      <c r="M239" s="291"/>
      <c r="N239" s="291"/>
      <c r="O239" s="257">
        <f t="shared" si="17"/>
        <v>0</v>
      </c>
    </row>
    <row r="240" spans="1:15" s="241" customFormat="1" ht="17.25" customHeight="1">
      <c r="A240" s="240" t="s">
        <v>1358</v>
      </c>
      <c r="B240" s="253"/>
      <c r="C240" s="810" t="s">
        <v>951</v>
      </c>
      <c r="D240" s="810"/>
      <c r="E240" s="634" t="s">
        <v>230</v>
      </c>
      <c r="F240" s="315"/>
      <c r="G240" s="315"/>
      <c r="H240" s="315"/>
      <c r="I240" s="618"/>
      <c r="J240" s="315"/>
      <c r="K240" s="315"/>
      <c r="L240" s="315"/>
      <c r="M240" s="315"/>
      <c r="N240" s="315"/>
      <c r="O240" s="619">
        <f t="shared" si="17"/>
        <v>0</v>
      </c>
    </row>
    <row r="241" spans="1:15" s="241" customFormat="1" ht="17.25" customHeight="1">
      <c r="A241" s="240" t="s">
        <v>1359</v>
      </c>
      <c r="B241" s="253"/>
      <c r="C241" s="811"/>
      <c r="D241" s="811"/>
      <c r="E241" s="640" t="s">
        <v>926</v>
      </c>
      <c r="F241" s="291"/>
      <c r="G241" s="291"/>
      <c r="H241" s="291"/>
      <c r="I241" s="292"/>
      <c r="J241" s="291"/>
      <c r="K241" s="291">
        <v>67647059</v>
      </c>
      <c r="L241" s="291"/>
      <c r="M241" s="291"/>
      <c r="N241" s="291"/>
      <c r="O241" s="257">
        <f t="shared" si="17"/>
        <v>67647059</v>
      </c>
    </row>
    <row r="242" spans="1:15" s="241" customFormat="1" ht="17.25" customHeight="1">
      <c r="A242" s="240" t="s">
        <v>1360</v>
      </c>
      <c r="B242" s="253"/>
      <c r="C242" s="812"/>
      <c r="D242" s="812"/>
      <c r="E242" s="381" t="s">
        <v>962</v>
      </c>
      <c r="F242" s="291"/>
      <c r="G242" s="291"/>
      <c r="H242" s="291"/>
      <c r="I242" s="292"/>
      <c r="J242" s="291"/>
      <c r="K242" s="291"/>
      <c r="L242" s="291"/>
      <c r="M242" s="291"/>
      <c r="N242" s="291"/>
      <c r="O242" s="257">
        <f t="shared" si="17"/>
        <v>0</v>
      </c>
    </row>
    <row r="243" spans="1:15" s="241" customFormat="1" ht="17.25" customHeight="1">
      <c r="A243" s="240" t="s">
        <v>1361</v>
      </c>
      <c r="B243" s="253"/>
      <c r="C243" s="810" t="s">
        <v>1216</v>
      </c>
      <c r="D243" s="810"/>
      <c r="E243" s="634" t="s">
        <v>230</v>
      </c>
      <c r="F243" s="315"/>
      <c r="G243" s="315"/>
      <c r="H243" s="315"/>
      <c r="I243" s="618"/>
      <c r="J243" s="315"/>
      <c r="K243" s="315"/>
      <c r="L243" s="315"/>
      <c r="M243" s="315"/>
      <c r="N243" s="315"/>
      <c r="O243" s="257">
        <f t="shared" si="17"/>
        <v>0</v>
      </c>
    </row>
    <row r="244" spans="1:15" s="241" customFormat="1" ht="17.25" customHeight="1">
      <c r="A244" s="240" t="s">
        <v>1362</v>
      </c>
      <c r="B244" s="253"/>
      <c r="C244" s="811"/>
      <c r="D244" s="811"/>
      <c r="E244" s="640" t="s">
        <v>926</v>
      </c>
      <c r="F244" s="291"/>
      <c r="G244" s="291"/>
      <c r="H244" s="291"/>
      <c r="I244" s="292"/>
      <c r="J244" s="291"/>
      <c r="K244" s="291">
        <v>11000000</v>
      </c>
      <c r="L244" s="291"/>
      <c r="M244" s="291"/>
      <c r="N244" s="291"/>
      <c r="O244" s="257">
        <f t="shared" si="17"/>
        <v>11000000</v>
      </c>
    </row>
    <row r="245" spans="1:15" s="241" customFormat="1" ht="17.25" customHeight="1" thickBot="1">
      <c r="A245" s="240" t="s">
        <v>1363</v>
      </c>
      <c r="B245" s="253"/>
      <c r="C245" s="812"/>
      <c r="D245" s="812"/>
      <c r="E245" s="381" t="s">
        <v>962</v>
      </c>
      <c r="F245" s="291"/>
      <c r="G245" s="291"/>
      <c r="H245" s="291"/>
      <c r="I245" s="292"/>
      <c r="J245" s="291"/>
      <c r="K245" s="291"/>
      <c r="L245" s="291"/>
      <c r="M245" s="291"/>
      <c r="N245" s="291"/>
      <c r="O245" s="257">
        <f t="shared" si="17"/>
        <v>0</v>
      </c>
    </row>
    <row r="246" spans="1:15" s="241" customFormat="1" ht="24.75" customHeight="1">
      <c r="A246" s="240" t="s">
        <v>1364</v>
      </c>
      <c r="B246" s="813" t="s">
        <v>861</v>
      </c>
      <c r="C246" s="813"/>
      <c r="D246" s="813"/>
      <c r="E246" s="649" t="s">
        <v>230</v>
      </c>
      <c r="F246" s="620">
        <f>SUM(F183,F186,F189,F192,F195,F198,F201,F204,F207,F210,F213,F216,F219,F222,F225,F228,F231,F234,F237,F240,F243)</f>
        <v>0</v>
      </c>
      <c r="G246" s="620">
        <f aca="true" t="shared" si="18" ref="G246:N246">SUM(G183,G186,G189,G192,G195,G198,G201,G204,G207,G210,G213,G216,G219,G222,G225,G228,G231,G234,G237,G240,G243)</f>
        <v>0</v>
      </c>
      <c r="H246" s="620">
        <f t="shared" si="18"/>
        <v>0</v>
      </c>
      <c r="I246" s="620">
        <f t="shared" si="18"/>
        <v>0</v>
      </c>
      <c r="J246" s="620">
        <f t="shared" si="18"/>
        <v>0</v>
      </c>
      <c r="K246" s="620">
        <f t="shared" si="18"/>
        <v>1016268579</v>
      </c>
      <c r="L246" s="620">
        <f t="shared" si="18"/>
        <v>1277749</v>
      </c>
      <c r="M246" s="620">
        <f t="shared" si="18"/>
        <v>30000</v>
      </c>
      <c r="N246" s="620">
        <f t="shared" si="18"/>
        <v>3342000</v>
      </c>
      <c r="O246" s="564">
        <f>SUM(F246:N246)</f>
        <v>1020918328</v>
      </c>
    </row>
    <row r="247" spans="1:15" s="241" customFormat="1" ht="24.75" customHeight="1">
      <c r="A247" s="240" t="s">
        <v>1365</v>
      </c>
      <c r="B247" s="814"/>
      <c r="C247" s="814"/>
      <c r="D247" s="814"/>
      <c r="E247" s="640" t="s">
        <v>926</v>
      </c>
      <c r="F247" s="621">
        <f>SUM(F184,F187,F190,F193,F196,F199,F202,F205,F208,F211,F214,F217,F220,F223,F226,F229,F232,F235,F238,F241,F244)</f>
        <v>0</v>
      </c>
      <c r="G247" s="621">
        <f aca="true" t="shared" si="19" ref="G247:N248">SUM(G184,G187,G190,G193,G196,G199,G202,G205,G208,G211,G214,G217,G220,G223,G226,G229,G232,G235,G238,G241,G244)</f>
        <v>0</v>
      </c>
      <c r="H247" s="621">
        <f t="shared" si="19"/>
        <v>2943345</v>
      </c>
      <c r="I247" s="621">
        <f t="shared" si="19"/>
        <v>0</v>
      </c>
      <c r="J247" s="621">
        <f t="shared" si="19"/>
        <v>9355248</v>
      </c>
      <c r="K247" s="621">
        <f t="shared" si="19"/>
        <v>1242148924</v>
      </c>
      <c r="L247" s="621">
        <f t="shared" si="19"/>
        <v>11424808</v>
      </c>
      <c r="M247" s="621">
        <f t="shared" si="19"/>
        <v>30000</v>
      </c>
      <c r="N247" s="621">
        <f t="shared" si="19"/>
        <v>6091785</v>
      </c>
      <c r="O247" s="296">
        <f>SUM(F247:N247)</f>
        <v>1271994110</v>
      </c>
    </row>
    <row r="248" spans="1:15" s="241" customFormat="1" ht="24.75" customHeight="1" thickBot="1">
      <c r="A248" s="240" t="s">
        <v>1366</v>
      </c>
      <c r="B248" s="815"/>
      <c r="C248" s="815"/>
      <c r="D248" s="815"/>
      <c r="E248" s="650" t="s">
        <v>962</v>
      </c>
      <c r="F248" s="623">
        <f>SUM(F185,F188,F191,F194,F197,F200,F203,F206,F209,F212,F215,F218,F221,F224,F227,F230,F233,F236,F239,F242,F245)</f>
        <v>0</v>
      </c>
      <c r="G248" s="623">
        <f t="shared" si="19"/>
        <v>0</v>
      </c>
      <c r="H248" s="623">
        <f t="shared" si="19"/>
        <v>2943345</v>
      </c>
      <c r="I248" s="623">
        <f t="shared" si="19"/>
        <v>0</v>
      </c>
      <c r="J248" s="623">
        <f t="shared" si="19"/>
        <v>9355248</v>
      </c>
      <c r="K248" s="623">
        <f t="shared" si="19"/>
        <v>57585632</v>
      </c>
      <c r="L248" s="623">
        <f t="shared" si="19"/>
        <v>7479360</v>
      </c>
      <c r="M248" s="623">
        <f t="shared" si="19"/>
        <v>10000</v>
      </c>
      <c r="N248" s="623">
        <f t="shared" si="19"/>
        <v>6091785</v>
      </c>
      <c r="O248" s="624">
        <f>SUM(F248:N248)</f>
        <v>83465370</v>
      </c>
    </row>
    <row r="249" spans="1:15" s="241" customFormat="1" ht="24.75" customHeight="1">
      <c r="A249" s="240" t="s">
        <v>1367</v>
      </c>
      <c r="B249" s="816" t="s">
        <v>862</v>
      </c>
      <c r="C249" s="816"/>
      <c r="D249" s="816"/>
      <c r="E249" s="382" t="s">
        <v>230</v>
      </c>
      <c r="F249" s="312"/>
      <c r="G249" s="312"/>
      <c r="H249" s="312"/>
      <c r="I249" s="312"/>
      <c r="J249" s="312"/>
      <c r="K249" s="312"/>
      <c r="L249" s="312"/>
      <c r="M249" s="312"/>
      <c r="N249" s="312">
        <v>66117865</v>
      </c>
      <c r="O249" s="456">
        <f>SUM(F249:N249)</f>
        <v>66117865</v>
      </c>
    </row>
    <row r="250" spans="1:15" s="241" customFormat="1" ht="24.75" customHeight="1">
      <c r="A250" s="240" t="s">
        <v>1368</v>
      </c>
      <c r="B250" s="816"/>
      <c r="C250" s="816"/>
      <c r="D250" s="816"/>
      <c r="E250" s="651" t="s">
        <v>926</v>
      </c>
      <c r="F250" s="622"/>
      <c r="G250" s="622"/>
      <c r="H250" s="622"/>
      <c r="I250" s="622"/>
      <c r="J250" s="622"/>
      <c r="K250" s="622"/>
      <c r="L250" s="622"/>
      <c r="M250" s="622"/>
      <c r="N250" s="622">
        <v>6877058</v>
      </c>
      <c r="O250" s="553">
        <f>SUM(F250:N250)</f>
        <v>6877058</v>
      </c>
    </row>
    <row r="251" spans="1:15" s="241" customFormat="1" ht="24.75" customHeight="1" thickBot="1">
      <c r="A251" s="240" t="s">
        <v>1369</v>
      </c>
      <c r="B251" s="817"/>
      <c r="C251" s="817"/>
      <c r="D251" s="817"/>
      <c r="E251" s="381" t="s">
        <v>962</v>
      </c>
      <c r="F251" s="663"/>
      <c r="G251" s="312"/>
      <c r="H251" s="312"/>
      <c r="I251" s="312"/>
      <c r="J251" s="312"/>
      <c r="K251" s="312"/>
      <c r="L251" s="312"/>
      <c r="M251" s="312"/>
      <c r="N251" s="312">
        <v>0</v>
      </c>
      <c r="O251" s="456">
        <v>0</v>
      </c>
    </row>
    <row r="252" spans="1:15" s="241" customFormat="1" ht="27.75" customHeight="1" thickBot="1">
      <c r="A252" s="240" t="s">
        <v>1370</v>
      </c>
      <c r="B252" s="818" t="s">
        <v>863</v>
      </c>
      <c r="C252" s="818"/>
      <c r="D252" s="818"/>
      <c r="E252" s="534" t="s">
        <v>230</v>
      </c>
      <c r="F252" s="666">
        <f>SUM(F246,F249)</f>
        <v>0</v>
      </c>
      <c r="G252" s="667">
        <f aca="true" t="shared" si="20" ref="G252:N252">SUM(G246,G249)</f>
        <v>0</v>
      </c>
      <c r="H252" s="667">
        <f t="shared" si="20"/>
        <v>0</v>
      </c>
      <c r="I252" s="667">
        <f t="shared" si="20"/>
        <v>0</v>
      </c>
      <c r="J252" s="667">
        <f t="shared" si="20"/>
        <v>0</v>
      </c>
      <c r="K252" s="667">
        <f t="shared" si="20"/>
        <v>1016268579</v>
      </c>
      <c r="L252" s="667">
        <f t="shared" si="20"/>
        <v>1277749</v>
      </c>
      <c r="M252" s="667">
        <f t="shared" si="20"/>
        <v>30000</v>
      </c>
      <c r="N252" s="667">
        <f t="shared" si="20"/>
        <v>69459865</v>
      </c>
      <c r="O252" s="668">
        <f>SUM(O246,O249)</f>
        <v>1087036193</v>
      </c>
    </row>
    <row r="253" spans="1:15" s="241" customFormat="1" ht="27.75" customHeight="1" thickBot="1">
      <c r="A253" s="240" t="s">
        <v>1371</v>
      </c>
      <c r="B253" s="819"/>
      <c r="C253" s="819"/>
      <c r="D253" s="819"/>
      <c r="E253" s="625" t="s">
        <v>926</v>
      </c>
      <c r="F253" s="666">
        <f>SUM(F247,F250)</f>
        <v>0</v>
      </c>
      <c r="G253" s="666">
        <f aca="true" t="shared" si="21" ref="G253:N254">SUM(G247,G250)</f>
        <v>0</v>
      </c>
      <c r="H253" s="666">
        <f t="shared" si="21"/>
        <v>2943345</v>
      </c>
      <c r="I253" s="666">
        <f t="shared" si="21"/>
        <v>0</v>
      </c>
      <c r="J253" s="666">
        <f t="shared" si="21"/>
        <v>9355248</v>
      </c>
      <c r="K253" s="666">
        <f t="shared" si="21"/>
        <v>1242148924</v>
      </c>
      <c r="L253" s="666">
        <f t="shared" si="21"/>
        <v>11424808</v>
      </c>
      <c r="M253" s="666">
        <f t="shared" si="21"/>
        <v>30000</v>
      </c>
      <c r="N253" s="666">
        <f t="shared" si="21"/>
        <v>12968843</v>
      </c>
      <c r="O253" s="668">
        <f>SUM(O247,O250)</f>
        <v>1278871168</v>
      </c>
    </row>
    <row r="254" spans="1:25" ht="27.75" customHeight="1" thickBot="1">
      <c r="A254" s="240" t="s">
        <v>1372</v>
      </c>
      <c r="B254" s="820"/>
      <c r="C254" s="820"/>
      <c r="D254" s="820"/>
      <c r="E254" s="290" t="s">
        <v>962</v>
      </c>
      <c r="F254" s="666">
        <f>SUM(F248,F251)</f>
        <v>0</v>
      </c>
      <c r="G254" s="666">
        <f t="shared" si="21"/>
        <v>0</v>
      </c>
      <c r="H254" s="666">
        <f t="shared" si="21"/>
        <v>2943345</v>
      </c>
      <c r="I254" s="666">
        <f t="shared" si="21"/>
        <v>0</v>
      </c>
      <c r="J254" s="666">
        <f t="shared" si="21"/>
        <v>9355248</v>
      </c>
      <c r="K254" s="666">
        <f t="shared" si="21"/>
        <v>57585632</v>
      </c>
      <c r="L254" s="666">
        <f t="shared" si="21"/>
        <v>7479360</v>
      </c>
      <c r="M254" s="666">
        <f t="shared" si="21"/>
        <v>10000</v>
      </c>
      <c r="N254" s="666">
        <f t="shared" si="21"/>
        <v>6091785</v>
      </c>
      <c r="O254" s="668">
        <f>SUM(O248,O251)</f>
        <v>83465370</v>
      </c>
      <c r="Y254" s="241"/>
    </row>
    <row r="255" spans="1:16" s="241" customFormat="1" ht="30.75" customHeight="1" thickBot="1">
      <c r="A255" s="240" t="s">
        <v>1373</v>
      </c>
      <c r="B255" s="821" t="s">
        <v>864</v>
      </c>
      <c r="C255" s="821"/>
      <c r="D255" s="821"/>
      <c r="E255" s="534" t="s">
        <v>230</v>
      </c>
      <c r="F255" s="664">
        <f aca="true" t="shared" si="22" ref="F255:N255">SUM(F178,F252)</f>
        <v>19167561</v>
      </c>
      <c r="G255" s="664">
        <f t="shared" si="22"/>
        <v>3404475</v>
      </c>
      <c r="H255" s="664">
        <f t="shared" si="22"/>
        <v>214601726</v>
      </c>
      <c r="I255" s="664">
        <f t="shared" si="22"/>
        <v>12650000</v>
      </c>
      <c r="J255" s="664">
        <f t="shared" si="22"/>
        <v>128442190</v>
      </c>
      <c r="K255" s="664">
        <f t="shared" si="22"/>
        <v>1017790039</v>
      </c>
      <c r="L255" s="664">
        <f t="shared" si="22"/>
        <v>1277749</v>
      </c>
      <c r="M255" s="664">
        <f t="shared" si="22"/>
        <v>87566900</v>
      </c>
      <c r="N255" s="664">
        <f t="shared" si="22"/>
        <v>99382873</v>
      </c>
      <c r="O255" s="665">
        <f>SUM(O252,O178)</f>
        <v>1584283513</v>
      </c>
      <c r="P255" s="333"/>
    </row>
    <row r="256" spans="1:16" s="241" customFormat="1" ht="30.75" customHeight="1" thickBot="1">
      <c r="A256" s="240" t="s">
        <v>1374</v>
      </c>
      <c r="B256" s="822"/>
      <c r="C256" s="822"/>
      <c r="D256" s="822"/>
      <c r="E256" s="314" t="s">
        <v>926</v>
      </c>
      <c r="F256" s="664">
        <f aca="true" t="shared" si="23" ref="F256:N256">SUM(F179,F253)</f>
        <v>30140156</v>
      </c>
      <c r="G256" s="664">
        <f t="shared" si="23"/>
        <v>4633713</v>
      </c>
      <c r="H256" s="664">
        <f t="shared" si="23"/>
        <v>267547262</v>
      </c>
      <c r="I256" s="664">
        <f t="shared" si="23"/>
        <v>15816443</v>
      </c>
      <c r="J256" s="664">
        <f t="shared" si="23"/>
        <v>155854943</v>
      </c>
      <c r="K256" s="664">
        <f t="shared" si="23"/>
        <v>1243670384</v>
      </c>
      <c r="L256" s="664">
        <f t="shared" si="23"/>
        <v>11424808</v>
      </c>
      <c r="M256" s="664">
        <f t="shared" si="23"/>
        <v>16792482</v>
      </c>
      <c r="N256" s="664">
        <f t="shared" si="23"/>
        <v>40773841</v>
      </c>
      <c r="O256" s="665">
        <f>SUM(O253,O179)</f>
        <v>1786654032</v>
      </c>
      <c r="P256" s="333"/>
    </row>
    <row r="257" spans="1:16" ht="30.75" customHeight="1" thickBot="1">
      <c r="A257" s="240" t="s">
        <v>1375</v>
      </c>
      <c r="B257" s="823"/>
      <c r="C257" s="823"/>
      <c r="D257" s="823"/>
      <c r="E257" s="625" t="s">
        <v>962</v>
      </c>
      <c r="F257" s="664">
        <f aca="true" t="shared" si="24" ref="F257:N257">SUM(F180,F254)</f>
        <v>28748942</v>
      </c>
      <c r="G257" s="664">
        <f t="shared" si="24"/>
        <v>4633713</v>
      </c>
      <c r="H257" s="664">
        <f t="shared" si="24"/>
        <v>165660155</v>
      </c>
      <c r="I257" s="664">
        <f t="shared" si="24"/>
        <v>11730594</v>
      </c>
      <c r="J257" s="664">
        <f t="shared" si="24"/>
        <v>119452384</v>
      </c>
      <c r="K257" s="664">
        <f t="shared" si="24"/>
        <v>57623632</v>
      </c>
      <c r="L257" s="664">
        <f t="shared" si="24"/>
        <v>7479360</v>
      </c>
      <c r="M257" s="664">
        <f t="shared" si="24"/>
        <v>16042482</v>
      </c>
      <c r="N257" s="664">
        <f t="shared" si="24"/>
        <v>7091785</v>
      </c>
      <c r="O257" s="665">
        <f>SUM(O254,O180)</f>
        <v>418463047</v>
      </c>
      <c r="P257" s="238"/>
    </row>
    <row r="258" spans="1:15" s="241" customFormat="1" ht="24.75" customHeight="1">
      <c r="A258" s="240" t="s">
        <v>1376</v>
      </c>
      <c r="B258" s="898" t="s">
        <v>865</v>
      </c>
      <c r="C258" s="898"/>
      <c r="D258" s="898"/>
      <c r="E258" s="898"/>
      <c r="F258" s="899"/>
      <c r="G258" s="557"/>
      <c r="H258" s="312"/>
      <c r="I258" s="557"/>
      <c r="J258" s="312"/>
      <c r="K258" s="312"/>
      <c r="L258" s="312"/>
      <c r="M258" s="312"/>
      <c r="N258" s="312"/>
      <c r="O258" s="456"/>
    </row>
    <row r="259" spans="1:15" s="241" customFormat="1" ht="20.25" customHeight="1">
      <c r="A259" s="240" t="s">
        <v>1377</v>
      </c>
      <c r="B259" s="247"/>
      <c r="C259" s="558" t="s">
        <v>866</v>
      </c>
      <c r="D259" s="247"/>
      <c r="E259" s="247"/>
      <c r="F259" s="559"/>
      <c r="G259" s="449"/>
      <c r="H259" s="559"/>
      <c r="I259" s="449"/>
      <c r="J259" s="559"/>
      <c r="K259" s="449"/>
      <c r="L259" s="559"/>
      <c r="M259" s="557"/>
      <c r="N259" s="312"/>
      <c r="O259" s="456"/>
    </row>
    <row r="260" spans="1:15" s="241" customFormat="1" ht="24.75" customHeight="1">
      <c r="A260" s="240" t="s">
        <v>1378</v>
      </c>
      <c r="B260" s="247"/>
      <c r="C260" s="824" t="s">
        <v>867</v>
      </c>
      <c r="D260" s="824"/>
      <c r="E260" s="455" t="s">
        <v>230</v>
      </c>
      <c r="F260" s="248"/>
      <c r="G260" s="249"/>
      <c r="H260" s="248">
        <v>6000000</v>
      </c>
      <c r="I260" s="249"/>
      <c r="J260" s="248"/>
      <c r="K260" s="249"/>
      <c r="L260" s="248"/>
      <c r="M260" s="249"/>
      <c r="N260" s="248"/>
      <c r="O260" s="250">
        <f aca="true" t="shared" si="25" ref="O260:O271">SUM(F260:N260)</f>
        <v>6000000</v>
      </c>
    </row>
    <row r="261" spans="1:15" s="241" customFormat="1" ht="24.75" customHeight="1">
      <c r="A261" s="240" t="s">
        <v>1379</v>
      </c>
      <c r="B261" s="247"/>
      <c r="C261" s="824"/>
      <c r="D261" s="824"/>
      <c r="E261" s="453" t="s">
        <v>926</v>
      </c>
      <c r="F261" s="248"/>
      <c r="G261" s="249"/>
      <c r="H261" s="248">
        <v>6000000</v>
      </c>
      <c r="I261" s="249"/>
      <c r="J261" s="248"/>
      <c r="K261" s="249"/>
      <c r="L261" s="248"/>
      <c r="M261" s="249"/>
      <c r="N261" s="248"/>
      <c r="O261" s="250">
        <f t="shared" si="25"/>
        <v>6000000</v>
      </c>
    </row>
    <row r="262" spans="1:15" s="241" customFormat="1" ht="24.75" customHeight="1">
      <c r="A262" s="240" t="s">
        <v>1380</v>
      </c>
      <c r="B262" s="247"/>
      <c r="C262" s="825"/>
      <c r="D262" s="825"/>
      <c r="E262" s="454" t="s">
        <v>962</v>
      </c>
      <c r="F262" s="248"/>
      <c r="G262" s="249"/>
      <c r="H262" s="248">
        <v>5356754</v>
      </c>
      <c r="I262" s="249"/>
      <c r="J262" s="248"/>
      <c r="K262" s="249">
        <v>24990</v>
      </c>
      <c r="L262" s="248"/>
      <c r="M262" s="249"/>
      <c r="N262" s="248"/>
      <c r="O262" s="250">
        <f t="shared" si="25"/>
        <v>5381744</v>
      </c>
    </row>
    <row r="263" spans="1:15" s="241" customFormat="1" ht="20.25" customHeight="1">
      <c r="A263" s="240" t="s">
        <v>1381</v>
      </c>
      <c r="B263" s="253"/>
      <c r="C263" s="824" t="s">
        <v>868</v>
      </c>
      <c r="D263" s="824"/>
      <c r="E263" s="455" t="s">
        <v>230</v>
      </c>
      <c r="F263" s="540">
        <v>142417749</v>
      </c>
      <c r="G263" s="541">
        <v>28384270</v>
      </c>
      <c r="H263" s="540">
        <v>38937100</v>
      </c>
      <c r="I263" s="541"/>
      <c r="J263" s="540"/>
      <c r="K263" s="541">
        <v>6096000</v>
      </c>
      <c r="L263" s="540"/>
      <c r="M263" s="541"/>
      <c r="N263" s="540"/>
      <c r="O263" s="250">
        <f t="shared" si="25"/>
        <v>215835119</v>
      </c>
    </row>
    <row r="264" spans="1:15" s="241" customFormat="1" ht="20.25" customHeight="1">
      <c r="A264" s="240" t="s">
        <v>1382</v>
      </c>
      <c r="B264" s="253"/>
      <c r="C264" s="824"/>
      <c r="D264" s="824"/>
      <c r="E264" s="453" t="s">
        <v>926</v>
      </c>
      <c r="F264" s="540">
        <v>142374842</v>
      </c>
      <c r="G264" s="541">
        <v>28470448</v>
      </c>
      <c r="H264" s="540">
        <v>39485114</v>
      </c>
      <c r="I264" s="541"/>
      <c r="J264" s="540"/>
      <c r="K264" s="541">
        <v>6096000</v>
      </c>
      <c r="L264" s="540"/>
      <c r="M264" s="541"/>
      <c r="N264" s="540"/>
      <c r="O264" s="250">
        <f t="shared" si="25"/>
        <v>216426404</v>
      </c>
    </row>
    <row r="265" spans="1:15" s="241" customFormat="1" ht="20.25" customHeight="1">
      <c r="A265" s="240" t="s">
        <v>1383</v>
      </c>
      <c r="B265" s="253"/>
      <c r="C265" s="824"/>
      <c r="D265" s="824"/>
      <c r="E265" s="458" t="s">
        <v>962</v>
      </c>
      <c r="F265" s="540">
        <v>113842119</v>
      </c>
      <c r="G265" s="541">
        <v>23496944</v>
      </c>
      <c r="H265" s="540">
        <v>35743339</v>
      </c>
      <c r="I265" s="541"/>
      <c r="J265" s="540"/>
      <c r="K265" s="541">
        <v>3928859</v>
      </c>
      <c r="L265" s="540"/>
      <c r="M265" s="541"/>
      <c r="N265" s="540"/>
      <c r="O265" s="250">
        <f t="shared" si="25"/>
        <v>177011261</v>
      </c>
    </row>
    <row r="266" spans="1:15" s="241" customFormat="1" ht="23.25" customHeight="1">
      <c r="A266" s="240" t="s">
        <v>1384</v>
      </c>
      <c r="B266" s="253"/>
      <c r="C266" s="826" t="s">
        <v>869</v>
      </c>
      <c r="D266" s="826"/>
      <c r="E266" s="452" t="s">
        <v>230</v>
      </c>
      <c r="F266" s="540">
        <v>9439827</v>
      </c>
      <c r="G266" s="541">
        <v>1895747</v>
      </c>
      <c r="H266" s="540"/>
      <c r="I266" s="541"/>
      <c r="J266" s="540"/>
      <c r="K266" s="541"/>
      <c r="L266" s="540"/>
      <c r="M266" s="541"/>
      <c r="N266" s="540"/>
      <c r="O266" s="250">
        <f t="shared" si="25"/>
        <v>11335574</v>
      </c>
    </row>
    <row r="267" spans="1:15" s="241" customFormat="1" ht="23.25" customHeight="1">
      <c r="A267" s="240" t="s">
        <v>1385</v>
      </c>
      <c r="B267" s="253"/>
      <c r="C267" s="824"/>
      <c r="D267" s="824"/>
      <c r="E267" s="453" t="s">
        <v>926</v>
      </c>
      <c r="F267" s="540">
        <v>9439827</v>
      </c>
      <c r="G267" s="541">
        <v>1895747</v>
      </c>
      <c r="H267" s="540"/>
      <c r="I267" s="541"/>
      <c r="J267" s="540"/>
      <c r="K267" s="541"/>
      <c r="L267" s="540"/>
      <c r="M267" s="541"/>
      <c r="N267" s="542"/>
      <c r="O267" s="250">
        <f t="shared" si="25"/>
        <v>11335574</v>
      </c>
    </row>
    <row r="268" spans="1:15" s="241" customFormat="1" ht="23.25" customHeight="1">
      <c r="A268" s="240" t="s">
        <v>1386</v>
      </c>
      <c r="B268" s="253"/>
      <c r="C268" s="825"/>
      <c r="D268" s="825"/>
      <c r="E268" s="454" t="s">
        <v>962</v>
      </c>
      <c r="F268" s="540">
        <v>9906837</v>
      </c>
      <c r="G268" s="541">
        <v>1988856</v>
      </c>
      <c r="H268" s="540"/>
      <c r="I268" s="541"/>
      <c r="J268" s="540"/>
      <c r="K268" s="541"/>
      <c r="L268" s="540"/>
      <c r="M268" s="541"/>
      <c r="N268" s="542"/>
      <c r="O268" s="250">
        <f t="shared" si="25"/>
        <v>11895693</v>
      </c>
    </row>
    <row r="269" spans="1:15" s="241" customFormat="1" ht="23.25" customHeight="1">
      <c r="A269" s="240" t="s">
        <v>1387</v>
      </c>
      <c r="B269" s="253"/>
      <c r="C269" s="826" t="s">
        <v>950</v>
      </c>
      <c r="D269" s="826"/>
      <c r="E269" s="452" t="s">
        <v>230</v>
      </c>
      <c r="F269" s="540"/>
      <c r="G269" s="541"/>
      <c r="H269" s="540"/>
      <c r="I269" s="541"/>
      <c r="J269" s="540"/>
      <c r="K269" s="541"/>
      <c r="L269" s="540"/>
      <c r="M269" s="541"/>
      <c r="N269" s="542"/>
      <c r="O269" s="250">
        <f t="shared" si="25"/>
        <v>0</v>
      </c>
    </row>
    <row r="270" spans="1:15" s="241" customFormat="1" ht="23.25" customHeight="1">
      <c r="A270" s="240" t="s">
        <v>1388</v>
      </c>
      <c r="B270" s="253"/>
      <c r="C270" s="824"/>
      <c r="D270" s="824"/>
      <c r="E270" s="453" t="s">
        <v>926</v>
      </c>
      <c r="F270" s="540">
        <v>2090838</v>
      </c>
      <c r="G270" s="541">
        <v>404293</v>
      </c>
      <c r="H270" s="540">
        <v>241869</v>
      </c>
      <c r="I270" s="541"/>
      <c r="J270" s="540">
        <v>123549</v>
      </c>
      <c r="K270" s="541"/>
      <c r="L270" s="540"/>
      <c r="M270" s="541"/>
      <c r="N270" s="542"/>
      <c r="O270" s="250">
        <f t="shared" si="25"/>
        <v>2860549</v>
      </c>
    </row>
    <row r="271" spans="1:15" s="241" customFormat="1" ht="23.25" customHeight="1">
      <c r="A271" s="240" t="s">
        <v>1389</v>
      </c>
      <c r="B271" s="253"/>
      <c r="C271" s="825"/>
      <c r="D271" s="825"/>
      <c r="E271" s="454" t="s">
        <v>962</v>
      </c>
      <c r="F271" s="540">
        <v>2090838</v>
      </c>
      <c r="G271" s="541">
        <v>447564</v>
      </c>
      <c r="H271" s="540">
        <v>158459</v>
      </c>
      <c r="I271" s="541"/>
      <c r="J271" s="540">
        <v>83410</v>
      </c>
      <c r="K271" s="541"/>
      <c r="L271" s="540"/>
      <c r="M271" s="541"/>
      <c r="N271" s="542"/>
      <c r="O271" s="250">
        <f t="shared" si="25"/>
        <v>2780271</v>
      </c>
    </row>
    <row r="272" spans="1:15" s="241" customFormat="1" ht="18.75" customHeight="1">
      <c r="A272" s="240" t="s">
        <v>1390</v>
      </c>
      <c r="B272" s="253"/>
      <c r="C272" s="829" t="s">
        <v>870</v>
      </c>
      <c r="D272" s="829"/>
      <c r="E272" s="545"/>
      <c r="F272" s="546"/>
      <c r="G272" s="547"/>
      <c r="H272" s="548"/>
      <c r="I272" s="547"/>
      <c r="J272" s="548"/>
      <c r="K272" s="546"/>
      <c r="L272" s="548"/>
      <c r="M272" s="549"/>
      <c r="N272" s="543"/>
      <c r="O272" s="245"/>
    </row>
    <row r="273" spans="1:15" s="241" customFormat="1" ht="30.75" customHeight="1">
      <c r="A273" s="240" t="s">
        <v>1391</v>
      </c>
      <c r="B273" s="253"/>
      <c r="C273" s="253"/>
      <c r="D273" s="826" t="s">
        <v>871</v>
      </c>
      <c r="E273" s="451" t="s">
        <v>230</v>
      </c>
      <c r="F273" s="543"/>
      <c r="G273" s="543"/>
      <c r="H273" s="291">
        <v>4500000</v>
      </c>
      <c r="I273" s="544"/>
      <c r="J273" s="543"/>
      <c r="K273" s="543"/>
      <c r="L273" s="543"/>
      <c r="M273" s="543"/>
      <c r="N273" s="543"/>
      <c r="O273" s="257">
        <f aca="true" t="shared" si="26" ref="O273:O281">SUM(F273:N273)</f>
        <v>4500000</v>
      </c>
    </row>
    <row r="274" spans="1:15" s="241" customFormat="1" ht="30.75" customHeight="1">
      <c r="A274" s="240" t="s">
        <v>1392</v>
      </c>
      <c r="B274" s="253"/>
      <c r="C274" s="253"/>
      <c r="D274" s="824"/>
      <c r="E274" s="314" t="s">
        <v>926</v>
      </c>
      <c r="F274" s="543"/>
      <c r="G274" s="543"/>
      <c r="H274" s="291">
        <v>4500000</v>
      </c>
      <c r="I274" s="544"/>
      <c r="J274" s="543"/>
      <c r="K274" s="543"/>
      <c r="L274" s="543"/>
      <c r="M274" s="543"/>
      <c r="N274" s="543"/>
      <c r="O274" s="257">
        <f t="shared" si="26"/>
        <v>4500000</v>
      </c>
    </row>
    <row r="275" spans="1:15" s="241" customFormat="1" ht="30.75" customHeight="1">
      <c r="A275" s="240" t="s">
        <v>1393</v>
      </c>
      <c r="B275" s="253"/>
      <c r="C275" s="253"/>
      <c r="D275" s="825"/>
      <c r="E275" s="290" t="s">
        <v>962</v>
      </c>
      <c r="F275" s="543"/>
      <c r="G275" s="543"/>
      <c r="H275" s="291">
        <v>3494862</v>
      </c>
      <c r="I275" s="544"/>
      <c r="J275" s="543"/>
      <c r="K275" s="543"/>
      <c r="L275" s="543"/>
      <c r="M275" s="543"/>
      <c r="N275" s="543"/>
      <c r="O275" s="257">
        <f t="shared" si="26"/>
        <v>3494862</v>
      </c>
    </row>
    <row r="276" spans="1:15" s="241" customFormat="1" ht="24.75" customHeight="1">
      <c r="A276" s="240" t="s">
        <v>1394</v>
      </c>
      <c r="B276" s="253"/>
      <c r="C276" s="253"/>
      <c r="D276" s="807" t="s">
        <v>872</v>
      </c>
      <c r="E276" s="451" t="s">
        <v>230</v>
      </c>
      <c r="F276" s="543"/>
      <c r="G276" s="543"/>
      <c r="H276" s="291">
        <v>1828800</v>
      </c>
      <c r="I276" s="544"/>
      <c r="J276" s="543"/>
      <c r="K276" s="543"/>
      <c r="L276" s="543"/>
      <c r="M276" s="543"/>
      <c r="N276" s="543"/>
      <c r="O276" s="257">
        <f t="shared" si="26"/>
        <v>1828800</v>
      </c>
    </row>
    <row r="277" spans="1:15" s="241" customFormat="1" ht="24.75" customHeight="1">
      <c r="A277" s="240" t="s">
        <v>1395</v>
      </c>
      <c r="B277" s="253"/>
      <c r="C277" s="253"/>
      <c r="D277" s="808"/>
      <c r="E277" s="314" t="s">
        <v>926</v>
      </c>
      <c r="F277" s="543"/>
      <c r="G277" s="543"/>
      <c r="H277" s="291">
        <v>1828800</v>
      </c>
      <c r="I277" s="544"/>
      <c r="J277" s="543"/>
      <c r="K277" s="543"/>
      <c r="L277" s="543"/>
      <c r="M277" s="543"/>
      <c r="N277" s="543"/>
      <c r="O277" s="257">
        <f t="shared" si="26"/>
        <v>1828800</v>
      </c>
    </row>
    <row r="278" spans="1:15" s="241" customFormat="1" ht="24.75" customHeight="1">
      <c r="A278" s="240" t="s">
        <v>1396</v>
      </c>
      <c r="B278" s="253"/>
      <c r="C278" s="253"/>
      <c r="D278" s="809"/>
      <c r="E278" s="290" t="s">
        <v>962</v>
      </c>
      <c r="F278" s="543"/>
      <c r="G278" s="543"/>
      <c r="H278" s="291">
        <v>1828800</v>
      </c>
      <c r="I278" s="544"/>
      <c r="J278" s="543"/>
      <c r="K278" s="543"/>
      <c r="L278" s="543"/>
      <c r="M278" s="543"/>
      <c r="N278" s="543"/>
      <c r="O278" s="257">
        <f t="shared" si="26"/>
        <v>1828800</v>
      </c>
    </row>
    <row r="279" spans="1:15" s="241" customFormat="1" ht="18.75" customHeight="1">
      <c r="A279" s="240" t="s">
        <v>1397</v>
      </c>
      <c r="B279" s="253"/>
      <c r="C279" s="253"/>
      <c r="D279" s="807" t="s">
        <v>873</v>
      </c>
      <c r="E279" s="451" t="s">
        <v>230</v>
      </c>
      <c r="F279" s="291">
        <v>1338000</v>
      </c>
      <c r="G279" s="291">
        <v>263698</v>
      </c>
      <c r="H279" s="291"/>
      <c r="I279" s="292"/>
      <c r="J279" s="291"/>
      <c r="K279" s="291"/>
      <c r="L279" s="291"/>
      <c r="M279" s="291"/>
      <c r="N279" s="291"/>
      <c r="O279" s="257">
        <f t="shared" si="26"/>
        <v>1601698</v>
      </c>
    </row>
    <row r="280" spans="1:15" s="241" customFormat="1" ht="18.75" customHeight="1">
      <c r="A280" s="240" t="s">
        <v>1398</v>
      </c>
      <c r="B280" s="253"/>
      <c r="C280" s="253"/>
      <c r="D280" s="808"/>
      <c r="E280" s="314" t="s">
        <v>926</v>
      </c>
      <c r="F280" s="291">
        <v>1338000</v>
      </c>
      <c r="G280" s="291">
        <v>263698</v>
      </c>
      <c r="H280" s="291"/>
      <c r="I280" s="292"/>
      <c r="J280" s="291"/>
      <c r="K280" s="291"/>
      <c r="L280" s="291"/>
      <c r="M280" s="291"/>
      <c r="N280" s="291"/>
      <c r="O280" s="257">
        <f t="shared" si="26"/>
        <v>1601698</v>
      </c>
    </row>
    <row r="281" spans="1:15" s="241" customFormat="1" ht="18.75" customHeight="1">
      <c r="A281" s="240" t="s">
        <v>1399</v>
      </c>
      <c r="B281" s="253"/>
      <c r="C281" s="253"/>
      <c r="D281" s="809"/>
      <c r="E281" s="290" t="s">
        <v>962</v>
      </c>
      <c r="F281" s="291">
        <v>1338000</v>
      </c>
      <c r="G281" s="291">
        <v>237325</v>
      </c>
      <c r="H281" s="291"/>
      <c r="I281" s="292"/>
      <c r="J281" s="291"/>
      <c r="K281" s="291"/>
      <c r="L281" s="291"/>
      <c r="M281" s="291"/>
      <c r="N281" s="291"/>
      <c r="O281" s="257">
        <f t="shared" si="26"/>
        <v>1575325</v>
      </c>
    </row>
    <row r="282" spans="1:15" s="241" customFormat="1" ht="24.75" customHeight="1">
      <c r="A282" s="240" t="s">
        <v>1400</v>
      </c>
      <c r="B282" s="253"/>
      <c r="C282" s="253"/>
      <c r="D282" s="826" t="s">
        <v>874</v>
      </c>
      <c r="E282" s="550" t="s">
        <v>230</v>
      </c>
      <c r="F282" s="264">
        <f aca="true" t="shared" si="27" ref="F282:O284">SUM(F279,F276,F273)</f>
        <v>1338000</v>
      </c>
      <c r="G282" s="264">
        <f t="shared" si="27"/>
        <v>263698</v>
      </c>
      <c r="H282" s="264">
        <f t="shared" si="27"/>
        <v>6328800</v>
      </c>
      <c r="I282" s="264">
        <f t="shared" si="27"/>
        <v>0</v>
      </c>
      <c r="J282" s="264">
        <f t="shared" si="27"/>
        <v>0</v>
      </c>
      <c r="K282" s="264">
        <f t="shared" si="27"/>
        <v>0</v>
      </c>
      <c r="L282" s="264">
        <f t="shared" si="27"/>
        <v>0</v>
      </c>
      <c r="M282" s="264">
        <f t="shared" si="27"/>
        <v>0</v>
      </c>
      <c r="N282" s="264">
        <f t="shared" si="27"/>
        <v>0</v>
      </c>
      <c r="O282" s="456">
        <f t="shared" si="27"/>
        <v>7930498</v>
      </c>
    </row>
    <row r="283" spans="1:15" s="241" customFormat="1" ht="24.75" customHeight="1">
      <c r="A283" s="240" t="s">
        <v>1401</v>
      </c>
      <c r="B283" s="253"/>
      <c r="C283" s="253"/>
      <c r="D283" s="824"/>
      <c r="E283" s="551" t="s">
        <v>926</v>
      </c>
      <c r="F283" s="552">
        <f t="shared" si="27"/>
        <v>1338000</v>
      </c>
      <c r="G283" s="552">
        <f t="shared" si="27"/>
        <v>263698</v>
      </c>
      <c r="H283" s="552">
        <f t="shared" si="27"/>
        <v>6328800</v>
      </c>
      <c r="I283" s="552"/>
      <c r="J283" s="552"/>
      <c r="K283" s="552"/>
      <c r="L283" s="552"/>
      <c r="M283" s="552"/>
      <c r="N283" s="552"/>
      <c r="O283" s="553">
        <f t="shared" si="27"/>
        <v>7930498</v>
      </c>
    </row>
    <row r="284" spans="1:15" s="241" customFormat="1" ht="24.75" customHeight="1">
      <c r="A284" s="240" t="s">
        <v>1402</v>
      </c>
      <c r="B284" s="253"/>
      <c r="C284" s="253"/>
      <c r="D284" s="825"/>
      <c r="E284" s="290" t="s">
        <v>962</v>
      </c>
      <c r="F284" s="291">
        <v>1233900</v>
      </c>
      <c r="G284" s="291">
        <v>348825</v>
      </c>
      <c r="H284" s="291">
        <f t="shared" si="27"/>
        <v>5323662</v>
      </c>
      <c r="I284" s="264"/>
      <c r="J284" s="264"/>
      <c r="K284" s="264"/>
      <c r="L284" s="264"/>
      <c r="M284" s="264"/>
      <c r="N284" s="264"/>
      <c r="O284" s="257">
        <f t="shared" si="27"/>
        <v>6898987</v>
      </c>
    </row>
    <row r="285" spans="1:15" s="241" customFormat="1" ht="21" customHeight="1">
      <c r="A285" s="240" t="s">
        <v>1403</v>
      </c>
      <c r="B285" s="253"/>
      <c r="C285" s="253"/>
      <c r="D285" s="824" t="s">
        <v>875</v>
      </c>
      <c r="E285" s="448" t="s">
        <v>230</v>
      </c>
      <c r="F285" s="552">
        <v>5988418</v>
      </c>
      <c r="G285" s="552">
        <v>1220428</v>
      </c>
      <c r="H285" s="552">
        <v>254000</v>
      </c>
      <c r="I285" s="552"/>
      <c r="J285" s="552" t="s">
        <v>885</v>
      </c>
      <c r="K285" s="552"/>
      <c r="L285" s="552"/>
      <c r="M285" s="552"/>
      <c r="N285" s="552"/>
      <c r="O285" s="553">
        <f aca="true" t="shared" si="28" ref="O285:O290">SUM(F285:N285)</f>
        <v>7462846</v>
      </c>
    </row>
    <row r="286" spans="1:15" s="241" customFormat="1" ht="21" customHeight="1">
      <c r="A286" s="240" t="s">
        <v>1404</v>
      </c>
      <c r="B286" s="253"/>
      <c r="C286" s="253"/>
      <c r="D286" s="824"/>
      <c r="E286" s="314" t="s">
        <v>926</v>
      </c>
      <c r="F286" s="552">
        <v>5988418</v>
      </c>
      <c r="G286" s="552">
        <v>1220428</v>
      </c>
      <c r="H286" s="552">
        <v>254000</v>
      </c>
      <c r="I286" s="552"/>
      <c r="J286" s="552"/>
      <c r="K286" s="552"/>
      <c r="L286" s="552"/>
      <c r="M286" s="552"/>
      <c r="N286" s="552"/>
      <c r="O286" s="553">
        <f t="shared" si="28"/>
        <v>7462846</v>
      </c>
    </row>
    <row r="287" spans="1:15" s="241" customFormat="1" ht="21" customHeight="1" thickBot="1">
      <c r="A287" s="240" t="s">
        <v>1405</v>
      </c>
      <c r="B287" s="253"/>
      <c r="C287" s="253"/>
      <c r="D287" s="856"/>
      <c r="E287" s="448" t="s">
        <v>962</v>
      </c>
      <c r="F287" s="264">
        <v>6415744</v>
      </c>
      <c r="G287" s="264">
        <v>1304033</v>
      </c>
      <c r="H287" s="264">
        <v>292180</v>
      </c>
      <c r="I287" s="264"/>
      <c r="J287" s="264"/>
      <c r="K287" s="264"/>
      <c r="L287" s="264"/>
      <c r="M287" s="264"/>
      <c r="N287" s="264"/>
      <c r="O287" s="553">
        <f t="shared" si="28"/>
        <v>8011957</v>
      </c>
    </row>
    <row r="288" spans="1:15" s="241" customFormat="1" ht="24.75" customHeight="1" thickBot="1">
      <c r="A288" s="240" t="s">
        <v>1406</v>
      </c>
      <c r="B288" s="880" t="s">
        <v>876</v>
      </c>
      <c r="C288" s="881"/>
      <c r="D288" s="881"/>
      <c r="E288" s="457" t="s">
        <v>230</v>
      </c>
      <c r="F288" s="554">
        <f aca="true" t="shared" si="29" ref="F288:N288">SUM(F260,F263,F266,F282,F285)</f>
        <v>159183994</v>
      </c>
      <c r="G288" s="554">
        <f t="shared" si="29"/>
        <v>31764143</v>
      </c>
      <c r="H288" s="554">
        <f t="shared" si="29"/>
        <v>51519900</v>
      </c>
      <c r="I288" s="554">
        <f t="shared" si="29"/>
        <v>0</v>
      </c>
      <c r="J288" s="554">
        <f t="shared" si="29"/>
        <v>0</v>
      </c>
      <c r="K288" s="554">
        <f t="shared" si="29"/>
        <v>6096000</v>
      </c>
      <c r="L288" s="554">
        <f t="shared" si="29"/>
        <v>0</v>
      </c>
      <c r="M288" s="554">
        <f t="shared" si="29"/>
        <v>0</v>
      </c>
      <c r="N288" s="554">
        <f t="shared" si="29"/>
        <v>0</v>
      </c>
      <c r="O288" s="555">
        <f t="shared" si="28"/>
        <v>248564037</v>
      </c>
    </row>
    <row r="289" spans="1:15" ht="24.75" customHeight="1" thickBot="1">
      <c r="A289" s="240" t="s">
        <v>1407</v>
      </c>
      <c r="B289" s="880"/>
      <c r="C289" s="881"/>
      <c r="D289" s="881"/>
      <c r="E289" s="457" t="s">
        <v>926</v>
      </c>
      <c r="F289" s="554">
        <f aca="true" t="shared" si="30" ref="F289:N290">SUM(F261,F264,F267,F283,F286,F270)</f>
        <v>161231925</v>
      </c>
      <c r="G289" s="554">
        <f t="shared" si="30"/>
        <v>32254614</v>
      </c>
      <c r="H289" s="554">
        <f t="shared" si="30"/>
        <v>52309783</v>
      </c>
      <c r="I289" s="554">
        <f t="shared" si="30"/>
        <v>0</v>
      </c>
      <c r="J289" s="554">
        <f t="shared" si="30"/>
        <v>123549</v>
      </c>
      <c r="K289" s="554">
        <f t="shared" si="30"/>
        <v>6096000</v>
      </c>
      <c r="L289" s="554">
        <f t="shared" si="30"/>
        <v>0</v>
      </c>
      <c r="M289" s="554">
        <f t="shared" si="30"/>
        <v>0</v>
      </c>
      <c r="N289" s="554">
        <f t="shared" si="30"/>
        <v>0</v>
      </c>
      <c r="O289" s="555">
        <f t="shared" si="28"/>
        <v>252015871</v>
      </c>
    </row>
    <row r="290" spans="1:15" s="241" customFormat="1" ht="24.75" customHeight="1" thickBot="1">
      <c r="A290" s="240" t="s">
        <v>1408</v>
      </c>
      <c r="B290" s="880"/>
      <c r="C290" s="881"/>
      <c r="D290" s="881"/>
      <c r="E290" s="457" t="s">
        <v>962</v>
      </c>
      <c r="F290" s="554">
        <f t="shared" si="30"/>
        <v>133489438</v>
      </c>
      <c r="G290" s="554">
        <f t="shared" si="30"/>
        <v>27586222</v>
      </c>
      <c r="H290" s="554">
        <f t="shared" si="30"/>
        <v>46874394</v>
      </c>
      <c r="I290" s="554">
        <f t="shared" si="30"/>
        <v>0</v>
      </c>
      <c r="J290" s="554">
        <f t="shared" si="30"/>
        <v>83410</v>
      </c>
      <c r="K290" s="554">
        <f t="shared" si="30"/>
        <v>3953849</v>
      </c>
      <c r="L290" s="554">
        <f t="shared" si="30"/>
        <v>0</v>
      </c>
      <c r="M290" s="554">
        <f t="shared" si="30"/>
        <v>0</v>
      </c>
      <c r="N290" s="554">
        <f t="shared" si="30"/>
        <v>0</v>
      </c>
      <c r="O290" s="555">
        <f t="shared" si="28"/>
        <v>211987313</v>
      </c>
    </row>
    <row r="291" spans="1:15" s="241" customFormat="1" ht="17.25" customHeight="1">
      <c r="A291" s="240" t="s">
        <v>1409</v>
      </c>
      <c r="B291" s="253"/>
      <c r="C291" s="253"/>
      <c r="D291" s="253"/>
      <c r="E291" s="538"/>
      <c r="F291" s="539"/>
      <c r="G291" s="539"/>
      <c r="H291" s="539"/>
      <c r="I291" s="539"/>
      <c r="J291" s="539"/>
      <c r="K291" s="539"/>
      <c r="L291" s="539"/>
      <c r="M291" s="539"/>
      <c r="N291" s="556"/>
      <c r="O291" s="450"/>
    </row>
    <row r="292" spans="1:15" s="241" customFormat="1" ht="15" customHeight="1" thickBot="1">
      <c r="A292" s="240" t="s">
        <v>1410</v>
      </c>
      <c r="B292" s="253"/>
      <c r="C292" s="253"/>
      <c r="D292" s="253"/>
      <c r="E292" s="538"/>
      <c r="F292" s="539"/>
      <c r="G292" s="539"/>
      <c r="H292" s="539"/>
      <c r="I292" s="539"/>
      <c r="J292" s="539"/>
      <c r="K292" s="539"/>
      <c r="L292" s="539"/>
      <c r="M292" s="539"/>
      <c r="N292" s="539"/>
      <c r="O292" s="450"/>
    </row>
    <row r="293" spans="1:16" ht="36" customHeight="1" thickBot="1">
      <c r="A293" s="240" t="s">
        <v>1411</v>
      </c>
      <c r="B293" s="878" t="s">
        <v>877</v>
      </c>
      <c r="C293" s="879"/>
      <c r="D293" s="879"/>
      <c r="E293" s="457" t="s">
        <v>230</v>
      </c>
      <c r="F293" s="526">
        <v>97638717</v>
      </c>
      <c r="G293" s="526">
        <v>20168730</v>
      </c>
      <c r="H293" s="526">
        <v>32243150</v>
      </c>
      <c r="I293" s="526"/>
      <c r="J293" s="526"/>
      <c r="K293" s="526"/>
      <c r="L293" s="526"/>
      <c r="M293" s="526"/>
      <c r="N293" s="526"/>
      <c r="O293" s="529">
        <f>SUM(F293:N293)</f>
        <v>150050597</v>
      </c>
      <c r="P293" s="241"/>
    </row>
    <row r="294" spans="1:15" ht="36" customHeight="1" thickBot="1">
      <c r="A294" s="240" t="s">
        <v>1412</v>
      </c>
      <c r="B294" s="878"/>
      <c r="C294" s="879"/>
      <c r="D294" s="879"/>
      <c r="E294" s="457" t="s">
        <v>926</v>
      </c>
      <c r="F294" s="526">
        <v>103920646</v>
      </c>
      <c r="G294" s="526">
        <v>20866760</v>
      </c>
      <c r="H294" s="526">
        <v>42849059</v>
      </c>
      <c r="I294" s="526"/>
      <c r="J294" s="526"/>
      <c r="K294" s="526">
        <v>5205583</v>
      </c>
      <c r="L294" s="526"/>
      <c r="M294" s="526"/>
      <c r="N294" s="526"/>
      <c r="O294" s="529">
        <f>SUM(F294:N294)</f>
        <v>172842048</v>
      </c>
    </row>
    <row r="295" spans="1:15" ht="36" customHeight="1" thickBot="1">
      <c r="A295" s="240" t="s">
        <v>1413</v>
      </c>
      <c r="B295" s="878"/>
      <c r="C295" s="879"/>
      <c r="D295" s="879"/>
      <c r="E295" s="457" t="s">
        <v>962</v>
      </c>
      <c r="F295" s="526">
        <v>101670836</v>
      </c>
      <c r="G295" s="526">
        <v>20123608</v>
      </c>
      <c r="H295" s="526">
        <v>42683959</v>
      </c>
      <c r="I295" s="526"/>
      <c r="J295" s="526"/>
      <c r="K295" s="526">
        <v>5205583</v>
      </c>
      <c r="L295" s="526"/>
      <c r="M295" s="526"/>
      <c r="N295" s="526"/>
      <c r="O295" s="529">
        <f>SUM(F295:N295)</f>
        <v>169683986</v>
      </c>
    </row>
    <row r="296" spans="1:15" ht="12" customHeight="1" thickBot="1">
      <c r="A296" s="240" t="s">
        <v>1414</v>
      </c>
      <c r="B296" s="253"/>
      <c r="C296" s="253"/>
      <c r="D296" s="253"/>
      <c r="E296" s="538"/>
      <c r="F296" s="539"/>
      <c r="G296" s="539"/>
      <c r="H296" s="539"/>
      <c r="I296" s="539"/>
      <c r="J296" s="539"/>
      <c r="K296" s="539"/>
      <c r="L296" s="539"/>
      <c r="M296" s="539"/>
      <c r="N296" s="539"/>
      <c r="O296" s="450"/>
    </row>
    <row r="297" spans="1:15" ht="36" customHeight="1" thickBot="1">
      <c r="A297" s="240" t="s">
        <v>1415</v>
      </c>
      <c r="B297" s="882" t="s">
        <v>878</v>
      </c>
      <c r="C297" s="883"/>
      <c r="D297" s="883"/>
      <c r="E297" s="457" t="s">
        <v>230</v>
      </c>
      <c r="F297" s="527">
        <v>41556133</v>
      </c>
      <c r="G297" s="527">
        <v>8200983</v>
      </c>
      <c r="H297" s="527">
        <v>51846146</v>
      </c>
      <c r="I297" s="527"/>
      <c r="J297" s="527"/>
      <c r="K297" s="527">
        <v>1449581</v>
      </c>
      <c r="L297" s="527">
        <v>8648700</v>
      </c>
      <c r="M297" s="527"/>
      <c r="N297" s="527"/>
      <c r="O297" s="529">
        <f>SUM(F297:N297)</f>
        <v>111701543</v>
      </c>
    </row>
    <row r="298" spans="1:15" ht="36" customHeight="1" thickBot="1">
      <c r="A298" s="240" t="s">
        <v>1416</v>
      </c>
      <c r="B298" s="884"/>
      <c r="C298" s="885"/>
      <c r="D298" s="885"/>
      <c r="E298" s="457" t="s">
        <v>926</v>
      </c>
      <c r="F298" s="527">
        <v>52343258</v>
      </c>
      <c r="G298" s="527">
        <v>9615983</v>
      </c>
      <c r="H298" s="527">
        <v>51861733</v>
      </c>
      <c r="I298" s="527"/>
      <c r="J298" s="527">
        <v>2069650</v>
      </c>
      <c r="K298" s="527">
        <v>27151156</v>
      </c>
      <c r="L298" s="527">
        <v>2943820</v>
      </c>
      <c r="M298" s="527"/>
      <c r="N298" s="527"/>
      <c r="O298" s="529">
        <f>SUM(F298:N298)</f>
        <v>145985600</v>
      </c>
    </row>
    <row r="299" spans="1:15" s="241" customFormat="1" ht="36" customHeight="1" thickBot="1">
      <c r="A299" s="240" t="s">
        <v>1417</v>
      </c>
      <c r="B299" s="886"/>
      <c r="C299" s="887"/>
      <c r="D299" s="887"/>
      <c r="E299" s="536" t="s">
        <v>962</v>
      </c>
      <c r="F299" s="537">
        <v>48948498</v>
      </c>
      <c r="G299" s="537">
        <v>9390275</v>
      </c>
      <c r="H299" s="537">
        <v>48568266</v>
      </c>
      <c r="I299" s="537"/>
      <c r="J299" s="537">
        <v>2069650</v>
      </c>
      <c r="K299" s="537">
        <v>8129137</v>
      </c>
      <c r="L299" s="537"/>
      <c r="M299" s="537"/>
      <c r="N299" s="537"/>
      <c r="O299" s="529">
        <f>SUM(F299:N299)</f>
        <v>117105826</v>
      </c>
    </row>
    <row r="300" spans="1:15" s="241" customFormat="1" ht="12" customHeight="1" thickBot="1">
      <c r="A300" s="240" t="s">
        <v>1418</v>
      </c>
      <c r="B300" s="253"/>
      <c r="C300" s="253"/>
      <c r="D300" s="253"/>
      <c r="E300" s="538"/>
      <c r="F300" s="539"/>
      <c r="G300" s="539"/>
      <c r="H300" s="539"/>
      <c r="I300" s="539"/>
      <c r="J300" s="539"/>
      <c r="K300" s="539"/>
      <c r="L300" s="539"/>
      <c r="M300" s="539"/>
      <c r="N300" s="539"/>
      <c r="O300" s="450"/>
    </row>
    <row r="301" spans="1:15" ht="49.5" customHeight="1" thickBot="1">
      <c r="A301" s="240" t="s">
        <v>1419</v>
      </c>
      <c r="B301" s="878" t="s">
        <v>879</v>
      </c>
      <c r="C301" s="879"/>
      <c r="D301" s="879"/>
      <c r="E301" s="457" t="s">
        <v>230</v>
      </c>
      <c r="F301" s="527">
        <v>134482997</v>
      </c>
      <c r="G301" s="527">
        <v>28119280</v>
      </c>
      <c r="H301" s="527">
        <v>60589623</v>
      </c>
      <c r="I301" s="527"/>
      <c r="J301" s="527"/>
      <c r="K301" s="527"/>
      <c r="L301" s="527"/>
      <c r="M301" s="527"/>
      <c r="N301" s="527"/>
      <c r="O301" s="529">
        <f>SUM(F301:N301)</f>
        <v>223191900</v>
      </c>
    </row>
    <row r="302" spans="1:16" ht="49.5" customHeight="1" thickBot="1">
      <c r="A302" s="240" t="s">
        <v>1420</v>
      </c>
      <c r="B302" s="878"/>
      <c r="C302" s="879"/>
      <c r="D302" s="879"/>
      <c r="E302" s="457" t="s">
        <v>926</v>
      </c>
      <c r="F302" s="527">
        <v>136564335</v>
      </c>
      <c r="G302" s="527">
        <v>28322211</v>
      </c>
      <c r="H302" s="527">
        <v>58612935</v>
      </c>
      <c r="I302" s="527"/>
      <c r="J302" s="527"/>
      <c r="K302" s="527">
        <v>2928055</v>
      </c>
      <c r="L302" s="527"/>
      <c r="M302" s="527"/>
      <c r="N302" s="527"/>
      <c r="O302" s="529">
        <f>SUM(F302:N302)</f>
        <v>226427536</v>
      </c>
      <c r="P302" s="241"/>
    </row>
    <row r="303" spans="1:15" ht="49.5" customHeight="1" thickBot="1">
      <c r="A303" s="240" t="s">
        <v>1421</v>
      </c>
      <c r="B303" s="878"/>
      <c r="C303" s="879"/>
      <c r="D303" s="879"/>
      <c r="E303" s="457" t="s">
        <v>962</v>
      </c>
      <c r="F303" s="527">
        <v>128362631</v>
      </c>
      <c r="G303" s="527">
        <v>26297710</v>
      </c>
      <c r="H303" s="527">
        <v>50698719</v>
      </c>
      <c r="I303" s="527"/>
      <c r="J303" s="527"/>
      <c r="K303" s="527">
        <v>2928055</v>
      </c>
      <c r="L303" s="527"/>
      <c r="M303" s="527"/>
      <c r="N303" s="527"/>
      <c r="O303" s="529">
        <f>SUM(F303:N303)</f>
        <v>208287115</v>
      </c>
    </row>
    <row r="304" spans="1:15" s="241" customFormat="1" ht="11.25" customHeight="1" thickBot="1">
      <c r="A304" s="240" t="s">
        <v>1422</v>
      </c>
      <c r="B304" s="595"/>
      <c r="C304" s="595"/>
      <c r="D304" s="595"/>
      <c r="E304" s="596"/>
      <c r="F304" s="449"/>
      <c r="G304" s="449"/>
      <c r="H304" s="449"/>
      <c r="I304" s="449"/>
      <c r="J304" s="449"/>
      <c r="K304" s="449"/>
      <c r="L304" s="449"/>
      <c r="M304" s="449"/>
      <c r="N304" s="449"/>
      <c r="O304" s="449"/>
    </row>
    <row r="305" spans="1:15" s="241" customFormat="1" ht="24.75" customHeight="1" thickBot="1">
      <c r="A305" s="240" t="s">
        <v>1423</v>
      </c>
      <c r="B305" s="872" t="s">
        <v>880</v>
      </c>
      <c r="C305" s="873"/>
      <c r="D305" s="873"/>
      <c r="E305" s="293" t="s">
        <v>230</v>
      </c>
      <c r="F305" s="527">
        <f aca="true" t="shared" si="31" ref="F305:N305">SUM(F288,F293,F297,F301)</f>
        <v>432861841</v>
      </c>
      <c r="G305" s="527">
        <f t="shared" si="31"/>
        <v>88253136</v>
      </c>
      <c r="H305" s="527">
        <f t="shared" si="31"/>
        <v>196198819</v>
      </c>
      <c r="I305" s="527">
        <f t="shared" si="31"/>
        <v>0</v>
      </c>
      <c r="J305" s="527">
        <f t="shared" si="31"/>
        <v>0</v>
      </c>
      <c r="K305" s="527">
        <f t="shared" si="31"/>
        <v>7545581</v>
      </c>
      <c r="L305" s="527">
        <f t="shared" si="31"/>
        <v>8648700</v>
      </c>
      <c r="M305" s="527">
        <f t="shared" si="31"/>
        <v>0</v>
      </c>
      <c r="N305" s="527">
        <f t="shared" si="31"/>
        <v>0</v>
      </c>
      <c r="O305" s="529">
        <f>SUM(F305:N305)</f>
        <v>733508077</v>
      </c>
    </row>
    <row r="306" spans="1:15" s="241" customFormat="1" ht="24.75" customHeight="1" thickBot="1">
      <c r="A306" s="240" t="s">
        <v>1424</v>
      </c>
      <c r="B306" s="874"/>
      <c r="C306" s="875"/>
      <c r="D306" s="875"/>
      <c r="E306" s="293" t="s">
        <v>926</v>
      </c>
      <c r="F306" s="527">
        <f aca="true" t="shared" si="32" ref="F306:N307">SUM(F289,F294,F298,F302)</f>
        <v>454060164</v>
      </c>
      <c r="G306" s="527">
        <f t="shared" si="32"/>
        <v>91059568</v>
      </c>
      <c r="H306" s="527">
        <f t="shared" si="32"/>
        <v>205633510</v>
      </c>
      <c r="I306" s="527">
        <f t="shared" si="32"/>
        <v>0</v>
      </c>
      <c r="J306" s="527">
        <f t="shared" si="32"/>
        <v>2193199</v>
      </c>
      <c r="K306" s="527">
        <f t="shared" si="32"/>
        <v>41380794</v>
      </c>
      <c r="L306" s="527">
        <f t="shared" si="32"/>
        <v>2943820</v>
      </c>
      <c r="M306" s="527">
        <f t="shared" si="32"/>
        <v>0</v>
      </c>
      <c r="N306" s="527">
        <f t="shared" si="32"/>
        <v>0</v>
      </c>
      <c r="O306" s="529">
        <f>SUM(F306:N306)</f>
        <v>797271055</v>
      </c>
    </row>
    <row r="307" spans="1:15" s="241" customFormat="1" ht="24.75" customHeight="1" thickBot="1">
      <c r="A307" s="240" t="s">
        <v>1425</v>
      </c>
      <c r="B307" s="876"/>
      <c r="C307" s="877"/>
      <c r="D307" s="877"/>
      <c r="E307" s="448" t="s">
        <v>962</v>
      </c>
      <c r="F307" s="527">
        <f t="shared" si="32"/>
        <v>412471403</v>
      </c>
      <c r="G307" s="527">
        <f t="shared" si="32"/>
        <v>83397815</v>
      </c>
      <c r="H307" s="527">
        <f t="shared" si="32"/>
        <v>188825338</v>
      </c>
      <c r="I307" s="527">
        <f t="shared" si="32"/>
        <v>0</v>
      </c>
      <c r="J307" s="527">
        <f t="shared" si="32"/>
        <v>2153060</v>
      </c>
      <c r="K307" s="527">
        <f t="shared" si="32"/>
        <v>20216624</v>
      </c>
      <c r="L307" s="527">
        <f t="shared" si="32"/>
        <v>0</v>
      </c>
      <c r="M307" s="527">
        <f t="shared" si="32"/>
        <v>0</v>
      </c>
      <c r="N307" s="527">
        <f t="shared" si="32"/>
        <v>0</v>
      </c>
      <c r="O307" s="529">
        <f>SUM(F307:N307)</f>
        <v>707064240</v>
      </c>
    </row>
    <row r="308" spans="1:15" s="241" customFormat="1" ht="24.75" customHeight="1" thickBot="1">
      <c r="A308" s="240" t="s">
        <v>1426</v>
      </c>
      <c r="B308" s="866" t="s">
        <v>881</v>
      </c>
      <c r="C308" s="867"/>
      <c r="D308" s="867"/>
      <c r="E308" s="534" t="s">
        <v>230</v>
      </c>
      <c r="F308" s="527">
        <f aca="true" t="shared" si="33" ref="F308:O308">SUM(F255,F305)</f>
        <v>452029402</v>
      </c>
      <c r="G308" s="527">
        <f t="shared" si="33"/>
        <v>91657611</v>
      </c>
      <c r="H308" s="527">
        <f t="shared" si="33"/>
        <v>410800545</v>
      </c>
      <c r="I308" s="527">
        <f t="shared" si="33"/>
        <v>12650000</v>
      </c>
      <c r="J308" s="527">
        <f t="shared" si="33"/>
        <v>128442190</v>
      </c>
      <c r="K308" s="527">
        <f t="shared" si="33"/>
        <v>1025335620</v>
      </c>
      <c r="L308" s="527">
        <f t="shared" si="33"/>
        <v>9926449</v>
      </c>
      <c r="M308" s="527">
        <f t="shared" si="33"/>
        <v>87566900</v>
      </c>
      <c r="N308" s="527">
        <f t="shared" si="33"/>
        <v>99382873</v>
      </c>
      <c r="O308" s="529">
        <f t="shared" si="33"/>
        <v>2317791590</v>
      </c>
    </row>
    <row r="309" spans="1:15" s="241" customFormat="1" ht="24.75" customHeight="1" thickBot="1">
      <c r="A309" s="240" t="s">
        <v>1427</v>
      </c>
      <c r="B309" s="868"/>
      <c r="C309" s="869"/>
      <c r="D309" s="869"/>
      <c r="E309" s="293" t="s">
        <v>926</v>
      </c>
      <c r="F309" s="527">
        <f aca="true" t="shared" si="34" ref="F309:O310">SUM(F256,F306)</f>
        <v>484200320</v>
      </c>
      <c r="G309" s="527">
        <f t="shared" si="34"/>
        <v>95693281</v>
      </c>
      <c r="H309" s="527">
        <f t="shared" si="34"/>
        <v>473180772</v>
      </c>
      <c r="I309" s="527">
        <f>SUM(I256,I306)</f>
        <v>15816443</v>
      </c>
      <c r="J309" s="527">
        <f t="shared" si="34"/>
        <v>158048142</v>
      </c>
      <c r="K309" s="527">
        <f t="shared" si="34"/>
        <v>1285051178</v>
      </c>
      <c r="L309" s="527">
        <f t="shared" si="34"/>
        <v>14368628</v>
      </c>
      <c r="M309" s="527">
        <f t="shared" si="34"/>
        <v>16792482</v>
      </c>
      <c r="N309" s="527">
        <f t="shared" si="34"/>
        <v>40773841</v>
      </c>
      <c r="O309" s="527">
        <f t="shared" si="34"/>
        <v>2583925087</v>
      </c>
    </row>
    <row r="310" spans="1:15" s="241" customFormat="1" ht="24.75" customHeight="1" thickBot="1">
      <c r="A310" s="240" t="s">
        <v>1428</v>
      </c>
      <c r="B310" s="870"/>
      <c r="C310" s="871"/>
      <c r="D310" s="871"/>
      <c r="E310" s="293" t="s">
        <v>962</v>
      </c>
      <c r="F310" s="527">
        <f t="shared" si="34"/>
        <v>441220345</v>
      </c>
      <c r="G310" s="527">
        <f t="shared" si="34"/>
        <v>88031528</v>
      </c>
      <c r="H310" s="527">
        <f t="shared" si="34"/>
        <v>354485493</v>
      </c>
      <c r="I310" s="527">
        <f>SUM(I257,I307)</f>
        <v>11730594</v>
      </c>
      <c r="J310" s="527">
        <f t="shared" si="34"/>
        <v>121605444</v>
      </c>
      <c r="K310" s="527">
        <f t="shared" si="34"/>
        <v>77840256</v>
      </c>
      <c r="L310" s="527">
        <f t="shared" si="34"/>
        <v>7479360</v>
      </c>
      <c r="M310" s="527">
        <f t="shared" si="34"/>
        <v>16042482</v>
      </c>
      <c r="N310" s="527">
        <f t="shared" si="34"/>
        <v>7091785</v>
      </c>
      <c r="O310" s="527">
        <f t="shared" si="34"/>
        <v>1125527287</v>
      </c>
    </row>
    <row r="311" spans="1:15" ht="12" customHeight="1" thickBot="1">
      <c r="A311" s="240" t="s">
        <v>1429</v>
      </c>
      <c r="B311" s="535"/>
      <c r="C311" s="535"/>
      <c r="D311" s="535"/>
      <c r="E311" s="535"/>
      <c r="F311" s="535"/>
      <c r="G311" s="535"/>
      <c r="H311" s="535"/>
      <c r="I311" s="535"/>
      <c r="J311" s="535"/>
      <c r="K311" s="535"/>
      <c r="L311" s="535"/>
      <c r="M311" s="535"/>
      <c r="N311" s="535"/>
      <c r="O311" s="535"/>
    </row>
    <row r="312" spans="1:15" ht="36.75" customHeight="1" thickBot="1">
      <c r="A312" s="240" t="s">
        <v>1430</v>
      </c>
      <c r="B312" s="863" t="s">
        <v>884</v>
      </c>
      <c r="C312" s="864"/>
      <c r="D312" s="865"/>
      <c r="E312" s="293" t="s">
        <v>230</v>
      </c>
      <c r="F312" s="526">
        <v>0</v>
      </c>
      <c r="G312" s="527">
        <v>0</v>
      </c>
      <c r="H312" s="527">
        <v>171748</v>
      </c>
      <c r="I312" s="528"/>
      <c r="J312" s="527">
        <v>254000</v>
      </c>
      <c r="K312" s="527"/>
      <c r="L312" s="527"/>
      <c r="M312" s="527"/>
      <c r="N312" s="528"/>
      <c r="O312" s="529">
        <f>SUM(F312:N312)</f>
        <v>425748</v>
      </c>
    </row>
    <row r="313" spans="1:15" ht="36.75" customHeight="1" thickBot="1">
      <c r="A313" s="240" t="s">
        <v>1431</v>
      </c>
      <c r="B313" s="863"/>
      <c r="C313" s="864"/>
      <c r="D313" s="865"/>
      <c r="E313" s="293" t="s">
        <v>926</v>
      </c>
      <c r="F313" s="526">
        <v>7216762</v>
      </c>
      <c r="G313" s="527">
        <v>1407269</v>
      </c>
      <c r="H313" s="527">
        <v>39664207</v>
      </c>
      <c r="I313" s="528"/>
      <c r="J313" s="527">
        <v>635000</v>
      </c>
      <c r="K313" s="527">
        <v>13234707</v>
      </c>
      <c r="L313" s="527"/>
      <c r="M313" s="527"/>
      <c r="N313" s="528"/>
      <c r="O313" s="529">
        <f>SUM(F313:N313)</f>
        <v>62157945</v>
      </c>
    </row>
    <row r="314" spans="1:15" ht="36.75" customHeight="1" thickBot="1">
      <c r="A314" s="240" t="s">
        <v>1432</v>
      </c>
      <c r="B314" s="863"/>
      <c r="C314" s="864"/>
      <c r="D314" s="865"/>
      <c r="E314" s="293" t="s">
        <v>962</v>
      </c>
      <c r="F314" s="526">
        <v>6585497</v>
      </c>
      <c r="G314" s="527">
        <v>1278126</v>
      </c>
      <c r="H314" s="527">
        <v>14934488</v>
      </c>
      <c r="I314" s="528"/>
      <c r="J314" s="527">
        <v>3219569</v>
      </c>
      <c r="K314" s="527"/>
      <c r="L314" s="527"/>
      <c r="M314" s="527"/>
      <c r="N314" s="528"/>
      <c r="O314" s="529">
        <v>26017680</v>
      </c>
    </row>
    <row r="315" spans="1:15" ht="17.25" customHeight="1" thickBot="1">
      <c r="A315" s="240" t="s">
        <v>1433</v>
      </c>
      <c r="B315" s="241"/>
      <c r="C315" s="241"/>
      <c r="D315" s="241"/>
      <c r="E315" s="241"/>
      <c r="F315" s="246"/>
      <c r="G315" s="246"/>
      <c r="H315" s="246"/>
      <c r="I315" s="246"/>
      <c r="J315" s="246"/>
      <c r="K315" s="246"/>
      <c r="L315" s="246"/>
      <c r="M315" s="246"/>
      <c r="N315" s="246"/>
      <c r="O315" s="241"/>
    </row>
    <row r="316" spans="1:15" ht="36.75" customHeight="1" thickBot="1">
      <c r="A316" s="240" t="s">
        <v>1434</v>
      </c>
      <c r="B316" s="857" t="s">
        <v>882</v>
      </c>
      <c r="C316" s="858"/>
      <c r="D316" s="858"/>
      <c r="E316" s="534" t="s">
        <v>230</v>
      </c>
      <c r="F316" s="530">
        <v>0</v>
      </c>
      <c r="G316" s="531">
        <v>0</v>
      </c>
      <c r="H316" s="531">
        <v>2128659</v>
      </c>
      <c r="I316" s="532"/>
      <c r="J316" s="531">
        <v>2366906</v>
      </c>
      <c r="K316" s="531">
        <v>0</v>
      </c>
      <c r="L316" s="531"/>
      <c r="M316" s="531"/>
      <c r="N316" s="532"/>
      <c r="O316" s="533">
        <f>SUM(F316:N316)</f>
        <v>4495565</v>
      </c>
    </row>
    <row r="317" spans="1:16" ht="36.75" customHeight="1" thickBot="1">
      <c r="A317" s="240" t="s">
        <v>1435</v>
      </c>
      <c r="B317" s="859"/>
      <c r="C317" s="860"/>
      <c r="D317" s="860"/>
      <c r="E317" s="534" t="s">
        <v>926</v>
      </c>
      <c r="F317" s="530"/>
      <c r="G317" s="531"/>
      <c r="H317" s="531">
        <v>2776659</v>
      </c>
      <c r="I317" s="532"/>
      <c r="J317" s="531">
        <v>2366906</v>
      </c>
      <c r="K317" s="531">
        <v>57684011</v>
      </c>
      <c r="L317" s="531"/>
      <c r="M317" s="531"/>
      <c r="N317" s="532"/>
      <c r="O317" s="533">
        <f>SUM(F317:N317)</f>
        <v>62827576</v>
      </c>
      <c r="P317" s="238"/>
    </row>
    <row r="318" spans="1:16" ht="36.75" customHeight="1" thickBot="1">
      <c r="A318" s="240" t="s">
        <v>1436</v>
      </c>
      <c r="B318" s="861"/>
      <c r="C318" s="862"/>
      <c r="D318" s="862"/>
      <c r="E318" s="534" t="s">
        <v>962</v>
      </c>
      <c r="F318" s="530"/>
      <c r="G318" s="531"/>
      <c r="H318" s="531">
        <v>2285776</v>
      </c>
      <c r="I318" s="532"/>
      <c r="J318" s="531"/>
      <c r="K318" s="531"/>
      <c r="L318" s="531"/>
      <c r="M318" s="531"/>
      <c r="N318" s="532"/>
      <c r="O318" s="533">
        <v>2284776</v>
      </c>
      <c r="P318" s="238"/>
    </row>
    <row r="324" ht="12.75">
      <c r="O324" s="239"/>
    </row>
    <row r="325" spans="6:15" ht="12.75">
      <c r="F325" s="897"/>
      <c r="G325" s="897"/>
      <c r="O325" s="239"/>
    </row>
    <row r="326" ht="12.75">
      <c r="O326" s="239"/>
    </row>
  </sheetData>
  <sheetProtection/>
  <mergeCells count="117">
    <mergeCell ref="N3:N4"/>
    <mergeCell ref="O3:O4"/>
    <mergeCell ref="I3:I4"/>
    <mergeCell ref="C25:D27"/>
    <mergeCell ref="F325:G325"/>
    <mergeCell ref="C272:D272"/>
    <mergeCell ref="B258:F258"/>
    <mergeCell ref="C88:C91"/>
    <mergeCell ref="D82:D84"/>
    <mergeCell ref="C237:D239"/>
    <mergeCell ref="J1:O1"/>
    <mergeCell ref="B2:O2"/>
    <mergeCell ref="E3:E4"/>
    <mergeCell ref="F3:F4"/>
    <mergeCell ref="G3:G4"/>
    <mergeCell ref="H3:H4"/>
    <mergeCell ref="J3:J4"/>
    <mergeCell ref="K3:K4"/>
    <mergeCell ref="L3:L4"/>
    <mergeCell ref="M3:M4"/>
    <mergeCell ref="D91:D93"/>
    <mergeCell ref="B297:D299"/>
    <mergeCell ref="B293:D295"/>
    <mergeCell ref="C183:D185"/>
    <mergeCell ref="C133:D135"/>
    <mergeCell ref="C136:D138"/>
    <mergeCell ref="D94:D96"/>
    <mergeCell ref="D282:D284"/>
    <mergeCell ref="D285:D287"/>
    <mergeCell ref="B316:D318"/>
    <mergeCell ref="B312:D314"/>
    <mergeCell ref="B308:D310"/>
    <mergeCell ref="B305:D307"/>
    <mergeCell ref="B301:D303"/>
    <mergeCell ref="B288:D290"/>
    <mergeCell ref="C7:D9"/>
    <mergeCell ref="C10:D12"/>
    <mergeCell ref="C13:D15"/>
    <mergeCell ref="C16:D18"/>
    <mergeCell ref="C19:D21"/>
    <mergeCell ref="C22:D24"/>
    <mergeCell ref="C28:D30"/>
    <mergeCell ref="C31:D33"/>
    <mergeCell ref="C34:D36"/>
    <mergeCell ref="C37:D39"/>
    <mergeCell ref="C40:D42"/>
    <mergeCell ref="C43:D45"/>
    <mergeCell ref="C46:D48"/>
    <mergeCell ref="C49:D51"/>
    <mergeCell ref="C52:D54"/>
    <mergeCell ref="C55:D57"/>
    <mergeCell ref="C58:D60"/>
    <mergeCell ref="C61:D63"/>
    <mergeCell ref="D115:D117"/>
    <mergeCell ref="D118:D120"/>
    <mergeCell ref="C64:D66"/>
    <mergeCell ref="C67:D69"/>
    <mergeCell ref="C70:D72"/>
    <mergeCell ref="C73:D75"/>
    <mergeCell ref="C76:D78"/>
    <mergeCell ref="C79:D81"/>
    <mergeCell ref="D85:D87"/>
    <mergeCell ref="D88:D90"/>
    <mergeCell ref="D97:D99"/>
    <mergeCell ref="D100:D102"/>
    <mergeCell ref="D103:D105"/>
    <mergeCell ref="D106:D108"/>
    <mergeCell ref="C109:D111"/>
    <mergeCell ref="C112:D114"/>
    <mergeCell ref="D121:D123"/>
    <mergeCell ref="D124:D126"/>
    <mergeCell ref="C127:D129"/>
    <mergeCell ref="C130:D132"/>
    <mergeCell ref="D145:D147"/>
    <mergeCell ref="D148:D150"/>
    <mergeCell ref="C139:D141"/>
    <mergeCell ref="D142:D144"/>
    <mergeCell ref="C192:D194"/>
    <mergeCell ref="C195:D197"/>
    <mergeCell ref="D151:D153"/>
    <mergeCell ref="D154:D156"/>
    <mergeCell ref="D163:D165"/>
    <mergeCell ref="C166:D168"/>
    <mergeCell ref="D157:D159"/>
    <mergeCell ref="D160:D162"/>
    <mergeCell ref="C169:D171"/>
    <mergeCell ref="C172:D174"/>
    <mergeCell ref="C186:D188"/>
    <mergeCell ref="C189:D191"/>
    <mergeCell ref="C175:D177"/>
    <mergeCell ref="B178:D180"/>
    <mergeCell ref="C198:D200"/>
    <mergeCell ref="C201:D203"/>
    <mergeCell ref="C204:D206"/>
    <mergeCell ref="C207:D209"/>
    <mergeCell ref="C263:D265"/>
    <mergeCell ref="C269:D271"/>
    <mergeCell ref="C266:D268"/>
    <mergeCell ref="C210:D212"/>
    <mergeCell ref="C213:D215"/>
    <mergeCell ref="C216:D218"/>
    <mergeCell ref="C219:D221"/>
    <mergeCell ref="C231:D233"/>
    <mergeCell ref="C234:D236"/>
    <mergeCell ref="C225:D227"/>
    <mergeCell ref="D273:D275"/>
    <mergeCell ref="D276:D278"/>
    <mergeCell ref="C228:D230"/>
    <mergeCell ref="C222:D224"/>
    <mergeCell ref="D279:D281"/>
    <mergeCell ref="C240:D242"/>
    <mergeCell ref="B246:D248"/>
    <mergeCell ref="B249:D251"/>
    <mergeCell ref="B252:D254"/>
    <mergeCell ref="B255:D257"/>
    <mergeCell ref="C243:D245"/>
    <mergeCell ref="C260:D2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2" r:id="rId1"/>
  <rowBreaks count="6" manualBreakCount="6">
    <brk id="63" max="14" man="1"/>
    <brk id="111" max="14" man="1"/>
    <brk id="162" max="14" man="1"/>
    <brk id="206" max="14" man="1"/>
    <brk id="257" max="14" man="1"/>
    <brk id="296" max="14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A3" sqref="A3:F3"/>
    </sheetView>
  </sheetViews>
  <sheetFormatPr defaultColWidth="8.7109375" defaultRowHeight="12.75" customHeight="1"/>
  <cols>
    <col min="1" max="1" width="55.421875" style="1" customWidth="1"/>
    <col min="2" max="2" width="0" style="1" hidden="1" customWidth="1"/>
    <col min="3" max="5" width="8.7109375" style="1" customWidth="1"/>
    <col min="6" max="6" width="10.57421875" style="1" customWidth="1"/>
    <col min="7" max="16384" width="8.7109375" style="1" customWidth="1"/>
  </cols>
  <sheetData>
    <row r="1" spans="1:6" ht="12.75" customHeight="1">
      <c r="A1"/>
      <c r="B1" t="s">
        <v>174</v>
      </c>
      <c r="C1"/>
      <c r="D1"/>
      <c r="E1"/>
      <c r="F1"/>
    </row>
    <row r="2" spans="1:6" ht="12.75" customHeight="1">
      <c r="A2" s="113"/>
      <c r="B2" s="113"/>
      <c r="C2" s="113"/>
      <c r="D2" s="113"/>
      <c r="E2" s="113"/>
      <c r="F2"/>
    </row>
    <row r="3" spans="1:6" ht="12.75" customHeight="1">
      <c r="A3" s="901" t="s">
        <v>1442</v>
      </c>
      <c r="B3" s="902"/>
      <c r="C3" s="902"/>
      <c r="D3" s="902"/>
      <c r="E3" s="902"/>
      <c r="F3" s="902"/>
    </row>
    <row r="4" spans="1:6" ht="12.75" customHeight="1">
      <c r="A4" s="113"/>
      <c r="B4" s="113"/>
      <c r="C4" s="113"/>
      <c r="D4" s="113"/>
      <c r="E4" s="113"/>
      <c r="F4"/>
    </row>
    <row r="5" spans="1:6" ht="12.75" customHeight="1">
      <c r="A5" s="143"/>
      <c r="B5"/>
      <c r="C5"/>
      <c r="D5"/>
      <c r="E5"/>
      <c r="F5"/>
    </row>
    <row r="6" spans="1:6" ht="12.75" customHeight="1">
      <c r="A6" s="903" t="s">
        <v>175</v>
      </c>
      <c r="B6" s="904"/>
      <c r="C6" s="904"/>
      <c r="D6" s="904"/>
      <c r="E6" s="904"/>
      <c r="F6" s="904"/>
    </row>
    <row r="7" spans="1:6" ht="12.75" customHeight="1">
      <c r="A7" s="138"/>
      <c r="B7" s="138"/>
      <c r="C7"/>
      <c r="D7" s="138"/>
      <c r="E7" s="138"/>
      <c r="F7" s="137" t="s">
        <v>0</v>
      </c>
    </row>
    <row r="8" spans="1:6" ht="12.75" customHeight="1">
      <c r="A8" s="612" t="s">
        <v>176</v>
      </c>
      <c r="B8" s="612"/>
      <c r="C8" s="612">
        <v>2018</v>
      </c>
      <c r="D8" s="612">
        <v>2019</v>
      </c>
      <c r="E8" s="612">
        <v>2020</v>
      </c>
      <c r="F8" s="612" t="s">
        <v>42</v>
      </c>
    </row>
    <row r="9" spans="1:6" ht="22.5" customHeight="1">
      <c r="A9" s="140" t="s">
        <v>212</v>
      </c>
      <c r="B9" s="136"/>
      <c r="C9" s="141">
        <v>500</v>
      </c>
      <c r="D9" s="141">
        <v>500</v>
      </c>
      <c r="E9" s="613">
        <v>500</v>
      </c>
      <c r="F9" s="141">
        <f>SUM(C9:E9)</f>
        <v>1500</v>
      </c>
    </row>
    <row r="10" spans="1:6" ht="29.25" customHeight="1">
      <c r="A10" s="136" t="s">
        <v>177</v>
      </c>
      <c r="B10" s="139"/>
      <c r="C10" s="141">
        <v>1115</v>
      </c>
      <c r="D10" s="141">
        <v>1115</v>
      </c>
      <c r="E10" s="141">
        <v>1115</v>
      </c>
      <c r="F10" s="141">
        <f aca="true" t="shared" si="0" ref="F10:F21">SUM(C10:E10)</f>
        <v>3345</v>
      </c>
    </row>
    <row r="11" spans="1:6" ht="26.25" customHeight="1">
      <c r="A11" s="136" t="s">
        <v>178</v>
      </c>
      <c r="B11" s="139"/>
      <c r="C11" s="141">
        <v>1338</v>
      </c>
      <c r="D11" s="141">
        <v>1338</v>
      </c>
      <c r="E11" s="141">
        <v>1338</v>
      </c>
      <c r="F11" s="141">
        <f t="shared" si="0"/>
        <v>4014</v>
      </c>
    </row>
    <row r="12" spans="1:6" ht="26.25" customHeight="1">
      <c r="A12" s="614" t="s">
        <v>179</v>
      </c>
      <c r="B12" s="139"/>
      <c r="C12" s="141">
        <v>1658</v>
      </c>
      <c r="D12" s="141">
        <v>1658</v>
      </c>
      <c r="E12" s="141">
        <v>1658</v>
      </c>
      <c r="F12" s="141">
        <f t="shared" si="0"/>
        <v>4974</v>
      </c>
    </row>
    <row r="13" spans="1:6" ht="42" customHeight="1">
      <c r="A13" s="614" t="s">
        <v>243</v>
      </c>
      <c r="B13" s="139"/>
      <c r="C13" s="141">
        <v>83</v>
      </c>
      <c r="D13" s="141">
        <v>83</v>
      </c>
      <c r="E13" s="141">
        <v>83</v>
      </c>
      <c r="F13" s="141">
        <f t="shared" si="0"/>
        <v>249</v>
      </c>
    </row>
    <row r="14" spans="1:6" ht="24" customHeight="1">
      <c r="A14" s="136" t="s">
        <v>180</v>
      </c>
      <c r="B14" s="139"/>
      <c r="C14" s="141">
        <v>1829</v>
      </c>
      <c r="D14" s="141">
        <v>1829</v>
      </c>
      <c r="E14" s="141">
        <v>1829</v>
      </c>
      <c r="F14" s="141">
        <f t="shared" si="0"/>
        <v>5487</v>
      </c>
    </row>
    <row r="15" spans="1:6" ht="33.75" customHeight="1">
      <c r="A15" s="614" t="s">
        <v>181</v>
      </c>
      <c r="B15" s="139"/>
      <c r="C15" s="141">
        <v>250</v>
      </c>
      <c r="D15" s="141">
        <v>250</v>
      </c>
      <c r="E15" s="141">
        <v>250</v>
      </c>
      <c r="F15" s="141">
        <f t="shared" si="0"/>
        <v>750</v>
      </c>
    </row>
    <row r="16" spans="1:6" ht="23.25" customHeight="1">
      <c r="A16" s="136" t="s">
        <v>77</v>
      </c>
      <c r="B16" s="139"/>
      <c r="C16" s="141">
        <v>120</v>
      </c>
      <c r="D16" s="141">
        <v>120</v>
      </c>
      <c r="E16" s="141">
        <v>120</v>
      </c>
      <c r="F16" s="141">
        <f t="shared" si="0"/>
        <v>360</v>
      </c>
    </row>
    <row r="17" spans="1:6" ht="24.75" customHeight="1">
      <c r="A17" s="136" t="s">
        <v>182</v>
      </c>
      <c r="B17" s="139"/>
      <c r="C17" s="141">
        <v>42</v>
      </c>
      <c r="D17" s="141">
        <v>42</v>
      </c>
      <c r="E17" s="141">
        <v>42</v>
      </c>
      <c r="F17" s="141">
        <f t="shared" si="0"/>
        <v>126</v>
      </c>
    </row>
    <row r="18" spans="1:6" ht="21.75" customHeight="1">
      <c r="A18" s="136" t="s">
        <v>183</v>
      </c>
      <c r="B18" s="139"/>
      <c r="C18" s="141">
        <v>4500</v>
      </c>
      <c r="D18" s="141">
        <v>4500</v>
      </c>
      <c r="E18" s="141">
        <v>4500</v>
      </c>
      <c r="F18" s="141">
        <f t="shared" si="0"/>
        <v>13500</v>
      </c>
    </row>
    <row r="19" spans="1:6" ht="25.5" customHeight="1">
      <c r="A19" s="614" t="s">
        <v>184</v>
      </c>
      <c r="B19" s="139"/>
      <c r="C19" s="141">
        <v>166</v>
      </c>
      <c r="D19" s="141">
        <v>166</v>
      </c>
      <c r="E19" s="141">
        <v>166</v>
      </c>
      <c r="F19" s="141">
        <f t="shared" si="0"/>
        <v>498</v>
      </c>
    </row>
    <row r="20" spans="1:6" ht="18" customHeight="1">
      <c r="A20" s="615" t="s">
        <v>954</v>
      </c>
      <c r="B20" s="616"/>
      <c r="C20" s="617"/>
      <c r="D20" s="617">
        <v>225000</v>
      </c>
      <c r="E20" s="617"/>
      <c r="F20" s="617">
        <f t="shared" si="0"/>
        <v>225000</v>
      </c>
    </row>
    <row r="21" spans="1:6" ht="42" customHeight="1">
      <c r="A21" s="615" t="s">
        <v>1211</v>
      </c>
      <c r="B21" s="616"/>
      <c r="C21" s="617"/>
      <c r="D21" s="617">
        <v>25335</v>
      </c>
      <c r="E21" s="617">
        <v>25051</v>
      </c>
      <c r="F21" s="617">
        <f t="shared" si="0"/>
        <v>50386</v>
      </c>
    </row>
    <row r="22" spans="1:6" ht="12.75" customHeight="1">
      <c r="A22" s="140" t="s">
        <v>185</v>
      </c>
      <c r="B22" s="136"/>
      <c r="C22" s="141">
        <f>SUM(C9:C20)</f>
        <v>11601</v>
      </c>
      <c r="D22" s="141">
        <f>SUM(D9:D20)</f>
        <v>236601</v>
      </c>
      <c r="E22" s="141">
        <f>SUM(E9:E20)</f>
        <v>11601</v>
      </c>
      <c r="F22" s="141">
        <f>SUM(F9:F21)</f>
        <v>310189</v>
      </c>
    </row>
    <row r="23" spans="1:6" ht="12.75" customHeight="1">
      <c r="A23" s="88"/>
      <c r="B23" s="53"/>
      <c r="C23" s="142"/>
      <c r="D23" s="142"/>
      <c r="E23" s="142"/>
      <c r="F23" s="142"/>
    </row>
    <row r="24" spans="1:6" ht="12.75" customHeight="1">
      <c r="A24" s="143"/>
      <c r="B24"/>
      <c r="C24"/>
      <c r="D24"/>
      <c r="E24"/>
      <c r="F24"/>
    </row>
    <row r="25" spans="1:6" ht="12.75" customHeight="1">
      <c r="A25"/>
      <c r="B25"/>
      <c r="C25"/>
      <c r="D25"/>
      <c r="E25"/>
      <c r="F25"/>
    </row>
    <row r="26" spans="1:6" ht="12.75" customHeight="1">
      <c r="A26" s="905" t="s">
        <v>186</v>
      </c>
      <c r="B26" s="905"/>
      <c r="C26" s="905"/>
      <c r="D26" s="113"/>
      <c r="E26" s="113"/>
      <c r="F26"/>
    </row>
    <row r="27" spans="1:6" ht="12.75" customHeight="1">
      <c r="A27"/>
      <c r="B27"/>
      <c r="C27"/>
      <c r="D27"/>
      <c r="E27"/>
      <c r="F27"/>
    </row>
    <row r="28" spans="1:6" ht="12.75" customHeight="1">
      <c r="A28" s="102" t="s">
        <v>187</v>
      </c>
      <c r="B28" s="102"/>
      <c r="C28" s="102"/>
      <c r="D28" s="102"/>
      <c r="E28" s="102"/>
      <c r="F28" s="102"/>
    </row>
    <row r="29" spans="1:6" ht="12.75" customHeight="1">
      <c r="A29" s="102" t="s">
        <v>188</v>
      </c>
      <c r="B29" s="158">
        <v>1605</v>
      </c>
      <c r="C29" s="158"/>
      <c r="D29" s="158"/>
      <c r="E29" s="158"/>
      <c r="F29" s="228" t="s">
        <v>788</v>
      </c>
    </row>
    <row r="30" spans="1:6" ht="12.75" customHeight="1">
      <c r="A30" s="159" t="s">
        <v>189</v>
      </c>
      <c r="B30" s="158"/>
      <c r="C30" s="158"/>
      <c r="D30" s="158"/>
      <c r="E30" s="158"/>
      <c r="F30" s="228" t="s">
        <v>1212</v>
      </c>
    </row>
    <row r="31" spans="1:6" ht="12.75" customHeight="1">
      <c r="A31" s="159"/>
      <c r="B31" s="158"/>
      <c r="C31" s="158"/>
      <c r="D31" s="158"/>
      <c r="E31" s="158"/>
      <c r="F31" s="228"/>
    </row>
    <row r="32" spans="1:6" ht="12.75" customHeight="1">
      <c r="A32" s="102" t="s">
        <v>190</v>
      </c>
      <c r="B32" s="102"/>
      <c r="C32" s="102"/>
      <c r="D32" s="102"/>
      <c r="E32" s="102"/>
      <c r="F32" s="228" t="s">
        <v>200</v>
      </c>
    </row>
    <row r="33" spans="1:6" ht="12.75" customHeight="1">
      <c r="A33" s="102" t="s">
        <v>1214</v>
      </c>
      <c r="B33" s="102"/>
      <c r="C33" s="102"/>
      <c r="D33" s="102"/>
      <c r="E33" s="102"/>
      <c r="F33" s="228" t="s">
        <v>1215</v>
      </c>
    </row>
    <row r="34" spans="1:6" ht="12.75" customHeight="1">
      <c r="A34" s="160" t="s">
        <v>191</v>
      </c>
      <c r="B34" s="102"/>
      <c r="C34" s="102"/>
      <c r="D34" s="102"/>
      <c r="E34" s="102"/>
      <c r="F34" s="228" t="s">
        <v>1213</v>
      </c>
    </row>
  </sheetData>
  <sheetProtection selectLockedCells="1" selectUnlockedCells="1"/>
  <mergeCells count="3">
    <mergeCell ref="A3:F3"/>
    <mergeCell ref="A6:F6"/>
    <mergeCell ref="A26:C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9"/>
  <sheetViews>
    <sheetView zoomScaleSheetLayoutView="100" zoomScalePageLayoutView="0" workbookViewId="0" topLeftCell="A1">
      <selection activeCell="G3" sqref="G3:J3"/>
    </sheetView>
  </sheetViews>
  <sheetFormatPr defaultColWidth="8.7109375" defaultRowHeight="12.75" customHeight="1"/>
  <cols>
    <col min="1" max="1" width="3.8515625" style="1" customWidth="1"/>
    <col min="2" max="2" width="4.00390625" style="1" customWidth="1"/>
    <col min="3" max="3" width="5.8515625" style="1" customWidth="1"/>
    <col min="4" max="4" width="33.140625" style="1" customWidth="1"/>
    <col min="5" max="5" width="10.421875" style="1" customWidth="1"/>
    <col min="6" max="6" width="12.57421875" style="1" bestFit="1" customWidth="1"/>
    <col min="7" max="7" width="11.00390625" style="1" customWidth="1"/>
    <col min="8" max="8" width="11.140625" style="1" customWidth="1"/>
    <col min="9" max="9" width="9.7109375" style="1" customWidth="1"/>
    <col min="10" max="10" width="10.8515625" style="1" customWidth="1"/>
    <col min="11" max="11" width="13.57421875" style="1" customWidth="1"/>
    <col min="12" max="16384" width="8.7109375" style="1" customWidth="1"/>
  </cols>
  <sheetData>
    <row r="3" spans="5:10" ht="12.75" customHeight="1">
      <c r="E3" s="52"/>
      <c r="G3" s="912" t="s">
        <v>1443</v>
      </c>
      <c r="H3" s="912"/>
      <c r="I3" s="912"/>
      <c r="J3" s="912"/>
    </row>
    <row r="7" spans="1:11" ht="12.75" customHeight="1">
      <c r="A7" s="906" t="s">
        <v>244</v>
      </c>
      <c r="B7" s="906"/>
      <c r="C7" s="906"/>
      <c r="D7" s="906"/>
      <c r="E7" s="906"/>
      <c r="F7" s="906"/>
      <c r="G7" s="906"/>
      <c r="H7" s="906"/>
      <c r="I7" s="906"/>
      <c r="J7" s="906"/>
      <c r="K7" s="906"/>
    </row>
    <row r="8" ht="12.75" customHeight="1">
      <c r="K8" s="111" t="s">
        <v>215</v>
      </c>
    </row>
    <row r="9" spans="1:11" ht="12.75" customHeight="1">
      <c r="A9" s="33" t="s">
        <v>43</v>
      </c>
      <c r="B9" s="38" t="s">
        <v>44</v>
      </c>
      <c r="C9" s="33" t="s">
        <v>43</v>
      </c>
      <c r="D9" s="38" t="s">
        <v>44</v>
      </c>
      <c r="E9" s="43" t="s">
        <v>245</v>
      </c>
      <c r="F9" s="34" t="s">
        <v>246</v>
      </c>
      <c r="G9" s="34" t="s">
        <v>246</v>
      </c>
      <c r="H9" s="917" t="s">
        <v>49</v>
      </c>
      <c r="I9" s="917"/>
      <c r="J9" s="34" t="s">
        <v>50</v>
      </c>
      <c r="K9" s="34" t="s">
        <v>50</v>
      </c>
    </row>
    <row r="10" spans="1:11" ht="29.25" customHeight="1">
      <c r="A10" s="10"/>
      <c r="B10" s="24" t="s">
        <v>45</v>
      </c>
      <c r="C10" s="10"/>
      <c r="D10" s="24" t="s">
        <v>45</v>
      </c>
      <c r="E10" s="44" t="s">
        <v>51</v>
      </c>
      <c r="F10" s="45" t="s">
        <v>81</v>
      </c>
      <c r="G10" s="45" t="s">
        <v>52</v>
      </c>
      <c r="H10" s="45" t="s">
        <v>53</v>
      </c>
      <c r="I10" s="45" t="s">
        <v>54</v>
      </c>
      <c r="J10" s="45" t="s">
        <v>65</v>
      </c>
      <c r="K10" s="357" t="s">
        <v>940</v>
      </c>
    </row>
    <row r="11" spans="1:11" ht="12.75" customHeight="1">
      <c r="A11" s="920" t="s">
        <v>55</v>
      </c>
      <c r="B11" s="920"/>
      <c r="C11" s="46" t="s">
        <v>48</v>
      </c>
      <c r="D11" s="11"/>
      <c r="E11" s="70" t="s">
        <v>56</v>
      </c>
      <c r="F11" s="32" t="s">
        <v>56</v>
      </c>
      <c r="G11" s="32" t="s">
        <v>56</v>
      </c>
      <c r="H11" s="32" t="s">
        <v>56</v>
      </c>
      <c r="I11" s="32" t="s">
        <v>56</v>
      </c>
      <c r="J11" s="32" t="s">
        <v>57</v>
      </c>
      <c r="K11" s="32" t="s">
        <v>57</v>
      </c>
    </row>
    <row r="12" spans="1:11" ht="12.75" customHeight="1">
      <c r="A12" s="71" t="s">
        <v>13</v>
      </c>
      <c r="B12" s="35"/>
      <c r="C12" s="36" t="s">
        <v>84</v>
      </c>
      <c r="D12" s="37"/>
      <c r="E12" s="913">
        <v>10</v>
      </c>
      <c r="F12" s="915">
        <v>-10</v>
      </c>
      <c r="G12" s="915">
        <v>0</v>
      </c>
      <c r="H12" s="915">
        <v>0</v>
      </c>
      <c r="I12" s="915">
        <v>0</v>
      </c>
      <c r="J12" s="907">
        <v>34774</v>
      </c>
      <c r="K12" s="907">
        <v>33383</v>
      </c>
    </row>
    <row r="13" spans="1:11" ht="39" customHeight="1">
      <c r="A13" s="72"/>
      <c r="B13" s="73"/>
      <c r="C13" s="918" t="s">
        <v>787</v>
      </c>
      <c r="D13" s="919"/>
      <c r="E13" s="914"/>
      <c r="F13" s="916"/>
      <c r="G13" s="916"/>
      <c r="H13" s="916"/>
      <c r="I13" s="916"/>
      <c r="J13" s="908"/>
      <c r="K13" s="908"/>
    </row>
    <row r="14" spans="1:11" ht="12.75" customHeight="1">
      <c r="A14" s="921" t="s">
        <v>16</v>
      </c>
      <c r="B14" s="937"/>
      <c r="C14" s="929" t="s">
        <v>247</v>
      </c>
      <c r="D14" s="930"/>
      <c r="E14" s="927">
        <v>36</v>
      </c>
      <c r="F14" s="927"/>
      <c r="G14" s="927">
        <v>36</v>
      </c>
      <c r="H14" s="924">
        <v>35</v>
      </c>
      <c r="I14" s="924">
        <v>1</v>
      </c>
      <c r="J14" s="909">
        <v>193487</v>
      </c>
      <c r="K14" s="909">
        <v>161075</v>
      </c>
    </row>
    <row r="15" spans="1:11" ht="24" customHeight="1">
      <c r="A15" s="922"/>
      <c r="B15" s="938"/>
      <c r="C15" s="931"/>
      <c r="D15" s="932"/>
      <c r="E15" s="935"/>
      <c r="F15" s="935"/>
      <c r="G15" s="928"/>
      <c r="H15" s="925"/>
      <c r="I15" s="925"/>
      <c r="J15" s="910"/>
      <c r="K15" s="910"/>
    </row>
    <row r="16" spans="1:11" ht="12.75" customHeight="1">
      <c r="A16" s="923"/>
      <c r="B16" s="939"/>
      <c r="C16" s="933"/>
      <c r="D16" s="934"/>
      <c r="E16" s="936"/>
      <c r="F16" s="936"/>
      <c r="G16" s="916"/>
      <c r="H16" s="926"/>
      <c r="I16" s="926"/>
      <c r="J16" s="911"/>
      <c r="K16" s="911"/>
    </row>
    <row r="17" spans="1:11" ht="12.75" customHeight="1">
      <c r="A17" s="74" t="s">
        <v>17</v>
      </c>
      <c r="B17" s="48"/>
      <c r="C17" s="105" t="s">
        <v>58</v>
      </c>
      <c r="D17" s="104"/>
      <c r="E17" s="89"/>
      <c r="F17" s="89"/>
      <c r="G17" s="89"/>
      <c r="H17" s="103"/>
      <c r="I17" s="90"/>
      <c r="J17" s="91"/>
      <c r="K17" s="91"/>
    </row>
    <row r="18" spans="1:11" ht="12.75" customHeight="1">
      <c r="A18" s="74"/>
      <c r="B18" s="48" t="s">
        <v>13</v>
      </c>
      <c r="C18" s="106" t="s">
        <v>147</v>
      </c>
      <c r="D18" s="39"/>
      <c r="E18" s="89">
        <v>30.5</v>
      </c>
      <c r="F18" s="89"/>
      <c r="G18" s="89">
        <v>30.5</v>
      </c>
      <c r="H18" s="148">
        <v>24.5</v>
      </c>
      <c r="I18" s="90">
        <v>6</v>
      </c>
      <c r="J18" s="91">
        <v>124788</v>
      </c>
      <c r="K18" s="91">
        <v>121795</v>
      </c>
    </row>
    <row r="19" spans="1:11" ht="12.75" customHeight="1">
      <c r="A19" s="48"/>
      <c r="B19" s="47"/>
      <c r="C19" s="50"/>
      <c r="D19" s="39"/>
      <c r="E19" s="109"/>
      <c r="F19" s="92"/>
      <c r="G19" s="95"/>
      <c r="H19" s="93"/>
      <c r="I19" s="93"/>
      <c r="J19" s="96"/>
      <c r="K19" s="96"/>
    </row>
    <row r="20" spans="1:11" ht="12.75" customHeight="1">
      <c r="A20" s="5"/>
      <c r="B20" s="49" t="s">
        <v>16</v>
      </c>
      <c r="C20" s="152" t="s">
        <v>66</v>
      </c>
      <c r="D20" s="11"/>
      <c r="E20" s="153">
        <v>12</v>
      </c>
      <c r="F20" s="154">
        <v>0.5</v>
      </c>
      <c r="G20" s="155">
        <v>12.5</v>
      </c>
      <c r="H20" s="227">
        <v>8.5</v>
      </c>
      <c r="I20" s="156">
        <v>4</v>
      </c>
      <c r="J20" s="157">
        <v>61959</v>
      </c>
      <c r="K20" s="157">
        <v>58338</v>
      </c>
    </row>
    <row r="21" spans="1:11" ht="12.75" customHeight="1">
      <c r="A21" s="5"/>
      <c r="B21" s="51" t="s">
        <v>17</v>
      </c>
      <c r="C21" s="152" t="s">
        <v>211</v>
      </c>
      <c r="D21" s="24"/>
      <c r="E21" s="110">
        <v>36</v>
      </c>
      <c r="F21" s="89">
        <v>1</v>
      </c>
      <c r="G21" s="94">
        <v>37</v>
      </c>
      <c r="H21" s="90">
        <v>36</v>
      </c>
      <c r="I21" s="90">
        <v>1</v>
      </c>
      <c r="J21" s="96">
        <v>164886</v>
      </c>
      <c r="K21" s="96">
        <v>154660</v>
      </c>
    </row>
    <row r="22" spans="1:11" ht="12.75" customHeight="1">
      <c r="A22" s="40"/>
      <c r="B22" s="40"/>
      <c r="C22" s="6" t="s">
        <v>42</v>
      </c>
      <c r="D22" s="6"/>
      <c r="E22" s="97">
        <f>SUM(E12:E21)</f>
        <v>124.5</v>
      </c>
      <c r="F22" s="98">
        <f>SUM(F14:F21)</f>
        <v>1.5</v>
      </c>
      <c r="G22" s="99">
        <f>SUM(G12:G21)</f>
        <v>116</v>
      </c>
      <c r="H22" s="149">
        <f>SUM(H12,H14,H18,H20,H21)</f>
        <v>104</v>
      </c>
      <c r="I22" s="100">
        <f>SUM(I12:I21)</f>
        <v>12</v>
      </c>
      <c r="J22" s="101">
        <f>SUM(J12:J21)</f>
        <v>579894</v>
      </c>
      <c r="K22" s="101">
        <f>SUM(K12:K21)</f>
        <v>529251</v>
      </c>
    </row>
    <row r="23" spans="1:2" ht="12.75" customHeight="1">
      <c r="A23" s="8"/>
      <c r="B23" s="8"/>
    </row>
    <row r="24" spans="1:2" ht="12.75" customHeight="1">
      <c r="A24" s="8"/>
      <c r="B24" s="8"/>
    </row>
    <row r="25" spans="1:9" ht="12.75" customHeight="1">
      <c r="A25" s="8"/>
      <c r="B25" s="8"/>
      <c r="D25" s="7"/>
      <c r="E25" s="7"/>
      <c r="F25" s="7"/>
      <c r="G25" s="7"/>
      <c r="H25" s="7"/>
      <c r="I25" s="7"/>
    </row>
    <row r="26" spans="1:9" ht="12.75" customHeight="1">
      <c r="A26" s="8"/>
      <c r="B26" s="8"/>
      <c r="D26" s="7"/>
      <c r="E26" s="7"/>
      <c r="F26" s="7"/>
      <c r="G26" s="7"/>
      <c r="H26" s="7"/>
      <c r="I26" s="7"/>
    </row>
    <row r="27" spans="4:9" ht="12.75" customHeight="1">
      <c r="D27" s="7"/>
      <c r="E27" s="7"/>
      <c r="F27" s="7"/>
      <c r="G27" s="7"/>
      <c r="H27" s="7"/>
      <c r="I27" s="7"/>
    </row>
    <row r="28" spans="4:9" ht="12.75" customHeight="1">
      <c r="D28" s="7"/>
      <c r="E28" s="7"/>
      <c r="F28" s="7"/>
      <c r="G28" s="7"/>
      <c r="H28" s="7"/>
      <c r="I28" s="7"/>
    </row>
    <row r="29" ht="12.75" customHeight="1">
      <c r="D29" s="55"/>
    </row>
  </sheetData>
  <sheetProtection selectLockedCells="1" selectUnlockedCells="1"/>
  <mergeCells count="22">
    <mergeCell ref="J14:J16"/>
    <mergeCell ref="H14:H16"/>
    <mergeCell ref="G12:G13"/>
    <mergeCell ref="H12:H13"/>
    <mergeCell ref="I12:I13"/>
    <mergeCell ref="B14:B16"/>
    <mergeCell ref="A14:A16"/>
    <mergeCell ref="I14:I16"/>
    <mergeCell ref="G14:G16"/>
    <mergeCell ref="C14:D16"/>
    <mergeCell ref="F14:F16"/>
    <mergeCell ref="E14:E16"/>
    <mergeCell ref="A7:K7"/>
    <mergeCell ref="K12:K13"/>
    <mergeCell ref="K14:K16"/>
    <mergeCell ref="G3:J3"/>
    <mergeCell ref="E12:E13"/>
    <mergeCell ref="F12:F13"/>
    <mergeCell ref="H9:I9"/>
    <mergeCell ref="C13:D13"/>
    <mergeCell ref="A11:B11"/>
    <mergeCell ref="J12:J13"/>
  </mergeCells>
  <printOptions horizontalCentered="1"/>
  <pageMargins left="0.4724409448818898" right="0.1968503937007874" top="0.5905511811023623" bottom="0.1968503937007874" header="0" footer="0"/>
  <pageSetup horizontalDpi="600" verticalDpi="600" orientation="landscape" paperSize="9" scale="10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9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1" sqref="N1:R1"/>
    </sheetView>
  </sheetViews>
  <sheetFormatPr defaultColWidth="8.8515625" defaultRowHeight="12.75"/>
  <cols>
    <col min="1" max="1" width="8.28125" style="459" customWidth="1"/>
    <col min="2" max="2" width="41.00390625" style="459" customWidth="1"/>
    <col min="3" max="3" width="15.140625" style="459" customWidth="1"/>
    <col min="4" max="4" width="13.28125" style="459" customWidth="1"/>
    <col min="5" max="5" width="11.00390625" style="459" customWidth="1"/>
    <col min="6" max="6" width="10.8515625" style="459" customWidth="1"/>
    <col min="7" max="7" width="10.00390625" style="459" customWidth="1"/>
    <col min="8" max="8" width="10.7109375" style="459" customWidth="1"/>
    <col min="9" max="9" width="10.140625" style="459" customWidth="1"/>
    <col min="10" max="10" width="10.8515625" style="459" customWidth="1"/>
    <col min="11" max="11" width="11.8515625" style="459" customWidth="1"/>
    <col min="12" max="12" width="11.140625" style="459" customWidth="1"/>
    <col min="13" max="13" width="13.00390625" style="459" customWidth="1"/>
    <col min="14" max="14" width="14.421875" style="459" customWidth="1"/>
    <col min="15" max="15" width="11.00390625" style="459" customWidth="1"/>
    <col min="16" max="16" width="11.28125" style="459" customWidth="1"/>
    <col min="17" max="17" width="14.140625" style="459" customWidth="1"/>
    <col min="18" max="18" width="14.421875" style="459" customWidth="1"/>
    <col min="19" max="19" width="8.8515625" style="459" customWidth="1"/>
    <col min="20" max="20" width="12.7109375" style="459" bestFit="1" customWidth="1"/>
    <col min="21" max="16384" width="8.8515625" style="459" customWidth="1"/>
  </cols>
  <sheetData>
    <row r="1" spans="14:18" ht="17.25" customHeight="1">
      <c r="N1" s="944" t="s">
        <v>1444</v>
      </c>
      <c r="O1" s="944"/>
      <c r="P1" s="944"/>
      <c r="Q1" s="944"/>
      <c r="R1" s="944"/>
    </row>
    <row r="2" spans="1:18" ht="15.75">
      <c r="A2" s="945" t="s">
        <v>1081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</row>
    <row r="3" spans="1:18" ht="16.5" thickBot="1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943" t="s">
        <v>1098</v>
      </c>
      <c r="R3" s="943"/>
    </row>
    <row r="4" spans="1:18" ht="15" customHeight="1">
      <c r="A4" s="948" t="s">
        <v>1</v>
      </c>
      <c r="B4" s="949"/>
      <c r="C4" s="946" t="s">
        <v>63</v>
      </c>
      <c r="D4" s="947"/>
      <c r="E4" s="946" t="s">
        <v>80</v>
      </c>
      <c r="F4" s="947"/>
      <c r="G4" s="946" t="s">
        <v>64</v>
      </c>
      <c r="H4" s="947"/>
      <c r="I4" s="946" t="s">
        <v>75</v>
      </c>
      <c r="J4" s="947"/>
      <c r="K4" s="946" t="s">
        <v>165</v>
      </c>
      <c r="L4" s="947"/>
      <c r="M4" s="946" t="s">
        <v>153</v>
      </c>
      <c r="N4" s="947"/>
      <c r="O4" s="946" t="s">
        <v>1093</v>
      </c>
      <c r="P4" s="947"/>
      <c r="Q4" s="940" t="s">
        <v>42</v>
      </c>
      <c r="R4" s="940"/>
    </row>
    <row r="5" spans="1:18" ht="16.5" thickBot="1">
      <c r="A5" s="950"/>
      <c r="B5" s="951"/>
      <c r="C5" s="480" t="s">
        <v>1082</v>
      </c>
      <c r="D5" s="478" t="s">
        <v>1083</v>
      </c>
      <c r="E5" s="480" t="s">
        <v>1082</v>
      </c>
      <c r="F5" s="478" t="s">
        <v>1083</v>
      </c>
      <c r="G5" s="480" t="s">
        <v>1082</v>
      </c>
      <c r="H5" s="478" t="s">
        <v>1083</v>
      </c>
      <c r="I5" s="480" t="s">
        <v>1082</v>
      </c>
      <c r="J5" s="478" t="s">
        <v>1083</v>
      </c>
      <c r="K5" s="480" t="s">
        <v>1082</v>
      </c>
      <c r="L5" s="478" t="s">
        <v>1083</v>
      </c>
      <c r="M5" s="480" t="s">
        <v>1082</v>
      </c>
      <c r="N5" s="478" t="s">
        <v>1083</v>
      </c>
      <c r="O5" s="480" t="s">
        <v>1082</v>
      </c>
      <c r="P5" s="478" t="s">
        <v>1083</v>
      </c>
      <c r="Q5" s="479" t="s">
        <v>1082</v>
      </c>
      <c r="R5" s="479" t="s">
        <v>1083</v>
      </c>
    </row>
    <row r="6" spans="1:18" ht="12.75">
      <c r="A6" s="685" t="s">
        <v>255</v>
      </c>
      <c r="B6" s="686" t="s">
        <v>963</v>
      </c>
      <c r="C6" s="687">
        <v>21012719</v>
      </c>
      <c r="D6" s="688">
        <v>13106450</v>
      </c>
      <c r="E6" s="687">
        <v>548336</v>
      </c>
      <c r="F6" s="688">
        <v>1289147</v>
      </c>
      <c r="G6" s="687">
        <v>0</v>
      </c>
      <c r="H6" s="688">
        <v>80736</v>
      </c>
      <c r="I6" s="687">
        <v>224</v>
      </c>
      <c r="J6" s="688">
        <v>82575</v>
      </c>
      <c r="K6" s="687">
        <v>134823</v>
      </c>
      <c r="L6" s="688">
        <v>12558</v>
      </c>
      <c r="M6" s="687"/>
      <c r="N6" s="688"/>
      <c r="O6" s="687">
        <v>0</v>
      </c>
      <c r="P6" s="688">
        <v>416203</v>
      </c>
      <c r="Q6" s="689">
        <f>SUM(C6,E6,G6,I6,K6,M6,O6)</f>
        <v>21696102</v>
      </c>
      <c r="R6" s="689">
        <f>SUM(D6,F6,H6,J6,L6,N6,P6)</f>
        <v>14987669</v>
      </c>
    </row>
    <row r="7" spans="1:18" ht="12.75">
      <c r="A7" s="679" t="s">
        <v>260</v>
      </c>
      <c r="B7" s="680" t="s">
        <v>964</v>
      </c>
      <c r="C7" s="469">
        <v>21012719</v>
      </c>
      <c r="D7" s="470">
        <v>13106450</v>
      </c>
      <c r="E7" s="469">
        <v>548336</v>
      </c>
      <c r="F7" s="470">
        <v>1289147</v>
      </c>
      <c r="G7" s="469">
        <v>0</v>
      </c>
      <c r="H7" s="470">
        <v>80736</v>
      </c>
      <c r="I7" s="469">
        <v>224</v>
      </c>
      <c r="J7" s="470">
        <v>82575</v>
      </c>
      <c r="K7" s="469">
        <v>134823</v>
      </c>
      <c r="L7" s="470">
        <v>12558</v>
      </c>
      <c r="M7" s="469"/>
      <c r="N7" s="470"/>
      <c r="O7" s="469">
        <v>0</v>
      </c>
      <c r="P7" s="470">
        <v>416203</v>
      </c>
      <c r="Q7" s="473">
        <f aca="true" t="shared" si="0" ref="Q7:Q70">SUM(C7,E7,G7,I7,K7,M7,O7)</f>
        <v>21696102</v>
      </c>
      <c r="R7" s="473">
        <f aca="true" t="shared" si="1" ref="R7:R37">SUM(D7,F7,H7,J7,L7,N7,P7)</f>
        <v>14987669</v>
      </c>
    </row>
    <row r="8" spans="1:21" ht="25.5">
      <c r="A8" s="677" t="s">
        <v>261</v>
      </c>
      <c r="B8" s="678" t="s">
        <v>965</v>
      </c>
      <c r="C8" s="467">
        <v>2476237346</v>
      </c>
      <c r="D8" s="468">
        <v>2521427112</v>
      </c>
      <c r="E8" s="467"/>
      <c r="F8" s="468"/>
      <c r="G8" s="467"/>
      <c r="H8" s="468"/>
      <c r="I8" s="467"/>
      <c r="J8" s="468"/>
      <c r="K8" s="467"/>
      <c r="L8" s="468"/>
      <c r="M8" s="467">
        <v>0</v>
      </c>
      <c r="N8" s="468">
        <v>4000593109</v>
      </c>
      <c r="O8" s="467"/>
      <c r="P8" s="468"/>
      <c r="Q8" s="474">
        <f t="shared" si="0"/>
        <v>2476237346</v>
      </c>
      <c r="R8" s="474">
        <f t="shared" si="1"/>
        <v>6522020221</v>
      </c>
      <c r="S8" s="463"/>
      <c r="U8" s="464"/>
    </row>
    <row r="9" spans="1:21" ht="25.5">
      <c r="A9" s="677" t="s">
        <v>262</v>
      </c>
      <c r="B9" s="678" t="s">
        <v>966</v>
      </c>
      <c r="C9" s="467">
        <v>20987465</v>
      </c>
      <c r="D9" s="468">
        <v>15129711</v>
      </c>
      <c r="E9" s="467">
        <v>1672222</v>
      </c>
      <c r="F9" s="468">
        <v>1787721</v>
      </c>
      <c r="G9" s="467">
        <v>43922</v>
      </c>
      <c r="H9" s="468">
        <v>4595917</v>
      </c>
      <c r="I9" s="467">
        <v>1762057</v>
      </c>
      <c r="J9" s="468">
        <v>1831269</v>
      </c>
      <c r="K9" s="467">
        <v>3966379</v>
      </c>
      <c r="L9" s="468">
        <v>3103469</v>
      </c>
      <c r="M9" s="467">
        <v>30529148</v>
      </c>
      <c r="N9" s="468">
        <v>296285790</v>
      </c>
      <c r="O9" s="467"/>
      <c r="P9" s="468"/>
      <c r="Q9" s="474">
        <f t="shared" si="0"/>
        <v>58961193</v>
      </c>
      <c r="R9" s="474">
        <f t="shared" si="1"/>
        <v>322733877</v>
      </c>
      <c r="S9" s="463"/>
      <c r="U9" s="464"/>
    </row>
    <row r="10" spans="1:21" ht="12.75">
      <c r="A10" s="677" t="s">
        <v>268</v>
      </c>
      <c r="B10" s="678" t="s">
        <v>967</v>
      </c>
      <c r="C10" s="467">
        <v>4778926</v>
      </c>
      <c r="D10" s="468">
        <v>4855926</v>
      </c>
      <c r="E10" s="467"/>
      <c r="F10" s="468"/>
      <c r="G10" s="467"/>
      <c r="H10" s="468"/>
      <c r="I10" s="467"/>
      <c r="J10" s="468">
        <v>5404880</v>
      </c>
      <c r="K10" s="467"/>
      <c r="L10" s="468"/>
      <c r="M10" s="467">
        <v>4911338423</v>
      </c>
      <c r="N10" s="468">
        <v>0</v>
      </c>
      <c r="O10" s="467"/>
      <c r="P10" s="468"/>
      <c r="Q10" s="474">
        <f t="shared" si="0"/>
        <v>4916117349</v>
      </c>
      <c r="R10" s="474">
        <f t="shared" si="1"/>
        <v>10260806</v>
      </c>
      <c r="S10" s="463"/>
      <c r="U10" s="464"/>
    </row>
    <row r="11" spans="1:21" ht="12.75">
      <c r="A11" s="679" t="s">
        <v>272</v>
      </c>
      <c r="B11" s="680" t="s">
        <v>968</v>
      </c>
      <c r="C11" s="469">
        <v>2502003737</v>
      </c>
      <c r="D11" s="470">
        <v>2541412749</v>
      </c>
      <c r="E11" s="469">
        <v>1672222</v>
      </c>
      <c r="F11" s="470">
        <v>1787721</v>
      </c>
      <c r="G11" s="469">
        <v>43922</v>
      </c>
      <c r="H11" s="470">
        <v>4595917</v>
      </c>
      <c r="I11" s="469">
        <v>1762057</v>
      </c>
      <c r="J11" s="470">
        <v>7236149</v>
      </c>
      <c r="K11" s="469">
        <v>3966379</v>
      </c>
      <c r="L11" s="470">
        <v>3103469</v>
      </c>
      <c r="M11" s="469">
        <v>4941867571</v>
      </c>
      <c r="N11" s="470">
        <v>4296878899</v>
      </c>
      <c r="O11" s="469"/>
      <c r="P11" s="470"/>
      <c r="Q11" s="473">
        <f t="shared" si="0"/>
        <v>7451315888</v>
      </c>
      <c r="R11" s="473">
        <f t="shared" si="1"/>
        <v>6855014904</v>
      </c>
      <c r="S11" s="465"/>
      <c r="U11" s="466"/>
    </row>
    <row r="12" spans="1:18" ht="25.5">
      <c r="A12" s="677" t="s">
        <v>273</v>
      </c>
      <c r="B12" s="678" t="s">
        <v>969</v>
      </c>
      <c r="C12" s="467">
        <v>6600000</v>
      </c>
      <c r="D12" s="468">
        <v>6610000</v>
      </c>
      <c r="E12" s="467"/>
      <c r="F12" s="468"/>
      <c r="G12" s="467"/>
      <c r="H12" s="468"/>
      <c r="I12" s="467"/>
      <c r="J12" s="468"/>
      <c r="K12" s="467"/>
      <c r="L12" s="468"/>
      <c r="M12" s="467"/>
      <c r="N12" s="468"/>
      <c r="O12" s="467"/>
      <c r="P12" s="468"/>
      <c r="Q12" s="474">
        <f t="shared" si="0"/>
        <v>6600000</v>
      </c>
      <c r="R12" s="474">
        <f t="shared" si="1"/>
        <v>6610000</v>
      </c>
    </row>
    <row r="13" spans="1:24" ht="25.5">
      <c r="A13" s="677" t="s">
        <v>275</v>
      </c>
      <c r="B13" s="678" t="s">
        <v>970</v>
      </c>
      <c r="C13" s="467">
        <v>6490000</v>
      </c>
      <c r="D13" s="468">
        <v>6490000</v>
      </c>
      <c r="E13" s="467"/>
      <c r="F13" s="468"/>
      <c r="G13" s="467"/>
      <c r="H13" s="468"/>
      <c r="I13" s="467"/>
      <c r="J13" s="468"/>
      <c r="K13" s="467"/>
      <c r="L13" s="468"/>
      <c r="M13" s="467"/>
      <c r="N13" s="468"/>
      <c r="O13" s="467"/>
      <c r="P13" s="468"/>
      <c r="Q13" s="474">
        <f t="shared" si="0"/>
        <v>6490000</v>
      </c>
      <c r="R13" s="474">
        <f t="shared" si="1"/>
        <v>6490000</v>
      </c>
      <c r="V13" s="463"/>
      <c r="X13" s="464"/>
    </row>
    <row r="14" spans="1:24" ht="12.75">
      <c r="A14" s="677" t="s">
        <v>283</v>
      </c>
      <c r="B14" s="678" t="s">
        <v>971</v>
      </c>
      <c r="C14" s="467">
        <v>110000</v>
      </c>
      <c r="D14" s="468">
        <v>120000</v>
      </c>
      <c r="E14" s="467"/>
      <c r="F14" s="468"/>
      <c r="G14" s="467"/>
      <c r="H14" s="468"/>
      <c r="I14" s="467"/>
      <c r="J14" s="468"/>
      <c r="K14" s="467"/>
      <c r="L14" s="468"/>
      <c r="M14" s="467"/>
      <c r="N14" s="468"/>
      <c r="O14" s="467"/>
      <c r="P14" s="468"/>
      <c r="Q14" s="474">
        <f t="shared" si="0"/>
        <v>110000</v>
      </c>
      <c r="R14" s="474">
        <f t="shared" si="1"/>
        <v>120000</v>
      </c>
      <c r="V14" s="465"/>
      <c r="X14" s="466"/>
    </row>
    <row r="15" spans="1:24" ht="25.5">
      <c r="A15" s="679" t="s">
        <v>296</v>
      </c>
      <c r="B15" s="680" t="s">
        <v>972</v>
      </c>
      <c r="C15" s="469">
        <v>6600000</v>
      </c>
      <c r="D15" s="470">
        <v>6610000</v>
      </c>
      <c r="E15" s="469"/>
      <c r="F15" s="470"/>
      <c r="G15" s="469"/>
      <c r="H15" s="470"/>
      <c r="I15" s="469"/>
      <c r="J15" s="470"/>
      <c r="K15" s="469"/>
      <c r="L15" s="470"/>
      <c r="M15" s="469"/>
      <c r="N15" s="470"/>
      <c r="O15" s="469"/>
      <c r="P15" s="470"/>
      <c r="Q15" s="473">
        <f t="shared" si="0"/>
        <v>6600000</v>
      </c>
      <c r="R15" s="473">
        <f t="shared" si="1"/>
        <v>6610000</v>
      </c>
      <c r="V15" s="465"/>
      <c r="X15" s="466"/>
    </row>
    <row r="16" spans="1:22" ht="25.5">
      <c r="A16" s="677" t="s">
        <v>299</v>
      </c>
      <c r="B16" s="678" t="s">
        <v>973</v>
      </c>
      <c r="C16" s="467">
        <v>953109674</v>
      </c>
      <c r="D16" s="468">
        <v>888057534</v>
      </c>
      <c r="E16" s="467"/>
      <c r="F16" s="468"/>
      <c r="G16" s="467"/>
      <c r="H16" s="468"/>
      <c r="I16" s="467"/>
      <c r="J16" s="468"/>
      <c r="K16" s="467"/>
      <c r="L16" s="468"/>
      <c r="M16" s="467"/>
      <c r="N16" s="468"/>
      <c r="O16" s="467"/>
      <c r="P16" s="468"/>
      <c r="Q16" s="474">
        <f t="shared" si="0"/>
        <v>953109674</v>
      </c>
      <c r="R16" s="474">
        <f t="shared" si="1"/>
        <v>888057534</v>
      </c>
      <c r="V16" s="463"/>
    </row>
    <row r="17" spans="1:22" ht="12.75">
      <c r="A17" s="677" t="s">
        <v>305</v>
      </c>
      <c r="B17" s="678" t="s">
        <v>974</v>
      </c>
      <c r="C17" s="467">
        <v>953109674</v>
      </c>
      <c r="D17" s="468">
        <v>888057534</v>
      </c>
      <c r="E17" s="467"/>
      <c r="F17" s="468"/>
      <c r="G17" s="467"/>
      <c r="H17" s="468"/>
      <c r="I17" s="467"/>
      <c r="J17" s="468"/>
      <c r="K17" s="467"/>
      <c r="L17" s="468"/>
      <c r="M17" s="467"/>
      <c r="N17" s="468"/>
      <c r="O17" s="467"/>
      <c r="P17" s="468"/>
      <c r="Q17" s="474">
        <f t="shared" si="0"/>
        <v>953109674</v>
      </c>
      <c r="R17" s="474">
        <f t="shared" si="1"/>
        <v>888057534</v>
      </c>
      <c r="V17" s="465"/>
    </row>
    <row r="18" spans="1:21" ht="25.5">
      <c r="A18" s="679" t="s">
        <v>313</v>
      </c>
      <c r="B18" s="680" t="s">
        <v>975</v>
      </c>
      <c r="C18" s="469">
        <v>953109674</v>
      </c>
      <c r="D18" s="470">
        <v>888057534</v>
      </c>
      <c r="E18" s="469"/>
      <c r="F18" s="470"/>
      <c r="G18" s="469"/>
      <c r="H18" s="470"/>
      <c r="I18" s="469"/>
      <c r="J18" s="470"/>
      <c r="K18" s="469"/>
      <c r="L18" s="470"/>
      <c r="M18" s="469"/>
      <c r="N18" s="470"/>
      <c r="O18" s="469"/>
      <c r="P18" s="470"/>
      <c r="Q18" s="473">
        <f t="shared" si="0"/>
        <v>953109674</v>
      </c>
      <c r="R18" s="473">
        <f t="shared" si="1"/>
        <v>888057534</v>
      </c>
      <c r="S18" s="465"/>
      <c r="U18" s="466"/>
    </row>
    <row r="19" spans="1:21" ht="38.25">
      <c r="A19" s="679" t="s">
        <v>315</v>
      </c>
      <c r="B19" s="680" t="s">
        <v>976</v>
      </c>
      <c r="C19" s="469">
        <v>3482726130</v>
      </c>
      <c r="D19" s="470">
        <v>3449186733</v>
      </c>
      <c r="E19" s="469">
        <v>2220558</v>
      </c>
      <c r="F19" s="470">
        <v>3076868</v>
      </c>
      <c r="G19" s="469">
        <v>43922</v>
      </c>
      <c r="H19" s="470">
        <v>4676653</v>
      </c>
      <c r="I19" s="469">
        <v>1762281</v>
      </c>
      <c r="J19" s="470">
        <v>7318724</v>
      </c>
      <c r="K19" s="469">
        <v>4101202</v>
      </c>
      <c r="L19" s="470">
        <v>3116027</v>
      </c>
      <c r="M19" s="469">
        <v>4941867571</v>
      </c>
      <c r="N19" s="470">
        <v>4296878899</v>
      </c>
      <c r="O19" s="469">
        <v>0</v>
      </c>
      <c r="P19" s="470">
        <v>416203</v>
      </c>
      <c r="Q19" s="473">
        <f t="shared" si="0"/>
        <v>8432721664</v>
      </c>
      <c r="R19" s="473">
        <f t="shared" si="1"/>
        <v>7764670107</v>
      </c>
      <c r="S19" s="463"/>
      <c r="U19" s="464"/>
    </row>
    <row r="20" spans="1:21" ht="12.75">
      <c r="A20" s="679">
        <v>29</v>
      </c>
      <c r="B20" s="681" t="s">
        <v>1085</v>
      </c>
      <c r="C20" s="469"/>
      <c r="D20" s="470"/>
      <c r="E20" s="469"/>
      <c r="F20" s="470"/>
      <c r="G20" s="469">
        <v>64289</v>
      </c>
      <c r="H20" s="470">
        <v>116240</v>
      </c>
      <c r="I20" s="469">
        <v>2901132</v>
      </c>
      <c r="J20" s="470">
        <v>2029236</v>
      </c>
      <c r="K20" s="469"/>
      <c r="L20" s="470"/>
      <c r="M20" s="469"/>
      <c r="N20" s="470"/>
      <c r="O20" s="469"/>
      <c r="P20" s="470"/>
      <c r="Q20" s="474">
        <f t="shared" si="0"/>
        <v>2965421</v>
      </c>
      <c r="R20" s="474">
        <f t="shared" si="1"/>
        <v>2145476</v>
      </c>
      <c r="S20" s="465"/>
      <c r="U20" s="466"/>
    </row>
    <row r="21" spans="1:21" ht="12.75">
      <c r="A21" s="679">
        <v>34</v>
      </c>
      <c r="B21" s="682" t="s">
        <v>1086</v>
      </c>
      <c r="C21" s="469"/>
      <c r="D21" s="470"/>
      <c r="E21" s="469"/>
      <c r="F21" s="470"/>
      <c r="G21" s="469">
        <v>64289</v>
      </c>
      <c r="H21" s="470">
        <v>116240</v>
      </c>
      <c r="I21" s="469">
        <v>2901132</v>
      </c>
      <c r="J21" s="470">
        <v>2029236</v>
      </c>
      <c r="K21" s="469"/>
      <c r="L21" s="470"/>
      <c r="M21" s="469"/>
      <c r="N21" s="470"/>
      <c r="O21" s="469"/>
      <c r="P21" s="470"/>
      <c r="Q21" s="474">
        <f t="shared" si="0"/>
        <v>2965421</v>
      </c>
      <c r="R21" s="474">
        <f t="shared" si="1"/>
        <v>2145476</v>
      </c>
      <c r="S21" s="465"/>
      <c r="U21" s="466"/>
    </row>
    <row r="22" spans="1:22" ht="25.5">
      <c r="A22" s="679">
        <v>43</v>
      </c>
      <c r="B22" s="682" t="s">
        <v>1087</v>
      </c>
      <c r="C22" s="469"/>
      <c r="D22" s="470"/>
      <c r="E22" s="469"/>
      <c r="F22" s="470"/>
      <c r="G22" s="469">
        <v>64289</v>
      </c>
      <c r="H22" s="470">
        <v>116240</v>
      </c>
      <c r="I22" s="469">
        <v>2901132</v>
      </c>
      <c r="J22" s="470">
        <v>2029236</v>
      </c>
      <c r="K22" s="469"/>
      <c r="L22" s="470"/>
      <c r="M22" s="469"/>
      <c r="N22" s="470"/>
      <c r="O22" s="469"/>
      <c r="P22" s="470"/>
      <c r="Q22" s="474">
        <f t="shared" si="0"/>
        <v>2965421</v>
      </c>
      <c r="R22" s="474">
        <f t="shared" si="1"/>
        <v>2145476</v>
      </c>
      <c r="V22" s="463"/>
    </row>
    <row r="23" spans="1:25" ht="12.75">
      <c r="A23" s="677" t="s">
        <v>368</v>
      </c>
      <c r="B23" s="678" t="s">
        <v>977</v>
      </c>
      <c r="C23" s="467">
        <v>293730</v>
      </c>
      <c r="D23" s="468">
        <v>241255</v>
      </c>
      <c r="E23" s="467">
        <v>154970</v>
      </c>
      <c r="F23" s="468">
        <v>154210</v>
      </c>
      <c r="G23" s="467">
        <v>168770</v>
      </c>
      <c r="H23" s="468">
        <v>119755</v>
      </c>
      <c r="I23" s="467">
        <v>1217420</v>
      </c>
      <c r="J23" s="468">
        <v>1241440</v>
      </c>
      <c r="K23" s="467">
        <v>41815</v>
      </c>
      <c r="L23" s="468">
        <v>25500</v>
      </c>
      <c r="M23" s="467"/>
      <c r="N23" s="468"/>
      <c r="O23" s="467">
        <v>0</v>
      </c>
      <c r="P23" s="468">
        <v>28340</v>
      </c>
      <c r="Q23" s="474">
        <f t="shared" si="0"/>
        <v>1876705</v>
      </c>
      <c r="R23" s="474">
        <f t="shared" si="1"/>
        <v>1810500</v>
      </c>
      <c r="V23" s="465"/>
      <c r="X23" s="466"/>
      <c r="Y23" s="466"/>
    </row>
    <row r="24" spans="1:18" ht="25.5">
      <c r="A24" s="679" t="s">
        <v>377</v>
      </c>
      <c r="B24" s="680" t="s">
        <v>978</v>
      </c>
      <c r="C24" s="469">
        <v>293730</v>
      </c>
      <c r="D24" s="470">
        <v>241255</v>
      </c>
      <c r="E24" s="469">
        <v>154970</v>
      </c>
      <c r="F24" s="470">
        <v>154210</v>
      </c>
      <c r="G24" s="469">
        <v>168770</v>
      </c>
      <c r="H24" s="470">
        <v>119755</v>
      </c>
      <c r="I24" s="469">
        <v>1217420</v>
      </c>
      <c r="J24" s="470">
        <v>1241440</v>
      </c>
      <c r="K24" s="469">
        <v>41815</v>
      </c>
      <c r="L24" s="470">
        <v>25500</v>
      </c>
      <c r="M24" s="469"/>
      <c r="N24" s="470"/>
      <c r="O24" s="469">
        <v>0</v>
      </c>
      <c r="P24" s="470">
        <v>28340</v>
      </c>
      <c r="Q24" s="473">
        <f t="shared" si="0"/>
        <v>1876705</v>
      </c>
      <c r="R24" s="473">
        <f t="shared" si="1"/>
        <v>1810500</v>
      </c>
    </row>
    <row r="25" spans="1:18" ht="12.75">
      <c r="A25" s="677" t="s">
        <v>380</v>
      </c>
      <c r="B25" s="678" t="s">
        <v>979</v>
      </c>
      <c r="C25" s="467">
        <v>229413643</v>
      </c>
      <c r="D25" s="468">
        <v>214714486</v>
      </c>
      <c r="E25" s="467">
        <v>10169808</v>
      </c>
      <c r="F25" s="468">
        <v>4260940</v>
      </c>
      <c r="G25" s="467">
        <v>5275281</v>
      </c>
      <c r="H25" s="468">
        <v>3159406</v>
      </c>
      <c r="I25" s="467">
        <v>7708080</v>
      </c>
      <c r="J25" s="468">
        <v>28929620</v>
      </c>
      <c r="K25" s="467">
        <v>4125118</v>
      </c>
      <c r="L25" s="468">
        <v>4533683</v>
      </c>
      <c r="M25" s="467">
        <v>4365774</v>
      </c>
      <c r="N25" s="468">
        <v>63242509</v>
      </c>
      <c r="O25" s="467">
        <v>17330</v>
      </c>
      <c r="P25" s="468">
        <v>153605</v>
      </c>
      <c r="Q25" s="474">
        <f t="shared" si="0"/>
        <v>261075034</v>
      </c>
      <c r="R25" s="474">
        <f t="shared" si="1"/>
        <v>318994249</v>
      </c>
    </row>
    <row r="26" spans="1:18" ht="12.75">
      <c r="A26" s="677" t="s">
        <v>383</v>
      </c>
      <c r="B26" s="678" t="s">
        <v>980</v>
      </c>
      <c r="C26" s="467">
        <v>420309072</v>
      </c>
      <c r="D26" s="468">
        <v>1008647314</v>
      </c>
      <c r="E26" s="467"/>
      <c r="F26" s="468"/>
      <c r="G26" s="467"/>
      <c r="H26" s="468"/>
      <c r="I26" s="467"/>
      <c r="J26" s="468"/>
      <c r="K26" s="467"/>
      <c r="L26" s="468"/>
      <c r="M26" s="467"/>
      <c r="N26" s="468"/>
      <c r="O26" s="467">
        <v>0</v>
      </c>
      <c r="P26" s="468">
        <v>16072107</v>
      </c>
      <c r="Q26" s="474">
        <f t="shared" si="0"/>
        <v>420309072</v>
      </c>
      <c r="R26" s="474">
        <f t="shared" si="1"/>
        <v>1024719421</v>
      </c>
    </row>
    <row r="27" spans="1:18" ht="12.75">
      <c r="A27" s="679" t="s">
        <v>386</v>
      </c>
      <c r="B27" s="680" t="s">
        <v>981</v>
      </c>
      <c r="C27" s="469">
        <v>649722715</v>
      </c>
      <c r="D27" s="470">
        <v>1223361800</v>
      </c>
      <c r="E27" s="469">
        <v>10169808</v>
      </c>
      <c r="F27" s="470">
        <v>4260940</v>
      </c>
      <c r="G27" s="469">
        <v>5275281</v>
      </c>
      <c r="H27" s="470">
        <v>3159406</v>
      </c>
      <c r="I27" s="469">
        <v>7708080</v>
      </c>
      <c r="J27" s="470">
        <v>28929620</v>
      </c>
      <c r="K27" s="469">
        <v>4125118</v>
      </c>
      <c r="L27" s="470">
        <v>4533683</v>
      </c>
      <c r="M27" s="469">
        <v>4365774</v>
      </c>
      <c r="N27" s="470">
        <v>63242509</v>
      </c>
      <c r="O27" s="469">
        <v>17330</v>
      </c>
      <c r="P27" s="470">
        <v>16225712</v>
      </c>
      <c r="Q27" s="473">
        <f t="shared" si="0"/>
        <v>681384106</v>
      </c>
      <c r="R27" s="473">
        <f t="shared" si="1"/>
        <v>1343713670</v>
      </c>
    </row>
    <row r="28" spans="1:18" ht="12.75">
      <c r="A28" s="677" t="s">
        <v>389</v>
      </c>
      <c r="B28" s="678" t="s">
        <v>982</v>
      </c>
      <c r="C28" s="467">
        <v>0</v>
      </c>
      <c r="D28" s="468">
        <v>97342366</v>
      </c>
      <c r="E28" s="467"/>
      <c r="F28" s="468"/>
      <c r="G28" s="467"/>
      <c r="H28" s="468"/>
      <c r="I28" s="467"/>
      <c r="J28" s="468"/>
      <c r="K28" s="467"/>
      <c r="L28" s="468"/>
      <c r="M28" s="467"/>
      <c r="N28" s="468"/>
      <c r="O28" s="467"/>
      <c r="P28" s="468"/>
      <c r="Q28" s="474">
        <f t="shared" si="0"/>
        <v>0</v>
      </c>
      <c r="R28" s="474">
        <f t="shared" si="1"/>
        <v>97342366</v>
      </c>
    </row>
    <row r="29" spans="1:18" ht="12.75">
      <c r="A29" s="679" t="s">
        <v>620</v>
      </c>
      <c r="B29" s="680" t="s">
        <v>983</v>
      </c>
      <c r="C29" s="469">
        <v>0</v>
      </c>
      <c r="D29" s="470">
        <v>97342366</v>
      </c>
      <c r="E29" s="469"/>
      <c r="F29" s="470"/>
      <c r="G29" s="469"/>
      <c r="H29" s="470"/>
      <c r="I29" s="469"/>
      <c r="J29" s="470"/>
      <c r="K29" s="469"/>
      <c r="L29" s="470"/>
      <c r="M29" s="469"/>
      <c r="N29" s="470"/>
      <c r="O29" s="469"/>
      <c r="P29" s="470"/>
      <c r="Q29" s="474">
        <f t="shared" si="0"/>
        <v>0</v>
      </c>
      <c r="R29" s="474">
        <f t="shared" si="1"/>
        <v>97342366</v>
      </c>
    </row>
    <row r="30" spans="1:20" ht="12.75">
      <c r="A30" s="679" t="s">
        <v>623</v>
      </c>
      <c r="B30" s="680" t="s">
        <v>984</v>
      </c>
      <c r="C30" s="469">
        <v>650016445</v>
      </c>
      <c r="D30" s="470">
        <v>1320945421</v>
      </c>
      <c r="E30" s="469">
        <v>10324778</v>
      </c>
      <c r="F30" s="470">
        <v>4415150</v>
      </c>
      <c r="G30" s="469">
        <v>5444051</v>
      </c>
      <c r="H30" s="470">
        <v>3279161</v>
      </c>
      <c r="I30" s="469">
        <v>8925500</v>
      </c>
      <c r="J30" s="470">
        <v>30171060</v>
      </c>
      <c r="K30" s="469">
        <v>4166933</v>
      </c>
      <c r="L30" s="470">
        <v>4559183</v>
      </c>
      <c r="M30" s="469">
        <v>4365774</v>
      </c>
      <c r="N30" s="470">
        <v>63242509</v>
      </c>
      <c r="O30" s="469">
        <v>17330</v>
      </c>
      <c r="P30" s="470">
        <v>16254052</v>
      </c>
      <c r="Q30" s="473">
        <f t="shared" si="0"/>
        <v>683260811</v>
      </c>
      <c r="R30" s="473">
        <f t="shared" si="1"/>
        <v>1442866536</v>
      </c>
      <c r="T30" s="570"/>
    </row>
    <row r="31" spans="1:18" ht="38.25">
      <c r="A31" s="677" t="s">
        <v>626</v>
      </c>
      <c r="B31" s="678" t="s">
        <v>985</v>
      </c>
      <c r="C31" s="467">
        <v>10500000</v>
      </c>
      <c r="D31" s="468">
        <v>11269137</v>
      </c>
      <c r="E31" s="467"/>
      <c r="F31" s="468"/>
      <c r="G31" s="467"/>
      <c r="H31" s="468"/>
      <c r="I31" s="467"/>
      <c r="J31" s="468"/>
      <c r="K31" s="467"/>
      <c r="L31" s="468"/>
      <c r="M31" s="467"/>
      <c r="N31" s="468"/>
      <c r="O31" s="467">
        <v>14496</v>
      </c>
      <c r="P31" s="468">
        <v>0</v>
      </c>
      <c r="Q31" s="474">
        <f t="shared" si="0"/>
        <v>10514496</v>
      </c>
      <c r="R31" s="474">
        <f t="shared" si="1"/>
        <v>11269137</v>
      </c>
    </row>
    <row r="32" spans="1:18" ht="38.25">
      <c r="A32" s="677" t="s">
        <v>637</v>
      </c>
      <c r="B32" s="678" t="s">
        <v>986</v>
      </c>
      <c r="C32" s="467">
        <v>10884851</v>
      </c>
      <c r="D32" s="468">
        <v>13479942</v>
      </c>
      <c r="E32" s="467">
        <v>55000</v>
      </c>
      <c r="F32" s="468">
        <v>55000</v>
      </c>
      <c r="G32" s="467"/>
      <c r="H32" s="468"/>
      <c r="I32" s="467"/>
      <c r="J32" s="468"/>
      <c r="K32" s="467"/>
      <c r="L32" s="468"/>
      <c r="M32" s="467"/>
      <c r="N32" s="468"/>
      <c r="O32" s="467"/>
      <c r="P32" s="468"/>
      <c r="Q32" s="474">
        <f t="shared" si="0"/>
        <v>10939851</v>
      </c>
      <c r="R32" s="474">
        <f t="shared" si="1"/>
        <v>13534942</v>
      </c>
    </row>
    <row r="33" spans="1:18" ht="25.5">
      <c r="A33" s="677" t="s">
        <v>649</v>
      </c>
      <c r="B33" s="678" t="s">
        <v>987</v>
      </c>
      <c r="C33" s="467">
        <v>1655731</v>
      </c>
      <c r="D33" s="468">
        <v>2051304</v>
      </c>
      <c r="E33" s="467"/>
      <c r="F33" s="468"/>
      <c r="G33" s="467"/>
      <c r="H33" s="468"/>
      <c r="I33" s="467"/>
      <c r="J33" s="468"/>
      <c r="K33" s="467"/>
      <c r="L33" s="468"/>
      <c r="M33" s="467"/>
      <c r="N33" s="468"/>
      <c r="O33" s="467"/>
      <c r="P33" s="468"/>
      <c r="Q33" s="474">
        <f t="shared" si="0"/>
        <v>1655731</v>
      </c>
      <c r="R33" s="474">
        <f t="shared" si="1"/>
        <v>2051304</v>
      </c>
    </row>
    <row r="34" spans="1:18" ht="25.5">
      <c r="A34" s="677" t="s">
        <v>652</v>
      </c>
      <c r="B34" s="678" t="s">
        <v>988</v>
      </c>
      <c r="C34" s="467">
        <v>3418166</v>
      </c>
      <c r="D34" s="468">
        <v>6729664</v>
      </c>
      <c r="E34" s="467"/>
      <c r="F34" s="468"/>
      <c r="G34" s="467"/>
      <c r="H34" s="468"/>
      <c r="I34" s="467"/>
      <c r="J34" s="468"/>
      <c r="K34" s="467"/>
      <c r="L34" s="468"/>
      <c r="M34" s="467"/>
      <c r="N34" s="468"/>
      <c r="O34" s="467"/>
      <c r="P34" s="468"/>
      <c r="Q34" s="474">
        <f t="shared" si="0"/>
        <v>3418166</v>
      </c>
      <c r="R34" s="474">
        <f t="shared" si="1"/>
        <v>6729664</v>
      </c>
    </row>
    <row r="35" spans="1:18" ht="25.5">
      <c r="A35" s="677" t="s">
        <v>654</v>
      </c>
      <c r="B35" s="678" t="s">
        <v>989</v>
      </c>
      <c r="C35" s="467">
        <v>5810954</v>
      </c>
      <c r="D35" s="468">
        <v>4698974</v>
      </c>
      <c r="E35" s="467">
        <v>55000</v>
      </c>
      <c r="F35" s="468">
        <v>55000</v>
      </c>
      <c r="G35" s="467"/>
      <c r="H35" s="468"/>
      <c r="I35" s="467"/>
      <c r="J35" s="468"/>
      <c r="K35" s="467"/>
      <c r="L35" s="468"/>
      <c r="M35" s="467"/>
      <c r="N35" s="468"/>
      <c r="O35" s="467"/>
      <c r="P35" s="468"/>
      <c r="Q35" s="474">
        <f t="shared" si="0"/>
        <v>5865954</v>
      </c>
      <c r="R35" s="474">
        <f t="shared" si="1"/>
        <v>4753974</v>
      </c>
    </row>
    <row r="36" spans="1:18" ht="38.25">
      <c r="A36" s="677" t="s">
        <v>710</v>
      </c>
      <c r="B36" s="678" t="s">
        <v>990</v>
      </c>
      <c r="C36" s="467">
        <v>826029</v>
      </c>
      <c r="D36" s="468">
        <v>453806</v>
      </c>
      <c r="E36" s="467">
        <v>5118845</v>
      </c>
      <c r="F36" s="468">
        <v>5049252</v>
      </c>
      <c r="G36" s="467">
        <v>34430</v>
      </c>
      <c r="H36" s="468">
        <v>37250</v>
      </c>
      <c r="I36" s="467">
        <v>50000</v>
      </c>
      <c r="J36" s="468">
        <v>106620</v>
      </c>
      <c r="K36" s="467"/>
      <c r="L36" s="468"/>
      <c r="M36" s="467"/>
      <c r="N36" s="468"/>
      <c r="O36" s="467"/>
      <c r="P36" s="468"/>
      <c r="Q36" s="474">
        <f t="shared" si="0"/>
        <v>6029304</v>
      </c>
      <c r="R36" s="474">
        <f t="shared" si="1"/>
        <v>5646928</v>
      </c>
    </row>
    <row r="37" spans="1:18" ht="60" customHeight="1">
      <c r="A37" s="677" t="s">
        <v>711</v>
      </c>
      <c r="B37" s="678" t="s">
        <v>991</v>
      </c>
      <c r="C37" s="467">
        <v>625396</v>
      </c>
      <c r="D37" s="468">
        <v>362141</v>
      </c>
      <c r="E37" s="467">
        <v>5022189</v>
      </c>
      <c r="F37" s="468">
        <v>4909929</v>
      </c>
      <c r="G37" s="467"/>
      <c r="H37" s="468"/>
      <c r="I37" s="467">
        <v>43622</v>
      </c>
      <c r="J37" s="468">
        <v>28482</v>
      </c>
      <c r="K37" s="467"/>
      <c r="L37" s="468"/>
      <c r="M37" s="467"/>
      <c r="N37" s="468"/>
      <c r="O37" s="467"/>
      <c r="P37" s="468"/>
      <c r="Q37" s="474">
        <f t="shared" si="0"/>
        <v>5691207</v>
      </c>
      <c r="R37" s="474">
        <f t="shared" si="1"/>
        <v>5300552</v>
      </c>
    </row>
    <row r="38" spans="1:18" ht="26.25" customHeight="1">
      <c r="A38" s="677">
        <v>72</v>
      </c>
      <c r="B38" s="681" t="s">
        <v>1088</v>
      </c>
      <c r="C38" s="467"/>
      <c r="D38" s="468"/>
      <c r="E38" s="467"/>
      <c r="F38" s="468"/>
      <c r="G38" s="467">
        <v>32721</v>
      </c>
      <c r="H38" s="468">
        <v>33946</v>
      </c>
      <c r="I38" s="467"/>
      <c r="J38" s="468"/>
      <c r="K38" s="467"/>
      <c r="L38" s="468"/>
      <c r="M38" s="467"/>
      <c r="N38" s="468"/>
      <c r="O38" s="467"/>
      <c r="P38" s="468"/>
      <c r="Q38" s="474">
        <f t="shared" si="0"/>
        <v>32721</v>
      </c>
      <c r="R38" s="474">
        <f aca="true" t="shared" si="2" ref="R38:R70">SUM(D38,H38,J38,L38,N38,P38)</f>
        <v>33946</v>
      </c>
    </row>
    <row r="39" spans="1:18" ht="38.25">
      <c r="A39" s="677" t="s">
        <v>714</v>
      </c>
      <c r="B39" s="678" t="s">
        <v>992</v>
      </c>
      <c r="C39" s="467">
        <v>107150</v>
      </c>
      <c r="D39" s="468">
        <v>0</v>
      </c>
      <c r="E39" s="467"/>
      <c r="F39" s="468"/>
      <c r="G39" s="467">
        <v>1709</v>
      </c>
      <c r="H39" s="468">
        <v>3304</v>
      </c>
      <c r="I39" s="467">
        <v>6378</v>
      </c>
      <c r="J39" s="468">
        <v>16209</v>
      </c>
      <c r="K39" s="467"/>
      <c r="L39" s="468"/>
      <c r="M39" s="467"/>
      <c r="N39" s="468"/>
      <c r="O39" s="467"/>
      <c r="P39" s="468"/>
      <c r="Q39" s="474">
        <f t="shared" si="0"/>
        <v>115237</v>
      </c>
      <c r="R39" s="474">
        <f t="shared" si="2"/>
        <v>19513</v>
      </c>
    </row>
    <row r="40" spans="1:18" ht="25.5">
      <c r="A40" s="677" t="s">
        <v>719</v>
      </c>
      <c r="B40" s="678" t="s">
        <v>993</v>
      </c>
      <c r="C40" s="467">
        <v>93483</v>
      </c>
      <c r="D40" s="468">
        <v>91665</v>
      </c>
      <c r="E40" s="467">
        <v>96656</v>
      </c>
      <c r="F40" s="468">
        <v>139323</v>
      </c>
      <c r="G40" s="467"/>
      <c r="H40" s="468"/>
      <c r="I40" s="467">
        <v>0</v>
      </c>
      <c r="J40" s="468">
        <v>61929</v>
      </c>
      <c r="K40" s="467"/>
      <c r="L40" s="468"/>
      <c r="M40" s="467"/>
      <c r="N40" s="468"/>
      <c r="O40" s="467"/>
      <c r="P40" s="468"/>
      <c r="Q40" s="474">
        <f t="shared" si="0"/>
        <v>190139</v>
      </c>
      <c r="R40" s="474">
        <f>SUM(D40,F40,H40,J40,L40,N40,P40)</f>
        <v>292917</v>
      </c>
    </row>
    <row r="41" spans="1:18" ht="38.25">
      <c r="A41" s="677" t="s">
        <v>726</v>
      </c>
      <c r="B41" s="678" t="s">
        <v>994</v>
      </c>
      <c r="C41" s="467">
        <v>773227</v>
      </c>
      <c r="D41" s="468">
        <v>1135482</v>
      </c>
      <c r="E41" s="467"/>
      <c r="F41" s="468"/>
      <c r="G41" s="467"/>
      <c r="H41" s="468"/>
      <c r="I41" s="467"/>
      <c r="J41" s="468"/>
      <c r="K41" s="467"/>
      <c r="L41" s="468"/>
      <c r="M41" s="467"/>
      <c r="N41" s="468"/>
      <c r="O41" s="467"/>
      <c r="P41" s="468"/>
      <c r="Q41" s="474">
        <f t="shared" si="0"/>
        <v>773227</v>
      </c>
      <c r="R41" s="474">
        <f t="shared" si="2"/>
        <v>1135482</v>
      </c>
    </row>
    <row r="42" spans="1:18" ht="51">
      <c r="A42" s="677" t="s">
        <v>729</v>
      </c>
      <c r="B42" s="678" t="s">
        <v>995</v>
      </c>
      <c r="C42" s="467">
        <v>773227</v>
      </c>
      <c r="D42" s="468">
        <v>1135482</v>
      </c>
      <c r="E42" s="467"/>
      <c r="F42" s="468"/>
      <c r="G42" s="467"/>
      <c r="H42" s="468"/>
      <c r="I42" s="467"/>
      <c r="J42" s="468"/>
      <c r="K42" s="467"/>
      <c r="L42" s="468"/>
      <c r="M42" s="467"/>
      <c r="N42" s="468"/>
      <c r="O42" s="467"/>
      <c r="P42" s="468"/>
      <c r="Q42" s="474">
        <f t="shared" si="0"/>
        <v>773227</v>
      </c>
      <c r="R42" s="474">
        <f t="shared" si="2"/>
        <v>1135482</v>
      </c>
    </row>
    <row r="43" spans="1:18" ht="38.25">
      <c r="A43" s="677" t="s">
        <v>730</v>
      </c>
      <c r="B43" s="678" t="s">
        <v>996</v>
      </c>
      <c r="C43" s="467">
        <v>103400</v>
      </c>
      <c r="D43" s="468">
        <v>103400</v>
      </c>
      <c r="E43" s="467"/>
      <c r="F43" s="468"/>
      <c r="G43" s="467"/>
      <c r="H43" s="468"/>
      <c r="I43" s="467"/>
      <c r="J43" s="468"/>
      <c r="K43" s="467"/>
      <c r="L43" s="468"/>
      <c r="M43" s="467"/>
      <c r="N43" s="468"/>
      <c r="O43" s="467"/>
      <c r="P43" s="468"/>
      <c r="Q43" s="474">
        <f t="shared" si="0"/>
        <v>103400</v>
      </c>
      <c r="R43" s="474">
        <f t="shared" si="2"/>
        <v>103400</v>
      </c>
    </row>
    <row r="44" spans="1:22" ht="25.5">
      <c r="A44" s="679" t="s">
        <v>997</v>
      </c>
      <c r="B44" s="680" t="s">
        <v>998</v>
      </c>
      <c r="C44" s="469">
        <v>23087507</v>
      </c>
      <c r="D44" s="470">
        <v>26441767</v>
      </c>
      <c r="E44" s="469">
        <v>5173845</v>
      </c>
      <c r="F44" s="470">
        <v>5104252</v>
      </c>
      <c r="G44" s="469">
        <v>34430</v>
      </c>
      <c r="H44" s="470">
        <v>37250</v>
      </c>
      <c r="I44" s="469">
        <v>50000</v>
      </c>
      <c r="J44" s="470">
        <v>106620</v>
      </c>
      <c r="K44" s="469"/>
      <c r="L44" s="470"/>
      <c r="M44" s="469"/>
      <c r="N44" s="470"/>
      <c r="O44" s="469">
        <v>14496</v>
      </c>
      <c r="P44" s="470">
        <v>0</v>
      </c>
      <c r="Q44" s="473">
        <f t="shared" si="0"/>
        <v>28360278</v>
      </c>
      <c r="R44" s="473">
        <f>SUM(D44,F44,H44,J44,L44,N44,P44)</f>
        <v>31689889</v>
      </c>
      <c r="T44" s="463"/>
      <c r="V44" s="464"/>
    </row>
    <row r="45" spans="1:22" ht="38.25">
      <c r="A45" s="677" t="s">
        <v>999</v>
      </c>
      <c r="B45" s="678" t="s">
        <v>1000</v>
      </c>
      <c r="C45" s="467">
        <v>2403535</v>
      </c>
      <c r="D45" s="468">
        <v>565675</v>
      </c>
      <c r="E45" s="467"/>
      <c r="F45" s="468"/>
      <c r="G45" s="467">
        <v>279000</v>
      </c>
      <c r="H45" s="468">
        <v>229000</v>
      </c>
      <c r="I45" s="467">
        <v>65808</v>
      </c>
      <c r="J45" s="468">
        <v>0</v>
      </c>
      <c r="K45" s="467">
        <v>194000</v>
      </c>
      <c r="L45" s="468">
        <v>226000</v>
      </c>
      <c r="M45" s="467">
        <v>147000</v>
      </c>
      <c r="N45" s="468">
        <v>115000</v>
      </c>
      <c r="O45" s="467"/>
      <c r="P45" s="468"/>
      <c r="Q45" s="474">
        <f t="shared" si="0"/>
        <v>3089343</v>
      </c>
      <c r="R45" s="474">
        <f t="shared" si="2"/>
        <v>1135675</v>
      </c>
      <c r="T45" s="463"/>
      <c r="V45" s="464"/>
    </row>
    <row r="46" spans="1:18" ht="51">
      <c r="A46" s="677">
        <v>114</v>
      </c>
      <c r="B46" s="681" t="s">
        <v>1089</v>
      </c>
      <c r="C46" s="467"/>
      <c r="D46" s="468"/>
      <c r="E46" s="467"/>
      <c r="F46" s="468"/>
      <c r="G46" s="467"/>
      <c r="H46" s="468"/>
      <c r="I46" s="467">
        <v>29235</v>
      </c>
      <c r="J46" s="468">
        <v>0</v>
      </c>
      <c r="K46" s="467"/>
      <c r="L46" s="468"/>
      <c r="M46" s="467"/>
      <c r="N46" s="468"/>
      <c r="O46" s="467"/>
      <c r="P46" s="468"/>
      <c r="Q46" s="474">
        <f t="shared" si="0"/>
        <v>29235</v>
      </c>
      <c r="R46" s="474">
        <f t="shared" si="2"/>
        <v>0</v>
      </c>
    </row>
    <row r="47" spans="1:18" ht="38.25">
      <c r="A47" s="677">
        <v>117</v>
      </c>
      <c r="B47" s="681" t="s">
        <v>1090</v>
      </c>
      <c r="C47" s="467"/>
      <c r="D47" s="468"/>
      <c r="E47" s="467"/>
      <c r="F47" s="468"/>
      <c r="G47" s="467"/>
      <c r="H47" s="468"/>
      <c r="I47" s="467">
        <v>11919</v>
      </c>
      <c r="J47" s="468">
        <v>0</v>
      </c>
      <c r="K47" s="467"/>
      <c r="L47" s="468"/>
      <c r="M47" s="467"/>
      <c r="N47" s="468"/>
      <c r="O47" s="467"/>
      <c r="P47" s="468"/>
      <c r="Q47" s="474">
        <f t="shared" si="0"/>
        <v>11919</v>
      </c>
      <c r="R47" s="474">
        <f t="shared" si="2"/>
        <v>0</v>
      </c>
    </row>
    <row r="48" spans="1:18" ht="38.25">
      <c r="A48" s="677" t="s">
        <v>1001</v>
      </c>
      <c r="B48" s="678" t="s">
        <v>1002</v>
      </c>
      <c r="C48" s="467">
        <v>1758000</v>
      </c>
      <c r="D48" s="468">
        <v>0</v>
      </c>
      <c r="E48" s="467"/>
      <c r="F48" s="468"/>
      <c r="G48" s="467">
        <v>279000</v>
      </c>
      <c r="H48" s="468">
        <v>229000</v>
      </c>
      <c r="I48" s="467"/>
      <c r="J48" s="468"/>
      <c r="K48" s="467">
        <v>194000</v>
      </c>
      <c r="L48" s="468">
        <v>226000</v>
      </c>
      <c r="M48" s="467">
        <v>147000</v>
      </c>
      <c r="N48" s="468">
        <v>115000</v>
      </c>
      <c r="O48" s="467"/>
      <c r="P48" s="468"/>
      <c r="Q48" s="474">
        <f t="shared" si="0"/>
        <v>2378000</v>
      </c>
      <c r="R48" s="474">
        <f t="shared" si="2"/>
        <v>570000</v>
      </c>
    </row>
    <row r="49" spans="1:18" ht="38.25">
      <c r="A49" s="677" t="s">
        <v>1003</v>
      </c>
      <c r="B49" s="678" t="s">
        <v>1004</v>
      </c>
      <c r="C49" s="467">
        <v>645535</v>
      </c>
      <c r="D49" s="468">
        <v>565675</v>
      </c>
      <c r="E49" s="467"/>
      <c r="F49" s="468"/>
      <c r="G49" s="467"/>
      <c r="H49" s="468"/>
      <c r="I49" s="467"/>
      <c r="J49" s="468"/>
      <c r="K49" s="467"/>
      <c r="L49" s="468"/>
      <c r="M49" s="467"/>
      <c r="N49" s="468"/>
      <c r="O49" s="467"/>
      <c r="P49" s="468"/>
      <c r="Q49" s="474">
        <f t="shared" si="0"/>
        <v>645535</v>
      </c>
      <c r="R49" s="474">
        <f t="shared" si="2"/>
        <v>565675</v>
      </c>
    </row>
    <row r="50" spans="1:18" ht="38.25">
      <c r="A50" s="677">
        <v>122</v>
      </c>
      <c r="B50" s="681" t="s">
        <v>1091</v>
      </c>
      <c r="C50" s="467"/>
      <c r="D50" s="468"/>
      <c r="E50" s="467"/>
      <c r="F50" s="468"/>
      <c r="G50" s="467"/>
      <c r="H50" s="468"/>
      <c r="I50" s="467">
        <v>24654</v>
      </c>
      <c r="J50" s="468">
        <v>0</v>
      </c>
      <c r="K50" s="467"/>
      <c r="L50" s="468"/>
      <c r="M50" s="467"/>
      <c r="N50" s="468"/>
      <c r="O50" s="467"/>
      <c r="P50" s="468"/>
      <c r="Q50" s="474">
        <f t="shared" si="0"/>
        <v>24654</v>
      </c>
      <c r="R50" s="474">
        <f t="shared" si="2"/>
        <v>0</v>
      </c>
    </row>
    <row r="51" spans="1:18" ht="38.25">
      <c r="A51" s="677" t="s">
        <v>1005</v>
      </c>
      <c r="B51" s="678" t="s">
        <v>1006</v>
      </c>
      <c r="C51" s="467">
        <v>722627</v>
      </c>
      <c r="D51" s="468">
        <v>633671</v>
      </c>
      <c r="E51" s="467"/>
      <c r="F51" s="468"/>
      <c r="G51" s="467"/>
      <c r="H51" s="468"/>
      <c r="I51" s="467"/>
      <c r="J51" s="468"/>
      <c r="K51" s="467"/>
      <c r="L51" s="468"/>
      <c r="M51" s="467"/>
      <c r="N51" s="468"/>
      <c r="O51" s="467"/>
      <c r="P51" s="468"/>
      <c r="Q51" s="474">
        <f t="shared" si="0"/>
        <v>722627</v>
      </c>
      <c r="R51" s="474">
        <f t="shared" si="2"/>
        <v>633671</v>
      </c>
    </row>
    <row r="52" spans="1:18" ht="38.25">
      <c r="A52" s="677" t="s">
        <v>1007</v>
      </c>
      <c r="B52" s="678" t="s">
        <v>1008</v>
      </c>
      <c r="C52" s="467">
        <v>722627</v>
      </c>
      <c r="D52" s="468">
        <v>633671</v>
      </c>
      <c r="E52" s="467"/>
      <c r="F52" s="468"/>
      <c r="G52" s="467"/>
      <c r="H52" s="468"/>
      <c r="I52" s="467"/>
      <c r="J52" s="468"/>
      <c r="K52" s="467"/>
      <c r="L52" s="468"/>
      <c r="M52" s="467"/>
      <c r="N52" s="468"/>
      <c r="O52" s="467"/>
      <c r="P52" s="468"/>
      <c r="Q52" s="474">
        <f t="shared" si="0"/>
        <v>722627</v>
      </c>
      <c r="R52" s="474">
        <f t="shared" si="2"/>
        <v>633671</v>
      </c>
    </row>
    <row r="53" spans="1:18" ht="38.25">
      <c r="A53" s="677" t="s">
        <v>1009</v>
      </c>
      <c r="B53" s="678" t="s">
        <v>1010</v>
      </c>
      <c r="C53" s="467">
        <v>700000</v>
      </c>
      <c r="D53" s="468">
        <v>700000</v>
      </c>
      <c r="E53" s="467"/>
      <c r="F53" s="468"/>
      <c r="G53" s="467"/>
      <c r="H53" s="468"/>
      <c r="I53" s="467"/>
      <c r="J53" s="468"/>
      <c r="K53" s="467"/>
      <c r="L53" s="468"/>
      <c r="M53" s="467"/>
      <c r="N53" s="468"/>
      <c r="O53" s="467"/>
      <c r="P53" s="468"/>
      <c r="Q53" s="474">
        <f t="shared" si="0"/>
        <v>700000</v>
      </c>
      <c r="R53" s="474">
        <f t="shared" si="2"/>
        <v>700000</v>
      </c>
    </row>
    <row r="54" spans="1:18" ht="51">
      <c r="A54" s="677" t="s">
        <v>1011</v>
      </c>
      <c r="B54" s="678" t="s">
        <v>1012</v>
      </c>
      <c r="C54" s="467">
        <v>700000</v>
      </c>
      <c r="D54" s="468">
        <v>700000</v>
      </c>
      <c r="E54" s="467"/>
      <c r="F54" s="468"/>
      <c r="G54" s="467"/>
      <c r="H54" s="468"/>
      <c r="I54" s="467"/>
      <c r="J54" s="468"/>
      <c r="K54" s="467"/>
      <c r="L54" s="468"/>
      <c r="M54" s="467"/>
      <c r="N54" s="468"/>
      <c r="O54" s="467"/>
      <c r="P54" s="468"/>
      <c r="Q54" s="474">
        <f t="shared" si="0"/>
        <v>700000</v>
      </c>
      <c r="R54" s="474">
        <f t="shared" si="2"/>
        <v>700000</v>
      </c>
    </row>
    <row r="55" spans="1:22" ht="25.5">
      <c r="A55" s="679" t="s">
        <v>1013</v>
      </c>
      <c r="B55" s="680" t="s">
        <v>1014</v>
      </c>
      <c r="C55" s="469">
        <v>3826162</v>
      </c>
      <c r="D55" s="470">
        <v>1899346</v>
      </c>
      <c r="E55" s="469"/>
      <c r="F55" s="470"/>
      <c r="G55" s="469">
        <v>279000</v>
      </c>
      <c r="H55" s="470">
        <v>229000</v>
      </c>
      <c r="I55" s="469">
        <v>65808</v>
      </c>
      <c r="J55" s="470">
        <v>0</v>
      </c>
      <c r="K55" s="469">
        <v>194000</v>
      </c>
      <c r="L55" s="470">
        <v>226000</v>
      </c>
      <c r="M55" s="469">
        <v>147000</v>
      </c>
      <c r="N55" s="470">
        <v>115000</v>
      </c>
      <c r="O55" s="469"/>
      <c r="P55" s="470"/>
      <c r="Q55" s="473">
        <f t="shared" si="0"/>
        <v>4511970</v>
      </c>
      <c r="R55" s="473">
        <f t="shared" si="2"/>
        <v>2469346</v>
      </c>
      <c r="T55" s="465"/>
      <c r="V55" s="466"/>
    </row>
    <row r="56" spans="1:22" ht="12.75">
      <c r="A56" s="677" t="s">
        <v>1015</v>
      </c>
      <c r="B56" s="678" t="s">
        <v>1016</v>
      </c>
      <c r="C56" s="467">
        <v>0</v>
      </c>
      <c r="D56" s="468">
        <v>24172833</v>
      </c>
      <c r="E56" s="467">
        <v>33332</v>
      </c>
      <c r="F56" s="468">
        <v>0</v>
      </c>
      <c r="G56" s="467">
        <v>727239</v>
      </c>
      <c r="H56" s="468">
        <v>331239</v>
      </c>
      <c r="I56" s="467">
        <v>100000</v>
      </c>
      <c r="J56" s="468">
        <v>0</v>
      </c>
      <c r="K56" s="467"/>
      <c r="L56" s="468"/>
      <c r="M56" s="467"/>
      <c r="N56" s="468"/>
      <c r="O56" s="467">
        <v>0</v>
      </c>
      <c r="P56" s="468">
        <v>18056667</v>
      </c>
      <c r="Q56" s="474">
        <f t="shared" si="0"/>
        <v>860571</v>
      </c>
      <c r="R56" s="474">
        <f t="shared" si="2"/>
        <v>42560739</v>
      </c>
      <c r="T56" s="465"/>
      <c r="V56" s="466"/>
    </row>
    <row r="57" spans="1:22" ht="25.5">
      <c r="A57" s="677" t="s">
        <v>1017</v>
      </c>
      <c r="B57" s="678" t="s">
        <v>1018</v>
      </c>
      <c r="C57" s="467">
        <v>0</v>
      </c>
      <c r="D57" s="468">
        <v>24172833</v>
      </c>
      <c r="E57" s="467"/>
      <c r="F57" s="468"/>
      <c r="G57" s="467"/>
      <c r="H57" s="468"/>
      <c r="I57" s="467"/>
      <c r="J57" s="468"/>
      <c r="K57" s="467"/>
      <c r="L57" s="468"/>
      <c r="M57" s="467"/>
      <c r="N57" s="468"/>
      <c r="O57" s="467"/>
      <c r="P57" s="468"/>
      <c r="Q57" s="474">
        <f t="shared" si="0"/>
        <v>0</v>
      </c>
      <c r="R57" s="474">
        <f t="shared" si="2"/>
        <v>24172833</v>
      </c>
      <c r="T57" s="465"/>
      <c r="V57" s="466"/>
    </row>
    <row r="58" spans="1:18" ht="25.5">
      <c r="A58" s="677">
        <v>147</v>
      </c>
      <c r="B58" s="681" t="s">
        <v>1094</v>
      </c>
      <c r="C58" s="467"/>
      <c r="D58" s="468"/>
      <c r="E58" s="467"/>
      <c r="F58" s="468"/>
      <c r="G58" s="467"/>
      <c r="H58" s="468"/>
      <c r="I58" s="467"/>
      <c r="J58" s="468"/>
      <c r="K58" s="467"/>
      <c r="L58" s="468"/>
      <c r="M58" s="467"/>
      <c r="N58" s="468"/>
      <c r="O58" s="467">
        <v>0</v>
      </c>
      <c r="P58" s="468">
        <v>18056667</v>
      </c>
      <c r="Q58" s="474">
        <f t="shared" si="0"/>
        <v>0</v>
      </c>
      <c r="R58" s="474">
        <f t="shared" si="2"/>
        <v>18056667</v>
      </c>
    </row>
    <row r="59" spans="1:24" ht="25.5">
      <c r="A59" s="677">
        <v>148</v>
      </c>
      <c r="B59" s="678" t="s">
        <v>1084</v>
      </c>
      <c r="C59" s="467"/>
      <c r="D59" s="468"/>
      <c r="E59" s="467">
        <v>33332</v>
      </c>
      <c r="F59" s="468">
        <v>0</v>
      </c>
      <c r="G59" s="467">
        <v>727239</v>
      </c>
      <c r="H59" s="468">
        <v>331239</v>
      </c>
      <c r="I59" s="467">
        <v>100000</v>
      </c>
      <c r="J59" s="468">
        <v>0</v>
      </c>
      <c r="K59" s="467"/>
      <c r="L59" s="468"/>
      <c r="M59" s="467"/>
      <c r="N59" s="468"/>
      <c r="O59" s="467"/>
      <c r="P59" s="468"/>
      <c r="Q59" s="474">
        <f t="shared" si="0"/>
        <v>860571</v>
      </c>
      <c r="R59" s="474">
        <f t="shared" si="2"/>
        <v>331239</v>
      </c>
      <c r="V59" s="463"/>
      <c r="X59" s="464"/>
    </row>
    <row r="60" spans="1:24" ht="12.75">
      <c r="A60" s="677" t="s">
        <v>1019</v>
      </c>
      <c r="B60" s="678" t="s">
        <v>1020</v>
      </c>
      <c r="C60" s="467">
        <v>110917</v>
      </c>
      <c r="D60" s="468">
        <v>298000</v>
      </c>
      <c r="E60" s="467">
        <v>130000</v>
      </c>
      <c r="F60" s="468">
        <v>0</v>
      </c>
      <c r="G60" s="467"/>
      <c r="H60" s="468"/>
      <c r="I60" s="467"/>
      <c r="J60" s="468"/>
      <c r="K60" s="467"/>
      <c r="L60" s="468"/>
      <c r="M60" s="467"/>
      <c r="N60" s="468"/>
      <c r="O60" s="467"/>
      <c r="P60" s="468"/>
      <c r="Q60" s="474">
        <f t="shared" si="0"/>
        <v>240917</v>
      </c>
      <c r="R60" s="474">
        <f t="shared" si="2"/>
        <v>298000</v>
      </c>
      <c r="X60" s="464"/>
    </row>
    <row r="61" spans="1:24" ht="25.5">
      <c r="A61" s="679" t="s">
        <v>1021</v>
      </c>
      <c r="B61" s="680" t="s">
        <v>1022</v>
      </c>
      <c r="C61" s="469">
        <v>110917</v>
      </c>
      <c r="D61" s="470">
        <v>24470833</v>
      </c>
      <c r="E61" s="469">
        <v>163332</v>
      </c>
      <c r="F61" s="470">
        <v>0</v>
      </c>
      <c r="G61" s="469">
        <v>727239</v>
      </c>
      <c r="H61" s="470">
        <v>331239</v>
      </c>
      <c r="I61" s="469">
        <v>100000</v>
      </c>
      <c r="J61" s="470">
        <v>0</v>
      </c>
      <c r="K61" s="469"/>
      <c r="L61" s="470"/>
      <c r="M61" s="469"/>
      <c r="N61" s="470"/>
      <c r="O61" s="469">
        <v>0</v>
      </c>
      <c r="P61" s="470">
        <v>18056667</v>
      </c>
      <c r="Q61" s="473">
        <f t="shared" si="0"/>
        <v>1101488</v>
      </c>
      <c r="R61" s="473">
        <f aca="true" t="shared" si="3" ref="R61:R69">SUM(D61,F61,H61,J61,L61,N61,P61)</f>
        <v>42858739</v>
      </c>
      <c r="V61" s="465"/>
      <c r="X61" s="466"/>
    </row>
    <row r="62" spans="1:24" ht="12.75">
      <c r="A62" s="679" t="s">
        <v>1023</v>
      </c>
      <c r="B62" s="680" t="s">
        <v>1024</v>
      </c>
      <c r="C62" s="469">
        <v>27024586</v>
      </c>
      <c r="D62" s="470">
        <v>52811946</v>
      </c>
      <c r="E62" s="469">
        <v>5337177</v>
      </c>
      <c r="F62" s="470">
        <v>5104252</v>
      </c>
      <c r="G62" s="469">
        <v>1040669</v>
      </c>
      <c r="H62" s="470">
        <v>597489</v>
      </c>
      <c r="I62" s="469">
        <v>215808</v>
      </c>
      <c r="J62" s="470">
        <v>106620</v>
      </c>
      <c r="K62" s="469">
        <v>194000</v>
      </c>
      <c r="L62" s="470">
        <v>226000</v>
      </c>
      <c r="M62" s="469">
        <v>147000</v>
      </c>
      <c r="N62" s="470">
        <v>115000</v>
      </c>
      <c r="O62" s="469">
        <v>14496</v>
      </c>
      <c r="P62" s="470">
        <v>18056667</v>
      </c>
      <c r="Q62" s="473">
        <f t="shared" si="0"/>
        <v>33973736</v>
      </c>
      <c r="R62" s="473">
        <f t="shared" si="3"/>
        <v>77017974</v>
      </c>
      <c r="V62" s="465"/>
      <c r="X62" s="466"/>
    </row>
    <row r="63" spans="1:24" ht="25.5">
      <c r="A63" s="677" t="s">
        <v>1025</v>
      </c>
      <c r="B63" s="678" t="s">
        <v>1026</v>
      </c>
      <c r="C63" s="467">
        <v>351485</v>
      </c>
      <c r="D63" s="468">
        <v>996320</v>
      </c>
      <c r="E63" s="467">
        <v>902234</v>
      </c>
      <c r="F63" s="468">
        <v>652691</v>
      </c>
      <c r="G63" s="467">
        <v>369820</v>
      </c>
      <c r="H63" s="468">
        <v>628465</v>
      </c>
      <c r="I63" s="467">
        <v>159611</v>
      </c>
      <c r="J63" s="468">
        <v>294434</v>
      </c>
      <c r="K63" s="467">
        <v>309455</v>
      </c>
      <c r="L63" s="468">
        <v>308670</v>
      </c>
      <c r="M63" s="467"/>
      <c r="N63" s="468"/>
      <c r="O63" s="467">
        <v>0</v>
      </c>
      <c r="P63" s="468">
        <v>1194544</v>
      </c>
      <c r="Q63" s="474">
        <f t="shared" si="0"/>
        <v>2092605</v>
      </c>
      <c r="R63" s="474">
        <f t="shared" si="3"/>
        <v>4075124</v>
      </c>
      <c r="V63" s="463"/>
      <c r="X63" s="464"/>
    </row>
    <row r="64" spans="1:24" ht="25.5">
      <c r="A64" s="679" t="s">
        <v>1027</v>
      </c>
      <c r="B64" s="680" t="s">
        <v>1028</v>
      </c>
      <c r="C64" s="469">
        <v>351485</v>
      </c>
      <c r="D64" s="470">
        <v>996320</v>
      </c>
      <c r="E64" s="469">
        <v>902234</v>
      </c>
      <c r="F64" s="470">
        <v>652691</v>
      </c>
      <c r="G64" s="469">
        <v>369820</v>
      </c>
      <c r="H64" s="470">
        <v>628465</v>
      </c>
      <c r="I64" s="469">
        <v>159611</v>
      </c>
      <c r="J64" s="470">
        <v>294434</v>
      </c>
      <c r="K64" s="469">
        <v>309455</v>
      </c>
      <c r="L64" s="470">
        <v>308670</v>
      </c>
      <c r="M64" s="469"/>
      <c r="N64" s="470"/>
      <c r="O64" s="469">
        <v>0</v>
      </c>
      <c r="P64" s="470">
        <v>1194544</v>
      </c>
      <c r="Q64" s="473">
        <f t="shared" si="0"/>
        <v>2092605</v>
      </c>
      <c r="R64" s="473">
        <f t="shared" si="3"/>
        <v>4075124</v>
      </c>
      <c r="V64" s="465"/>
      <c r="X64" s="466"/>
    </row>
    <row r="65" spans="1:24" ht="25.5">
      <c r="A65" s="679" t="s">
        <v>1029</v>
      </c>
      <c r="B65" s="680" t="s">
        <v>1030</v>
      </c>
      <c r="C65" s="469">
        <v>351485</v>
      </c>
      <c r="D65" s="470">
        <v>996320</v>
      </c>
      <c r="E65" s="469">
        <v>902234</v>
      </c>
      <c r="F65" s="470">
        <v>652691</v>
      </c>
      <c r="G65" s="469">
        <v>369820</v>
      </c>
      <c r="H65" s="470">
        <v>628465</v>
      </c>
      <c r="I65" s="469">
        <v>159611</v>
      </c>
      <c r="J65" s="470">
        <v>294434</v>
      </c>
      <c r="K65" s="469">
        <v>309455</v>
      </c>
      <c r="L65" s="470">
        <v>308670</v>
      </c>
      <c r="M65" s="469"/>
      <c r="N65" s="470"/>
      <c r="O65" s="469">
        <v>0</v>
      </c>
      <c r="P65" s="470">
        <v>1194544</v>
      </c>
      <c r="Q65" s="473">
        <f t="shared" si="0"/>
        <v>2092605</v>
      </c>
      <c r="R65" s="473">
        <f t="shared" si="3"/>
        <v>4075124</v>
      </c>
      <c r="V65" s="465"/>
      <c r="X65" s="466"/>
    </row>
    <row r="66" spans="1:24" ht="25.5">
      <c r="A66" s="677" t="s">
        <v>1031</v>
      </c>
      <c r="B66" s="678" t="s">
        <v>1032</v>
      </c>
      <c r="C66" s="467">
        <v>225514</v>
      </c>
      <c r="D66" s="468">
        <v>225514</v>
      </c>
      <c r="E66" s="467">
        <v>85110</v>
      </c>
      <c r="F66" s="468">
        <v>53765</v>
      </c>
      <c r="G66" s="467">
        <v>168539</v>
      </c>
      <c r="H66" s="468">
        <v>241249</v>
      </c>
      <c r="I66" s="467">
        <v>38332</v>
      </c>
      <c r="J66" s="468">
        <v>21407</v>
      </c>
      <c r="K66" s="467"/>
      <c r="L66" s="468"/>
      <c r="M66" s="467"/>
      <c r="N66" s="468"/>
      <c r="O66" s="467"/>
      <c r="P66" s="468"/>
      <c r="Q66" s="474">
        <f t="shared" si="0"/>
        <v>517495</v>
      </c>
      <c r="R66" s="474">
        <f t="shared" si="3"/>
        <v>541935</v>
      </c>
      <c r="V66" s="465"/>
      <c r="X66" s="466"/>
    </row>
    <row r="67" spans="1:24" ht="25.5">
      <c r="A67" s="679" t="s">
        <v>1033</v>
      </c>
      <c r="B67" s="680" t="s">
        <v>1034</v>
      </c>
      <c r="C67" s="469">
        <v>225514</v>
      </c>
      <c r="D67" s="470">
        <v>225514</v>
      </c>
      <c r="E67" s="469">
        <v>85110</v>
      </c>
      <c r="F67" s="470">
        <v>53765</v>
      </c>
      <c r="G67" s="469">
        <v>168539</v>
      </c>
      <c r="H67" s="470">
        <v>241249</v>
      </c>
      <c r="I67" s="469">
        <v>38332</v>
      </c>
      <c r="J67" s="470">
        <v>21407</v>
      </c>
      <c r="K67" s="469"/>
      <c r="L67" s="470"/>
      <c r="M67" s="469"/>
      <c r="N67" s="470"/>
      <c r="O67" s="469"/>
      <c r="P67" s="470"/>
      <c r="Q67" s="474">
        <f t="shared" si="0"/>
        <v>517495</v>
      </c>
      <c r="R67" s="474">
        <f t="shared" si="3"/>
        <v>541935</v>
      </c>
      <c r="V67" s="463"/>
      <c r="X67" s="464"/>
    </row>
    <row r="68" spans="1:24" ht="12.75">
      <c r="A68" s="679" t="s">
        <v>1035</v>
      </c>
      <c r="B68" s="680" t="s">
        <v>1036</v>
      </c>
      <c r="C68" s="469">
        <v>4160344160</v>
      </c>
      <c r="D68" s="470">
        <v>4824165934</v>
      </c>
      <c r="E68" s="469">
        <v>18869857</v>
      </c>
      <c r="F68" s="470">
        <v>13302726</v>
      </c>
      <c r="G68" s="469">
        <v>7131290</v>
      </c>
      <c r="H68" s="470">
        <v>9539257</v>
      </c>
      <c r="I68" s="469">
        <v>14002664</v>
      </c>
      <c r="J68" s="470">
        <v>39941481</v>
      </c>
      <c r="K68" s="469">
        <v>8771590</v>
      </c>
      <c r="L68" s="470">
        <v>8209880</v>
      </c>
      <c r="M68" s="469">
        <v>4946380345</v>
      </c>
      <c r="N68" s="470">
        <v>4360236408</v>
      </c>
      <c r="O68" s="469">
        <v>31826</v>
      </c>
      <c r="P68" s="470">
        <v>35921466</v>
      </c>
      <c r="Q68" s="473">
        <f t="shared" si="0"/>
        <v>9155531732</v>
      </c>
      <c r="R68" s="473">
        <f t="shared" si="3"/>
        <v>9291317152</v>
      </c>
      <c r="V68" s="463"/>
      <c r="X68" s="464"/>
    </row>
    <row r="69" spans="1:18" ht="12.75">
      <c r="A69" s="677" t="s">
        <v>1037</v>
      </c>
      <c r="B69" s="678" t="s">
        <v>1038</v>
      </c>
      <c r="C69" s="467">
        <v>3685622621</v>
      </c>
      <c r="D69" s="468">
        <v>3685622621</v>
      </c>
      <c r="E69" s="467">
        <v>6489475</v>
      </c>
      <c r="F69" s="468">
        <v>6489475</v>
      </c>
      <c r="G69" s="467">
        <v>699945</v>
      </c>
      <c r="H69" s="468">
        <v>699945</v>
      </c>
      <c r="I69" s="467">
        <v>2988444</v>
      </c>
      <c r="J69" s="468">
        <v>2988444</v>
      </c>
      <c r="K69" s="467"/>
      <c r="L69" s="468"/>
      <c r="M69" s="467">
        <v>2399855376</v>
      </c>
      <c r="N69" s="468">
        <v>2399855376</v>
      </c>
      <c r="O69" s="467"/>
      <c r="P69" s="468"/>
      <c r="Q69" s="474">
        <f t="shared" si="0"/>
        <v>6095655861</v>
      </c>
      <c r="R69" s="474">
        <f t="shared" si="3"/>
        <v>6095655861</v>
      </c>
    </row>
    <row r="70" spans="1:24" ht="12.75">
      <c r="A70" s="677" t="s">
        <v>1039</v>
      </c>
      <c r="B70" s="678" t="s">
        <v>1040</v>
      </c>
      <c r="C70" s="467">
        <v>15475513</v>
      </c>
      <c r="D70" s="468">
        <v>15475513</v>
      </c>
      <c r="E70" s="467"/>
      <c r="F70" s="468"/>
      <c r="G70" s="467"/>
      <c r="H70" s="468"/>
      <c r="I70" s="467"/>
      <c r="J70" s="468"/>
      <c r="K70" s="467"/>
      <c r="L70" s="468"/>
      <c r="M70" s="467"/>
      <c r="N70" s="468"/>
      <c r="O70" s="467"/>
      <c r="P70" s="468"/>
      <c r="Q70" s="474">
        <f t="shared" si="0"/>
        <v>15475513</v>
      </c>
      <c r="R70" s="474">
        <f t="shared" si="2"/>
        <v>15475513</v>
      </c>
      <c r="T70" s="463"/>
      <c r="V70" s="464"/>
      <c r="X70" s="466"/>
    </row>
    <row r="71" spans="1:22" ht="25.5">
      <c r="A71" s="677" t="s">
        <v>1041</v>
      </c>
      <c r="B71" s="678" t="s">
        <v>1042</v>
      </c>
      <c r="C71" s="467">
        <v>169150650</v>
      </c>
      <c r="D71" s="468">
        <v>169150650</v>
      </c>
      <c r="E71" s="467">
        <v>1414210</v>
      </c>
      <c r="F71" s="468">
        <v>1414210</v>
      </c>
      <c r="G71" s="467">
        <v>1592096</v>
      </c>
      <c r="H71" s="468">
        <v>1592096</v>
      </c>
      <c r="I71" s="467">
        <v>8234855</v>
      </c>
      <c r="J71" s="468">
        <v>8234855</v>
      </c>
      <c r="K71" s="467"/>
      <c r="L71" s="468"/>
      <c r="M71" s="467">
        <v>-22073350</v>
      </c>
      <c r="N71" s="468">
        <v>-22073350</v>
      </c>
      <c r="O71" s="467"/>
      <c r="P71" s="468"/>
      <c r="Q71" s="474">
        <f aca="true" t="shared" si="4" ref="Q71:Q94">SUM(C71,E71,G71,I71,K71,M71,O71)</f>
        <v>158318461</v>
      </c>
      <c r="R71" s="474">
        <f>SUM(D71,F71,H71,J71,L71,N71,P71)</f>
        <v>158318461</v>
      </c>
      <c r="T71" s="463"/>
      <c r="V71" s="464"/>
    </row>
    <row r="72" spans="1:24" ht="12.75">
      <c r="A72" s="677" t="s">
        <v>1043</v>
      </c>
      <c r="B72" s="678" t="s">
        <v>1044</v>
      </c>
      <c r="C72" s="467">
        <v>-625572622</v>
      </c>
      <c r="D72" s="468">
        <v>258593452</v>
      </c>
      <c r="E72" s="467">
        <v>-5628349</v>
      </c>
      <c r="F72" s="468">
        <v>-3003875</v>
      </c>
      <c r="G72" s="467">
        <v>-8488273</v>
      </c>
      <c r="H72" s="468">
        <v>-8488273</v>
      </c>
      <c r="I72" s="467">
        <v>321460</v>
      </c>
      <c r="J72" s="468">
        <v>-3914211</v>
      </c>
      <c r="K72" s="467">
        <v>-16839132</v>
      </c>
      <c r="L72" s="468">
        <v>-4636407</v>
      </c>
      <c r="M72" s="467">
        <v>2577906592</v>
      </c>
      <c r="N72" s="468">
        <v>2566117413</v>
      </c>
      <c r="O72" s="467">
        <v>0</v>
      </c>
      <c r="P72" s="468">
        <v>-222174</v>
      </c>
      <c r="Q72" s="474">
        <f t="shared" si="4"/>
        <v>1921699676</v>
      </c>
      <c r="R72" s="474">
        <f>SUM(D72,F72,H72,J72,L72,N72,P72)</f>
        <v>2804445925</v>
      </c>
      <c r="T72" s="463"/>
      <c r="V72" s="464"/>
      <c r="X72" s="466"/>
    </row>
    <row r="73" spans="1:22" ht="12.75">
      <c r="A73" s="677" t="s">
        <v>1045</v>
      </c>
      <c r="B73" s="678" t="s">
        <v>1046</v>
      </c>
      <c r="C73" s="467">
        <v>884166074</v>
      </c>
      <c r="D73" s="468">
        <v>633456612</v>
      </c>
      <c r="E73" s="467">
        <v>2624474</v>
      </c>
      <c r="F73" s="468">
        <v>-5706636</v>
      </c>
      <c r="G73" s="467">
        <v>3751311</v>
      </c>
      <c r="H73" s="468">
        <v>1296572</v>
      </c>
      <c r="I73" s="467">
        <v>-3641671</v>
      </c>
      <c r="J73" s="468">
        <v>26040060</v>
      </c>
      <c r="K73" s="467">
        <v>12202725</v>
      </c>
      <c r="L73" s="468">
        <v>-1531161</v>
      </c>
      <c r="M73" s="467">
        <v>-11789179</v>
      </c>
      <c r="N73" s="468">
        <v>-586143937</v>
      </c>
      <c r="O73" s="467">
        <v>-222174</v>
      </c>
      <c r="P73" s="468">
        <v>33399531</v>
      </c>
      <c r="Q73" s="474">
        <f t="shared" si="4"/>
        <v>887091560</v>
      </c>
      <c r="R73" s="474">
        <f>SUM(D73,F73,H73,J73,L73,N73,P73)</f>
        <v>100811041</v>
      </c>
      <c r="T73" s="463"/>
      <c r="V73" s="464"/>
    </row>
    <row r="74" spans="1:22" ht="12.75">
      <c r="A74" s="679" t="s">
        <v>1047</v>
      </c>
      <c r="B74" s="680" t="s">
        <v>1048</v>
      </c>
      <c r="C74" s="469">
        <v>4128842236</v>
      </c>
      <c r="D74" s="470">
        <v>4762298848</v>
      </c>
      <c r="E74" s="469">
        <v>4899810</v>
      </c>
      <c r="F74" s="470">
        <v>-806826</v>
      </c>
      <c r="G74" s="469">
        <v>-2444921</v>
      </c>
      <c r="H74" s="470">
        <v>-2444921</v>
      </c>
      <c r="I74" s="469">
        <v>7903088</v>
      </c>
      <c r="J74" s="470">
        <v>33349148</v>
      </c>
      <c r="K74" s="469">
        <v>-4636407</v>
      </c>
      <c r="L74" s="470">
        <v>-6167568</v>
      </c>
      <c r="M74" s="469">
        <v>4943899439</v>
      </c>
      <c r="N74" s="470">
        <v>4357755502</v>
      </c>
      <c r="O74" s="469">
        <v>-222174</v>
      </c>
      <c r="P74" s="470">
        <v>33177357</v>
      </c>
      <c r="Q74" s="473">
        <f t="shared" si="4"/>
        <v>9078241071</v>
      </c>
      <c r="R74" s="473">
        <f aca="true" t="shared" si="5" ref="R74:R89">SUM(D74,H74,J74,L74,N74,P74)</f>
        <v>9177968366</v>
      </c>
      <c r="T74" s="465"/>
      <c r="V74" s="466"/>
    </row>
    <row r="75" spans="1:24" ht="25.5">
      <c r="A75" s="677" t="s">
        <v>1049</v>
      </c>
      <c r="B75" s="678" t="s">
        <v>1050</v>
      </c>
      <c r="C75" s="467">
        <v>302693</v>
      </c>
      <c r="D75" s="468">
        <v>467006</v>
      </c>
      <c r="E75" s="467">
        <v>300</v>
      </c>
      <c r="F75" s="468">
        <v>1071380</v>
      </c>
      <c r="G75" s="467">
        <v>6900</v>
      </c>
      <c r="H75" s="468">
        <v>163830</v>
      </c>
      <c r="I75" s="467">
        <v>763973</v>
      </c>
      <c r="J75" s="468">
        <v>870728</v>
      </c>
      <c r="K75" s="467">
        <v>0</v>
      </c>
      <c r="L75" s="468">
        <v>154615</v>
      </c>
      <c r="M75" s="467"/>
      <c r="N75" s="468"/>
      <c r="O75" s="467"/>
      <c r="P75" s="468"/>
      <c r="Q75" s="474">
        <f t="shared" si="4"/>
        <v>1073866</v>
      </c>
      <c r="R75" s="474">
        <f>SUM(D75,F75,H75,J75,L75,N75,P75)</f>
        <v>2727559</v>
      </c>
      <c r="X75" s="464"/>
    </row>
    <row r="76" spans="1:25" ht="38.25">
      <c r="A76" s="677">
        <v>188</v>
      </c>
      <c r="B76" s="681" t="s">
        <v>1095</v>
      </c>
      <c r="C76" s="467"/>
      <c r="D76" s="468"/>
      <c r="E76" s="467"/>
      <c r="F76" s="468"/>
      <c r="G76" s="467"/>
      <c r="H76" s="468"/>
      <c r="I76" s="467"/>
      <c r="J76" s="468"/>
      <c r="K76" s="467"/>
      <c r="L76" s="468"/>
      <c r="M76" s="467"/>
      <c r="N76" s="468"/>
      <c r="O76" s="467">
        <v>0</v>
      </c>
      <c r="P76" s="468">
        <v>635000</v>
      </c>
      <c r="Q76" s="474">
        <f t="shared" si="4"/>
        <v>0</v>
      </c>
      <c r="R76" s="474">
        <f t="shared" si="5"/>
        <v>635000</v>
      </c>
      <c r="X76" s="464"/>
      <c r="Y76" s="464"/>
    </row>
    <row r="77" spans="1:25" ht="51">
      <c r="A77" s="677">
        <v>189</v>
      </c>
      <c r="B77" s="681" t="s">
        <v>1096</v>
      </c>
      <c r="C77" s="467"/>
      <c r="D77" s="468"/>
      <c r="E77" s="467"/>
      <c r="F77" s="468"/>
      <c r="G77" s="467"/>
      <c r="H77" s="468"/>
      <c r="I77" s="467"/>
      <c r="J77" s="468"/>
      <c r="K77" s="467"/>
      <c r="L77" s="468"/>
      <c r="M77" s="467"/>
      <c r="N77" s="468"/>
      <c r="O77" s="467">
        <v>0</v>
      </c>
      <c r="P77" s="468">
        <v>635000</v>
      </c>
      <c r="Q77" s="474">
        <f t="shared" si="4"/>
        <v>0</v>
      </c>
      <c r="R77" s="474">
        <f t="shared" si="5"/>
        <v>635000</v>
      </c>
      <c r="X77" s="464"/>
      <c r="Y77" s="464"/>
    </row>
    <row r="78" spans="1:24" ht="25.5">
      <c r="A78" s="677" t="s">
        <v>1051</v>
      </c>
      <c r="B78" s="678" t="s">
        <v>1052</v>
      </c>
      <c r="C78" s="467">
        <v>0</v>
      </c>
      <c r="D78" s="468">
        <v>26622637</v>
      </c>
      <c r="E78" s="467"/>
      <c r="F78" s="468"/>
      <c r="G78" s="467"/>
      <c r="H78" s="468"/>
      <c r="I78" s="467">
        <v>0</v>
      </c>
      <c r="J78" s="468">
        <v>308610</v>
      </c>
      <c r="K78" s="467"/>
      <c r="L78" s="468"/>
      <c r="M78" s="467">
        <v>114000</v>
      </c>
      <c r="N78" s="468">
        <v>114000</v>
      </c>
      <c r="O78" s="467"/>
      <c r="P78" s="468"/>
      <c r="Q78" s="474">
        <f t="shared" si="4"/>
        <v>114000</v>
      </c>
      <c r="R78" s="474">
        <f t="shared" si="5"/>
        <v>27045247</v>
      </c>
      <c r="X78" s="464"/>
    </row>
    <row r="79" spans="1:18" ht="25.5">
      <c r="A79" s="679" t="s">
        <v>1053</v>
      </c>
      <c r="B79" s="680" t="s">
        <v>1054</v>
      </c>
      <c r="C79" s="469">
        <v>302693</v>
      </c>
      <c r="D79" s="470">
        <v>27089643</v>
      </c>
      <c r="E79" s="469">
        <v>300</v>
      </c>
      <c r="F79" s="470">
        <v>1071380</v>
      </c>
      <c r="G79" s="469">
        <v>6900</v>
      </c>
      <c r="H79" s="470">
        <v>163830</v>
      </c>
      <c r="I79" s="469">
        <v>763973</v>
      </c>
      <c r="J79" s="470">
        <v>1179338</v>
      </c>
      <c r="K79" s="469">
        <v>0</v>
      </c>
      <c r="L79" s="470">
        <v>154615</v>
      </c>
      <c r="M79" s="469">
        <v>114000</v>
      </c>
      <c r="N79" s="470">
        <v>114000</v>
      </c>
      <c r="O79" s="469">
        <v>0</v>
      </c>
      <c r="P79" s="470">
        <v>635000</v>
      </c>
      <c r="Q79" s="473">
        <f t="shared" si="4"/>
        <v>1187866</v>
      </c>
      <c r="R79" s="473">
        <f>SUM(D79,F79,H79,J79,L79,N79,P79)</f>
        <v>30407806</v>
      </c>
    </row>
    <row r="80" spans="1:18" ht="25.5">
      <c r="A80" s="677" t="s">
        <v>1055</v>
      </c>
      <c r="B80" s="678" t="s">
        <v>1056</v>
      </c>
      <c r="C80" s="467">
        <v>859794</v>
      </c>
      <c r="D80" s="468">
        <v>91873</v>
      </c>
      <c r="E80" s="467">
        <v>1476111</v>
      </c>
      <c r="F80" s="468">
        <v>0</v>
      </c>
      <c r="G80" s="467">
        <v>345031</v>
      </c>
      <c r="H80" s="468">
        <v>151375</v>
      </c>
      <c r="I80" s="467">
        <v>615463</v>
      </c>
      <c r="J80" s="468">
        <v>174329</v>
      </c>
      <c r="K80" s="467">
        <v>947771</v>
      </c>
      <c r="L80" s="468">
        <v>76920</v>
      </c>
      <c r="M80" s="467"/>
      <c r="N80" s="468"/>
      <c r="O80" s="467"/>
      <c r="P80" s="468"/>
      <c r="Q80" s="474">
        <f t="shared" si="4"/>
        <v>4244170</v>
      </c>
      <c r="R80" s="474">
        <f t="shared" si="5"/>
        <v>494497</v>
      </c>
    </row>
    <row r="81" spans="1:18" ht="25.5">
      <c r="A81" s="677" t="s">
        <v>1057</v>
      </c>
      <c r="B81" s="678" t="s">
        <v>1058</v>
      </c>
      <c r="C81" s="467">
        <v>60000</v>
      </c>
      <c r="D81" s="468">
        <v>30000</v>
      </c>
      <c r="E81" s="467"/>
      <c r="F81" s="468"/>
      <c r="G81" s="467"/>
      <c r="H81" s="468"/>
      <c r="I81" s="467"/>
      <c r="J81" s="468"/>
      <c r="K81" s="467"/>
      <c r="L81" s="468"/>
      <c r="M81" s="467"/>
      <c r="N81" s="468"/>
      <c r="O81" s="467"/>
      <c r="P81" s="468"/>
      <c r="Q81" s="474">
        <f t="shared" si="4"/>
        <v>60000</v>
      </c>
      <c r="R81" s="474">
        <f t="shared" si="5"/>
        <v>30000</v>
      </c>
    </row>
    <row r="82" spans="1:22" ht="25.5">
      <c r="A82" s="677" t="s">
        <v>1059</v>
      </c>
      <c r="B82" s="678" t="s">
        <v>1060</v>
      </c>
      <c r="C82" s="467">
        <v>0</v>
      </c>
      <c r="D82" s="468">
        <v>1908215</v>
      </c>
      <c r="E82" s="467"/>
      <c r="F82" s="468"/>
      <c r="G82" s="467"/>
      <c r="H82" s="468"/>
      <c r="I82" s="467"/>
      <c r="J82" s="468"/>
      <c r="K82" s="467"/>
      <c r="L82" s="468"/>
      <c r="M82" s="467"/>
      <c r="N82" s="468"/>
      <c r="O82" s="467"/>
      <c r="P82" s="468"/>
      <c r="Q82" s="474">
        <f t="shared" si="4"/>
        <v>0</v>
      </c>
      <c r="R82" s="474">
        <f t="shared" si="5"/>
        <v>1908215</v>
      </c>
      <c r="T82" s="465"/>
      <c r="V82" s="466"/>
    </row>
    <row r="83" spans="1:24" ht="38.25">
      <c r="A83" s="677" t="s">
        <v>1061</v>
      </c>
      <c r="B83" s="678" t="s">
        <v>1062</v>
      </c>
      <c r="C83" s="467">
        <v>20310540</v>
      </c>
      <c r="D83" s="468">
        <v>20701385</v>
      </c>
      <c r="E83" s="467"/>
      <c r="F83" s="468"/>
      <c r="G83" s="467"/>
      <c r="H83" s="468"/>
      <c r="I83" s="467"/>
      <c r="J83" s="468"/>
      <c r="K83" s="467"/>
      <c r="L83" s="468"/>
      <c r="M83" s="467"/>
      <c r="N83" s="468"/>
      <c r="O83" s="467">
        <v>254000</v>
      </c>
      <c r="P83" s="468">
        <v>0</v>
      </c>
      <c r="Q83" s="474">
        <f t="shared" si="4"/>
        <v>20564540</v>
      </c>
      <c r="R83" s="474">
        <f t="shared" si="5"/>
        <v>20701385</v>
      </c>
      <c r="V83" s="463"/>
      <c r="X83" s="464"/>
    </row>
    <row r="84" spans="1:24" ht="51">
      <c r="A84" s="677">
        <v>223</v>
      </c>
      <c r="B84" s="681" t="s">
        <v>1097</v>
      </c>
      <c r="C84" s="467"/>
      <c r="D84" s="468"/>
      <c r="E84" s="467"/>
      <c r="F84" s="468"/>
      <c r="G84" s="467"/>
      <c r="H84" s="468"/>
      <c r="I84" s="467"/>
      <c r="J84" s="468"/>
      <c r="K84" s="467"/>
      <c r="L84" s="468"/>
      <c r="M84" s="467"/>
      <c r="N84" s="468"/>
      <c r="O84" s="467">
        <v>254000</v>
      </c>
      <c r="P84" s="468">
        <v>0</v>
      </c>
      <c r="Q84" s="474">
        <f t="shared" si="4"/>
        <v>254000</v>
      </c>
      <c r="R84" s="474">
        <f t="shared" si="5"/>
        <v>0</v>
      </c>
      <c r="V84" s="463"/>
      <c r="X84" s="464"/>
    </row>
    <row r="85" spans="1:24" ht="38.25">
      <c r="A85" s="677" t="s">
        <v>1063</v>
      </c>
      <c r="B85" s="678" t="s">
        <v>1064</v>
      </c>
      <c r="C85" s="467">
        <v>20310540</v>
      </c>
      <c r="D85" s="468">
        <v>20701385</v>
      </c>
      <c r="E85" s="467"/>
      <c r="F85" s="468"/>
      <c r="G85" s="467"/>
      <c r="H85" s="468"/>
      <c r="I85" s="467"/>
      <c r="J85" s="468"/>
      <c r="K85" s="467"/>
      <c r="L85" s="468"/>
      <c r="M85" s="467"/>
      <c r="N85" s="468"/>
      <c r="O85" s="467"/>
      <c r="P85" s="468"/>
      <c r="Q85" s="474">
        <f t="shared" si="4"/>
        <v>20310540</v>
      </c>
      <c r="R85" s="474">
        <f t="shared" si="5"/>
        <v>20701385</v>
      </c>
      <c r="X85" s="464"/>
    </row>
    <row r="86" spans="1:24" ht="25.5">
      <c r="A86" s="679" t="s">
        <v>1065</v>
      </c>
      <c r="B86" s="680" t="s">
        <v>1066</v>
      </c>
      <c r="C86" s="469">
        <v>21230334</v>
      </c>
      <c r="D86" s="470">
        <v>22731473</v>
      </c>
      <c r="E86" s="469">
        <v>1476111</v>
      </c>
      <c r="F86" s="470">
        <v>0</v>
      </c>
      <c r="G86" s="469">
        <v>345031</v>
      </c>
      <c r="H86" s="470">
        <v>151375</v>
      </c>
      <c r="I86" s="469">
        <v>615463</v>
      </c>
      <c r="J86" s="470">
        <v>174329</v>
      </c>
      <c r="K86" s="469">
        <v>947771</v>
      </c>
      <c r="L86" s="470">
        <v>76920</v>
      </c>
      <c r="M86" s="469"/>
      <c r="N86" s="470"/>
      <c r="O86" s="469">
        <v>254000</v>
      </c>
      <c r="P86" s="470">
        <v>0</v>
      </c>
      <c r="Q86" s="473">
        <f t="shared" si="4"/>
        <v>24868710</v>
      </c>
      <c r="R86" s="473">
        <f t="shared" si="5"/>
        <v>23134097</v>
      </c>
      <c r="T86" s="463"/>
      <c r="V86" s="464"/>
      <c r="X86" s="466"/>
    </row>
    <row r="87" spans="1:24" ht="12.75">
      <c r="A87" s="679">
        <v>234</v>
      </c>
      <c r="B87" s="681" t="s">
        <v>1092</v>
      </c>
      <c r="C87" s="469"/>
      <c r="D87" s="470"/>
      <c r="E87" s="469"/>
      <c r="F87" s="470"/>
      <c r="G87" s="469"/>
      <c r="H87" s="470"/>
      <c r="I87" s="469">
        <v>9205</v>
      </c>
      <c r="J87" s="470">
        <v>9205</v>
      </c>
      <c r="K87" s="469"/>
      <c r="L87" s="470"/>
      <c r="M87" s="469"/>
      <c r="N87" s="470"/>
      <c r="O87" s="469"/>
      <c r="P87" s="470"/>
      <c r="Q87" s="474">
        <f t="shared" si="4"/>
        <v>9205</v>
      </c>
      <c r="R87" s="474">
        <f t="shared" si="5"/>
        <v>9205</v>
      </c>
      <c r="X87" s="464"/>
    </row>
    <row r="88" spans="1:22" ht="25.5">
      <c r="A88" s="677" t="s">
        <v>1067</v>
      </c>
      <c r="B88" s="678" t="s">
        <v>1068</v>
      </c>
      <c r="C88" s="467">
        <v>648193</v>
      </c>
      <c r="D88" s="468">
        <v>762625</v>
      </c>
      <c r="E88" s="467"/>
      <c r="F88" s="468"/>
      <c r="G88" s="467"/>
      <c r="H88" s="468"/>
      <c r="I88" s="467"/>
      <c r="J88" s="468"/>
      <c r="K88" s="467"/>
      <c r="L88" s="468"/>
      <c r="M88" s="467"/>
      <c r="N88" s="468"/>
      <c r="O88" s="467"/>
      <c r="P88" s="468"/>
      <c r="Q88" s="474">
        <f t="shared" si="4"/>
        <v>648193</v>
      </c>
      <c r="R88" s="474">
        <f t="shared" si="5"/>
        <v>762625</v>
      </c>
      <c r="T88" s="463"/>
      <c r="V88" s="464"/>
    </row>
    <row r="89" spans="1:24" ht="25.5">
      <c r="A89" s="677" t="s">
        <v>1069</v>
      </c>
      <c r="B89" s="678" t="s">
        <v>1070</v>
      </c>
      <c r="C89" s="467">
        <v>4952136</v>
      </c>
      <c r="D89" s="468">
        <v>9574330</v>
      </c>
      <c r="E89" s="467"/>
      <c r="F89" s="468"/>
      <c r="G89" s="467"/>
      <c r="H89" s="468"/>
      <c r="I89" s="467"/>
      <c r="J89" s="468"/>
      <c r="K89" s="467"/>
      <c r="L89" s="468"/>
      <c r="M89" s="467">
        <v>2366906</v>
      </c>
      <c r="N89" s="468">
        <v>2366906</v>
      </c>
      <c r="O89" s="467"/>
      <c r="P89" s="468"/>
      <c r="Q89" s="474">
        <f t="shared" si="4"/>
        <v>7319042</v>
      </c>
      <c r="R89" s="474">
        <f t="shared" si="5"/>
        <v>11941236</v>
      </c>
      <c r="T89" s="465"/>
      <c r="V89" s="466"/>
      <c r="X89" s="466"/>
    </row>
    <row r="90" spans="1:22" ht="25.5">
      <c r="A90" s="679" t="s">
        <v>1071</v>
      </c>
      <c r="B90" s="680" t="s">
        <v>1072</v>
      </c>
      <c r="C90" s="469">
        <v>5600329</v>
      </c>
      <c r="D90" s="470">
        <v>10336955</v>
      </c>
      <c r="E90" s="469"/>
      <c r="F90" s="470"/>
      <c r="G90" s="469"/>
      <c r="H90" s="470"/>
      <c r="I90" s="469">
        <v>9205</v>
      </c>
      <c r="J90" s="470">
        <v>9205</v>
      </c>
      <c r="K90" s="469"/>
      <c r="L90" s="470"/>
      <c r="M90" s="469">
        <v>2366906</v>
      </c>
      <c r="N90" s="470">
        <v>2366906</v>
      </c>
      <c r="O90" s="469"/>
      <c r="P90" s="470"/>
      <c r="Q90" s="474">
        <f t="shared" si="4"/>
        <v>7976440</v>
      </c>
      <c r="R90" s="474">
        <f>SUM(D90,F90,H90,J90,L90,N90,P90)</f>
        <v>12713066</v>
      </c>
      <c r="T90" s="465"/>
      <c r="V90" s="466"/>
    </row>
    <row r="91" spans="1:24" ht="12.75">
      <c r="A91" s="679" t="s">
        <v>1073</v>
      </c>
      <c r="B91" s="680" t="s">
        <v>1074</v>
      </c>
      <c r="C91" s="469">
        <v>27133356</v>
      </c>
      <c r="D91" s="470">
        <v>60158071</v>
      </c>
      <c r="E91" s="469">
        <v>1476411</v>
      </c>
      <c r="F91" s="470">
        <v>1071380</v>
      </c>
      <c r="G91" s="469">
        <v>351931</v>
      </c>
      <c r="H91" s="470">
        <v>315205</v>
      </c>
      <c r="I91" s="469">
        <v>1388641</v>
      </c>
      <c r="J91" s="470">
        <v>1362872</v>
      </c>
      <c r="K91" s="469">
        <v>947771</v>
      </c>
      <c r="L91" s="470">
        <v>231535</v>
      </c>
      <c r="M91" s="469">
        <v>2480906</v>
      </c>
      <c r="N91" s="470">
        <v>2480906</v>
      </c>
      <c r="O91" s="469">
        <v>254000</v>
      </c>
      <c r="P91" s="470">
        <v>635000</v>
      </c>
      <c r="Q91" s="473">
        <f t="shared" si="4"/>
        <v>34033016</v>
      </c>
      <c r="R91" s="473">
        <f>SUM(D91,F91,H91,J91,L91,N91,P91)</f>
        <v>66254969</v>
      </c>
      <c r="T91" s="465"/>
      <c r="V91" s="466"/>
      <c r="X91" s="466"/>
    </row>
    <row r="92" spans="1:18" ht="25.5">
      <c r="A92" s="677" t="s">
        <v>1075</v>
      </c>
      <c r="B92" s="678" t="s">
        <v>1076</v>
      </c>
      <c r="C92" s="467">
        <v>4368568</v>
      </c>
      <c r="D92" s="468">
        <v>1709015</v>
      </c>
      <c r="E92" s="467">
        <v>12493636</v>
      </c>
      <c r="F92" s="468">
        <v>13038172</v>
      </c>
      <c r="G92" s="467">
        <v>9224280</v>
      </c>
      <c r="H92" s="468">
        <v>10351845</v>
      </c>
      <c r="I92" s="467">
        <v>4710935</v>
      </c>
      <c r="J92" s="468">
        <v>5229461</v>
      </c>
      <c r="K92" s="467">
        <v>12460226</v>
      </c>
      <c r="L92" s="468">
        <v>14145913</v>
      </c>
      <c r="M92" s="467"/>
      <c r="N92" s="468"/>
      <c r="O92" s="467">
        <v>0</v>
      </c>
      <c r="P92" s="468">
        <v>2109109</v>
      </c>
      <c r="Q92" s="474">
        <f t="shared" si="4"/>
        <v>43257645</v>
      </c>
      <c r="R92" s="474">
        <f>SUM(D92,F92,H92,J92,L92,N92,P92)</f>
        <v>46583515</v>
      </c>
    </row>
    <row r="93" spans="1:18" ht="25.5">
      <c r="A93" s="679" t="s">
        <v>1077</v>
      </c>
      <c r="B93" s="680" t="s">
        <v>1078</v>
      </c>
      <c r="C93" s="469">
        <v>4368568</v>
      </c>
      <c r="D93" s="470">
        <v>1709015</v>
      </c>
      <c r="E93" s="469">
        <v>12493636</v>
      </c>
      <c r="F93" s="470">
        <v>13038172</v>
      </c>
      <c r="G93" s="469">
        <v>9224280</v>
      </c>
      <c r="H93" s="470">
        <v>10351845</v>
      </c>
      <c r="I93" s="469">
        <v>4710935</v>
      </c>
      <c r="J93" s="470">
        <v>5229461</v>
      </c>
      <c r="K93" s="469">
        <v>12460226</v>
      </c>
      <c r="L93" s="470">
        <v>14145913</v>
      </c>
      <c r="M93" s="469"/>
      <c r="N93" s="470"/>
      <c r="O93" s="469">
        <v>0</v>
      </c>
      <c r="P93" s="470">
        <v>2109109</v>
      </c>
      <c r="Q93" s="473">
        <f t="shared" si="4"/>
        <v>43257645</v>
      </c>
      <c r="R93" s="473">
        <f>SUM(D93,F93,H93,J93,L93,N93,P93)</f>
        <v>46583515</v>
      </c>
    </row>
    <row r="94" spans="1:18" ht="13.5" thickBot="1">
      <c r="A94" s="683" t="s">
        <v>1079</v>
      </c>
      <c r="B94" s="684" t="s">
        <v>1080</v>
      </c>
      <c r="C94" s="471">
        <v>4160344160</v>
      </c>
      <c r="D94" s="472">
        <v>4824165934</v>
      </c>
      <c r="E94" s="471">
        <v>18869857</v>
      </c>
      <c r="F94" s="472">
        <v>13302726</v>
      </c>
      <c r="G94" s="471">
        <v>7131290</v>
      </c>
      <c r="H94" s="472">
        <v>9539257</v>
      </c>
      <c r="I94" s="471">
        <v>14002664</v>
      </c>
      <c r="J94" s="472">
        <v>39941481</v>
      </c>
      <c r="K94" s="471">
        <v>8771590</v>
      </c>
      <c r="L94" s="472">
        <v>8209880</v>
      </c>
      <c r="M94" s="471">
        <v>4946380345</v>
      </c>
      <c r="N94" s="472">
        <v>4360236408</v>
      </c>
      <c r="O94" s="471">
        <v>31826</v>
      </c>
      <c r="P94" s="472">
        <v>35921466</v>
      </c>
      <c r="Q94" s="475">
        <f t="shared" si="4"/>
        <v>9155531732</v>
      </c>
      <c r="R94" s="475">
        <f>SUM(D94,F94,H94,J94,L94,N94,P94)</f>
        <v>9291317152</v>
      </c>
    </row>
    <row r="95" spans="11:12" ht="15.75">
      <c r="K95" s="941"/>
      <c r="L95" s="942"/>
    </row>
    <row r="96" spans="4:18" ht="12.75">
      <c r="D96" s="570"/>
      <c r="R96" s="570"/>
    </row>
    <row r="99" ht="12.75">
      <c r="D99" s="570"/>
    </row>
  </sheetData>
  <sheetProtection/>
  <mergeCells count="13">
    <mergeCell ref="K4:L4"/>
    <mergeCell ref="M4:N4"/>
    <mergeCell ref="O4:P4"/>
    <mergeCell ref="Q4:R4"/>
    <mergeCell ref="K95:L95"/>
    <mergeCell ref="Q3:R3"/>
    <mergeCell ref="N1:R1"/>
    <mergeCell ref="A2:R2"/>
    <mergeCell ref="C4:D4"/>
    <mergeCell ref="A4:B5"/>
    <mergeCell ref="E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Sipos Hajnalka</cp:lastModifiedBy>
  <cp:lastPrinted>2019-05-14T15:28:56Z</cp:lastPrinted>
  <dcterms:created xsi:type="dcterms:W3CDTF">2012-01-11T09:53:43Z</dcterms:created>
  <dcterms:modified xsi:type="dcterms:W3CDTF">2019-05-22T09:55:11Z</dcterms:modified>
  <cp:category/>
  <cp:version/>
  <cp:contentType/>
  <cp:contentStatus/>
</cp:coreProperties>
</file>