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firstSheet="9" activeTab="11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1.1. sz. mell" sheetId="113" r:id="rId13"/>
    <sheet name="6.1.2. sz. mell" sheetId="114" r:id="rId14"/>
    <sheet name="6.1.3. sz. mell" sheetId="115" r:id="rId15"/>
    <sheet name="6.2. sz. mell" sheetId="79" r:id="rId16"/>
    <sheet name="6.2.1. sz. mell" sheetId="116" r:id="rId17"/>
    <sheet name="6.2.2. sz. mell" sheetId="117" r:id="rId18"/>
    <sheet name="6.2.3. sz. mell" sheetId="118" r:id="rId19"/>
    <sheet name="6.3. sz. mell." sheetId="84" r:id="rId20"/>
    <sheet name="6.3.1. sz. mell." sheetId="119" r:id="rId21"/>
    <sheet name="6.3.2. sz. mell." sheetId="120" r:id="rId22"/>
    <sheet name="6.3.3. sz. mell." sheetId="121" r:id="rId23"/>
    <sheet name="6.4. sz. mell." sheetId="122" r:id="rId24"/>
    <sheet name="6.4.1. sz. mell." sheetId="123" r:id="rId25"/>
    <sheet name="6.4.2. sz. mell." sheetId="124" r:id="rId26"/>
    <sheet name="6.4.3. sz. mell." sheetId="125" r:id="rId27"/>
    <sheet name="7. sz. mell" sheetId="107" r:id="rId28"/>
    <sheet name="Munka1" sheetId="94" r:id="rId29"/>
  </sheets>
  <definedNames>
    <definedName name="_xlnm.Print_Titles" localSheetId="11">'6.1. sz. mell'!$1:$6</definedName>
    <definedName name="_xlnm.Print_Titles" localSheetId="12">'6.1.1. sz. mell'!$1:$6</definedName>
    <definedName name="_xlnm.Print_Titles" localSheetId="13">'6.1.2. sz. mell'!$1:$6</definedName>
    <definedName name="_xlnm.Print_Titles" localSheetId="14">'6.1.3. sz. mell'!$1:$6</definedName>
    <definedName name="_xlnm.Print_Titles" localSheetId="15">'6.2. sz. mell'!$1:$6</definedName>
    <definedName name="_xlnm.Print_Titles" localSheetId="16">'6.2.1. sz. mell'!$1:$6</definedName>
    <definedName name="_xlnm.Print_Titles" localSheetId="17">'6.2.2. sz. mell'!$1:$6</definedName>
    <definedName name="_xlnm.Print_Titles" localSheetId="18">'6.2.3. sz. mell'!$1:$6</definedName>
    <definedName name="_xlnm.Print_Titles" localSheetId="19">'6.3. sz. mell.'!$1:$6</definedName>
    <definedName name="_xlnm.Print_Titles" localSheetId="20">'6.3.1. sz. mell.'!$1:$6</definedName>
    <definedName name="_xlnm.Print_Titles" localSheetId="21">'6.3.2. sz. mell.'!$1:$6</definedName>
    <definedName name="_xlnm.Print_Titles" localSheetId="22">'6.3.3. sz. mell.'!$1:$6</definedName>
    <definedName name="_xlnm.Print_Titles" localSheetId="23">'6.4. sz. mell.'!$1:$6</definedName>
    <definedName name="_xlnm.Print_Titles" localSheetId="24">'6.4.1. sz. mell.'!$1:$6</definedName>
    <definedName name="_xlnm.Print_Titles" localSheetId="25">'6.4.2. sz. mell.'!$1:$6</definedName>
    <definedName name="_xlnm.Print_Titles" localSheetId="26">'6.4.3. sz. mell.'!$1:$6</definedName>
    <definedName name="_xlnm.Print_Area" localSheetId="1">'1.1.sz.mell.'!$A$1:$E$147</definedName>
    <definedName name="_xlnm.Print_Area" localSheetId="2">'1.2.sz.mell.'!$A$1:$E$147</definedName>
    <definedName name="_xlnm.Print_Area" localSheetId="3">'1.3.sz.mell.'!$A$1:$E$147</definedName>
    <definedName name="_xlnm.Print_Area" localSheetId="4">'1.4.sz.mell.'!$A$1:$E$147</definedName>
    <definedName name="_xlnm.Print_Area" localSheetId="5">'2.1.sz.mell  '!$A$1:$J$32</definedName>
  </definedNames>
  <calcPr calcId="124519"/>
</workbook>
</file>

<file path=xl/calcChain.xml><?xml version="1.0" encoding="utf-8"?>
<calcChain xmlns="http://schemas.openxmlformats.org/spreadsheetml/2006/main">
  <c r="F57" i="122"/>
  <c r="F55"/>
  <c r="F51"/>
  <c r="F50"/>
  <c r="F47"/>
  <c r="F46"/>
  <c r="F45"/>
  <c r="F44"/>
  <c r="F40"/>
  <c r="F39"/>
  <c r="F36"/>
  <c r="F57" i="84"/>
  <c r="F55"/>
  <c r="F51"/>
  <c r="F50"/>
  <c r="F47"/>
  <c r="F46"/>
  <c r="F45"/>
  <c r="F44"/>
  <c r="F40"/>
  <c r="F39"/>
  <c r="F36"/>
  <c r="F35"/>
  <c r="F8"/>
  <c r="F11" i="79"/>
  <c r="F19"/>
  <c r="F22"/>
  <c r="F35"/>
  <c r="F36"/>
  <c r="F39"/>
  <c r="F40"/>
  <c r="F44"/>
  <c r="F45"/>
  <c r="F46"/>
  <c r="F47"/>
  <c r="F50"/>
  <c r="F51"/>
  <c r="F55"/>
  <c r="F57"/>
  <c r="F8"/>
  <c r="F9" i="3"/>
  <c r="F10"/>
  <c r="F11"/>
  <c r="F12"/>
  <c r="F13"/>
  <c r="F15"/>
  <c r="F20"/>
  <c r="F22"/>
  <c r="F23"/>
  <c r="F29"/>
  <c r="F30"/>
  <c r="F31"/>
  <c r="F32"/>
  <c r="F34"/>
  <c r="F36"/>
  <c r="F37"/>
  <c r="F38"/>
  <c r="F39"/>
  <c r="F40"/>
  <c r="F42"/>
  <c r="F43"/>
  <c r="F44"/>
  <c r="F45"/>
  <c r="F54"/>
  <c r="F57"/>
  <c r="F59"/>
  <c r="F62"/>
  <c r="F64"/>
  <c r="F77"/>
  <c r="F80"/>
  <c r="F87"/>
  <c r="F88"/>
  <c r="F92"/>
  <c r="F93"/>
  <c r="F94"/>
  <c r="F95"/>
  <c r="F96"/>
  <c r="F97"/>
  <c r="F102"/>
  <c r="F107"/>
  <c r="F108"/>
  <c r="F109"/>
  <c r="F110"/>
  <c r="F111"/>
  <c r="F122"/>
  <c r="F123"/>
  <c r="F125"/>
  <c r="F147"/>
  <c r="F149"/>
  <c r="F150"/>
  <c r="F8"/>
  <c r="F152" i="1"/>
  <c r="F151"/>
  <c r="F94"/>
  <c r="F95"/>
  <c r="F96"/>
  <c r="F97"/>
  <c r="F98"/>
  <c r="F103"/>
  <c r="F108"/>
  <c r="F109"/>
  <c r="F110"/>
  <c r="F111"/>
  <c r="F112"/>
  <c r="F123"/>
  <c r="F124"/>
  <c r="F126"/>
  <c r="F147"/>
  <c r="F93"/>
  <c r="F7"/>
  <c r="F8"/>
  <c r="F9"/>
  <c r="F10"/>
  <c r="F11"/>
  <c r="F13"/>
  <c r="F18"/>
  <c r="F20"/>
  <c r="F21"/>
  <c r="F27"/>
  <c r="F28"/>
  <c r="F29"/>
  <c r="F30"/>
  <c r="F32"/>
  <c r="F34"/>
  <c r="F35"/>
  <c r="F36"/>
  <c r="F37"/>
  <c r="F38"/>
  <c r="F40"/>
  <c r="F41"/>
  <c r="F42"/>
  <c r="F43"/>
  <c r="F52"/>
  <c r="F55"/>
  <c r="F57"/>
  <c r="F60"/>
  <c r="F62"/>
  <c r="F75"/>
  <c r="F78"/>
  <c r="F85"/>
  <c r="F86"/>
  <c r="F6"/>
  <c r="E1" i="125"/>
  <c r="E1" i="124"/>
  <c r="E1" i="123"/>
  <c r="C1" i="122"/>
  <c r="E1" i="121"/>
  <c r="E1" i="120"/>
  <c r="E1" i="119"/>
  <c r="C1" i="84"/>
  <c r="E1" i="118"/>
  <c r="E1" i="117"/>
  <c r="E1" i="116"/>
  <c r="C1" i="79"/>
  <c r="E1" i="115"/>
  <c r="E1" i="114"/>
  <c r="E1" i="113"/>
  <c r="E98" i="112"/>
  <c r="E27" i="108"/>
  <c r="E114" i="1"/>
  <c r="E97" i="114"/>
  <c r="D97"/>
  <c r="C97"/>
  <c r="C92" s="1"/>
  <c r="D113" i="113"/>
  <c r="E113"/>
  <c r="C113"/>
  <c r="C108" s="1"/>
  <c r="D97"/>
  <c r="E97"/>
  <c r="C97"/>
  <c r="D30"/>
  <c r="D29" s="1"/>
  <c r="E30"/>
  <c r="E29" s="1"/>
  <c r="C30"/>
  <c r="C29" s="1"/>
  <c r="D113" i="3"/>
  <c r="E113"/>
  <c r="C113"/>
  <c r="D97"/>
  <c r="E97"/>
  <c r="E92" s="1"/>
  <c r="C97"/>
  <c r="E29"/>
  <c r="D30"/>
  <c r="D29" s="1"/>
  <c r="E30"/>
  <c r="C30"/>
  <c r="C29" s="1"/>
  <c r="D98" i="112"/>
  <c r="C98"/>
  <c r="D114" i="111"/>
  <c r="E114"/>
  <c r="C114"/>
  <c r="D98"/>
  <c r="E98"/>
  <c r="C98"/>
  <c r="D114" i="108"/>
  <c r="E114"/>
  <c r="C114"/>
  <c r="C109" s="1"/>
  <c r="D98"/>
  <c r="E98"/>
  <c r="C98"/>
  <c r="D28"/>
  <c r="D27" s="1"/>
  <c r="E28"/>
  <c r="C28"/>
  <c r="C27" s="1"/>
  <c r="D114" i="1"/>
  <c r="D98"/>
  <c r="E98"/>
  <c r="C98"/>
  <c r="C27"/>
  <c r="D28"/>
  <c r="D27" s="1"/>
  <c r="E28"/>
  <c r="E27" s="1"/>
  <c r="C28"/>
  <c r="E30" i="115"/>
  <c r="E29" s="1"/>
  <c r="D30"/>
  <c r="D29"/>
  <c r="C29"/>
  <c r="E30" i="114"/>
  <c r="E29"/>
  <c r="D30"/>
  <c r="D29"/>
  <c r="C29"/>
  <c r="E28" i="112"/>
  <c r="E27"/>
  <c r="D28"/>
  <c r="D27"/>
  <c r="C27"/>
  <c r="E28" i="111"/>
  <c r="D28"/>
  <c r="D27"/>
  <c r="E27"/>
  <c r="C27"/>
  <c r="N1" i="71"/>
  <c r="A27"/>
  <c r="M6"/>
  <c r="F6"/>
  <c r="K6" s="1"/>
  <c r="D6"/>
  <c r="E3" i="63"/>
  <c r="E3" i="64" s="1"/>
  <c r="D3" i="63"/>
  <c r="D3" i="64" s="1"/>
  <c r="E135" i="115"/>
  <c r="D135"/>
  <c r="C135"/>
  <c r="E135" i="114"/>
  <c r="D135"/>
  <c r="C135"/>
  <c r="E135" i="113"/>
  <c r="D135"/>
  <c r="C135"/>
  <c r="E135" i="3"/>
  <c r="D135"/>
  <c r="C135"/>
  <c r="G1" i="64"/>
  <c r="G1" i="63"/>
  <c r="E50" i="125"/>
  <c r="D50"/>
  <c r="C50"/>
  <c r="E44"/>
  <c r="E55" s="1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4"/>
  <c r="D50"/>
  <c r="C50"/>
  <c r="E44"/>
  <c r="E55" s="1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3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2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1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0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19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D8"/>
  <c r="D35" s="1"/>
  <c r="D40" s="1"/>
  <c r="C8"/>
  <c r="C35" s="1"/>
  <c r="C40" s="1"/>
  <c r="D44" i="84"/>
  <c r="D55" s="1"/>
  <c r="E44"/>
  <c r="D50"/>
  <c r="E50"/>
  <c r="E55" s="1"/>
  <c r="C50"/>
  <c r="C44"/>
  <c r="D8"/>
  <c r="D35" s="1"/>
  <c r="D40" s="1"/>
  <c r="E8"/>
  <c r="D19"/>
  <c r="E19"/>
  <c r="D25"/>
  <c r="E25"/>
  <c r="E35" s="1"/>
  <c r="D29"/>
  <c r="E29"/>
  <c r="D36"/>
  <c r="E36"/>
  <c r="C36"/>
  <c r="C29"/>
  <c r="C25"/>
  <c r="C19"/>
  <c r="C8"/>
  <c r="C35" s="1"/>
  <c r="C40" s="1"/>
  <c r="E50" i="118"/>
  <c r="D50"/>
  <c r="C50"/>
  <c r="E44"/>
  <c r="E55" s="1"/>
  <c r="D44"/>
  <c r="C44"/>
  <c r="E36"/>
  <c r="D36"/>
  <c r="C36"/>
  <c r="E29"/>
  <c r="D29"/>
  <c r="C29"/>
  <c r="E25"/>
  <c r="D25"/>
  <c r="C25"/>
  <c r="E19"/>
  <c r="D19"/>
  <c r="C19"/>
  <c r="C35" s="1"/>
  <c r="C40" s="1"/>
  <c r="E8"/>
  <c r="E35"/>
  <c r="E40" s="1"/>
  <c r="D8"/>
  <c r="D35" s="1"/>
  <c r="C8"/>
  <c r="E50" i="11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16"/>
  <c r="D50"/>
  <c r="C50"/>
  <c r="E44"/>
  <c r="E55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/>
  <c r="E40" s="1"/>
  <c r="D8"/>
  <c r="D35"/>
  <c r="D40" s="1"/>
  <c r="C8"/>
  <c r="C35"/>
  <c r="C40" s="1"/>
  <c r="D44" i="79"/>
  <c r="E44"/>
  <c r="D50"/>
  <c r="E50"/>
  <c r="C50"/>
  <c r="C44"/>
  <c r="D8"/>
  <c r="E8"/>
  <c r="D19"/>
  <c r="E19"/>
  <c r="D25"/>
  <c r="E25"/>
  <c r="D29"/>
  <c r="E29"/>
  <c r="D36"/>
  <c r="E36"/>
  <c r="C36"/>
  <c r="C29"/>
  <c r="C25"/>
  <c r="C19"/>
  <c r="C8"/>
  <c r="C1" i="3"/>
  <c r="E141" i="115"/>
  <c r="D141"/>
  <c r="C141"/>
  <c r="E130"/>
  <c r="D130"/>
  <c r="C130"/>
  <c r="E126"/>
  <c r="E146" s="1"/>
  <c r="D126"/>
  <c r="D146" s="1"/>
  <c r="C126"/>
  <c r="C146"/>
  <c r="E122"/>
  <c r="D122"/>
  <c r="C122"/>
  <c r="E108"/>
  <c r="D108"/>
  <c r="C108"/>
  <c r="E92"/>
  <c r="E125" s="1"/>
  <c r="E147" s="1"/>
  <c r="D92"/>
  <c r="D125" s="1"/>
  <c r="C92"/>
  <c r="C125" s="1"/>
  <c r="C147" s="1"/>
  <c r="E81"/>
  <c r="D81"/>
  <c r="C81"/>
  <c r="E77"/>
  <c r="D77"/>
  <c r="C77"/>
  <c r="E74"/>
  <c r="D74"/>
  <c r="C74"/>
  <c r="E69"/>
  <c r="D69"/>
  <c r="C69"/>
  <c r="E65"/>
  <c r="E87" s="1"/>
  <c r="D65"/>
  <c r="D87" s="1"/>
  <c r="D88" s="1"/>
  <c r="C65"/>
  <c r="C87"/>
  <c r="E59"/>
  <c r="D59"/>
  <c r="C59"/>
  <c r="E54"/>
  <c r="D54"/>
  <c r="C54"/>
  <c r="E48"/>
  <c r="D48"/>
  <c r="C48"/>
  <c r="E37"/>
  <c r="D37"/>
  <c r="C37"/>
  <c r="E22"/>
  <c r="D22"/>
  <c r="C22"/>
  <c r="E15"/>
  <c r="D15"/>
  <c r="C15"/>
  <c r="E8"/>
  <c r="E64" s="1"/>
  <c r="D8"/>
  <c r="C8"/>
  <c r="C64"/>
  <c r="C88" s="1"/>
  <c r="E141" i="114"/>
  <c r="D141"/>
  <c r="C141"/>
  <c r="E130"/>
  <c r="D130"/>
  <c r="C130"/>
  <c r="E126"/>
  <c r="E146"/>
  <c r="D126"/>
  <c r="D146" s="1"/>
  <c r="C126"/>
  <c r="C146" s="1"/>
  <c r="E122"/>
  <c r="D122"/>
  <c r="C122"/>
  <c r="E108"/>
  <c r="D108"/>
  <c r="C108"/>
  <c r="E92"/>
  <c r="E125" s="1"/>
  <c r="E147" s="1"/>
  <c r="D92"/>
  <c r="D125" s="1"/>
  <c r="D147" s="1"/>
  <c r="E81"/>
  <c r="D81"/>
  <c r="C81"/>
  <c r="E77"/>
  <c r="D77"/>
  <c r="C77"/>
  <c r="E74"/>
  <c r="D74"/>
  <c r="C74"/>
  <c r="E69"/>
  <c r="D69"/>
  <c r="C69"/>
  <c r="E65"/>
  <c r="E87"/>
  <c r="D65"/>
  <c r="D87" s="1"/>
  <c r="C65"/>
  <c r="E59"/>
  <c r="D59"/>
  <c r="C59"/>
  <c r="E54"/>
  <c r="D54"/>
  <c r="D64" s="1"/>
  <c r="C54"/>
  <c r="E48"/>
  <c r="D48"/>
  <c r="C48"/>
  <c r="E37"/>
  <c r="D37"/>
  <c r="C37"/>
  <c r="E22"/>
  <c r="D22"/>
  <c r="C22"/>
  <c r="E15"/>
  <c r="D15"/>
  <c r="C15"/>
  <c r="E8"/>
  <c r="E64"/>
  <c r="D8"/>
  <c r="C8"/>
  <c r="C64"/>
  <c r="E141" i="113"/>
  <c r="D141"/>
  <c r="C141"/>
  <c r="E130"/>
  <c r="E146" s="1"/>
  <c r="D130"/>
  <c r="C130"/>
  <c r="E126"/>
  <c r="D126"/>
  <c r="C126"/>
  <c r="C146" s="1"/>
  <c r="E122"/>
  <c r="D122"/>
  <c r="C122"/>
  <c r="E108"/>
  <c r="D108"/>
  <c r="E92"/>
  <c r="D92"/>
  <c r="C92"/>
  <c r="E81"/>
  <c r="D81"/>
  <c r="C81"/>
  <c r="E77"/>
  <c r="D77"/>
  <c r="C77"/>
  <c r="E74"/>
  <c r="D74"/>
  <c r="C74"/>
  <c r="E69"/>
  <c r="E87" s="1"/>
  <c r="D69"/>
  <c r="C69"/>
  <c r="E65"/>
  <c r="D65"/>
  <c r="C65"/>
  <c r="C87" s="1"/>
  <c r="E59"/>
  <c r="D59"/>
  <c r="C59"/>
  <c r="E54"/>
  <c r="D54"/>
  <c r="C54"/>
  <c r="E48"/>
  <c r="D48"/>
  <c r="C48"/>
  <c r="E37"/>
  <c r="D37"/>
  <c r="C37"/>
  <c r="E22"/>
  <c r="D22"/>
  <c r="C22"/>
  <c r="E15"/>
  <c r="D15"/>
  <c r="C15"/>
  <c r="E8"/>
  <c r="D8"/>
  <c r="C8"/>
  <c r="D92" i="3"/>
  <c r="D108"/>
  <c r="E108"/>
  <c r="D122"/>
  <c r="E122"/>
  <c r="D126"/>
  <c r="E126"/>
  <c r="D130"/>
  <c r="E130"/>
  <c r="E146" s="1"/>
  <c r="D141"/>
  <c r="E141"/>
  <c r="C141"/>
  <c r="C130"/>
  <c r="C126"/>
  <c r="C146" s="1"/>
  <c r="C122"/>
  <c r="C108"/>
  <c r="C92"/>
  <c r="D8"/>
  <c r="E8"/>
  <c r="D15"/>
  <c r="E15"/>
  <c r="D22"/>
  <c r="E22"/>
  <c r="D37"/>
  <c r="E37"/>
  <c r="D48"/>
  <c r="E48"/>
  <c r="D54"/>
  <c r="E54"/>
  <c r="D59"/>
  <c r="E59"/>
  <c r="D65"/>
  <c r="E65"/>
  <c r="D69"/>
  <c r="E69"/>
  <c r="D74"/>
  <c r="E74"/>
  <c r="D77"/>
  <c r="E77"/>
  <c r="D81"/>
  <c r="E81"/>
  <c r="C81"/>
  <c r="C77"/>
  <c r="C74"/>
  <c r="C69"/>
  <c r="C65"/>
  <c r="C87" s="1"/>
  <c r="C59"/>
  <c r="C54"/>
  <c r="C48"/>
  <c r="C37"/>
  <c r="C22"/>
  <c r="C15"/>
  <c r="C8"/>
  <c r="H6" i="71"/>
  <c r="J6"/>
  <c r="F3" i="63"/>
  <c r="F3" i="64" s="1"/>
  <c r="C3" i="1"/>
  <c r="C90" s="1"/>
  <c r="A34" i="75"/>
  <c r="A34" i="76"/>
  <c r="A28" i="75"/>
  <c r="A28" i="76" s="1"/>
  <c r="A22" i="75"/>
  <c r="A22" i="76" s="1"/>
  <c r="A16" i="75"/>
  <c r="A16" i="76"/>
  <c r="A10" i="75"/>
  <c r="A10" i="76" s="1"/>
  <c r="A4"/>
  <c r="H17" i="61"/>
  <c r="I17"/>
  <c r="D36" i="76" s="1"/>
  <c r="H30" i="61"/>
  <c r="I30"/>
  <c r="I31"/>
  <c r="H33"/>
  <c r="I33"/>
  <c r="G33"/>
  <c r="G30"/>
  <c r="G17"/>
  <c r="G31" s="1"/>
  <c r="D17"/>
  <c r="E17"/>
  <c r="D18"/>
  <c r="D30" s="1"/>
  <c r="D31" s="1"/>
  <c r="E18"/>
  <c r="E30" s="1"/>
  <c r="D24"/>
  <c r="E24"/>
  <c r="D33"/>
  <c r="E33"/>
  <c r="C33"/>
  <c r="C24"/>
  <c r="C18"/>
  <c r="C30" s="1"/>
  <c r="C17"/>
  <c r="H18" i="73"/>
  <c r="H28" s="1"/>
  <c r="I18"/>
  <c r="H27"/>
  <c r="I27"/>
  <c r="D37" i="76" s="1"/>
  <c r="G27" i="73"/>
  <c r="D25" i="76" s="1"/>
  <c r="G18" i="73"/>
  <c r="D18"/>
  <c r="D12" i="76" s="1"/>
  <c r="E18" i="73"/>
  <c r="E29" s="1"/>
  <c r="D19"/>
  <c r="D27" s="1"/>
  <c r="E19"/>
  <c r="E27" s="1"/>
  <c r="D24"/>
  <c r="E24"/>
  <c r="C24"/>
  <c r="C19"/>
  <c r="C27"/>
  <c r="C18"/>
  <c r="E141" i="112"/>
  <c r="D141"/>
  <c r="C141"/>
  <c r="E136"/>
  <c r="D136"/>
  <c r="C136"/>
  <c r="E131"/>
  <c r="D131"/>
  <c r="C131"/>
  <c r="E127"/>
  <c r="E146"/>
  <c r="D127"/>
  <c r="D146" s="1"/>
  <c r="C127"/>
  <c r="C146" s="1"/>
  <c r="E123"/>
  <c r="D123"/>
  <c r="C123"/>
  <c r="E109"/>
  <c r="D109"/>
  <c r="C109"/>
  <c r="E93"/>
  <c r="E126" s="1"/>
  <c r="D93"/>
  <c r="D126" s="1"/>
  <c r="D147" s="1"/>
  <c r="C93"/>
  <c r="C126" s="1"/>
  <c r="C147" s="1"/>
  <c r="E79"/>
  <c r="D79"/>
  <c r="C79"/>
  <c r="E75"/>
  <c r="D75"/>
  <c r="C75"/>
  <c r="E72"/>
  <c r="D72"/>
  <c r="C72"/>
  <c r="E67"/>
  <c r="D67"/>
  <c r="C67"/>
  <c r="E63"/>
  <c r="E85"/>
  <c r="E152" s="1"/>
  <c r="D63"/>
  <c r="D85"/>
  <c r="D152" s="1"/>
  <c r="C63"/>
  <c r="C85"/>
  <c r="C152" s="1"/>
  <c r="E57"/>
  <c r="D57"/>
  <c r="C57"/>
  <c r="E52"/>
  <c r="D52"/>
  <c r="C52"/>
  <c r="E46"/>
  <c r="D46"/>
  <c r="C46"/>
  <c r="E35"/>
  <c r="D35"/>
  <c r="C35"/>
  <c r="E20"/>
  <c r="D20"/>
  <c r="C20"/>
  <c r="E13"/>
  <c r="E62" s="1"/>
  <c r="E86" s="1"/>
  <c r="D13"/>
  <c r="C13"/>
  <c r="E6"/>
  <c r="D6"/>
  <c r="D62" s="1"/>
  <c r="C6"/>
  <c r="E141" i="111"/>
  <c r="D141"/>
  <c r="C141"/>
  <c r="E136"/>
  <c r="D136"/>
  <c r="C136"/>
  <c r="E131"/>
  <c r="D131"/>
  <c r="C131"/>
  <c r="E127"/>
  <c r="E146" s="1"/>
  <c r="D127"/>
  <c r="D146" s="1"/>
  <c r="C127"/>
  <c r="C146"/>
  <c r="E123"/>
  <c r="D123"/>
  <c r="C123"/>
  <c r="E109"/>
  <c r="D109"/>
  <c r="C109"/>
  <c r="E93"/>
  <c r="E126" s="1"/>
  <c r="D93"/>
  <c r="C93"/>
  <c r="C126" s="1"/>
  <c r="C147" s="1"/>
  <c r="E79"/>
  <c r="D79"/>
  <c r="C79"/>
  <c r="E75"/>
  <c r="D75"/>
  <c r="C75"/>
  <c r="E72"/>
  <c r="D72"/>
  <c r="C72"/>
  <c r="E67"/>
  <c r="D67"/>
  <c r="C67"/>
  <c r="E63"/>
  <c r="E85" s="1"/>
  <c r="D63"/>
  <c r="D85" s="1"/>
  <c r="C63"/>
  <c r="C85" s="1"/>
  <c r="C152" s="1"/>
  <c r="E57"/>
  <c r="D57"/>
  <c r="C57"/>
  <c r="E52"/>
  <c r="D52"/>
  <c r="C52"/>
  <c r="E46"/>
  <c r="D46"/>
  <c r="C46"/>
  <c r="E35"/>
  <c r="E62" s="1"/>
  <c r="E86" s="1"/>
  <c r="D35"/>
  <c r="D62" s="1"/>
  <c r="C35"/>
  <c r="E20"/>
  <c r="D20"/>
  <c r="C20"/>
  <c r="E13"/>
  <c r="D13"/>
  <c r="C13"/>
  <c r="E6"/>
  <c r="D6"/>
  <c r="C6"/>
  <c r="E141" i="108"/>
  <c r="D141"/>
  <c r="C141"/>
  <c r="E136"/>
  <c r="D136"/>
  <c r="C136"/>
  <c r="E131"/>
  <c r="D131"/>
  <c r="C131"/>
  <c r="E127"/>
  <c r="E146" s="1"/>
  <c r="D127"/>
  <c r="D146" s="1"/>
  <c r="C127"/>
  <c r="C146"/>
  <c r="E123"/>
  <c r="D123"/>
  <c r="C123"/>
  <c r="E109"/>
  <c r="D109"/>
  <c r="E93"/>
  <c r="D93"/>
  <c r="C93"/>
  <c r="E79"/>
  <c r="D79"/>
  <c r="C79"/>
  <c r="E75"/>
  <c r="D75"/>
  <c r="C75"/>
  <c r="E72"/>
  <c r="D72"/>
  <c r="C72"/>
  <c r="E67"/>
  <c r="D67"/>
  <c r="C67"/>
  <c r="E63"/>
  <c r="E85" s="1"/>
  <c r="D63"/>
  <c r="D85" s="1"/>
  <c r="D152" s="1"/>
  <c r="C63"/>
  <c r="C85" s="1"/>
  <c r="C152" s="1"/>
  <c r="E57"/>
  <c r="D57"/>
  <c r="C57"/>
  <c r="E52"/>
  <c r="D52"/>
  <c r="C52"/>
  <c r="E46"/>
  <c r="D46"/>
  <c r="C46"/>
  <c r="E35"/>
  <c r="D35"/>
  <c r="C35"/>
  <c r="E20"/>
  <c r="D20"/>
  <c r="C20"/>
  <c r="E13"/>
  <c r="D13"/>
  <c r="C13"/>
  <c r="E6"/>
  <c r="D6"/>
  <c r="C6"/>
  <c r="D93" i="1"/>
  <c r="E93"/>
  <c r="D109"/>
  <c r="E109"/>
  <c r="D123"/>
  <c r="E123"/>
  <c r="D127"/>
  <c r="E127"/>
  <c r="D131"/>
  <c r="E131"/>
  <c r="D136"/>
  <c r="E136"/>
  <c r="D141"/>
  <c r="E141"/>
  <c r="C141"/>
  <c r="C136"/>
  <c r="C131"/>
  <c r="C127"/>
  <c r="C146"/>
  <c r="B25" i="76" s="1"/>
  <c r="E25" s="1"/>
  <c r="C123" i="1"/>
  <c r="C109"/>
  <c r="C93"/>
  <c r="D6"/>
  <c r="E6"/>
  <c r="D13"/>
  <c r="E13"/>
  <c r="D20"/>
  <c r="E20"/>
  <c r="D35"/>
  <c r="E35"/>
  <c r="D46"/>
  <c r="E46"/>
  <c r="D52"/>
  <c r="E52"/>
  <c r="D57"/>
  <c r="E57"/>
  <c r="D63"/>
  <c r="E63"/>
  <c r="D67"/>
  <c r="E67"/>
  <c r="D72"/>
  <c r="E72"/>
  <c r="D75"/>
  <c r="E75"/>
  <c r="D79"/>
  <c r="E79"/>
  <c r="C79"/>
  <c r="C75"/>
  <c r="C85" s="1"/>
  <c r="C72"/>
  <c r="C67"/>
  <c r="C63"/>
  <c r="C57"/>
  <c r="C52"/>
  <c r="C46"/>
  <c r="C35"/>
  <c r="C20"/>
  <c r="C13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L32" i="71"/>
  <c r="M32"/>
  <c r="K32"/>
  <c r="C24"/>
  <c r="M24" s="1"/>
  <c r="M23"/>
  <c r="M22"/>
  <c r="M21"/>
  <c r="M20"/>
  <c r="M19"/>
  <c r="M18"/>
  <c r="L20"/>
  <c r="L21"/>
  <c r="L22"/>
  <c r="L23"/>
  <c r="L19"/>
  <c r="L24" s="1"/>
  <c r="L18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C15"/>
  <c r="B15"/>
  <c r="D15"/>
  <c r="E15"/>
  <c r="F15"/>
  <c r="G15"/>
  <c r="H15"/>
  <c r="I15"/>
  <c r="J15"/>
  <c r="K15"/>
  <c r="F24" i="64"/>
  <c r="E24"/>
  <c r="D24"/>
  <c r="B24"/>
  <c r="F25" i="63"/>
  <c r="B25"/>
  <c r="D25"/>
  <c r="E25"/>
  <c r="G29" i="73"/>
  <c r="M15" i="71"/>
  <c r="M8"/>
  <c r="H29" i="73"/>
  <c r="C3" i="108"/>
  <c r="C90" s="1"/>
  <c r="J1" i="73"/>
  <c r="G28"/>
  <c r="G32" i="61"/>
  <c r="D6" i="76"/>
  <c r="D18"/>
  <c r="D64" i="115"/>
  <c r="C28" i="73"/>
  <c r="D32" i="61"/>
  <c r="L15" i="71" l="1"/>
  <c r="E36" i="107"/>
  <c r="D31" i="76"/>
  <c r="H31" i="61"/>
  <c r="E31"/>
  <c r="E32"/>
  <c r="E62" i="108"/>
  <c r="E146" i="1"/>
  <c r="B37" i="76" s="1"/>
  <c r="E37" s="1"/>
  <c r="E126" i="1"/>
  <c r="E85"/>
  <c r="E86" s="1"/>
  <c r="B20" i="76" s="1"/>
  <c r="E62" i="1"/>
  <c r="E88" i="114"/>
  <c r="E64" i="113"/>
  <c r="E88" s="1"/>
  <c r="E87" i="3"/>
  <c r="E64"/>
  <c r="E88" s="1"/>
  <c r="E55" i="79"/>
  <c r="E35"/>
  <c r="E40" s="1"/>
  <c r="E40" i="119"/>
  <c r="E40" i="84"/>
  <c r="C55"/>
  <c r="D55" i="118"/>
  <c r="C55"/>
  <c r="D40"/>
  <c r="D55" i="79"/>
  <c r="C55"/>
  <c r="C35"/>
  <c r="C40" s="1"/>
  <c r="D35"/>
  <c r="D40" s="1"/>
  <c r="C125" i="114"/>
  <c r="C147" s="1"/>
  <c r="C87"/>
  <c r="C88" s="1"/>
  <c r="D146" i="113"/>
  <c r="E125"/>
  <c r="E147" s="1"/>
  <c r="D125"/>
  <c r="C125"/>
  <c r="C147" s="1"/>
  <c r="D87"/>
  <c r="C64"/>
  <c r="C88" s="1"/>
  <c r="D64"/>
  <c r="D88" s="1"/>
  <c r="D146" i="3"/>
  <c r="E125"/>
  <c r="E147" s="1"/>
  <c r="C125"/>
  <c r="C147" s="1"/>
  <c r="D125"/>
  <c r="D147" s="1"/>
  <c r="D87"/>
  <c r="C64"/>
  <c r="C88" s="1"/>
  <c r="D64"/>
  <c r="D24" i="76"/>
  <c r="H32" i="61"/>
  <c r="D26" i="76"/>
  <c r="C32" i="61"/>
  <c r="D13" i="76"/>
  <c r="C31" i="61"/>
  <c r="D8" i="76" s="1"/>
  <c r="D7"/>
  <c r="C29" i="73"/>
  <c r="D28"/>
  <c r="D14" i="76" s="1"/>
  <c r="C30" i="73"/>
  <c r="G30"/>
  <c r="E147" i="112"/>
  <c r="E151"/>
  <c r="C62"/>
  <c r="D126" i="111"/>
  <c r="C62"/>
  <c r="E126" i="108"/>
  <c r="C126"/>
  <c r="C147" s="1"/>
  <c r="D126"/>
  <c r="D147" s="1"/>
  <c r="D62"/>
  <c r="C62"/>
  <c r="C86" s="1"/>
  <c r="D146" i="1"/>
  <c r="C126"/>
  <c r="D126"/>
  <c r="B30" i="76" s="1"/>
  <c r="C152" i="1"/>
  <c r="B7" i="76"/>
  <c r="D85" i="1"/>
  <c r="B13" i="76" s="1"/>
  <c r="D62" i="1"/>
  <c r="B12" i="76" s="1"/>
  <c r="E12" s="1"/>
  <c r="C3" i="111"/>
  <c r="C90" s="1"/>
  <c r="E4" i="73"/>
  <c r="D4"/>
  <c r="D4" i="61" s="1"/>
  <c r="C3" i="112"/>
  <c r="C90" s="1"/>
  <c r="C4" i="73"/>
  <c r="C4" i="61" s="1"/>
  <c r="J1"/>
  <c r="C62" i="1"/>
  <c r="C151" s="1"/>
  <c r="E151"/>
  <c r="B18" i="76"/>
  <c r="E18" s="1"/>
  <c r="D86" i="108"/>
  <c r="E152"/>
  <c r="E86"/>
  <c r="E147"/>
  <c r="E151"/>
  <c r="E147" i="111"/>
  <c r="E151"/>
  <c r="D19" i="76"/>
  <c r="E28" i="73"/>
  <c r="E152" i="111"/>
  <c r="D88" i="114"/>
  <c r="E88" i="115"/>
  <c r="D147"/>
  <c r="B19" i="76"/>
  <c r="E19" s="1"/>
  <c r="E152" i="1"/>
  <c r="B24" i="76"/>
  <c r="E24" s="1"/>
  <c r="C147" i="1"/>
  <c r="B26" i="76" s="1"/>
  <c r="E26" s="1"/>
  <c r="B31"/>
  <c r="E31" s="1"/>
  <c r="D152" i="1"/>
  <c r="C151" i="111"/>
  <c r="C86"/>
  <c r="D86"/>
  <c r="D152"/>
  <c r="D147"/>
  <c r="D151"/>
  <c r="D86" i="112"/>
  <c r="D151"/>
  <c r="D32" i="76"/>
  <c r="D30" i="73"/>
  <c r="H30"/>
  <c r="B36" i="76"/>
  <c r="E36" s="1"/>
  <c r="E147" i="1"/>
  <c r="B38" i="76" s="1"/>
  <c r="C151" i="112"/>
  <c r="C86"/>
  <c r="D29" i="73"/>
  <c r="I29"/>
  <c r="I28"/>
  <c r="D38" i="76" s="1"/>
  <c r="D30"/>
  <c r="I32" i="61"/>
  <c r="G4"/>
  <c r="H4" i="73"/>
  <c r="G4"/>
  <c r="H4" i="61"/>
  <c r="E7" i="76" l="1"/>
  <c r="E13"/>
  <c r="D86" i="1"/>
  <c r="B14" i="76" s="1"/>
  <c r="E14" s="1"/>
  <c r="D147" i="113"/>
  <c r="D88" i="3"/>
  <c r="D151" i="108"/>
  <c r="C151"/>
  <c r="D147" i="1"/>
  <c r="B32" i="76" s="1"/>
  <c r="E32" s="1"/>
  <c r="D151" i="1"/>
  <c r="B6" i="76"/>
  <c r="E6" s="1"/>
  <c r="C86" i="1"/>
  <c r="B8" i="76" s="1"/>
  <c r="E8" s="1"/>
  <c r="I4" i="61"/>
  <c r="I4" i="73"/>
  <c r="E4" i="61"/>
  <c r="E38" i="76"/>
  <c r="E30" i="73"/>
  <c r="D20" i="76"/>
  <c r="E20" s="1"/>
  <c r="I30" i="73"/>
  <c r="E30" i="76"/>
</calcChain>
</file>

<file path=xl/sharedStrings.xml><?xml version="1.0" encoding="utf-8"?>
<sst xmlns="http://schemas.openxmlformats.org/spreadsheetml/2006/main" count="4153" uniqueCount="528">
  <si>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</si>
  <si>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</si>
  <si>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</si>
  <si>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</si>
  <si>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</si>
  <si>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</si>
  <si>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</si>
  <si>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</si>
  <si>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</si>
  <si>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</si>
  <si>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</si>
  <si>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</si>
  <si>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</si>
  <si>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</si>
  <si>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</si>
  <si>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</si>
  <si>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</si>
  <si>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</si>
  <si>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</si>
  <si>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</si>
  <si>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</si>
  <si>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</si>
  <si>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</si>
  <si>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</si>
  <si>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</si>
  <si>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</si>
  <si>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</si>
  <si>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</si>
  <si>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</si>
  <si>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</si>
  <si>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</si>
  <si>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</si>
  <si>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</si>
  <si>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</si>
  <si>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</si>
  <si>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</si>
  <si>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</si>
  <si>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</si>
  <si>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</si>
  <si>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</si>
  <si>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</si>
  <si>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</si>
  <si>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</si>
  <si>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</si>
  <si>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</si>
  <si>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</si>
  <si>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</si>
  <si>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</si>
  <si>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</si>
  <si>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</si>
  <si>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</si>
  <si>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</si>
  <si>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</si>
  <si>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</si>
  <si>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</si>
  <si>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</si>
  <si>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</si>
  <si>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</si>
  <si>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</si>
  <si>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</si>
  <si>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</si>
  <si>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</si>
  <si>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</si>
  <si>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</si>
  <si>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</si>
  <si>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</si>
  <si>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</si>
  <si>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</si>
  <si>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</si>
  <si>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</si>
  <si>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</si>
  <si>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</si>
  <si>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</si>
  <si>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</si>
  <si>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</si>
  <si>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</si>
  <si>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</si>
  <si>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</si>
  <si>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</si>
  <si>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</si>
  <si>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</si>
  <si>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</si>
  <si>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</si>
  <si>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</si>
  <si>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</si>
  <si>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</si>
  <si>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</si>
  <si>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</si>
  <si>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</si>
  <si>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</si>
  <si>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</si>
  <si>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</si>
  <si>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</si>
  <si>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</si>
  <si>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</si>
  <si>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</si>
  <si>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</si>
  <si>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</si>
  <si>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</si>
  <si>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</si>
  <si>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</si>
  <si>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</si>
  <si>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</si>
  <si>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</si>
  <si>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</si>
  <si>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</si>
  <si>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</si>
  <si>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</si>
  <si>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</si>
  <si>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</si>
  <si>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</si>
  <si>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</si>
  <si>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</si>
  <si>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</si>
  <si>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</si>
  <si>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</si>
  <si>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</si>
  <si>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</si>
  <si>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</si>
  <si>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</si>
  <si>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</si>
  <si>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</si>
  <si>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</si>
  <si>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</si>
  <si>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</si>
  <si>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</si>
  <si>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</si>
  <si>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</si>
  <si>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</si>
  <si>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</si>
  <si>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</si>
  <si>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</si>
  <si>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</si>
  <si>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</si>
  <si>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</si>
  <si>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</si>
  <si>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</si>
  <si>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</si>
  <si>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</si>
  <si>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</si>
  <si>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</si>
  <si>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</si>
  <si>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</si>
  <si>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</si>
  <si>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</si>
  <si>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</si>
  <si>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</si>
  <si>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</si>
  <si>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</si>
  <si>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</si>
  <si>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</si>
  <si>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</si>
  <si>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</si>
  <si>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</si>
  <si>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</si>
  <si>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</si>
  <si>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</si>
  <si>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</si>
  <si>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</si>
  <si>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</si>
  <si>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</si>
  <si>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</si>
  <si>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</si>
  <si>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</si>
  <si>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</si>
  <si>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</si>
  <si>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</si>
  <si>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</si>
  <si>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</si>
  <si>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</si>
  <si>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</si>
  <si>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</si>
  <si>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</si>
  <si>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</si>
  <si>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</si>
  <si>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</si>
  <si>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</si>
  <si>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</si>
  <si>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</si>
  <si>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</si>
  <si>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</si>
  <si>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</si>
  <si>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</si>
  <si>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</si>
  <si>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</si>
  <si>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</si>
  <si>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</si>
  <si>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</si>
  <si>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</si>
  <si>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</si>
  <si>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</si>
  <si>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</si>
  <si>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</si>
  <si>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</si>
  <si>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</si>
  <si>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</si>
  <si>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</si>
  <si>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</si>
  <si>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</si>
  <si>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</si>
  <si>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</si>
  <si>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</si>
  <si>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</si>
  <si>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</si>
  <si>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</si>
  <si>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</si>
  <si>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</si>
  <si>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</si>
  <si>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</si>
  <si>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</si>
  <si>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</si>
  <si>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</si>
  <si>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</si>
  <si>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</si>
  <si>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</si>
  <si>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</si>
  <si>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</si>
  <si>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</si>
  <si>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</si>
  <si>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</si>
  <si>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</si>
  <si>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</si>
  <si>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</si>
  <si>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</si>
  <si>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</si>
  <si>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</si>
  <si>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</si>
  <si>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</si>
  <si>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</si>
  <si>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</si>
  <si>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</si>
  <si>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</si>
  <si>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</si>
  <si>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</si>
  <si>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</si>
  <si>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</si>
  <si>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</si>
  <si>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</si>
  <si>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</si>
  <si>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</si>
  <si>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</si>
  <si>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</si>
  <si>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</si>
  <si>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</si>
  <si>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</si>
  <si>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</si>
  <si>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</si>
  <si>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</si>
  <si>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</si>
  <si>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</si>
  <si>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</si>
  <si>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</si>
  <si>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</si>
  <si>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</si>
  <si>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</si>
  <si>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</si>
  <si>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</si>
  <si>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</si>
  <si>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</si>
  <si>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</si>
  <si>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</si>
  <si>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</si>
  <si>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</si>
  <si>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</si>
  <si>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</si>
  <si>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</si>
  <si>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</si>
  <si>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</si>
  <si>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</si>
  <si>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</si>
  <si>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</si>
  <si>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</si>
  <si>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</si>
  <si>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</si>
  <si>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</si>
  <si>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</si>
  <si>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</si>
  <si>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</si>
  <si>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</si>
  <si>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</si>
  <si>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</si>
  <si>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</si>
  <si>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</si>
  <si>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</si>
  <si>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</si>
  <si>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</si>
  <si>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</si>
  <si>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</si>
  <si>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</si>
  <si>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</si>
  <si>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</si>
  <si>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</si>
  <si>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</si>
  <si>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</si>
  <si>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</si>
  <si>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</si>
  <si>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</si>
  <si>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</si>
  <si>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</si>
  <si>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</si>
  <si>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</si>
  <si>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</si>
  <si>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</si>
  <si>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</si>
  <si>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</si>
  <si>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</si>
  <si>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</si>
  <si>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</si>
  <si>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</si>
  <si>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</si>
  <si>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</si>
  <si>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</si>
  <si>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</si>
  <si>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</si>
  <si>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</si>
  <si>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</si>
  <si>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</si>
  <si>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</si>
  <si>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</si>
  <si>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</si>
  <si>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</si>
  <si>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</si>
  <si>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</si>
  <si>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</si>
  <si>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</si>
  <si>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</si>
  <si>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</si>
  <si>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</si>
  <si>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</si>
  <si>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</si>
  <si>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</si>
  <si>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</si>
  <si>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</si>
  <si>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</si>
  <si>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</si>
  <si>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</si>
  <si>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</si>
  <si>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</si>
  <si>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</si>
  <si>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</si>
  <si>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</si>
  <si>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</si>
  <si>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</si>
  <si>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</si>
  <si>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</si>
  <si>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</si>
  <si>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</si>
  <si>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</si>
  <si>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</si>
  <si>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</si>
  <si>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</si>
  <si>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</si>
  <si>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</si>
  <si>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</si>
  <si>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</si>
  <si>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</si>
  <si>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</si>
  <si>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</si>
  <si>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</si>
  <si>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</si>
  <si>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</si>
  <si>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</si>
  <si>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</si>
  <si>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</si>
  <si>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</si>
  <si>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</si>
  <si>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</si>
  <si>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</si>
  <si>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</si>
  <si>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</si>
  <si>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</si>
  <si>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</si>
  <si>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</si>
  <si>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</si>
  <si>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</si>
  <si>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</si>
  <si>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</si>
  <si>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</si>
  <si>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</si>
  <si>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</si>
  <si>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</si>
  <si>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</si>
  <si>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</si>
  <si>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</si>
  <si>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</si>
  <si>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</si>
  <si>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</si>
  <si>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</si>
  <si>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</si>
  <si>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</si>
  <si>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</si>
  <si>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</si>
  <si>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</si>
  <si>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</si>
  <si>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</si>
  <si>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</si>
  <si>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</si>
  <si>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</si>
  <si>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</si>
  <si>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</si>
  <si>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</si>
  <si>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</si>
  <si>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</si>
  <si>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</si>
  <si>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</si>
  <si>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</si>
  <si>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</si>
  <si>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</si>
  <si>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</si>
  <si>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</si>
  <si>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</si>
  <si>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</si>
  <si>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</si>
  <si>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</si>
  <si>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</si>
  <si>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</si>
  <si>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</si>
  <si>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</si>
  <si>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</si>
  <si>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</si>
  <si>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</si>
  <si>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</si>
  <si>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</si>
  <si>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</si>
  <si>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</si>
  <si>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</si>
  <si>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</si>
  <si>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</si>
  <si>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</si>
  <si>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</si>
  <si>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</si>
  <si>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</si>
  <si>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</si>
  <si>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</si>
  <si>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</si>
  <si>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</si>
  <si>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</si>
  <si>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</si>
  <si>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</si>
  <si>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</si>
  <si>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</si>
  <si>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</si>
  <si>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</si>
  <si>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</si>
  <si>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</si>
  <si>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</si>
  <si>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</si>
  <si>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</si>
  <si>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</si>
  <si>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</si>
  <si>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</si>
  <si>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</si>
  <si>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</si>
  <si>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</si>
  <si>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</si>
  <si>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</si>
  <si>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</si>
  <si>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</si>
  <si>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</si>
  <si>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</si>
  <si>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</si>
  <si>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</si>
  <si>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</si>
  <si>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</si>
  <si>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</si>
  <si>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</si>
  <si>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</si>
  <si>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</si>
  <si>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</si>
  <si>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</si>
  <si>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Kötelező feladatok</t>
  </si>
  <si>
    <t xml:space="preserve">Államigazgatási feladatok 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</si>
  <si>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</si>
  <si>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</si>
  <si>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2015. évi eredeti előirányzat BEVÉTELEK</t>
  </si>
  <si>
    <t>Közhatalmi bevételek (4.1.+...+4.7.)</t>
  </si>
  <si>
    <t>4.5.</t>
  </si>
  <si>
    <t>4.6.</t>
  </si>
  <si>
    <t>4.7.</t>
  </si>
  <si>
    <t>Kiemelt előirányzat, előirányzat megnevezése</t>
  </si>
  <si>
    <t>Közfoglalkoztatottak tényleges állományi létszáma (fő)</t>
  </si>
  <si>
    <t>Éves tényleges állományi  létszám  (fő)</t>
  </si>
  <si>
    <t>Tiszaszőlős Községi Önkormányzat</t>
  </si>
  <si>
    <t>Tiszaszőlősi Közös Önkormányzati Hivatal</t>
  </si>
  <si>
    <t>Tiszaszőlősi Cseperedő Óvoda</t>
  </si>
  <si>
    <t>Községi Könyvtár és Szabadidő Központ</t>
  </si>
  <si>
    <t>Helyi adók (4.2.+4.3.+4.4.)</t>
  </si>
  <si>
    <t>- Vagyoni típusú adók</t>
  </si>
  <si>
    <t>- Termékek és szolgáltatások adói</t>
  </si>
  <si>
    <t>- Értékesítési és forgalmi adók (iparűzési adó)</t>
  </si>
  <si>
    <t>4.4.</t>
  </si>
  <si>
    <t>Gépjárműadó</t>
  </si>
  <si>
    <t xml:space="preserve"> - az 1.5-ből: - Előző évi elsz.ból származó, törvényi előíráson alapuló befizetések </t>
  </si>
  <si>
    <t>Működési bevételek</t>
  </si>
  <si>
    <t>Felhalmozási célú visszatérítendő támogatások, kölcsönök visszatérülése ÁH-on belülről</t>
  </si>
  <si>
    <t>ÁH-on belüli megelőlegezések visszafizetése</t>
  </si>
  <si>
    <t xml:space="preserve">Tervdokumentációk készítése </t>
  </si>
  <si>
    <t>2015</t>
  </si>
  <si>
    <t>Állattelep vásárlása</t>
  </si>
  <si>
    <t>Utak építése</t>
  </si>
  <si>
    <t>Hivatal tetőtér beépítése</t>
  </si>
  <si>
    <t>Szociális bérlakások vásárlása</t>
  </si>
  <si>
    <t>Víz- és szennyvízhálózat beruházása</t>
  </si>
  <si>
    <t>Ivóvízminőség-javítási program</t>
  </si>
  <si>
    <t>2013-2015</t>
  </si>
  <si>
    <t>Kolumbárium</t>
  </si>
  <si>
    <t>Kisértékű tárgyi eszközök beszerzése (Önkormányzat)</t>
  </si>
  <si>
    <t>Kisértékű tárgyi eszközök beszerzése (Közös Hivatal)</t>
  </si>
  <si>
    <t>Kisértékű tárgyi eszközök beszerzése (Könyvtár)</t>
  </si>
  <si>
    <t>Kisértékű tárgyi eszközök beszerzése (Óvoda)</t>
  </si>
  <si>
    <t>Közfoglalkoztatás beruházásai</t>
  </si>
  <si>
    <t>Eszközbeszerzés (Óvoda)</t>
  </si>
  <si>
    <t>Eszközbeszerzés (Iskola)</t>
  </si>
  <si>
    <t>Eszközbeszerzés (ESZI)</t>
  </si>
  <si>
    <t>Önkormányzati feladatellátást szolgáló fejlesztés</t>
  </si>
  <si>
    <t>2015-2016</t>
  </si>
  <si>
    <t>Napelemes rendszer telepítése</t>
  </si>
  <si>
    <t>Tésztaüzem felújítása</t>
  </si>
  <si>
    <t>Víz- és szennyvízhálózat felújítása</t>
  </si>
  <si>
    <t>Mezőgazdasági földút (közmunka)</t>
  </si>
  <si>
    <t>Garázs építése</t>
  </si>
  <si>
    <t>Községi Könyvtár és Szabadidőközpont</t>
  </si>
  <si>
    <t>Ivóvíz-minőség javítása a derogáció keretében</t>
  </si>
  <si>
    <t xml:space="preserve">   Működési célú kvi támogatások és kiegészítő támogatások </t>
  </si>
  <si>
    <t xml:space="preserve">   Elszámolásból származó bevételek</t>
  </si>
  <si>
    <t>KEOP 7.1.0/11-2011-004</t>
  </si>
  <si>
    <t>Teljesítés (%)</t>
  </si>
  <si>
    <t xml:space="preserve">F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</si>
</sst>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2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  <font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550">
    <xf numFmtId="0" fontId="0" fillId="0" borderId="0" xfId="0"/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</xf>
    <xf numFmtId="164" fontId="16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164" fontId="16" fillId="2" borderId="6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10" xfId="0" applyNumberFormat="1" applyFont="1" applyFill="1" applyBorder="1" applyAlignment="1" applyProtection="1">
      <alignment horizontal="right" vertical="center" wrapText="1" indent="1"/>
    </xf>
    <xf numFmtId="164" fontId="2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4" fontId="29" fillId="0" borderId="11" xfId="5" applyNumberFormat="1" applyFont="1" applyFill="1" applyBorder="1" applyAlignment="1" applyProtection="1">
      <alignment vertical="center"/>
    </xf>
    <xf numFmtId="164" fontId="29" fillId="0" borderId="11" xfId="5" applyNumberFormat="1" applyFont="1" applyFill="1" applyBorder="1" applyAlignment="1" applyProtection="1"/>
    <xf numFmtId="0" fontId="6" fillId="0" borderId="12" xfId="5" applyFont="1" applyFill="1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left" vertical="center"/>
    </xf>
    <xf numFmtId="3" fontId="24" fillId="0" borderId="20" xfId="0" applyNumberFormat="1" applyFont="1" applyFill="1" applyBorder="1" applyAlignment="1" applyProtection="1">
      <alignment horizontal="right" vertical="center"/>
      <protection locked="0"/>
    </xf>
    <xf numFmtId="164" fontId="23" fillId="0" borderId="21" xfId="0" applyNumberFormat="1" applyFont="1" applyFill="1" applyBorder="1" applyAlignment="1">
      <alignment horizontal="right" vertical="center" wrapText="1"/>
    </xf>
    <xf numFmtId="49" fontId="27" fillId="0" borderId="22" xfId="0" quotePrefix="1" applyNumberFormat="1" applyFont="1" applyFill="1" applyBorder="1" applyAlignment="1">
      <alignment horizontal="left" vertical="center" indent="1"/>
    </xf>
    <xf numFmtId="3" fontId="27" fillId="0" borderId="23" xfId="0" applyNumberFormat="1" applyFont="1" applyFill="1" applyBorder="1" applyAlignment="1" applyProtection="1">
      <alignment horizontal="right" vertical="center"/>
      <protection locked="0"/>
    </xf>
    <xf numFmtId="3" fontId="27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3" xfId="0" applyNumberFormat="1" applyFont="1" applyFill="1" applyBorder="1" applyAlignment="1">
      <alignment horizontal="right" vertical="center" wrapText="1"/>
    </xf>
    <xf numFmtId="49" fontId="24" fillId="0" borderId="22" xfId="0" applyNumberFormat="1" applyFont="1" applyFill="1" applyBorder="1" applyAlignment="1">
      <alignment horizontal="left" vertical="center"/>
    </xf>
    <xf numFmtId="3" fontId="24" fillId="0" borderId="23" xfId="0" applyNumberFormat="1" applyFont="1" applyFill="1" applyBorder="1" applyAlignment="1" applyProtection="1">
      <alignment horizontal="right" vertical="center"/>
      <protection locked="0"/>
    </xf>
    <xf numFmtId="49" fontId="24" fillId="0" borderId="24" xfId="0" applyNumberFormat="1" applyFont="1" applyFill="1" applyBorder="1" applyAlignment="1" applyProtection="1">
      <alignment horizontal="left" vertical="center"/>
      <protection locked="0"/>
    </xf>
    <xf numFmtId="3" fontId="24" fillId="0" borderId="25" xfId="0" applyNumberFormat="1" applyFont="1" applyFill="1" applyBorder="1" applyAlignment="1" applyProtection="1">
      <alignment horizontal="right" vertical="center"/>
      <protection locked="0"/>
    </xf>
    <xf numFmtId="49" fontId="23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23" fillId="0" borderId="16" xfId="0" applyNumberFormat="1" applyFont="1" applyFill="1" applyBorder="1" applyAlignment="1">
      <alignment vertical="center"/>
    </xf>
    <xf numFmtId="4" fontId="17" fillId="0" borderId="16" xfId="0" applyNumberFormat="1" applyFont="1" applyFill="1" applyBorder="1" applyAlignment="1" applyProtection="1">
      <alignment vertical="center" wrapText="1"/>
      <protection locked="0"/>
    </xf>
    <xf numFmtId="49" fontId="23" fillId="0" borderId="27" xfId="0" applyNumberFormat="1" applyFont="1" applyFill="1" applyBorder="1" applyAlignment="1" applyProtection="1">
      <alignment vertical="center"/>
      <protection locked="0"/>
    </xf>
    <xf numFmtId="49" fontId="23" fillId="0" borderId="27" xfId="0" applyNumberFormat="1" applyFont="1" applyFill="1" applyBorder="1" applyAlignment="1" applyProtection="1">
      <alignment horizontal="right" vertical="center"/>
      <protection locked="0"/>
    </xf>
    <xf numFmtId="3" fontId="17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1" xfId="0" applyNumberFormat="1" applyFont="1" applyFill="1" applyBorder="1" applyAlignment="1" applyProtection="1">
      <alignment vertical="center"/>
      <protection locked="0"/>
    </xf>
    <xf numFmtId="49" fontId="23" fillId="0" borderId="11" xfId="0" applyNumberFormat="1" applyFont="1" applyFill="1" applyBorder="1" applyAlignment="1" applyProtection="1">
      <alignment horizontal="right" vertical="center"/>
      <protection locked="0"/>
    </xf>
    <xf numFmtId="3" fontId="1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8" xfId="0" applyNumberFormat="1" applyFont="1" applyFill="1" applyBorder="1" applyAlignment="1">
      <alignment horizontal="left" vertical="center"/>
    </xf>
    <xf numFmtId="3" fontId="24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>
      <alignment horizontal="left" vertical="center"/>
    </xf>
    <xf numFmtId="3" fontId="24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3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 applyProtection="1">
      <alignment horizontal="left" vertical="center"/>
      <protection locked="0"/>
    </xf>
    <xf numFmtId="49" fontId="24" fillId="0" borderId="5" xfId="0" applyNumberFormat="1" applyFont="1" applyFill="1" applyBorder="1" applyAlignment="1" applyProtection="1">
      <alignment horizontal="left" vertical="center"/>
      <protection locked="0"/>
    </xf>
    <xf numFmtId="3" fontId="24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6" xfId="0" applyNumberFormat="1" applyFont="1" applyFill="1" applyBorder="1" applyAlignment="1">
      <alignment horizontal="left" vertical="center" wrapText="1" indent="1"/>
    </xf>
    <xf numFmtId="165" fontId="36" fillId="0" borderId="0" xfId="0" applyNumberFormat="1" applyFont="1" applyFill="1" applyBorder="1" applyAlignment="1">
      <alignment horizontal="left" vertical="center" wrapText="1"/>
    </xf>
    <xf numFmtId="164" fontId="23" fillId="0" borderId="16" xfId="0" applyNumberFormat="1" applyFont="1" applyFill="1" applyBorder="1" applyAlignment="1">
      <alignment horizontal="center" vertical="center" wrapText="1"/>
    </xf>
    <xf numFmtId="3" fontId="24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6" xfId="0" applyNumberFormat="1" applyFont="1" applyFill="1" applyBorder="1" applyAlignment="1">
      <alignment horizontal="right" vertical="center" wrapText="1"/>
    </xf>
    <xf numFmtId="4" fontId="16" fillId="0" borderId="21" xfId="0" applyNumberFormat="1" applyFont="1" applyFill="1" applyBorder="1" applyAlignment="1">
      <alignment horizontal="right" vertical="center" wrapText="1"/>
    </xf>
    <xf numFmtId="4" fontId="16" fillId="0" borderId="23" xfId="0" applyNumberFormat="1" applyFont="1" applyFill="1" applyBorder="1" applyAlignment="1">
      <alignment horizontal="right" vertical="center" wrapText="1"/>
    </xf>
    <xf numFmtId="4" fontId="16" fillId="0" borderId="30" xfId="0" applyNumberFormat="1" applyFont="1" applyFill="1" applyBorder="1" applyAlignment="1">
      <alignment horizontal="right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7" xfId="0" applyNumberFormat="1" applyFont="1" applyFill="1" applyBorder="1" applyAlignment="1" applyProtection="1">
      <alignment horizontal="right" vertical="center" wrapText="1" indent="1"/>
    </xf>
    <xf numFmtId="164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34" xfId="0" applyFont="1" applyFill="1" applyBorder="1" applyAlignment="1" applyProtection="1">
      <alignment horizontal="center" vertical="center" wrapText="1"/>
    </xf>
    <xf numFmtId="3" fontId="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5" xfId="0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28" xfId="0" applyFont="1" applyFill="1" applyBorder="1" applyAlignment="1" applyProtection="1">
      <alignment horizontal="right" vertical="center" wrapText="1" indent="1"/>
    </xf>
    <xf numFmtId="0" fontId="17" fillId="0" borderId="33" xfId="0" applyFont="1" applyFill="1" applyBorder="1" applyAlignment="1" applyProtection="1">
      <alignment horizontal="left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17" fillId="0" borderId="46" xfId="0" applyNumberFormat="1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164" fontId="17" fillId="0" borderId="52" xfId="0" applyNumberFormat="1" applyFont="1" applyFill="1" applyBorder="1" applyAlignment="1" applyProtection="1">
      <alignment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6" xfId="0" applyFont="1" applyBorder="1" applyAlignment="1" applyProtection="1">
      <alignment vertical="center" wrapText="1"/>
    </xf>
    <xf numFmtId="164" fontId="17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vertical="center" wrapText="1"/>
    </xf>
    <xf numFmtId="0" fontId="22" fillId="0" borderId="54" xfId="0" applyFont="1" applyBorder="1" applyAlignment="1" applyProtection="1">
      <alignment vertical="center" wrapText="1"/>
    </xf>
    <xf numFmtId="164" fontId="20" fillId="0" borderId="6" xfId="0" quotePrefix="1" applyNumberFormat="1" applyFont="1" applyBorder="1" applyAlignment="1" applyProtection="1">
      <alignment horizontal="right" vertical="center" wrapText="1" indent="1"/>
    </xf>
    <xf numFmtId="164" fontId="20" fillId="0" borderId="34" xfId="0" quotePrefix="1" applyNumberFormat="1" applyFont="1" applyBorder="1" applyAlignment="1" applyProtection="1">
      <alignment horizontal="right" vertical="center" wrapText="1" indent="1"/>
    </xf>
    <xf numFmtId="164" fontId="22" fillId="0" borderId="34" xfId="0" applyNumberFormat="1" applyFont="1" applyBorder="1" applyAlignment="1" applyProtection="1">
      <alignment horizontal="right" vertical="center" wrapText="1" indent="1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5" xfId="5" applyNumberFormat="1" applyFont="1" applyFill="1" applyBorder="1" applyAlignment="1" applyProtection="1">
      <alignment horizontal="right" vertical="center" wrapText="1" indent="1"/>
    </xf>
    <xf numFmtId="0" fontId="17" fillId="0" borderId="10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33" xfId="5" applyFont="1" applyFill="1" applyBorder="1" applyAlignment="1" applyProtection="1">
      <alignment horizontal="left" vertical="center" wrapText="1" indent="1"/>
    </xf>
    <xf numFmtId="0" fontId="17" fillId="0" borderId="32" xfId="5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8" xfId="5" applyNumberFormat="1" applyFont="1" applyFill="1" applyBorder="1" applyAlignment="1" applyProtection="1">
      <alignment horizontal="left" vertical="center" wrapText="1" indent="1"/>
    </xf>
    <xf numFmtId="49" fontId="17" fillId="0" borderId="5" xfId="5" applyNumberFormat="1" applyFont="1" applyFill="1" applyBorder="1" applyAlignment="1" applyProtection="1">
      <alignment horizontal="left" vertical="center" wrapText="1" indent="1"/>
    </xf>
    <xf numFmtId="49" fontId="17" fillId="0" borderId="42" xfId="5" applyNumberFormat="1" applyFont="1" applyFill="1" applyBorder="1" applyAlignment="1" applyProtection="1">
      <alignment horizontal="left" vertical="center" wrapText="1" indent="1"/>
    </xf>
    <xf numFmtId="49" fontId="17" fillId="0" borderId="44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8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horizontal="left" vertical="center" wrapText="1" indent="1"/>
    </xf>
    <xf numFmtId="0" fontId="16" fillId="0" borderId="48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vertical="center" wrapText="1"/>
    </xf>
    <xf numFmtId="0" fontId="16" fillId="0" borderId="49" xfId="5" applyFont="1" applyFill="1" applyBorder="1" applyAlignment="1" applyProtection="1">
      <alignment vertical="center" wrapText="1"/>
    </xf>
    <xf numFmtId="0" fontId="16" fillId="0" borderId="8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23" fillId="0" borderId="6" xfId="5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right"/>
    </xf>
    <xf numFmtId="164" fontId="29" fillId="0" borderId="11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2" xfId="5" applyFont="1" applyFill="1" applyBorder="1" applyAlignment="1" applyProtection="1">
      <alignment horizontal="left" vertical="center" wrapText="1" indent="6"/>
    </xf>
    <xf numFmtId="164" fontId="16" fillId="0" borderId="34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2" fillId="0" borderId="58" xfId="0" applyFont="1" applyBorder="1" applyAlignment="1" applyProtection="1">
      <alignment horizontal="left" vertical="center" wrapText="1" indent="1"/>
    </xf>
    <xf numFmtId="164" fontId="16" fillId="0" borderId="7" xfId="5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right" vertical="center"/>
    </xf>
    <xf numFmtId="0" fontId="20" fillId="0" borderId="54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49" xfId="5" applyNumberFormat="1" applyFont="1" applyFill="1" applyBorder="1" applyAlignment="1" applyProtection="1">
      <alignment horizontal="righ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5" applyNumberFormat="1" applyFont="1" applyFill="1" applyBorder="1" applyAlignment="1" applyProtection="1">
      <alignment horizontal="right" vertical="center" wrapText="1" indent="1"/>
    </xf>
    <xf numFmtId="0" fontId="17" fillId="0" borderId="33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33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28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3" fillId="0" borderId="34" xfId="5" applyNumberFormat="1" applyFont="1" applyFill="1" applyBorder="1" applyAlignment="1" applyProtection="1">
      <alignment horizontal="right" vertical="center" wrapText="1" indent="1"/>
    </xf>
    <xf numFmtId="0" fontId="16" fillId="0" borderId="34" xfId="5" applyFont="1" applyFill="1" applyBorder="1" applyAlignment="1" applyProtection="1">
      <alignment horizontal="center" vertical="center" wrapText="1"/>
    </xf>
    <xf numFmtId="164" fontId="24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Border="1" applyAlignment="1" applyProtection="1">
      <alignment vertical="center" wrapText="1"/>
    </xf>
    <xf numFmtId="0" fontId="21" fillId="0" borderId="5" xfId="0" applyFont="1" applyBorder="1" applyAlignment="1" applyProtection="1">
      <alignment vertical="center" wrapText="1"/>
    </xf>
    <xf numFmtId="0" fontId="22" fillId="0" borderId="58" xfId="0" applyFont="1" applyBorder="1" applyAlignment="1" applyProtection="1">
      <alignment vertical="center" wrapText="1"/>
    </xf>
    <xf numFmtId="164" fontId="16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59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</xf>
    <xf numFmtId="164" fontId="13" fillId="0" borderId="60" xfId="0" applyNumberFormat="1" applyFont="1" applyFill="1" applyBorder="1" applyAlignment="1" applyProtection="1">
      <alignment horizontal="left" vertical="center" wrapText="1" indent="1"/>
    </xf>
    <xf numFmtId="164" fontId="24" fillId="0" borderId="4" xfId="0" applyNumberFormat="1" applyFont="1" applyFill="1" applyBorder="1" applyAlignment="1" applyProtection="1">
      <alignment horizontal="left" vertical="center" wrapText="1" indent="1"/>
    </xf>
    <xf numFmtId="164" fontId="24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16" fillId="0" borderId="58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61" xfId="0" applyNumberFormat="1" applyFont="1" applyFill="1" applyBorder="1" applyAlignment="1" applyProtection="1">
      <alignment horizontal="center" vertical="center" wrapText="1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4" fontId="23" fillId="0" borderId="7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23" fillId="0" borderId="16" xfId="0" applyNumberFormat="1" applyFont="1" applyFill="1" applyBorder="1" applyAlignment="1" applyProtection="1">
      <alignment horizontal="center" vertical="center" wrapTex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3" fillId="0" borderId="7" xfId="0" applyNumberFormat="1" applyFont="1" applyFill="1" applyBorder="1" applyAlignment="1" applyProtection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left" vertical="center" wrapText="1" indent="1"/>
    </xf>
    <xf numFmtId="164" fontId="24" fillId="0" borderId="3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2"/>
    </xf>
    <xf numFmtId="164" fontId="27" fillId="0" borderId="1" xfId="0" applyNumberFormat="1" applyFont="1" applyFill="1" applyBorder="1" applyAlignment="1" applyProtection="1">
      <alignment horizontal="left" vertical="center" wrapText="1" indent="1"/>
    </xf>
    <xf numFmtId="164" fontId="24" fillId="0" borderId="28" xfId="0" applyNumberFormat="1" applyFont="1" applyFill="1" applyBorder="1" applyAlignment="1" applyProtection="1">
      <alignment horizontal="left" vertical="center" wrapText="1" indent="1"/>
    </xf>
    <xf numFmtId="164" fontId="17" fillId="0" borderId="28" xfId="0" applyNumberFormat="1" applyFont="1" applyFill="1" applyBorder="1" applyAlignment="1" applyProtection="1">
      <alignment horizontal="left" vertical="center" wrapText="1" indent="2"/>
    </xf>
    <xf numFmtId="164" fontId="17" fillId="0" borderId="5" xfId="0" applyNumberFormat="1" applyFont="1" applyFill="1" applyBorder="1" applyAlignment="1" applyProtection="1">
      <alignment horizontal="left" vertical="center" wrapText="1" indent="2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4" fillId="0" borderId="0" xfId="0" applyFont="1" applyFill="1" applyProtection="1"/>
    <xf numFmtId="0" fontId="35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5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4" fontId="16" fillId="0" borderId="50" xfId="5" applyNumberFormat="1" applyFont="1" applyFill="1" applyBorder="1" applyAlignment="1" applyProtection="1">
      <alignment horizontal="right" vertical="center" wrapText="1" indent="1"/>
    </xf>
    <xf numFmtId="164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5" applyNumberFormat="1" applyFont="1" applyFill="1" applyBorder="1" applyAlignment="1" applyProtection="1">
      <alignment horizontal="right" vertical="center" wrapText="1" indent="1"/>
    </xf>
    <xf numFmtId="164" fontId="17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0" applyNumberFormat="1" applyFont="1" applyBorder="1" applyAlignment="1" applyProtection="1">
      <alignment horizontal="right" vertical="center" wrapText="1" indent="1"/>
    </xf>
    <xf numFmtId="0" fontId="6" fillId="0" borderId="51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19" xfId="0" applyFont="1" applyFill="1" applyBorder="1" applyAlignment="1" applyProtection="1">
      <alignment horizontal="center" vertical="center" wrapText="1"/>
    </xf>
    <xf numFmtId="0" fontId="16" fillId="0" borderId="48" xfId="5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54" xfId="0" applyFont="1" applyBorder="1" applyAlignment="1" applyProtection="1">
      <alignment wrapTex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49" fontId="17" fillId="0" borderId="28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5" xfId="5" applyNumberFormat="1" applyFont="1" applyFill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wrapText="1"/>
    </xf>
    <xf numFmtId="0" fontId="21" fillId="0" borderId="28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1" fillId="0" borderId="5" xfId="0" applyFont="1" applyBorder="1" applyAlignment="1" applyProtection="1">
      <alignment horizontal="center" wrapText="1"/>
    </xf>
    <xf numFmtId="0" fontId="22" fillId="0" borderId="58" xfId="0" applyFont="1" applyBorder="1" applyAlignment="1" applyProtection="1">
      <alignment horizontal="center" wrapText="1"/>
    </xf>
    <xf numFmtId="49" fontId="17" fillId="0" borderId="42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49" fontId="17" fillId="0" borderId="44" xfId="5" applyNumberFormat="1" applyFont="1" applyFill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5" applyFont="1" applyFill="1" applyBorder="1" applyAlignment="1" applyProtection="1">
      <alignment horizontal="left" vertical="center" wrapText="1" inden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left" vertical="center" wrapText="1" indent="1"/>
    </xf>
    <xf numFmtId="0" fontId="22" fillId="0" borderId="8" xfId="0" applyFont="1" applyBorder="1" applyAlignment="1" applyProtection="1">
      <alignment horizontal="center" vertical="center" wrapText="1"/>
    </xf>
    <xf numFmtId="0" fontId="32" fillId="0" borderId="35" xfId="0" applyFont="1" applyBorder="1" applyAlignment="1" applyProtection="1">
      <alignment horizontal="left" wrapText="1" indent="1"/>
    </xf>
    <xf numFmtId="0" fontId="6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1" xfId="0" applyNumberFormat="1" applyFont="1" applyFill="1" applyBorder="1" applyAlignment="1" applyProtection="1">
      <alignment horizontal="right" vertical="center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24" fillId="0" borderId="42" xfId="0" applyNumberFormat="1" applyFont="1" applyFill="1" applyBorder="1" applyAlignment="1" applyProtection="1">
      <alignment horizontal="center" vertical="center" wrapText="1"/>
    </xf>
    <xf numFmtId="49" fontId="24" fillId="0" borderId="3" xfId="0" applyNumberFormat="1" applyFont="1" applyFill="1" applyBorder="1" applyAlignment="1" applyProtection="1">
      <alignment horizontal="center" vertical="center" wrapText="1"/>
    </xf>
    <xf numFmtId="49" fontId="24" fillId="0" borderId="28" xfId="0" applyNumberFormat="1" applyFont="1" applyFill="1" applyBorder="1" applyAlignment="1" applyProtection="1">
      <alignment horizontal="center" vertical="center" wrapText="1"/>
    </xf>
    <xf numFmtId="0" fontId="24" fillId="0" borderId="33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0" fontId="24" fillId="0" borderId="54" xfId="5" quotePrefix="1" applyFont="1" applyFill="1" applyBorder="1" applyAlignment="1" applyProtection="1">
      <alignment horizontal="left" vertical="center" wrapText="1" indent="1"/>
    </xf>
    <xf numFmtId="164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40" fillId="0" borderId="0" xfId="0" applyFont="1" applyAlignment="1" applyProtection="1">
      <alignment horizontal="right" vertical="top"/>
    </xf>
    <xf numFmtId="0" fontId="40" fillId="0" borderId="0" xfId="0" applyFont="1" applyAlignment="1" applyProtection="1">
      <alignment horizontal="right" vertical="top"/>
      <protection locked="0"/>
    </xf>
    <xf numFmtId="0" fontId="6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58" xfId="0" applyFont="1" applyBorder="1" applyAlignment="1">
      <alignment horizontal="left" vertical="center"/>
    </xf>
    <xf numFmtId="0" fontId="3" fillId="0" borderId="71" xfId="0" applyFont="1" applyBorder="1" applyAlignment="1">
      <alignment vertical="center" wrapText="1"/>
    </xf>
    <xf numFmtId="49" fontId="21" fillId="0" borderId="1" xfId="0" applyNumberFormat="1" applyFont="1" applyBorder="1" applyAlignment="1" applyProtection="1">
      <alignment horizontal="left" wrapText="1" indent="1"/>
    </xf>
    <xf numFmtId="0" fontId="21" fillId="0" borderId="12" xfId="0" applyFont="1" applyBorder="1" applyAlignment="1" applyProtection="1">
      <alignment horizontal="left" vertical="center" wrapText="1" indent="1"/>
    </xf>
    <xf numFmtId="164" fontId="17" fillId="0" borderId="42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11" xfId="0" applyNumberFormat="1" applyFont="1" applyFill="1" applyBorder="1" applyAlignment="1" applyProtection="1">
      <alignment horizontal="right" wrapText="1"/>
    </xf>
    <xf numFmtId="164" fontId="4" fillId="0" borderId="11" xfId="0" applyNumberFormat="1" applyFont="1" applyFill="1" applyBorder="1" applyAlignment="1" applyProtection="1">
      <alignment horizontal="right" wrapText="1"/>
    </xf>
    <xf numFmtId="164" fontId="0" fillId="0" borderId="3" xfId="0" applyNumberFormat="1" applyFill="1" applyBorder="1" applyAlignment="1" applyProtection="1">
      <alignment vertical="center" wrapText="1"/>
    </xf>
    <xf numFmtId="164" fontId="2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>
      <alignment horizontal="center" vertical="center" wrapText="1"/>
    </xf>
    <xf numFmtId="164" fontId="17" fillId="0" borderId="5" xfId="0" applyNumberFormat="1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</xf>
    <xf numFmtId="0" fontId="18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42" xfId="5" applyFont="1" applyFill="1" applyBorder="1" applyAlignment="1" applyProtection="1">
      <alignment horizontal="center" vertical="center" wrapText="1"/>
    </xf>
    <xf numFmtId="0" fontId="6" fillId="0" borderId="44" xfId="5" applyFont="1" applyFill="1" applyBorder="1" applyAlignment="1" applyProtection="1">
      <alignment horizontal="center" vertical="center" wrapText="1"/>
    </xf>
    <xf numFmtId="0" fontId="6" fillId="0" borderId="32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164" fontId="25" fillId="0" borderId="32" xfId="5" applyNumberFormat="1" applyFont="1" applyFill="1" applyBorder="1" applyAlignment="1" applyProtection="1">
      <alignment horizontal="center" vertical="center"/>
    </xf>
    <xf numFmtId="164" fontId="25" fillId="0" borderId="51" xfId="5" applyNumberFormat="1" applyFont="1" applyFill="1" applyBorder="1" applyAlignment="1" applyProtection="1">
      <alignment horizontal="center" vertical="center"/>
    </xf>
    <xf numFmtId="164" fontId="25" fillId="0" borderId="2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5" fillId="0" borderId="21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4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5" fontId="36" fillId="0" borderId="27" xfId="0" applyNumberFormat="1" applyFont="1" applyFill="1" applyBorder="1" applyAlignment="1">
      <alignment horizontal="left" vertical="center" wrapText="1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right" vertical="center"/>
    </xf>
    <xf numFmtId="164" fontId="41" fillId="0" borderId="1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textRotation="18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69" xfId="0" applyNumberFormat="1" applyFill="1" applyBorder="1" applyAlignment="1" applyProtection="1">
      <alignment horizontal="left" vertical="center" wrapText="1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60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26" fillId="0" borderId="68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59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/>
    </xf>
    <xf numFmtId="164" fontId="26" fillId="0" borderId="26" xfId="0" applyNumberFormat="1" applyFont="1" applyFill="1" applyBorder="1" applyAlignment="1">
      <alignment horizontal="left" vertical="center" wrapText="1" indent="2"/>
    </xf>
    <xf numFmtId="164" fontId="26" fillId="0" borderId="68" xfId="0" applyNumberFormat="1" applyFont="1" applyFill="1" applyBorder="1" applyAlignment="1">
      <alignment horizontal="left" vertical="center" wrapText="1" indent="2"/>
    </xf>
    <xf numFmtId="165" fontId="5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horizontal="left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69" xfId="0" quotePrefix="1" applyFont="1" applyFill="1" applyBorder="1" applyAlignment="1" applyProtection="1">
      <alignment horizontal="center" vertical="center"/>
    </xf>
    <xf numFmtId="0" fontId="6" fillId="0" borderId="53" xfId="0" quotePrefix="1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164" fontId="25" fillId="0" borderId="38" xfId="5" applyNumberFormat="1" applyFont="1" applyFill="1" applyBorder="1" applyAlignment="1" applyProtection="1">
      <alignment horizontal="center" vertical="center"/>
    </xf>
    <xf numFmtId="0" fontId="6" fillId="0" borderId="41" xfId="5" applyFont="1" applyFill="1" applyBorder="1" applyAlignment="1" applyProtection="1">
      <alignment horizontal="center" vertical="center" wrapText="1"/>
    </xf>
    <xf numFmtId="0" fontId="16" fillId="0" borderId="68" xfId="5" applyFont="1" applyFill="1" applyBorder="1" applyAlignment="1" applyProtection="1">
      <alignment horizontal="center" vertical="center" wrapText="1"/>
    </xf>
    <xf numFmtId="164" fontId="16" fillId="0" borderId="68" xfId="5" applyNumberFormat="1" applyFont="1" applyFill="1" applyBorder="1" applyAlignment="1" applyProtection="1">
      <alignment horizontal="right" vertical="center" wrapText="1" indent="1"/>
    </xf>
    <xf numFmtId="164" fontId="17" fillId="0" borderId="7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5" xfId="5" applyNumberFormat="1" applyFont="1" applyFill="1" applyBorder="1" applyAlignment="1" applyProtection="1">
      <alignment horizontal="right" vertical="center" wrapText="1" indent="1"/>
    </xf>
    <xf numFmtId="164" fontId="17" fillId="0" borderId="7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4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8" xfId="5" applyNumberFormat="1" applyFont="1" applyFill="1" applyBorder="1" applyAlignment="1" applyProtection="1">
      <alignment horizontal="right" vertical="center" wrapText="1" indent="1"/>
    </xf>
    <xf numFmtId="164" fontId="16" fillId="0" borderId="68" xfId="5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5" xfId="5" applyFont="1" applyFill="1" applyBorder="1" applyAlignment="1" applyProtection="1">
      <alignment horizontal="center" vertical="center" wrapText="1"/>
    </xf>
    <xf numFmtId="164" fontId="16" fillId="0" borderId="27" xfId="5" applyNumberFormat="1" applyFont="1" applyFill="1" applyBorder="1" applyAlignment="1" applyProtection="1">
      <alignment horizontal="right" vertical="center" wrapText="1" indent="1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8" xfId="0" applyNumberFormat="1" applyFont="1" applyBorder="1" applyAlignment="1" applyProtection="1">
      <alignment horizontal="right" vertical="center" wrapText="1" indent="1"/>
    </xf>
    <xf numFmtId="164" fontId="20" fillId="0" borderId="68" xfId="0" quotePrefix="1" applyNumberFormat="1" applyFont="1" applyBorder="1" applyAlignment="1" applyProtection="1">
      <alignment horizontal="right" vertical="center" wrapText="1" indent="1"/>
    </xf>
    <xf numFmtId="164" fontId="16" fillId="0" borderId="75" xfId="5" applyNumberFormat="1" applyFont="1" applyFill="1" applyBorder="1" applyAlignment="1" applyProtection="1">
      <alignment horizontal="right" vertical="center" wrapText="1" indent="1"/>
    </xf>
    <xf numFmtId="0" fontId="25" fillId="0" borderId="52" xfId="5" applyFont="1" applyFill="1" applyBorder="1" applyAlignment="1" applyProtection="1">
      <alignment horizontal="center" wrapText="1"/>
    </xf>
    <xf numFmtId="0" fontId="31" fillId="0" borderId="0" xfId="5" applyFont="1" applyFill="1" applyProtection="1"/>
    <xf numFmtId="0" fontId="25" fillId="0" borderId="7" xfId="5" applyFont="1" applyFill="1" applyBorder="1" applyAlignment="1" applyProtection="1">
      <alignment horizontal="center"/>
    </xf>
    <xf numFmtId="2" fontId="24" fillId="0" borderId="7" xfId="5" applyNumberFormat="1" applyFont="1" applyFill="1" applyBorder="1" applyProtection="1"/>
    <xf numFmtId="2" fontId="24" fillId="0" borderId="51" xfId="5" applyNumberFormat="1" applyFont="1" applyFill="1" applyBorder="1" applyProtection="1"/>
    <xf numFmtId="2" fontId="24" fillId="0" borderId="9" xfId="5" applyNumberFormat="1" applyFont="1" applyFill="1" applyBorder="1" applyProtection="1"/>
    <xf numFmtId="2" fontId="24" fillId="0" borderId="13" xfId="5" applyNumberFormat="1" applyFont="1" applyFill="1" applyBorder="1" applyProtection="1"/>
    <xf numFmtId="2" fontId="24" fillId="0" borderId="52" xfId="5" applyNumberFormat="1" applyFont="1" applyFill="1" applyBorder="1" applyProtection="1"/>
    <xf numFmtId="0" fontId="31" fillId="0" borderId="51" xfId="5" applyFont="1" applyFill="1" applyBorder="1" applyProtection="1"/>
    <xf numFmtId="2" fontId="23" fillId="0" borderId="7" xfId="5" applyNumberFormat="1" applyFont="1" applyFill="1" applyBorder="1" applyProtection="1"/>
    <xf numFmtId="0" fontId="31" fillId="0" borderId="51" xfId="5" applyFont="1" applyFill="1" applyBorder="1" applyAlignment="1" applyProtection="1"/>
    <xf numFmtId="2" fontId="24" fillId="0" borderId="46" xfId="5" applyNumberFormat="1" applyFont="1" applyFill="1" applyBorder="1" applyProtection="1"/>
    <xf numFmtId="2" fontId="23" fillId="0" borderId="16" xfId="5" applyNumberFormat="1" applyFont="1" applyFill="1" applyBorder="1" applyProtection="1"/>
    <xf numFmtId="0" fontId="4" fillId="0" borderId="11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right"/>
    </xf>
    <xf numFmtId="0" fontId="16" fillId="0" borderId="68" xfId="0" applyFont="1" applyFill="1" applyBorder="1" applyAlignment="1" applyProtection="1">
      <alignment horizontal="center" vertical="center" wrapText="1"/>
    </xf>
    <xf numFmtId="164" fontId="17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5" applyNumberFormat="1" applyFont="1" applyFill="1" applyBorder="1" applyAlignment="1" applyProtection="1">
      <alignment horizontal="right" vertical="center" wrapText="1" indent="1"/>
    </xf>
    <xf numFmtId="164" fontId="22" fillId="0" borderId="75" xfId="0" applyNumberFormat="1" applyFont="1" applyBorder="1" applyAlignment="1" applyProtection="1">
      <alignment horizontal="right" vertical="center" wrapText="1" indent="1"/>
    </xf>
    <xf numFmtId="164" fontId="20" fillId="0" borderId="75" xfId="0" quotePrefix="1" applyNumberFormat="1" applyFont="1" applyBorder="1" applyAlignment="1" applyProtection="1">
      <alignment horizontal="right" vertical="center" wrapText="1" indent="1"/>
    </xf>
    <xf numFmtId="3" fontId="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2" fontId="16" fillId="0" borderId="7" xfId="0" applyNumberFormat="1" applyFont="1" applyFill="1" applyBorder="1" applyAlignment="1" applyProtection="1">
      <alignment horizontal="right" vertical="center" wrapText="1"/>
    </xf>
    <xf numFmtId="2" fontId="24" fillId="0" borderId="51" xfId="0" applyNumberFormat="1" applyFont="1" applyFill="1" applyBorder="1" applyAlignment="1" applyProtection="1">
      <alignment horizontal="right" vertical="center" wrapText="1"/>
    </xf>
    <xf numFmtId="2" fontId="24" fillId="0" borderId="9" xfId="0" applyNumberFormat="1" applyFont="1" applyFill="1" applyBorder="1" applyAlignment="1" applyProtection="1">
      <alignment horizontal="right" vertical="center" wrapText="1"/>
    </xf>
    <xf numFmtId="2" fontId="24" fillId="0" borderId="13" xfId="0" applyNumberFormat="1" applyFont="1" applyFill="1" applyBorder="1" applyAlignment="1" applyProtection="1">
      <alignment horizontal="right" vertical="center" wrapText="1"/>
    </xf>
    <xf numFmtId="2" fontId="16" fillId="0" borderId="51" xfId="0" applyNumberFormat="1" applyFont="1" applyFill="1" applyBorder="1" applyAlignment="1" applyProtection="1">
      <alignment horizontal="right" vertical="center" wrapText="1"/>
    </xf>
    <xf numFmtId="2" fontId="16" fillId="0" borderId="9" xfId="0" applyNumberFormat="1" applyFont="1" applyFill="1" applyBorder="1" applyAlignment="1" applyProtection="1">
      <alignment horizontal="right" vertical="center" wrapText="1"/>
    </xf>
    <xf numFmtId="2" fontId="16" fillId="0" borderId="13" xfId="0" applyNumberFormat="1" applyFont="1" applyFill="1" applyBorder="1" applyAlignment="1" applyProtection="1">
      <alignment horizontal="right" vertical="center" wrapText="1"/>
    </xf>
    <xf numFmtId="2" fontId="16" fillId="0" borderId="27" xfId="0" applyNumberFormat="1" applyFont="1" applyFill="1" applyBorder="1" applyAlignment="1" applyProtection="1">
      <alignment horizontal="right" vertical="center" wrapText="1"/>
    </xf>
    <xf numFmtId="2" fontId="16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2" fontId="16" fillId="0" borderId="52" xfId="0" applyNumberFormat="1" applyFont="1" applyFill="1" applyBorder="1" applyAlignment="1" applyProtection="1">
      <alignment horizontal="right" vertical="center" wrapText="1"/>
    </xf>
    <xf numFmtId="0" fontId="37" fillId="0" borderId="6" xfId="0" applyFont="1" applyFill="1" applyBorder="1" applyAlignment="1" applyProtection="1">
      <alignment horizontal="right" vertical="center" wrapText="1" indent="1"/>
    </xf>
    <xf numFmtId="0" fontId="20" fillId="0" borderId="77" xfId="0" applyFont="1" applyBorder="1" applyAlignment="1" applyProtection="1">
      <alignment horizontal="left" vertical="center" wrapText="1" indent="1"/>
    </xf>
    <xf numFmtId="0" fontId="37" fillId="0" borderId="54" xfId="0" applyFont="1" applyFill="1" applyBorder="1" applyAlignment="1" applyProtection="1">
      <alignment horizontal="right" vertical="center" wrapText="1" indent="1"/>
    </xf>
    <xf numFmtId="0" fontId="6" fillId="0" borderId="40" xfId="0" quotePrefix="1" applyFont="1" applyFill="1" applyBorder="1" applyAlignment="1" applyProtection="1">
      <alignment horizontal="center" vertical="center" wrapText="1"/>
    </xf>
    <xf numFmtId="49" fontId="6" fillId="0" borderId="53" xfId="0" applyNumberFormat="1" applyFont="1" applyFill="1" applyBorder="1" applyAlignment="1" applyProtection="1">
      <alignment horizontal="center" vertical="center"/>
    </xf>
    <xf numFmtId="0" fontId="33" fillId="0" borderId="11" xfId="0" applyFont="1" applyBorder="1" applyAlignment="1" applyProtection="1">
      <alignment horizontal="right" vertical="top"/>
    </xf>
    <xf numFmtId="0" fontId="6" fillId="0" borderId="38" xfId="0" quotePrefix="1" applyFont="1" applyFill="1" applyBorder="1" applyAlignment="1" applyProtection="1">
      <alignment horizontal="center" vertical="center" wrapText="1"/>
    </xf>
    <xf numFmtId="49" fontId="6" fillId="0" borderId="41" xfId="0" applyNumberFormat="1" applyFont="1" applyFill="1" applyBorder="1" applyAlignment="1" applyProtection="1">
      <alignment horizontal="center" vertical="center"/>
    </xf>
    <xf numFmtId="2" fontId="24" fillId="0" borderId="0" xfId="0" applyNumberFormat="1" applyFont="1" applyFill="1" applyAlignment="1" applyProtection="1">
      <alignment vertical="center" wrapText="1"/>
    </xf>
    <xf numFmtId="164" fontId="23" fillId="0" borderId="68" xfId="0" applyNumberFormat="1" applyFont="1" applyFill="1" applyBorder="1" applyAlignment="1" applyProtection="1">
      <alignment horizontal="righ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8" xfId="0" applyNumberFormat="1" applyFont="1" applyFill="1" applyBorder="1" applyAlignment="1" applyProtection="1">
      <alignment horizontal="right" vertical="center" wrapText="1" indent="1"/>
    </xf>
    <xf numFmtId="164" fontId="23" fillId="0" borderId="75" xfId="0" applyNumberFormat="1" applyFont="1" applyFill="1" applyBorder="1" applyAlignment="1" applyProtection="1">
      <alignment horizontal="right" vertical="center" wrapText="1" indent="1"/>
    </xf>
    <xf numFmtId="164" fontId="24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2" fontId="24" fillId="0" borderId="9" xfId="0" applyNumberFormat="1" applyFont="1" applyFill="1" applyBorder="1" applyAlignment="1" applyProtection="1">
      <alignment vertical="center" wrapText="1"/>
    </xf>
    <xf numFmtId="2" fontId="24" fillId="0" borderId="52" xfId="0" applyNumberFormat="1" applyFont="1" applyFill="1" applyBorder="1" applyAlignment="1" applyProtection="1">
      <alignment vertical="center" wrapText="1"/>
    </xf>
    <xf numFmtId="2" fontId="24" fillId="0" borderId="46" xfId="0" applyNumberFormat="1" applyFont="1" applyFill="1" applyBorder="1" applyAlignment="1" applyProtection="1">
      <alignment vertical="center" wrapText="1"/>
    </xf>
    <xf numFmtId="2" fontId="23" fillId="0" borderId="7" xfId="0" applyNumberFormat="1" applyFont="1" applyFill="1" applyBorder="1" applyAlignment="1" applyProtection="1">
      <alignment vertical="center" wrapText="1"/>
    </xf>
    <xf numFmtId="0" fontId="5" fillId="0" borderId="34" xfId="0" applyFont="1" applyFill="1" applyBorder="1" applyAlignment="1" applyProtection="1">
      <alignment horizontal="right" vertical="center" wrapText="1"/>
    </xf>
    <xf numFmtId="2" fontId="23" fillId="0" borderId="50" xfId="0" applyNumberFormat="1" applyFont="1" applyFill="1" applyBorder="1" applyAlignment="1" applyProtection="1">
      <alignment vertical="center" wrapText="1"/>
    </xf>
    <xf numFmtId="2" fontId="23" fillId="0" borderId="61" xfId="0" applyNumberFormat="1" applyFont="1" applyFill="1" applyBorder="1" applyAlignment="1" applyProtection="1">
      <alignment vertical="center" wrapText="1"/>
    </xf>
    <xf numFmtId="49" fontId="6" fillId="0" borderId="38" xfId="0" applyNumberFormat="1" applyFont="1" applyFill="1" applyBorder="1" applyAlignment="1" applyProtection="1">
      <alignment horizontal="center" vertical="center"/>
    </xf>
    <xf numFmtId="49" fontId="6" fillId="0" borderId="40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right" vertical="center"/>
    </xf>
    <xf numFmtId="49" fontId="6" fillId="0" borderId="40" xfId="0" applyNumberFormat="1" applyFont="1" applyFill="1" applyBorder="1" applyAlignment="1" applyProtection="1">
      <alignment horizontal="right" vertical="center"/>
    </xf>
    <xf numFmtId="49" fontId="6" fillId="0" borderId="63" xfId="0" applyNumberFormat="1" applyFont="1" applyFill="1" applyBorder="1" applyAlignment="1" applyProtection="1">
      <alignment horizontal="right" vertical="center"/>
    </xf>
    <xf numFmtId="49" fontId="6" fillId="0" borderId="53" xfId="0" applyNumberFormat="1" applyFont="1" applyFill="1" applyBorder="1" applyAlignment="1" applyProtection="1">
      <alignment horizontal="right" vertical="center"/>
    </xf>
    <xf numFmtId="164" fontId="24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 applyProtection="1">
      <alignment horizontal="center" vertical="top"/>
      <protection locked="0"/>
    </xf>
    <xf numFmtId="0" fontId="4" fillId="0" borderId="68" xfId="0" applyFont="1" applyFill="1" applyBorder="1" applyAlignment="1" applyProtection="1">
      <alignment horizontal="right"/>
    </xf>
    <xf numFmtId="0" fontId="40" fillId="0" borderId="11" xfId="0" applyFont="1" applyBorder="1" applyAlignment="1" applyProtection="1">
      <alignment horizontal="right" vertical="top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A41" sqref="A41"/>
    </sheetView>
  </sheetViews>
  <sheetFormatPr defaultRowHeight="12.75"/>
  <cols>
    <col min="1" max="1" width="46.33203125" style="100" customWidth="1"/>
    <col min="2" max="2" width="66.1640625" style="100" customWidth="1"/>
    <col min="3" max="16384" width="9.33203125" style="100"/>
  </cols>
  <sheetData>
    <row r="1" spans="1:2" ht="18.75">
      <c r="A1" s="263" t="s">
        <v>110</v>
      </c>
    </row>
    <row r="3" spans="1:2">
      <c r="A3" s="264"/>
      <c r="B3" s="264"/>
    </row>
    <row r="4" spans="1:2" ht="15.75">
      <c r="A4" s="239" t="s">
        <v>474</v>
      </c>
      <c r="B4" s="265"/>
    </row>
    <row r="5" spans="1:2" s="266" customFormat="1">
      <c r="A5" s="264"/>
      <c r="B5" s="264"/>
    </row>
    <row r="6" spans="1:2">
      <c r="A6" s="264" t="s">
        <v>383</v>
      </c>
      <c r="B6" s="264" t="s">
        <v>384</v>
      </c>
    </row>
    <row r="7" spans="1:2">
      <c r="A7" s="264" t="s">
        <v>385</v>
      </c>
      <c r="B7" s="264" t="s">
        <v>386</v>
      </c>
    </row>
    <row r="8" spans="1:2">
      <c r="A8" s="264" t="s">
        <v>387</v>
      </c>
      <c r="B8" s="264" t="s">
        <v>388</v>
      </c>
    </row>
    <row r="9" spans="1:2">
      <c r="A9" s="264"/>
      <c r="B9" s="264"/>
    </row>
    <row r="10" spans="1:2" ht="15.75">
      <c r="A10" s="239" t="str">
        <f>+CONCATENATE(LEFT(A4,4),". évi módosított előirányzat BEVÉTELEK")</f>
        <v>2015. évi módosított előirányzat BEVÉTELEK</v>
      </c>
      <c r="B10" s="265"/>
    </row>
    <row r="11" spans="1:2">
      <c r="A11" s="264"/>
      <c r="B11" s="264"/>
    </row>
    <row r="12" spans="1:2" s="266" customFormat="1">
      <c r="A12" s="264" t="s">
        <v>389</v>
      </c>
      <c r="B12" s="264" t="s">
        <v>395</v>
      </c>
    </row>
    <row r="13" spans="1:2">
      <c r="A13" s="264" t="s">
        <v>390</v>
      </c>
      <c r="B13" s="264" t="s">
        <v>396</v>
      </c>
    </row>
    <row r="14" spans="1:2">
      <c r="A14" s="264" t="s">
        <v>391</v>
      </c>
      <c r="B14" s="264" t="s">
        <v>397</v>
      </c>
    </row>
    <row r="15" spans="1:2">
      <c r="A15" s="264"/>
      <c r="B15" s="264"/>
    </row>
    <row r="16" spans="1:2" ht="14.25">
      <c r="A16" s="267" t="str">
        <f>+CONCATENATE(LEFT(A4,4),". évi teljesítés BEVÉTELEK")</f>
        <v>2015. évi teljesítés BEVÉTELEK</v>
      </c>
      <c r="B16" s="265"/>
    </row>
    <row r="17" spans="1:2">
      <c r="A17" s="264"/>
      <c r="B17" s="264"/>
    </row>
    <row r="18" spans="1:2">
      <c r="A18" s="264" t="s">
        <v>392</v>
      </c>
      <c r="B18" s="264" t="s">
        <v>398</v>
      </c>
    </row>
    <row r="19" spans="1:2">
      <c r="A19" s="264" t="s">
        <v>393</v>
      </c>
      <c r="B19" s="264" t="s">
        <v>399</v>
      </c>
    </row>
    <row r="20" spans="1:2">
      <c r="A20" s="264" t="s">
        <v>394</v>
      </c>
      <c r="B20" s="264" t="s">
        <v>400</v>
      </c>
    </row>
    <row r="21" spans="1:2">
      <c r="A21" s="264"/>
      <c r="B21" s="264"/>
    </row>
    <row r="22" spans="1:2" ht="15.75">
      <c r="A22" s="239" t="str">
        <f>+CONCATENATE(LEFT(A4,4),". évi eredeti előirányzat KIADÁSOK")</f>
        <v>2015. évi eredeti előirányzat KIADÁSOK</v>
      </c>
      <c r="B22" s="265"/>
    </row>
    <row r="23" spans="1:2">
      <c r="A23" s="264"/>
      <c r="B23" s="264"/>
    </row>
    <row r="24" spans="1:2">
      <c r="A24" s="264" t="s">
        <v>401</v>
      </c>
      <c r="B24" s="264" t="s">
        <v>407</v>
      </c>
    </row>
    <row r="25" spans="1:2">
      <c r="A25" s="264" t="s">
        <v>380</v>
      </c>
      <c r="B25" s="264" t="s">
        <v>408</v>
      </c>
    </row>
    <row r="26" spans="1:2">
      <c r="A26" s="264" t="s">
        <v>402</v>
      </c>
      <c r="B26" s="264" t="s">
        <v>409</v>
      </c>
    </row>
    <row r="27" spans="1:2">
      <c r="A27" s="264"/>
      <c r="B27" s="264"/>
    </row>
    <row r="28" spans="1:2" ht="15.75">
      <c r="A28" s="239" t="str">
        <f>+CONCATENATE(LEFT(A4,4),". évi módosított előirányzat KIADÁSOK")</f>
        <v>2015. évi módosított előirányzat KIADÁSOK</v>
      </c>
      <c r="B28" s="265"/>
    </row>
    <row r="29" spans="1:2">
      <c r="A29" s="264"/>
      <c r="B29" s="264"/>
    </row>
    <row r="30" spans="1:2">
      <c r="A30" s="264" t="s">
        <v>403</v>
      </c>
      <c r="B30" s="264" t="s">
        <v>414</v>
      </c>
    </row>
    <row r="31" spans="1:2">
      <c r="A31" s="264" t="s">
        <v>381</v>
      </c>
      <c r="B31" s="264" t="s">
        <v>411</v>
      </c>
    </row>
    <row r="32" spans="1:2">
      <c r="A32" s="264" t="s">
        <v>404</v>
      </c>
      <c r="B32" s="264" t="s">
        <v>410</v>
      </c>
    </row>
    <row r="33" spans="1:2">
      <c r="A33" s="264"/>
      <c r="B33" s="264"/>
    </row>
    <row r="34" spans="1:2" ht="15.75">
      <c r="A34" s="268" t="str">
        <f>+CONCATENATE(LEFT(A4,4),". évi teljesítés KIADÁSOK")</f>
        <v>2015. évi teljesítés KIADÁSOK</v>
      </c>
      <c r="B34" s="265"/>
    </row>
    <row r="35" spans="1:2">
      <c r="A35" s="264"/>
      <c r="B35" s="264"/>
    </row>
    <row r="36" spans="1:2">
      <c r="A36" s="264" t="s">
        <v>405</v>
      </c>
      <c r="B36" s="264" t="s">
        <v>415</v>
      </c>
    </row>
    <row r="37" spans="1:2">
      <c r="A37" s="264" t="s">
        <v>382</v>
      </c>
      <c r="B37" s="264" t="s">
        <v>413</v>
      </c>
    </row>
    <row r="38" spans="1:2">
      <c r="A38" s="264" t="s">
        <v>406</v>
      </c>
      <c r="B38" s="264" t="s">
        <v>412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24"/>
  <sheetViews>
    <sheetView zoomScaleSheetLayoutView="130" workbookViewId="0">
      <selection activeCell="K15" sqref="K15"/>
    </sheetView>
  </sheetViews>
  <sheetFormatPr defaultRowHeight="12.75"/>
  <cols>
    <col min="1" max="1" width="48.1640625" style="4" customWidth="1"/>
    <col min="2" max="5" width="15.83203125" style="3" customWidth="1"/>
    <col min="6" max="6" width="17.5" style="3" customWidth="1"/>
    <col min="7" max="7" width="4.1640625" style="3" customWidth="1"/>
    <col min="8" max="8" width="13.83203125" style="3" customWidth="1"/>
    <col min="9" max="16384" width="9.33203125" style="3"/>
  </cols>
  <sheetData>
    <row r="1" spans="1:7" ht="24.75" customHeight="1">
      <c r="A1" s="406" t="s">
        <v>2</v>
      </c>
      <c r="B1" s="406"/>
      <c r="C1" s="406"/>
      <c r="D1" s="406"/>
      <c r="E1" s="406"/>
      <c r="F1" s="406"/>
      <c r="G1" s="408" t="str">
        <f>+CONCATENATE("4. melléklet a ……/",LEFT(ÖSSZEFÜGGÉSEK!A4,4)+1,". (……) önkormányzati rendelethez")</f>
        <v>4. melléklet a ……/2016. (……) önkormányzati rendelethez</v>
      </c>
    </row>
    <row r="2" spans="1:7" ht="23.25" customHeight="1" thickBot="1">
      <c r="A2" s="19"/>
      <c r="B2" s="9"/>
      <c r="C2" s="9"/>
      <c r="D2" s="9"/>
      <c r="E2" s="9"/>
      <c r="F2" s="385" t="s">
        <v>51</v>
      </c>
      <c r="G2" s="408"/>
    </row>
    <row r="3" spans="1:7" s="5" customFormat="1" ht="48.75" customHeight="1" thickBot="1">
      <c r="A3" s="20" t="s">
        <v>58</v>
      </c>
      <c r="B3" s="21" t="s">
        <v>56</v>
      </c>
      <c r="C3" s="21" t="s">
        <v>57</v>
      </c>
      <c r="D3" s="21" t="str">
        <f>+'3.sz.mell.'!D3</f>
        <v>Felhasználás 2014. XII.31-ig</v>
      </c>
      <c r="E3" s="21" t="str">
        <f>+'3.sz.mell.'!E3</f>
        <v>2015. évi módosított előirányzat</v>
      </c>
      <c r="F3" s="389" t="str">
        <f>+'3.sz.mell.'!F3</f>
        <v>2015. évi teljesítés</v>
      </c>
      <c r="G3" s="408"/>
    </row>
    <row r="4" spans="1:7" s="9" customFormat="1" ht="15" customHeight="1" thickBot="1">
      <c r="A4" s="232" t="s">
        <v>291</v>
      </c>
      <c r="B4" s="233" t="s">
        <v>292</v>
      </c>
      <c r="C4" s="233" t="s">
        <v>293</v>
      </c>
      <c r="D4" s="233" t="s">
        <v>294</v>
      </c>
      <c r="E4" s="233" t="s">
        <v>295</v>
      </c>
      <c r="F4" s="234" t="s">
        <v>371</v>
      </c>
      <c r="G4" s="408"/>
    </row>
    <row r="5" spans="1:7" ht="15.95" customHeight="1">
      <c r="A5" s="15" t="s">
        <v>517</v>
      </c>
      <c r="B5" s="382">
        <v>13537</v>
      </c>
      <c r="C5" s="383" t="s">
        <v>497</v>
      </c>
      <c r="D5" s="382">
        <v>3377</v>
      </c>
      <c r="E5" s="384"/>
      <c r="F5" s="99"/>
      <c r="G5" s="408"/>
    </row>
    <row r="6" spans="1:7" ht="15.95" customHeight="1">
      <c r="A6" s="15" t="s">
        <v>518</v>
      </c>
      <c r="B6" s="382">
        <v>1058</v>
      </c>
      <c r="C6" s="383" t="s">
        <v>497</v>
      </c>
      <c r="D6" s="382"/>
      <c r="E6" s="384">
        <v>1361</v>
      </c>
      <c r="F6" s="99">
        <v>1361</v>
      </c>
      <c r="G6" s="408"/>
    </row>
    <row r="7" spans="1:7" ht="15.95" customHeight="1">
      <c r="A7" s="15" t="s">
        <v>519</v>
      </c>
      <c r="B7" s="382">
        <v>2489</v>
      </c>
      <c r="C7" s="383" t="s">
        <v>497</v>
      </c>
      <c r="D7" s="382"/>
      <c r="E7" s="384">
        <v>2489</v>
      </c>
      <c r="F7" s="99">
        <v>2489</v>
      </c>
      <c r="G7" s="408"/>
    </row>
    <row r="8" spans="1:7" ht="15.95" customHeight="1">
      <c r="A8" s="15"/>
      <c r="B8" s="1"/>
      <c r="C8" s="101"/>
      <c r="D8" s="1"/>
      <c r="E8" s="1"/>
      <c r="F8" s="99"/>
      <c r="G8" s="408"/>
    </row>
    <row r="9" spans="1:7" ht="15.95" customHeight="1">
      <c r="A9" s="15"/>
      <c r="B9" s="1"/>
      <c r="C9" s="101"/>
      <c r="D9" s="1"/>
      <c r="E9" s="1"/>
      <c r="F9" s="99"/>
      <c r="G9" s="408"/>
    </row>
    <row r="10" spans="1:7" ht="15.95" customHeight="1">
      <c r="A10" s="15"/>
      <c r="B10" s="1"/>
      <c r="C10" s="101"/>
      <c r="D10" s="1"/>
      <c r="E10" s="1"/>
      <c r="F10" s="99"/>
      <c r="G10" s="408"/>
    </row>
    <row r="11" spans="1:7" ht="15.95" customHeight="1">
      <c r="A11" s="15"/>
      <c r="B11" s="1"/>
      <c r="C11" s="101"/>
      <c r="D11" s="1"/>
      <c r="E11" s="1"/>
      <c r="F11" s="99"/>
      <c r="G11" s="408"/>
    </row>
    <row r="12" spans="1:7" ht="15.95" customHeight="1">
      <c r="A12" s="15"/>
      <c r="B12" s="1"/>
      <c r="C12" s="101"/>
      <c r="D12" s="1"/>
      <c r="E12" s="1"/>
      <c r="F12" s="99"/>
      <c r="G12" s="408"/>
    </row>
    <row r="13" spans="1:7" ht="15.95" customHeight="1">
      <c r="A13" s="15"/>
      <c r="B13" s="1"/>
      <c r="C13" s="101"/>
      <c r="D13" s="1"/>
      <c r="E13" s="1"/>
      <c r="F13" s="99"/>
      <c r="G13" s="408"/>
    </row>
    <row r="14" spans="1:7" ht="15.95" customHeight="1">
      <c r="A14" s="15"/>
      <c r="B14" s="1"/>
      <c r="C14" s="101"/>
      <c r="D14" s="1"/>
      <c r="E14" s="1"/>
      <c r="F14" s="99"/>
      <c r="G14" s="408"/>
    </row>
    <row r="15" spans="1:7" ht="15.95" customHeight="1">
      <c r="A15" s="15"/>
      <c r="B15" s="1"/>
      <c r="C15" s="101"/>
      <c r="D15" s="1"/>
      <c r="E15" s="1"/>
      <c r="F15" s="99"/>
      <c r="G15" s="408"/>
    </row>
    <row r="16" spans="1:7" ht="15.95" customHeight="1">
      <c r="A16" s="15"/>
      <c r="B16" s="1"/>
      <c r="C16" s="101"/>
      <c r="D16" s="1"/>
      <c r="E16" s="1"/>
      <c r="F16" s="99"/>
      <c r="G16" s="408"/>
    </row>
    <row r="17" spans="1:7" ht="15.95" customHeight="1">
      <c r="A17" s="15"/>
      <c r="B17" s="1"/>
      <c r="C17" s="101"/>
      <c r="D17" s="1"/>
      <c r="E17" s="1"/>
      <c r="F17" s="99"/>
      <c r="G17" s="408"/>
    </row>
    <row r="18" spans="1:7" ht="15.95" customHeight="1">
      <c r="A18" s="15"/>
      <c r="B18" s="1"/>
      <c r="C18" s="101"/>
      <c r="D18" s="1"/>
      <c r="E18" s="1"/>
      <c r="F18" s="99"/>
      <c r="G18" s="408"/>
    </row>
    <row r="19" spans="1:7" ht="15.95" customHeight="1">
      <c r="A19" s="15"/>
      <c r="B19" s="1"/>
      <c r="C19" s="101"/>
      <c r="D19" s="1"/>
      <c r="E19" s="1"/>
      <c r="F19" s="99"/>
      <c r="G19" s="408"/>
    </row>
    <row r="20" spans="1:7" ht="15.95" customHeight="1">
      <c r="A20" s="15"/>
      <c r="B20" s="1"/>
      <c r="C20" s="101"/>
      <c r="D20" s="1"/>
      <c r="E20" s="1"/>
      <c r="F20" s="99"/>
      <c r="G20" s="408"/>
    </row>
    <row r="21" spans="1:7" ht="15.95" customHeight="1">
      <c r="A21" s="15"/>
      <c r="B21" s="1"/>
      <c r="C21" s="101"/>
      <c r="D21" s="1"/>
      <c r="E21" s="1"/>
      <c r="F21" s="99"/>
      <c r="G21" s="408"/>
    </row>
    <row r="22" spans="1:7" ht="15.95" customHeight="1">
      <c r="A22" s="15"/>
      <c r="B22" s="1"/>
      <c r="C22" s="101"/>
      <c r="D22" s="1"/>
      <c r="E22" s="1"/>
      <c r="F22" s="99"/>
      <c r="G22" s="408"/>
    </row>
    <row r="23" spans="1:7" ht="15.95" customHeight="1" thickBot="1">
      <c r="A23" s="16"/>
      <c r="B23" s="2"/>
      <c r="C23" s="102"/>
      <c r="D23" s="2"/>
      <c r="E23" s="2"/>
      <c r="F23" s="114"/>
      <c r="G23" s="408"/>
    </row>
    <row r="24" spans="1:7" s="14" customFormat="1" ht="18" customHeight="1" thickBot="1">
      <c r="A24" s="22" t="s">
        <v>54</v>
      </c>
      <c r="B24" s="12">
        <f>SUM(B5:B23)</f>
        <v>17084</v>
      </c>
      <c r="C24" s="18"/>
      <c r="D24" s="12">
        <f>SUM(D5:D23)</f>
        <v>3377</v>
      </c>
      <c r="E24" s="12">
        <f>SUM(E5:E23)</f>
        <v>3850</v>
      </c>
      <c r="F24" s="13">
        <f>SUM(F5:F23)</f>
        <v>3850</v>
      </c>
      <c r="G24" s="408"/>
    </row>
  </sheetData>
  <mergeCells count="2">
    <mergeCell ref="A1:F1"/>
    <mergeCell ref="G1:G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A2" sqref="A2:D2"/>
    </sheetView>
  </sheetViews>
  <sheetFormatPr defaultRowHeight="12.75"/>
  <cols>
    <col min="1" max="1" width="28.5" style="7" customWidth="1"/>
    <col min="2" max="13" width="10" style="7" customWidth="1"/>
    <col min="14" max="14" width="4" style="7" customWidth="1"/>
    <col min="15" max="16384" width="9.33203125" style="7"/>
  </cols>
  <sheetData>
    <row r="1" spans="1:14" ht="15.75" customHeight="1">
      <c r="A1" s="432" t="s">
        <v>0</v>
      </c>
      <c r="B1" s="432"/>
      <c r="C1" s="432"/>
      <c r="D1" s="409" t="s">
        <v>522</v>
      </c>
      <c r="E1" s="409"/>
      <c r="F1" s="409"/>
      <c r="G1" s="409"/>
      <c r="H1" s="409"/>
      <c r="I1" s="409"/>
      <c r="J1" s="409"/>
      <c r="K1" s="409"/>
      <c r="L1" s="409"/>
      <c r="M1" s="409"/>
      <c r="N1" s="415" t="str">
        <f>+CONCATENATE("5. melléklet a ……/",LEFT(ÖSSZEFÜGGÉSEK!A4,4)+1,". (……) önkormányzati rendelethez    ")</f>
        <v xml:space="preserve">5. melléklet a ……/2016. (……) önkormányzati rendelethez    </v>
      </c>
    </row>
    <row r="2" spans="1:14" ht="15.75" thickBot="1">
      <c r="A2" s="414" t="s">
        <v>525</v>
      </c>
      <c r="B2" s="414"/>
      <c r="C2" s="414"/>
      <c r="D2" s="414"/>
      <c r="E2" s="17"/>
      <c r="F2" s="17"/>
      <c r="G2" s="17"/>
      <c r="H2" s="17"/>
      <c r="I2" s="17"/>
      <c r="J2" s="17"/>
      <c r="K2" s="17"/>
      <c r="L2" s="413" t="s">
        <v>51</v>
      </c>
      <c r="M2" s="413"/>
      <c r="N2" s="415"/>
    </row>
    <row r="3" spans="1:14" ht="13.5" thickBot="1">
      <c r="A3" s="425" t="s">
        <v>92</v>
      </c>
      <c r="B3" s="412" t="s">
        <v>178</v>
      </c>
      <c r="C3" s="412"/>
      <c r="D3" s="412"/>
      <c r="E3" s="412"/>
      <c r="F3" s="412"/>
      <c r="G3" s="412"/>
      <c r="H3" s="412"/>
      <c r="I3" s="412"/>
      <c r="J3" s="420" t="s">
        <v>180</v>
      </c>
      <c r="K3" s="420"/>
      <c r="L3" s="420"/>
      <c r="M3" s="420"/>
      <c r="N3" s="415"/>
    </row>
    <row r="4" spans="1:14" ht="15" customHeight="1" thickBot="1">
      <c r="A4" s="426"/>
      <c r="B4" s="428" t="s">
        <v>181</v>
      </c>
      <c r="C4" s="411" t="s">
        <v>182</v>
      </c>
      <c r="D4" s="424" t="s">
        <v>176</v>
      </c>
      <c r="E4" s="424"/>
      <c r="F4" s="424"/>
      <c r="G4" s="424"/>
      <c r="H4" s="424"/>
      <c r="I4" s="424"/>
      <c r="J4" s="421"/>
      <c r="K4" s="421"/>
      <c r="L4" s="421"/>
      <c r="M4" s="421"/>
      <c r="N4" s="415"/>
    </row>
    <row r="5" spans="1:14" ht="21.75" thickBot="1">
      <c r="A5" s="426"/>
      <c r="B5" s="428"/>
      <c r="C5" s="411"/>
      <c r="D5" s="38" t="s">
        <v>181</v>
      </c>
      <c r="E5" s="38" t="s">
        <v>182</v>
      </c>
      <c r="F5" s="38" t="s">
        <v>181</v>
      </c>
      <c r="G5" s="38" t="s">
        <v>182</v>
      </c>
      <c r="H5" s="38" t="s">
        <v>181</v>
      </c>
      <c r="I5" s="38" t="s">
        <v>182</v>
      </c>
      <c r="J5" s="421"/>
      <c r="K5" s="421"/>
      <c r="L5" s="421"/>
      <c r="M5" s="421"/>
      <c r="N5" s="415"/>
    </row>
    <row r="6" spans="1:14" ht="32.25" thickBot="1">
      <c r="A6" s="427"/>
      <c r="B6" s="411" t="s">
        <v>177</v>
      </c>
      <c r="C6" s="411"/>
      <c r="D6" s="411" t="str">
        <f>+CONCATENATE(LEFT(ÖSSZEFÜGGÉSEK!A4,4),". előtt")</f>
        <v>2015. előtt</v>
      </c>
      <c r="E6" s="411"/>
      <c r="F6" s="411" t="str">
        <f>+CONCATENATE(LEFT(ÖSSZEFÜGGÉSEK!A4,4),". évi")</f>
        <v>2015. évi</v>
      </c>
      <c r="G6" s="411"/>
      <c r="H6" s="428" t="str">
        <f>+CONCATENATE(LEFT(ÖSSZEFÜGGÉSEK!A4,4),". után")</f>
        <v>2015. után</v>
      </c>
      <c r="I6" s="428"/>
      <c r="J6" s="37" t="str">
        <f>+D6</f>
        <v>2015. előtt</v>
      </c>
      <c r="K6" s="38" t="str">
        <f>+F6</f>
        <v>2015. évi</v>
      </c>
      <c r="L6" s="37" t="s">
        <v>39</v>
      </c>
      <c r="M6" s="38" t="str">
        <f>+CONCATENATE("Teljesítés %-a ",LEFT(ÖSSZEFÜGGÉSEK!A4,4),". XII. 31-ig")</f>
        <v>Teljesítés %-a 2015. XII. 31-ig</v>
      </c>
      <c r="N6" s="415"/>
    </row>
    <row r="7" spans="1:14" ht="13.5" thickBot="1">
      <c r="A7" s="39" t="s">
        <v>291</v>
      </c>
      <c r="B7" s="37" t="s">
        <v>292</v>
      </c>
      <c r="C7" s="37" t="s">
        <v>293</v>
      </c>
      <c r="D7" s="40" t="s">
        <v>294</v>
      </c>
      <c r="E7" s="38" t="s">
        <v>295</v>
      </c>
      <c r="F7" s="38" t="s">
        <v>371</v>
      </c>
      <c r="G7" s="38" t="s">
        <v>372</v>
      </c>
      <c r="H7" s="37" t="s">
        <v>373</v>
      </c>
      <c r="I7" s="40" t="s">
        <v>374</v>
      </c>
      <c r="J7" s="40" t="s">
        <v>416</v>
      </c>
      <c r="K7" s="40" t="s">
        <v>417</v>
      </c>
      <c r="L7" s="40" t="s">
        <v>418</v>
      </c>
      <c r="M7" s="41" t="s">
        <v>419</v>
      </c>
      <c r="N7" s="415"/>
    </row>
    <row r="8" spans="1:14">
      <c r="A8" s="42" t="s">
        <v>93</v>
      </c>
      <c r="B8" s="43"/>
      <c r="C8" s="63"/>
      <c r="D8" s="63">
        <v>15738</v>
      </c>
      <c r="E8" s="74">
        <v>15738</v>
      </c>
      <c r="F8" s="63"/>
      <c r="G8" s="63">
        <v>806</v>
      </c>
      <c r="H8" s="63"/>
      <c r="I8" s="63"/>
      <c r="J8" s="63">
        <v>13788</v>
      </c>
      <c r="K8" s="63">
        <v>806</v>
      </c>
      <c r="L8" s="44">
        <f t="shared" ref="L8:L14" si="0">+J8+K8</f>
        <v>14594</v>
      </c>
      <c r="M8" s="78" t="str">
        <f>IF((C8&lt;&gt;0),ROUND((L8/C8)*100,1),"")</f>
        <v/>
      </c>
      <c r="N8" s="415"/>
    </row>
    <row r="9" spans="1:14">
      <c r="A9" s="45" t="s">
        <v>105</v>
      </c>
      <c r="B9" s="46"/>
      <c r="C9" s="47"/>
      <c r="D9" s="47">
        <v>15438</v>
      </c>
      <c r="E9" s="47">
        <v>15348</v>
      </c>
      <c r="F9" s="47"/>
      <c r="G9" s="47">
        <v>806</v>
      </c>
      <c r="H9" s="47"/>
      <c r="I9" s="47"/>
      <c r="J9" s="47">
        <v>13488</v>
      </c>
      <c r="K9" s="47">
        <v>806</v>
      </c>
      <c r="L9" s="48">
        <f t="shared" si="0"/>
        <v>14294</v>
      </c>
      <c r="M9" s="79" t="str">
        <f t="shared" ref="M9:M14" si="1">IF((C9&lt;&gt;0),ROUND((L9/C9)*100,1),"")</f>
        <v/>
      </c>
      <c r="N9" s="415"/>
    </row>
    <row r="10" spans="1:14">
      <c r="A10" s="49" t="s">
        <v>94</v>
      </c>
      <c r="B10" s="50"/>
      <c r="C10" s="66"/>
      <c r="D10" s="66">
        <v>143322</v>
      </c>
      <c r="E10" s="66">
        <v>149655</v>
      </c>
      <c r="F10" s="66">
        <v>20593</v>
      </c>
      <c r="G10" s="66">
        <v>27213</v>
      </c>
      <c r="H10" s="66"/>
      <c r="I10" s="66"/>
      <c r="J10" s="66">
        <v>111339</v>
      </c>
      <c r="K10" s="66">
        <v>27213</v>
      </c>
      <c r="L10" s="48">
        <f t="shared" si="0"/>
        <v>138552</v>
      </c>
      <c r="M10" s="79" t="str">
        <f t="shared" si="1"/>
        <v/>
      </c>
      <c r="N10" s="415"/>
    </row>
    <row r="11" spans="1:14">
      <c r="A11" s="49" t="s">
        <v>106</v>
      </c>
      <c r="B11" s="50"/>
      <c r="C11" s="66"/>
      <c r="D11" s="66"/>
      <c r="E11" s="66"/>
      <c r="F11" s="66"/>
      <c r="G11" s="66"/>
      <c r="H11" s="66"/>
      <c r="I11" s="66"/>
      <c r="J11" s="66">
        <v>10711</v>
      </c>
      <c r="K11" s="66"/>
      <c r="L11" s="48">
        <f t="shared" si="0"/>
        <v>10711</v>
      </c>
      <c r="M11" s="79" t="str">
        <f t="shared" si="1"/>
        <v/>
      </c>
      <c r="N11" s="415"/>
    </row>
    <row r="12" spans="1:14">
      <c r="A12" s="49" t="s">
        <v>95</v>
      </c>
      <c r="B12" s="50"/>
      <c r="C12" s="66"/>
      <c r="D12" s="66"/>
      <c r="E12" s="66"/>
      <c r="F12" s="66"/>
      <c r="G12" s="66"/>
      <c r="H12" s="66"/>
      <c r="I12" s="66"/>
      <c r="J12" s="66"/>
      <c r="K12" s="66"/>
      <c r="L12" s="48">
        <f t="shared" si="0"/>
        <v>0</v>
      </c>
      <c r="M12" s="79" t="str">
        <f t="shared" si="1"/>
        <v/>
      </c>
      <c r="N12" s="415"/>
    </row>
    <row r="13" spans="1:14">
      <c r="A13" s="49" t="s">
        <v>96</v>
      </c>
      <c r="B13" s="50"/>
      <c r="C13" s="66"/>
      <c r="D13" s="66"/>
      <c r="E13" s="66"/>
      <c r="F13" s="66"/>
      <c r="G13" s="66"/>
      <c r="H13" s="66"/>
      <c r="I13" s="66"/>
      <c r="J13" s="66"/>
      <c r="K13" s="66"/>
      <c r="L13" s="48">
        <f t="shared" si="0"/>
        <v>0</v>
      </c>
      <c r="M13" s="79" t="str">
        <f t="shared" si="1"/>
        <v/>
      </c>
      <c r="N13" s="415"/>
    </row>
    <row r="14" spans="1:14" ht="15" customHeight="1" thickBot="1">
      <c r="A14" s="51"/>
      <c r="B14" s="52"/>
      <c r="C14" s="70"/>
      <c r="D14" s="70"/>
      <c r="E14" s="70"/>
      <c r="F14" s="70"/>
      <c r="G14" s="70"/>
      <c r="H14" s="70"/>
      <c r="I14" s="70"/>
      <c r="J14" s="70"/>
      <c r="K14" s="70"/>
      <c r="L14" s="48">
        <f t="shared" si="0"/>
        <v>0</v>
      </c>
      <c r="M14" s="80" t="str">
        <f t="shared" si="1"/>
        <v/>
      </c>
      <c r="N14" s="415"/>
    </row>
    <row r="15" spans="1:14" ht="13.5" thickBot="1">
      <c r="A15" s="53" t="s">
        <v>98</v>
      </c>
      <c r="B15" s="54">
        <f>B8+SUM(B10:B14)</f>
        <v>0</v>
      </c>
      <c r="C15" s="54">
        <f t="shared" ref="C15:L15" si="2">C8+SUM(C10:C14)</f>
        <v>0</v>
      </c>
      <c r="D15" s="54">
        <f t="shared" si="2"/>
        <v>159060</v>
      </c>
      <c r="E15" s="54">
        <f t="shared" si="2"/>
        <v>165393</v>
      </c>
      <c r="F15" s="54">
        <f t="shared" si="2"/>
        <v>20593</v>
      </c>
      <c r="G15" s="54">
        <f t="shared" si="2"/>
        <v>28019</v>
      </c>
      <c r="H15" s="54">
        <f t="shared" si="2"/>
        <v>0</v>
      </c>
      <c r="I15" s="54">
        <f t="shared" si="2"/>
        <v>0</v>
      </c>
      <c r="J15" s="54">
        <f t="shared" si="2"/>
        <v>135838</v>
      </c>
      <c r="K15" s="54">
        <f t="shared" si="2"/>
        <v>28019</v>
      </c>
      <c r="L15" s="54">
        <f t="shared" si="2"/>
        <v>163857</v>
      </c>
      <c r="M15" s="55" t="str">
        <f>IF((C15&lt;&gt;0),ROUND((L15/C15)*100,1),"")</f>
        <v/>
      </c>
      <c r="N15" s="415"/>
    </row>
    <row r="16" spans="1:14">
      <c r="A16" s="56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415"/>
    </row>
    <row r="17" spans="1:14" ht="13.5" thickBot="1">
      <c r="A17" s="59" t="s">
        <v>97</v>
      </c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415"/>
    </row>
    <row r="18" spans="1:14">
      <c r="A18" s="62" t="s">
        <v>101</v>
      </c>
      <c r="B18" s="43"/>
      <c r="C18" s="63"/>
      <c r="D18" s="63"/>
      <c r="E18" s="74"/>
      <c r="F18" s="63"/>
      <c r="G18" s="63"/>
      <c r="H18" s="63"/>
      <c r="I18" s="63"/>
      <c r="J18" s="63"/>
      <c r="K18" s="63"/>
      <c r="L18" s="64">
        <f t="shared" ref="L18:L23" si="3">+J18+K18</f>
        <v>0</v>
      </c>
      <c r="M18" s="78" t="str">
        <f t="shared" ref="M18:M24" si="4">IF((C18&lt;&gt;0),ROUND((L18/C18)*100,1),"")</f>
        <v/>
      </c>
      <c r="N18" s="415"/>
    </row>
    <row r="19" spans="1:14">
      <c r="A19" s="65" t="s">
        <v>102</v>
      </c>
      <c r="B19" s="46"/>
      <c r="C19" s="66"/>
      <c r="D19" s="66">
        <v>140207</v>
      </c>
      <c r="E19" s="66">
        <v>156562</v>
      </c>
      <c r="F19" s="66">
        <v>20593</v>
      </c>
      <c r="G19" s="66">
        <v>27201</v>
      </c>
      <c r="H19" s="66"/>
      <c r="I19" s="66"/>
      <c r="J19" s="66">
        <v>143042</v>
      </c>
      <c r="K19" s="66">
        <v>27201</v>
      </c>
      <c r="L19" s="67">
        <f t="shared" si="3"/>
        <v>170243</v>
      </c>
      <c r="M19" s="79" t="str">
        <f t="shared" si="4"/>
        <v/>
      </c>
      <c r="N19" s="415"/>
    </row>
    <row r="20" spans="1:14">
      <c r="A20" s="65" t="s">
        <v>103</v>
      </c>
      <c r="B20" s="50"/>
      <c r="C20" s="66"/>
      <c r="D20" s="66">
        <v>17350</v>
      </c>
      <c r="E20" s="66">
        <v>17350</v>
      </c>
      <c r="F20" s="66"/>
      <c r="G20" s="66"/>
      <c r="H20" s="66"/>
      <c r="I20" s="66"/>
      <c r="J20" s="66"/>
      <c r="K20" s="66"/>
      <c r="L20" s="67">
        <f t="shared" si="3"/>
        <v>0</v>
      </c>
      <c r="M20" s="79" t="str">
        <f t="shared" si="4"/>
        <v/>
      </c>
      <c r="N20" s="415"/>
    </row>
    <row r="21" spans="1:14">
      <c r="A21" s="65" t="s">
        <v>104</v>
      </c>
      <c r="B21" s="50"/>
      <c r="C21" s="66"/>
      <c r="D21" s="66"/>
      <c r="E21" s="66"/>
      <c r="F21" s="66"/>
      <c r="G21" s="66"/>
      <c r="H21" s="66"/>
      <c r="I21" s="66"/>
      <c r="J21" s="66"/>
      <c r="K21" s="66"/>
      <c r="L21" s="67">
        <f t="shared" si="3"/>
        <v>0</v>
      </c>
      <c r="M21" s="79" t="str">
        <f t="shared" si="4"/>
        <v/>
      </c>
      <c r="N21" s="415"/>
    </row>
    <row r="22" spans="1:14">
      <c r="A22" s="68"/>
      <c r="B22" s="50"/>
      <c r="C22" s="66"/>
      <c r="D22" s="66"/>
      <c r="E22" s="66"/>
      <c r="F22" s="66"/>
      <c r="G22" s="66"/>
      <c r="H22" s="66"/>
      <c r="I22" s="66"/>
      <c r="J22" s="66"/>
      <c r="K22" s="66"/>
      <c r="L22" s="67">
        <f t="shared" si="3"/>
        <v>0</v>
      </c>
      <c r="M22" s="79" t="str">
        <f t="shared" si="4"/>
        <v/>
      </c>
      <c r="N22" s="415"/>
    </row>
    <row r="23" spans="1:14" ht="13.5" thickBot="1">
      <c r="A23" s="69"/>
      <c r="B23" s="52"/>
      <c r="C23" s="70"/>
      <c r="D23" s="70"/>
      <c r="E23" s="70"/>
      <c r="F23" s="70"/>
      <c r="G23" s="70"/>
      <c r="H23" s="70"/>
      <c r="I23" s="70"/>
      <c r="J23" s="70"/>
      <c r="K23" s="70"/>
      <c r="L23" s="67">
        <f t="shared" si="3"/>
        <v>0</v>
      </c>
      <c r="M23" s="80" t="str">
        <f t="shared" si="4"/>
        <v/>
      </c>
      <c r="N23" s="415"/>
    </row>
    <row r="24" spans="1:14" ht="13.5" thickBot="1">
      <c r="A24" s="71" t="s">
        <v>82</v>
      </c>
      <c r="B24" s="54">
        <f t="shared" ref="B24:L24" si="5">SUM(B18:B23)</f>
        <v>0</v>
      </c>
      <c r="C24" s="54">
        <f t="shared" si="5"/>
        <v>0</v>
      </c>
      <c r="D24" s="54">
        <f t="shared" si="5"/>
        <v>157557</v>
      </c>
      <c r="E24" s="54">
        <f t="shared" si="5"/>
        <v>173912</v>
      </c>
      <c r="F24" s="54">
        <f t="shared" si="5"/>
        <v>20593</v>
      </c>
      <c r="G24" s="54">
        <f t="shared" si="5"/>
        <v>27201</v>
      </c>
      <c r="H24" s="54">
        <f t="shared" si="5"/>
        <v>0</v>
      </c>
      <c r="I24" s="54">
        <f t="shared" si="5"/>
        <v>0</v>
      </c>
      <c r="J24" s="54">
        <f t="shared" si="5"/>
        <v>143042</v>
      </c>
      <c r="K24" s="54">
        <f t="shared" si="5"/>
        <v>27201</v>
      </c>
      <c r="L24" s="54">
        <f t="shared" si="5"/>
        <v>170243</v>
      </c>
      <c r="M24" s="55" t="str">
        <f t="shared" si="4"/>
        <v/>
      </c>
      <c r="N24" s="415"/>
    </row>
    <row r="25" spans="1:14">
      <c r="A25" s="410" t="s">
        <v>175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5"/>
    </row>
    <row r="26" spans="1:14" ht="5.25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415"/>
    </row>
    <row r="27" spans="1:14" ht="15.75">
      <c r="A27" s="431" t="str">
        <f>+CONCATENATE("Önkormányzaton kívüli EU-s projekthez történő hozzájárulás ",LEFT(ÖSSZEFÜGGÉSEK!A4,4),". évi előirányzata és teljesítése")</f>
        <v>Önkormányzaton kívüli EU-s projekthez történő hozzájárulás 2015. évi előirányzata és teljesítése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15"/>
    </row>
    <row r="28" spans="1:14" ht="12" customHeight="1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13" t="s">
        <v>51</v>
      </c>
      <c r="M28" s="413"/>
      <c r="N28" s="415"/>
    </row>
    <row r="29" spans="1:14" ht="21.75" thickBot="1">
      <c r="A29" s="422" t="s">
        <v>99</v>
      </c>
      <c r="B29" s="423"/>
      <c r="C29" s="423"/>
      <c r="D29" s="423"/>
      <c r="E29" s="423"/>
      <c r="F29" s="423"/>
      <c r="G29" s="423"/>
      <c r="H29" s="423"/>
      <c r="I29" s="423"/>
      <c r="J29" s="423"/>
      <c r="K29" s="73" t="s">
        <v>450</v>
      </c>
      <c r="L29" s="73" t="s">
        <v>449</v>
      </c>
      <c r="M29" s="73" t="s">
        <v>180</v>
      </c>
      <c r="N29" s="415"/>
    </row>
    <row r="30" spans="1:14">
      <c r="A30" s="416"/>
      <c r="B30" s="417"/>
      <c r="C30" s="417"/>
      <c r="D30" s="417"/>
      <c r="E30" s="417"/>
      <c r="F30" s="417"/>
      <c r="G30" s="417"/>
      <c r="H30" s="417"/>
      <c r="I30" s="417"/>
      <c r="J30" s="417"/>
      <c r="K30" s="74"/>
      <c r="L30" s="75"/>
      <c r="M30" s="75"/>
      <c r="N30" s="415"/>
    </row>
    <row r="31" spans="1:14" ht="13.5" thickBot="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76"/>
      <c r="L31" s="70"/>
      <c r="M31" s="70"/>
      <c r="N31" s="415"/>
    </row>
    <row r="32" spans="1:14" ht="13.5" thickBot="1">
      <c r="A32" s="429" t="s">
        <v>40</v>
      </c>
      <c r="B32" s="430"/>
      <c r="C32" s="430"/>
      <c r="D32" s="430"/>
      <c r="E32" s="430"/>
      <c r="F32" s="430"/>
      <c r="G32" s="430"/>
      <c r="H32" s="430"/>
      <c r="I32" s="430"/>
      <c r="J32" s="430"/>
      <c r="K32" s="77">
        <f>SUM(K30:K31)</f>
        <v>0</v>
      </c>
      <c r="L32" s="77">
        <f>SUM(L30:L31)</f>
        <v>0</v>
      </c>
      <c r="M32" s="77">
        <f>SUM(M30:M31)</f>
        <v>0</v>
      </c>
      <c r="N32" s="415"/>
    </row>
    <row r="33" spans="1:14">
      <c r="N33" s="415"/>
    </row>
    <row r="48" spans="1:14">
      <c r="A48" s="8"/>
    </row>
  </sheetData>
  <mergeCells count="22">
    <mergeCell ref="N1:N33"/>
    <mergeCell ref="A30:J30"/>
    <mergeCell ref="A31:J31"/>
    <mergeCell ref="J3:M5"/>
    <mergeCell ref="A29:J29"/>
    <mergeCell ref="D4:I4"/>
    <mergeCell ref="A3:A6"/>
    <mergeCell ref="H6:I6"/>
    <mergeCell ref="L28:M28"/>
    <mergeCell ref="F6:G6"/>
    <mergeCell ref="C4:C5"/>
    <mergeCell ref="D6:E6"/>
    <mergeCell ref="A32:J32"/>
    <mergeCell ref="B4:B5"/>
    <mergeCell ref="A27:M27"/>
    <mergeCell ref="A1:C1"/>
    <mergeCell ref="D1:M1"/>
    <mergeCell ref="A25:M25"/>
    <mergeCell ref="B6:C6"/>
    <mergeCell ref="B3:I3"/>
    <mergeCell ref="L2:M2"/>
    <mergeCell ref="A2:D2"/>
  </mergeCells>
  <phoneticPr fontId="24" type="noConversion"/>
  <printOptions horizontalCentered="1"/>
  <pageMargins left="0.78740157480314965" right="0.78740157480314965" top="1.3779527559055118" bottom="0.59055118110236227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0"/>
  <sheetViews>
    <sheetView tabSelected="1" zoomScale="130" zoomScaleNormal="130" zoomScaleSheetLayoutView="100" workbookViewId="0">
      <selection activeCell="G5" sqref="G5"/>
    </sheetView>
  </sheetViews>
  <sheetFormatPr defaultRowHeight="12.75"/>
  <cols>
    <col min="1" max="1" width="14.83203125" style="303" customWidth="1"/>
    <col min="2" max="2" width="65.33203125" style="304" customWidth="1"/>
    <col min="3" max="5" width="17" style="305" customWidth="1"/>
    <col min="6" max="6" width="10.1640625" style="508" customWidth="1"/>
    <col min="7" max="16384" width="9.33203125" style="24"/>
  </cols>
  <sheetData>
    <row r="1" spans="1:6" s="279" customFormat="1" ht="16.5" customHeight="1" thickBot="1">
      <c r="A1" s="278"/>
      <c r="B1" s="280"/>
      <c r="C1" s="515" t="str">
        <f>+CONCATENATE("6.1. melléklet a ……/",LEFT(ÖSSZEFÜGGÉSEK!A4,4)+1,". (……) önkormányzati rendelethez")</f>
        <v>6.1. melléklet a ……/2016. (……) önkormányzati rendelethez</v>
      </c>
      <c r="D1" s="515"/>
      <c r="E1" s="515"/>
      <c r="F1" s="515"/>
    </row>
    <row r="2" spans="1:6" s="326" customFormat="1" ht="15.75" customHeight="1">
      <c r="A2" s="306" t="s">
        <v>52</v>
      </c>
      <c r="B2" s="436" t="s">
        <v>482</v>
      </c>
      <c r="C2" s="437"/>
      <c r="D2" s="437"/>
      <c r="E2" s="516" t="s">
        <v>41</v>
      </c>
      <c r="F2" s="513"/>
    </row>
    <row r="3" spans="1:6" s="326" customFormat="1" ht="24.75" thickBot="1">
      <c r="A3" s="324" t="s">
        <v>421</v>
      </c>
      <c r="B3" s="439" t="s">
        <v>420</v>
      </c>
      <c r="C3" s="440"/>
      <c r="D3" s="440"/>
      <c r="E3" s="517" t="s">
        <v>41</v>
      </c>
      <c r="F3" s="514"/>
    </row>
    <row r="4" spans="1:6" s="327" customFormat="1" ht="15.95" customHeight="1" thickBot="1">
      <c r="A4" s="281"/>
      <c r="B4" s="281"/>
      <c r="C4" s="282"/>
      <c r="D4" s="282"/>
      <c r="E4" s="548" t="s">
        <v>42</v>
      </c>
      <c r="F4" s="548"/>
    </row>
    <row r="5" spans="1:6" ht="26.25" thickBot="1">
      <c r="A5" s="115" t="s">
        <v>148</v>
      </c>
      <c r="B5" s="116" t="s">
        <v>479</v>
      </c>
      <c r="C5" s="81" t="s">
        <v>174</v>
      </c>
      <c r="D5" s="81" t="s">
        <v>179</v>
      </c>
      <c r="E5" s="81" t="s">
        <v>180</v>
      </c>
      <c r="F5" s="497" t="s">
        <v>526</v>
      </c>
    </row>
    <row r="6" spans="1:6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491" t="s">
        <v>295</v>
      </c>
      <c r="F6" s="359" t="s">
        <v>527</v>
      </c>
    </row>
    <row r="7" spans="1:6" s="328" customFormat="1" ht="15.95" customHeight="1" thickBot="1">
      <c r="A7" s="433" t="s">
        <v>43</v>
      </c>
      <c r="B7" s="434"/>
      <c r="C7" s="434"/>
      <c r="D7" s="434"/>
      <c r="E7" s="434"/>
      <c r="F7" s="498"/>
    </row>
    <row r="8" spans="1:6" s="328" customFormat="1" ht="12" customHeight="1" thickBot="1">
      <c r="A8" s="146" t="s">
        <v>7</v>
      </c>
      <c r="B8" s="142" t="s">
        <v>185</v>
      </c>
      <c r="C8" s="173">
        <f>SUM(C9:C14)</f>
        <v>174417</v>
      </c>
      <c r="D8" s="173">
        <f>SUM(D9:D14)</f>
        <v>182042</v>
      </c>
      <c r="E8" s="455">
        <f>SUM(E9:E14)</f>
        <v>182042</v>
      </c>
      <c r="F8" s="499">
        <f>E8/C8*100</f>
        <v>104.37170688637003</v>
      </c>
    </row>
    <row r="9" spans="1:6" s="302" customFormat="1" ht="12" customHeight="1">
      <c r="A9" s="312" t="s">
        <v>71</v>
      </c>
      <c r="B9" s="184" t="s">
        <v>186</v>
      </c>
      <c r="C9" s="175">
        <v>68662</v>
      </c>
      <c r="D9" s="175">
        <v>68662</v>
      </c>
      <c r="E9" s="456">
        <v>68662</v>
      </c>
      <c r="F9" s="500">
        <f t="shared" ref="F9:F72" si="0">E9/C9*100</f>
        <v>100</v>
      </c>
    </row>
    <row r="10" spans="1:6" s="329" customFormat="1" ht="12" customHeight="1">
      <c r="A10" s="313" t="s">
        <v>72</v>
      </c>
      <c r="B10" s="185" t="s">
        <v>187</v>
      </c>
      <c r="C10" s="174">
        <v>25611</v>
      </c>
      <c r="D10" s="174">
        <v>25879</v>
      </c>
      <c r="E10" s="457">
        <v>25879</v>
      </c>
      <c r="F10" s="501">
        <f t="shared" si="0"/>
        <v>101.04642536410135</v>
      </c>
    </row>
    <row r="11" spans="1:6" s="329" customFormat="1" ht="12" customHeight="1">
      <c r="A11" s="313" t="s">
        <v>73</v>
      </c>
      <c r="B11" s="185" t="s">
        <v>188</v>
      </c>
      <c r="C11" s="174">
        <v>34184</v>
      </c>
      <c r="D11" s="174">
        <v>44222</v>
      </c>
      <c r="E11" s="457">
        <v>44222</v>
      </c>
      <c r="F11" s="501">
        <f t="shared" si="0"/>
        <v>129.36461502457291</v>
      </c>
    </row>
    <row r="12" spans="1:6" s="329" customFormat="1" ht="12" customHeight="1">
      <c r="A12" s="313" t="s">
        <v>74</v>
      </c>
      <c r="B12" s="185" t="s">
        <v>189</v>
      </c>
      <c r="C12" s="174">
        <v>1793</v>
      </c>
      <c r="D12" s="174">
        <v>1919</v>
      </c>
      <c r="E12" s="457">
        <v>1919</v>
      </c>
      <c r="F12" s="501">
        <f t="shared" si="0"/>
        <v>107.02732849972114</v>
      </c>
    </row>
    <row r="13" spans="1:6" s="329" customFormat="1" ht="12" customHeight="1">
      <c r="A13" s="313" t="s">
        <v>107</v>
      </c>
      <c r="B13" s="391" t="s">
        <v>523</v>
      </c>
      <c r="C13" s="174">
        <v>44167</v>
      </c>
      <c r="D13" s="174">
        <v>41246</v>
      </c>
      <c r="E13" s="457">
        <v>41246</v>
      </c>
      <c r="F13" s="501">
        <f t="shared" si="0"/>
        <v>93.386465007811253</v>
      </c>
    </row>
    <row r="14" spans="1:6" s="302" customFormat="1" ht="12" customHeight="1" thickBot="1">
      <c r="A14" s="314" t="s">
        <v>75</v>
      </c>
      <c r="B14" s="121" t="s">
        <v>524</v>
      </c>
      <c r="C14" s="176"/>
      <c r="D14" s="176">
        <v>114</v>
      </c>
      <c r="E14" s="458">
        <v>114</v>
      </c>
      <c r="F14" s="502"/>
    </row>
    <row r="15" spans="1:6" s="302" customFormat="1" ht="12" customHeight="1" thickBot="1">
      <c r="A15" s="146" t="s">
        <v>8</v>
      </c>
      <c r="B15" s="163" t="s">
        <v>190</v>
      </c>
      <c r="C15" s="173">
        <f>SUM(C16:C20)</f>
        <v>55607</v>
      </c>
      <c r="D15" s="173">
        <f>SUM(D16:D20)</f>
        <v>187974</v>
      </c>
      <c r="E15" s="455">
        <f>SUM(E16:E20)</f>
        <v>187974</v>
      </c>
      <c r="F15" s="499">
        <f t="shared" si="0"/>
        <v>338.04017479813695</v>
      </c>
    </row>
    <row r="16" spans="1:6" s="302" customFormat="1" ht="12" customHeight="1">
      <c r="A16" s="312" t="s">
        <v>77</v>
      </c>
      <c r="B16" s="184" t="s">
        <v>191</v>
      </c>
      <c r="C16" s="175"/>
      <c r="D16" s="175"/>
      <c r="E16" s="456"/>
      <c r="F16" s="503"/>
    </row>
    <row r="17" spans="1:6" s="302" customFormat="1" ht="12" customHeight="1">
      <c r="A17" s="313" t="s">
        <v>78</v>
      </c>
      <c r="B17" s="185" t="s">
        <v>192</v>
      </c>
      <c r="C17" s="174"/>
      <c r="D17" s="174"/>
      <c r="E17" s="457"/>
      <c r="F17" s="504"/>
    </row>
    <row r="18" spans="1:6" s="302" customFormat="1" ht="12" customHeight="1">
      <c r="A18" s="313" t="s">
        <v>79</v>
      </c>
      <c r="B18" s="185" t="s">
        <v>193</v>
      </c>
      <c r="C18" s="174"/>
      <c r="D18" s="174"/>
      <c r="E18" s="457"/>
      <c r="F18" s="504"/>
    </row>
    <row r="19" spans="1:6" s="302" customFormat="1" ht="12" customHeight="1">
      <c r="A19" s="313" t="s">
        <v>80</v>
      </c>
      <c r="B19" s="185" t="s">
        <v>194</v>
      </c>
      <c r="C19" s="174"/>
      <c r="D19" s="174"/>
      <c r="E19" s="457"/>
      <c r="F19" s="504"/>
    </row>
    <row r="20" spans="1:6" s="302" customFormat="1" ht="12" customHeight="1">
      <c r="A20" s="313" t="s">
        <v>81</v>
      </c>
      <c r="B20" s="185" t="s">
        <v>195</v>
      </c>
      <c r="C20" s="174">
        <v>55607</v>
      </c>
      <c r="D20" s="174">
        <v>187974</v>
      </c>
      <c r="E20" s="457">
        <v>187974</v>
      </c>
      <c r="F20" s="501">
        <f t="shared" si="0"/>
        <v>338.04017479813695</v>
      </c>
    </row>
    <row r="21" spans="1:6" s="329" customFormat="1" ht="12" customHeight="1" thickBot="1">
      <c r="A21" s="314" t="s">
        <v>88</v>
      </c>
      <c r="B21" s="165" t="s">
        <v>196</v>
      </c>
      <c r="C21" s="176"/>
      <c r="D21" s="176"/>
      <c r="E21" s="458"/>
      <c r="F21" s="505"/>
    </row>
    <row r="22" spans="1:6" s="329" customFormat="1" ht="12" customHeight="1" thickBot="1">
      <c r="A22" s="146" t="s">
        <v>9</v>
      </c>
      <c r="B22" s="142" t="s">
        <v>197</v>
      </c>
      <c r="C22" s="173">
        <f>SUM(C23:C27)</f>
        <v>20593</v>
      </c>
      <c r="D22" s="173">
        <f>SUM(D23:D27)</f>
        <v>96534</v>
      </c>
      <c r="E22" s="455">
        <f>SUM(E23:E27)</f>
        <v>96534</v>
      </c>
      <c r="F22" s="499">
        <f t="shared" si="0"/>
        <v>468.77094158209098</v>
      </c>
    </row>
    <row r="23" spans="1:6" s="329" customFormat="1" ht="12" customHeight="1">
      <c r="A23" s="312" t="s">
        <v>60</v>
      </c>
      <c r="B23" s="184" t="s">
        <v>198</v>
      </c>
      <c r="C23" s="175">
        <v>20593</v>
      </c>
      <c r="D23" s="175">
        <v>71999</v>
      </c>
      <c r="E23" s="456">
        <v>71999</v>
      </c>
      <c r="F23" s="500">
        <f t="shared" si="0"/>
        <v>349.62851454377699</v>
      </c>
    </row>
    <row r="24" spans="1:6" s="302" customFormat="1" ht="12" customHeight="1">
      <c r="A24" s="313" t="s">
        <v>61</v>
      </c>
      <c r="B24" s="185" t="s">
        <v>199</v>
      </c>
      <c r="C24" s="174"/>
      <c r="D24" s="174"/>
      <c r="E24" s="457"/>
      <c r="F24" s="504"/>
    </row>
    <row r="25" spans="1:6" s="329" customFormat="1" ht="12" customHeight="1">
      <c r="A25" s="313" t="s">
        <v>62</v>
      </c>
      <c r="B25" s="185" t="s">
        <v>200</v>
      </c>
      <c r="C25" s="174"/>
      <c r="D25" s="174">
        <v>5000</v>
      </c>
      <c r="E25" s="457">
        <v>5000</v>
      </c>
      <c r="F25" s="504"/>
    </row>
    <row r="26" spans="1:6" s="329" customFormat="1" ht="12" customHeight="1">
      <c r="A26" s="313" t="s">
        <v>63</v>
      </c>
      <c r="B26" s="185" t="s">
        <v>201</v>
      </c>
      <c r="C26" s="174"/>
      <c r="D26" s="174"/>
      <c r="E26" s="457"/>
      <c r="F26" s="504"/>
    </row>
    <row r="27" spans="1:6" s="329" customFormat="1" ht="12" customHeight="1">
      <c r="A27" s="313" t="s">
        <v>121</v>
      </c>
      <c r="B27" s="185" t="s">
        <v>202</v>
      </c>
      <c r="C27" s="174"/>
      <c r="D27" s="174">
        <v>19535</v>
      </c>
      <c r="E27" s="457">
        <v>19535</v>
      </c>
      <c r="F27" s="504"/>
    </row>
    <row r="28" spans="1:6" s="329" customFormat="1" ht="12" customHeight="1" thickBot="1">
      <c r="A28" s="314" t="s">
        <v>122</v>
      </c>
      <c r="B28" s="186" t="s">
        <v>203</v>
      </c>
      <c r="C28" s="176"/>
      <c r="D28" s="176"/>
      <c r="E28" s="458"/>
      <c r="F28" s="505"/>
    </row>
    <row r="29" spans="1:6" s="329" customFormat="1" ht="12" customHeight="1" thickBot="1">
      <c r="A29" s="146" t="s">
        <v>123</v>
      </c>
      <c r="B29" s="142" t="s">
        <v>475</v>
      </c>
      <c r="C29" s="179">
        <f>C30+C34+C35+C36</f>
        <v>19380</v>
      </c>
      <c r="D29" s="179">
        <f t="shared" ref="D29:E29" si="1">D30+D34+D35+D36</f>
        <v>18394</v>
      </c>
      <c r="E29" s="459">
        <f t="shared" si="1"/>
        <v>18146</v>
      </c>
      <c r="F29" s="499">
        <f t="shared" si="0"/>
        <v>93.632610939112482</v>
      </c>
    </row>
    <row r="30" spans="1:6" s="329" customFormat="1" ht="12" customHeight="1">
      <c r="A30" s="312" t="s">
        <v>204</v>
      </c>
      <c r="B30" s="184" t="s">
        <v>486</v>
      </c>
      <c r="C30" s="175">
        <f>SUM(C31:C33)</f>
        <v>16380</v>
      </c>
      <c r="D30" s="175">
        <f t="shared" ref="D30:E30" si="2">SUM(D31:D33)</f>
        <v>15062</v>
      </c>
      <c r="E30" s="492">
        <f t="shared" si="2"/>
        <v>15087</v>
      </c>
      <c r="F30" s="500">
        <f t="shared" si="0"/>
        <v>92.106227106227095</v>
      </c>
    </row>
    <row r="31" spans="1:6" s="329" customFormat="1" ht="12" customHeight="1">
      <c r="A31" s="313" t="s">
        <v>205</v>
      </c>
      <c r="B31" s="376" t="s">
        <v>487</v>
      </c>
      <c r="C31" s="174">
        <v>480</v>
      </c>
      <c r="D31" s="174">
        <v>382</v>
      </c>
      <c r="E31" s="457">
        <v>312</v>
      </c>
      <c r="F31" s="501">
        <f t="shared" si="0"/>
        <v>65</v>
      </c>
    </row>
    <row r="32" spans="1:6" s="329" customFormat="1" ht="12" customHeight="1">
      <c r="A32" s="313" t="s">
        <v>206</v>
      </c>
      <c r="B32" s="376" t="s">
        <v>488</v>
      </c>
      <c r="C32" s="174">
        <v>15900</v>
      </c>
      <c r="D32" s="174"/>
      <c r="E32" s="457"/>
      <c r="F32" s="501">
        <f t="shared" si="0"/>
        <v>0</v>
      </c>
    </row>
    <row r="33" spans="1:6" s="329" customFormat="1" ht="12" customHeight="1">
      <c r="A33" s="313" t="s">
        <v>490</v>
      </c>
      <c r="B33" s="376" t="s">
        <v>489</v>
      </c>
      <c r="C33" s="174"/>
      <c r="D33" s="174">
        <v>14680</v>
      </c>
      <c r="E33" s="457">
        <v>14775</v>
      </c>
      <c r="F33" s="501"/>
    </row>
    <row r="34" spans="1:6" s="329" customFormat="1" ht="12" customHeight="1">
      <c r="A34" s="313" t="s">
        <v>476</v>
      </c>
      <c r="B34" s="185" t="s">
        <v>491</v>
      </c>
      <c r="C34" s="174">
        <v>2500</v>
      </c>
      <c r="D34" s="174">
        <v>2297</v>
      </c>
      <c r="E34" s="457">
        <v>2163</v>
      </c>
      <c r="F34" s="501">
        <f t="shared" si="0"/>
        <v>86.52</v>
      </c>
    </row>
    <row r="35" spans="1:6" s="329" customFormat="1" ht="12" customHeight="1">
      <c r="A35" s="313" t="s">
        <v>477</v>
      </c>
      <c r="B35" s="164" t="s">
        <v>207</v>
      </c>
      <c r="C35" s="174"/>
      <c r="D35" s="174">
        <v>585</v>
      </c>
      <c r="E35" s="461">
        <v>640</v>
      </c>
      <c r="F35" s="501"/>
    </row>
    <row r="36" spans="1:6" s="329" customFormat="1" ht="12" customHeight="1" thickBot="1">
      <c r="A36" s="322" t="s">
        <v>478</v>
      </c>
      <c r="B36" s="377" t="s">
        <v>208</v>
      </c>
      <c r="C36" s="83">
        <v>500</v>
      </c>
      <c r="D36" s="83">
        <v>450</v>
      </c>
      <c r="E36" s="462">
        <v>256</v>
      </c>
      <c r="F36" s="502">
        <f t="shared" si="0"/>
        <v>51.2</v>
      </c>
    </row>
    <row r="37" spans="1:6" s="329" customFormat="1" ht="12" customHeight="1" thickBot="1">
      <c r="A37" s="146" t="s">
        <v>11</v>
      </c>
      <c r="B37" s="142" t="s">
        <v>209</v>
      </c>
      <c r="C37" s="173">
        <f>SUM(C38:C47)</f>
        <v>20431</v>
      </c>
      <c r="D37" s="173">
        <f>SUM(D38:D47)</f>
        <v>29880</v>
      </c>
      <c r="E37" s="455">
        <f>SUM(E38:E47)</f>
        <v>27754</v>
      </c>
      <c r="F37" s="499">
        <f t="shared" si="0"/>
        <v>135.84259213939603</v>
      </c>
    </row>
    <row r="38" spans="1:6" s="329" customFormat="1" ht="12" customHeight="1">
      <c r="A38" s="312" t="s">
        <v>64</v>
      </c>
      <c r="B38" s="184" t="s">
        <v>210</v>
      </c>
      <c r="C38" s="175">
        <v>4000</v>
      </c>
      <c r="D38" s="175">
        <v>3696</v>
      </c>
      <c r="E38" s="456">
        <v>3490</v>
      </c>
      <c r="F38" s="500">
        <f t="shared" si="0"/>
        <v>87.25</v>
      </c>
    </row>
    <row r="39" spans="1:6" s="329" customFormat="1" ht="12" customHeight="1">
      <c r="A39" s="313" t="s">
        <v>65</v>
      </c>
      <c r="B39" s="185" t="s">
        <v>211</v>
      </c>
      <c r="C39" s="174">
        <v>4551</v>
      </c>
      <c r="D39" s="174">
        <v>8654</v>
      </c>
      <c r="E39" s="457">
        <v>7187</v>
      </c>
      <c r="F39" s="501">
        <f t="shared" si="0"/>
        <v>157.92133597011647</v>
      </c>
    </row>
    <row r="40" spans="1:6" s="329" customFormat="1" ht="12" customHeight="1">
      <c r="A40" s="313" t="s">
        <v>66</v>
      </c>
      <c r="B40" s="185" t="s">
        <v>212</v>
      </c>
      <c r="C40" s="174">
        <v>186</v>
      </c>
      <c r="D40" s="174">
        <v>123</v>
      </c>
      <c r="E40" s="457">
        <v>116</v>
      </c>
      <c r="F40" s="501">
        <f t="shared" si="0"/>
        <v>62.365591397849464</v>
      </c>
    </row>
    <row r="41" spans="1:6" s="329" customFormat="1" ht="12" customHeight="1">
      <c r="A41" s="313" t="s">
        <v>125</v>
      </c>
      <c r="B41" s="185" t="s">
        <v>213</v>
      </c>
      <c r="C41" s="174"/>
      <c r="D41" s="174">
        <v>15</v>
      </c>
      <c r="E41" s="457">
        <v>15</v>
      </c>
      <c r="F41" s="501"/>
    </row>
    <row r="42" spans="1:6" s="329" customFormat="1" ht="12" customHeight="1">
      <c r="A42" s="313" t="s">
        <v>126</v>
      </c>
      <c r="B42" s="185" t="s">
        <v>214</v>
      </c>
      <c r="C42" s="174">
        <v>639</v>
      </c>
      <c r="D42" s="174">
        <v>415</v>
      </c>
      <c r="E42" s="457">
        <v>415</v>
      </c>
      <c r="F42" s="501">
        <f t="shared" si="0"/>
        <v>64.945226917057909</v>
      </c>
    </row>
    <row r="43" spans="1:6" s="329" customFormat="1" ht="12" customHeight="1">
      <c r="A43" s="313" t="s">
        <v>127</v>
      </c>
      <c r="B43" s="185" t="s">
        <v>215</v>
      </c>
      <c r="C43" s="174">
        <v>2215</v>
      </c>
      <c r="D43" s="174">
        <v>3288</v>
      </c>
      <c r="E43" s="457">
        <v>2842</v>
      </c>
      <c r="F43" s="501">
        <f t="shared" si="0"/>
        <v>128.30699774266364</v>
      </c>
    </row>
    <row r="44" spans="1:6" s="329" customFormat="1" ht="12" customHeight="1">
      <c r="A44" s="313" t="s">
        <v>128</v>
      </c>
      <c r="B44" s="185" t="s">
        <v>216</v>
      </c>
      <c r="C44" s="174">
        <v>140</v>
      </c>
      <c r="D44" s="174">
        <v>3583</v>
      </c>
      <c r="E44" s="457">
        <v>3583</v>
      </c>
      <c r="F44" s="501">
        <f t="shared" si="0"/>
        <v>2559.2857142857142</v>
      </c>
    </row>
    <row r="45" spans="1:6" s="329" customFormat="1" ht="12" customHeight="1">
      <c r="A45" s="313" t="s">
        <v>129</v>
      </c>
      <c r="B45" s="185" t="s">
        <v>217</v>
      </c>
      <c r="C45" s="174">
        <v>8700</v>
      </c>
      <c r="D45" s="174">
        <v>9333</v>
      </c>
      <c r="E45" s="457">
        <v>9333</v>
      </c>
      <c r="F45" s="501">
        <f t="shared" si="0"/>
        <v>107.27586206896551</v>
      </c>
    </row>
    <row r="46" spans="1:6" s="329" customFormat="1" ht="12" customHeight="1">
      <c r="A46" s="313" t="s">
        <v>218</v>
      </c>
      <c r="B46" s="185" t="s">
        <v>219</v>
      </c>
      <c r="C46" s="177"/>
      <c r="D46" s="177"/>
      <c r="E46" s="463"/>
      <c r="F46" s="501"/>
    </row>
    <row r="47" spans="1:6" s="302" customFormat="1" ht="12" customHeight="1" thickBot="1">
      <c r="A47" s="314" t="s">
        <v>220</v>
      </c>
      <c r="B47" s="186" t="s">
        <v>221</v>
      </c>
      <c r="C47" s="178"/>
      <c r="D47" s="178">
        <v>773</v>
      </c>
      <c r="E47" s="464">
        <v>773</v>
      </c>
      <c r="F47" s="505"/>
    </row>
    <row r="48" spans="1:6" s="329" customFormat="1" ht="12" customHeight="1" thickBot="1">
      <c r="A48" s="146" t="s">
        <v>12</v>
      </c>
      <c r="B48" s="142" t="s">
        <v>222</v>
      </c>
      <c r="C48" s="173">
        <f>SUM(C49:C53)</f>
        <v>0</v>
      </c>
      <c r="D48" s="173">
        <f>SUM(D49:D53)</f>
        <v>0</v>
      </c>
      <c r="E48" s="455">
        <f>SUM(E49:E53)</f>
        <v>0</v>
      </c>
      <c r="F48" s="499"/>
    </row>
    <row r="49" spans="1:6" s="329" customFormat="1" ht="12" customHeight="1">
      <c r="A49" s="312" t="s">
        <v>67</v>
      </c>
      <c r="B49" s="184" t="s">
        <v>223</v>
      </c>
      <c r="C49" s="194"/>
      <c r="D49" s="194"/>
      <c r="E49" s="465"/>
      <c r="F49" s="503"/>
    </row>
    <row r="50" spans="1:6" s="329" customFormat="1" ht="12" customHeight="1">
      <c r="A50" s="313" t="s">
        <v>68</v>
      </c>
      <c r="B50" s="185" t="s">
        <v>224</v>
      </c>
      <c r="C50" s="177"/>
      <c r="D50" s="177"/>
      <c r="E50" s="463"/>
      <c r="F50" s="504"/>
    </row>
    <row r="51" spans="1:6" s="329" customFormat="1" ht="12" customHeight="1">
      <c r="A51" s="313" t="s">
        <v>225</v>
      </c>
      <c r="B51" s="185" t="s">
        <v>226</v>
      </c>
      <c r="C51" s="177"/>
      <c r="D51" s="177"/>
      <c r="E51" s="463"/>
      <c r="F51" s="504"/>
    </row>
    <row r="52" spans="1:6" s="329" customFormat="1" ht="12" customHeight="1">
      <c r="A52" s="313" t="s">
        <v>227</v>
      </c>
      <c r="B52" s="185" t="s">
        <v>228</v>
      </c>
      <c r="C52" s="177"/>
      <c r="D52" s="177"/>
      <c r="E52" s="463"/>
      <c r="F52" s="504"/>
    </row>
    <row r="53" spans="1:6" s="329" customFormat="1" ht="12" customHeight="1" thickBot="1">
      <c r="A53" s="314" t="s">
        <v>229</v>
      </c>
      <c r="B53" s="186" t="s">
        <v>230</v>
      </c>
      <c r="C53" s="178"/>
      <c r="D53" s="178"/>
      <c r="E53" s="464"/>
      <c r="F53" s="505"/>
    </row>
    <row r="54" spans="1:6" s="329" customFormat="1" ht="12" customHeight="1" thickBot="1">
      <c r="A54" s="146" t="s">
        <v>130</v>
      </c>
      <c r="B54" s="142" t="s">
        <v>231</v>
      </c>
      <c r="C54" s="173">
        <f>SUM(C55:C57)</f>
        <v>240</v>
      </c>
      <c r="D54" s="173">
        <f>SUM(D55:D57)</f>
        <v>6751</v>
      </c>
      <c r="E54" s="455">
        <f>SUM(E55:E57)</f>
        <v>6751</v>
      </c>
      <c r="F54" s="499">
        <f t="shared" si="0"/>
        <v>2812.9166666666665</v>
      </c>
    </row>
    <row r="55" spans="1:6" s="302" customFormat="1" ht="12" customHeight="1">
      <c r="A55" s="312" t="s">
        <v>69</v>
      </c>
      <c r="B55" s="184" t="s">
        <v>232</v>
      </c>
      <c r="C55" s="175"/>
      <c r="D55" s="175"/>
      <c r="E55" s="456"/>
      <c r="F55" s="503"/>
    </row>
    <row r="56" spans="1:6" s="302" customFormat="1" ht="12" customHeight="1">
      <c r="A56" s="313" t="s">
        <v>70</v>
      </c>
      <c r="B56" s="185" t="s">
        <v>233</v>
      </c>
      <c r="C56" s="174"/>
      <c r="D56" s="174">
        <v>5016</v>
      </c>
      <c r="E56" s="457">
        <v>5016</v>
      </c>
      <c r="F56" s="504"/>
    </row>
    <row r="57" spans="1:6" s="302" customFormat="1" ht="12" customHeight="1">
      <c r="A57" s="313" t="s">
        <v>234</v>
      </c>
      <c r="B57" s="185" t="s">
        <v>235</v>
      </c>
      <c r="C57" s="174">
        <v>240</v>
      </c>
      <c r="D57" s="174">
        <v>1735</v>
      </c>
      <c r="E57" s="457">
        <v>1735</v>
      </c>
      <c r="F57" s="501">
        <f t="shared" si="0"/>
        <v>722.91666666666674</v>
      </c>
    </row>
    <row r="58" spans="1:6" s="302" customFormat="1" ht="12" customHeight="1" thickBot="1">
      <c r="A58" s="314" t="s">
        <v>236</v>
      </c>
      <c r="B58" s="186" t="s">
        <v>237</v>
      </c>
      <c r="C58" s="176"/>
      <c r="D58" s="176"/>
      <c r="E58" s="458"/>
      <c r="F58" s="505"/>
    </row>
    <row r="59" spans="1:6" s="329" customFormat="1" ht="12" customHeight="1" thickBot="1">
      <c r="A59" s="146" t="s">
        <v>14</v>
      </c>
      <c r="B59" s="163" t="s">
        <v>238</v>
      </c>
      <c r="C59" s="173">
        <f>SUM(C60:C62)</f>
        <v>90</v>
      </c>
      <c r="D59" s="173">
        <f>SUM(D60:D62)</f>
        <v>16256</v>
      </c>
      <c r="E59" s="455">
        <f>SUM(E60:E62)</f>
        <v>16256</v>
      </c>
      <c r="F59" s="499">
        <f t="shared" si="0"/>
        <v>18062.222222222223</v>
      </c>
    </row>
    <row r="60" spans="1:6" s="329" customFormat="1" ht="12" customHeight="1">
      <c r="A60" s="312" t="s">
        <v>131</v>
      </c>
      <c r="B60" s="184" t="s">
        <v>239</v>
      </c>
      <c r="C60" s="177"/>
      <c r="D60" s="177"/>
      <c r="E60" s="463"/>
      <c r="F60" s="503"/>
    </row>
    <row r="61" spans="1:6" s="329" customFormat="1" ht="12" customHeight="1">
      <c r="A61" s="313" t="s">
        <v>132</v>
      </c>
      <c r="B61" s="185" t="s">
        <v>424</v>
      </c>
      <c r="C61" s="177"/>
      <c r="D61" s="177">
        <v>16107</v>
      </c>
      <c r="E61" s="463">
        <v>16107</v>
      </c>
      <c r="F61" s="504"/>
    </row>
    <row r="62" spans="1:6" s="329" customFormat="1" ht="12" customHeight="1">
      <c r="A62" s="313" t="s">
        <v>153</v>
      </c>
      <c r="B62" s="185" t="s">
        <v>241</v>
      </c>
      <c r="C62" s="177">
        <v>90</v>
      </c>
      <c r="D62" s="177">
        <v>149</v>
      </c>
      <c r="E62" s="463">
        <v>149</v>
      </c>
      <c r="F62" s="501">
        <f t="shared" si="0"/>
        <v>165.55555555555554</v>
      </c>
    </row>
    <row r="63" spans="1:6" s="329" customFormat="1" ht="12" customHeight="1" thickBot="1">
      <c r="A63" s="314" t="s">
        <v>242</v>
      </c>
      <c r="B63" s="186" t="s">
        <v>243</v>
      </c>
      <c r="C63" s="177"/>
      <c r="D63" s="177"/>
      <c r="E63" s="463"/>
      <c r="F63" s="505"/>
    </row>
    <row r="64" spans="1:6" s="329" customFormat="1" ht="12" customHeight="1" thickBot="1">
      <c r="A64" s="146" t="s">
        <v>15</v>
      </c>
      <c r="B64" s="142" t="s">
        <v>244</v>
      </c>
      <c r="C64" s="179">
        <f>+C8+C15+C22+C29+C37+C48+C54+C59</f>
        <v>290758</v>
      </c>
      <c r="D64" s="179">
        <f>+D8+D15+D22+D29+D37+D48+D54+D59</f>
        <v>537831</v>
      </c>
      <c r="E64" s="466">
        <f>+E8+E15+E22+E29+E37+E48+E54+E59</f>
        <v>535457</v>
      </c>
      <c r="F64" s="499">
        <f t="shared" si="0"/>
        <v>184.15899132612</v>
      </c>
    </row>
    <row r="65" spans="1:6" s="329" customFormat="1" ht="12" customHeight="1" thickBot="1">
      <c r="A65" s="315" t="s">
        <v>422</v>
      </c>
      <c r="B65" s="163" t="s">
        <v>246</v>
      </c>
      <c r="C65" s="173">
        <f>SUM(C66:C68)</f>
        <v>0</v>
      </c>
      <c r="D65" s="173">
        <f>SUM(D66:D68)</f>
        <v>0</v>
      </c>
      <c r="E65" s="455">
        <f>SUM(E66:E68)</f>
        <v>0</v>
      </c>
      <c r="F65" s="499"/>
    </row>
    <row r="66" spans="1:6" s="329" customFormat="1" ht="12" customHeight="1">
      <c r="A66" s="312" t="s">
        <v>247</v>
      </c>
      <c r="B66" s="184" t="s">
        <v>248</v>
      </c>
      <c r="C66" s="177"/>
      <c r="D66" s="177"/>
      <c r="E66" s="463"/>
      <c r="F66" s="503"/>
    </row>
    <row r="67" spans="1:6" s="329" customFormat="1" ht="12" customHeight="1">
      <c r="A67" s="313" t="s">
        <v>249</v>
      </c>
      <c r="B67" s="185" t="s">
        <v>250</v>
      </c>
      <c r="C67" s="177"/>
      <c r="D67" s="177"/>
      <c r="E67" s="463"/>
      <c r="F67" s="504"/>
    </row>
    <row r="68" spans="1:6" s="329" customFormat="1" ht="12" customHeight="1" thickBot="1">
      <c r="A68" s="314" t="s">
        <v>251</v>
      </c>
      <c r="B68" s="308" t="s">
        <v>252</v>
      </c>
      <c r="C68" s="177"/>
      <c r="D68" s="177"/>
      <c r="E68" s="463"/>
      <c r="F68" s="505"/>
    </row>
    <row r="69" spans="1:6" s="329" customFormat="1" ht="12" customHeight="1" thickBot="1">
      <c r="A69" s="315" t="s">
        <v>253</v>
      </c>
      <c r="B69" s="163" t="s">
        <v>254</v>
      </c>
      <c r="C69" s="173">
        <f>SUM(C70:C73)</f>
        <v>0</v>
      </c>
      <c r="D69" s="173">
        <f>SUM(D70:D73)</f>
        <v>300000</v>
      </c>
      <c r="E69" s="455">
        <f>SUM(E70:E73)</f>
        <v>300000</v>
      </c>
      <c r="F69" s="499"/>
    </row>
    <row r="70" spans="1:6" s="329" customFormat="1" ht="12" customHeight="1">
      <c r="A70" s="312" t="s">
        <v>108</v>
      </c>
      <c r="B70" s="184" t="s">
        <v>255</v>
      </c>
      <c r="C70" s="177"/>
      <c r="D70" s="177">
        <v>300000</v>
      </c>
      <c r="E70" s="463">
        <v>300000</v>
      </c>
      <c r="F70" s="503"/>
    </row>
    <row r="71" spans="1:6" s="329" customFormat="1" ht="12" customHeight="1">
      <c r="A71" s="313" t="s">
        <v>109</v>
      </c>
      <c r="B71" s="185" t="s">
        <v>256</v>
      </c>
      <c r="C71" s="177"/>
      <c r="D71" s="177"/>
      <c r="E71" s="463"/>
      <c r="F71" s="504"/>
    </row>
    <row r="72" spans="1:6" s="329" customFormat="1" ht="12" customHeight="1">
      <c r="A72" s="313" t="s">
        <v>257</v>
      </c>
      <c r="B72" s="185" t="s">
        <v>258</v>
      </c>
      <c r="C72" s="177"/>
      <c r="D72" s="177"/>
      <c r="E72" s="463"/>
      <c r="F72" s="504"/>
    </row>
    <row r="73" spans="1:6" s="329" customFormat="1" ht="12" customHeight="1" thickBot="1">
      <c r="A73" s="314" t="s">
        <v>259</v>
      </c>
      <c r="B73" s="186" t="s">
        <v>260</v>
      </c>
      <c r="C73" s="177"/>
      <c r="D73" s="177"/>
      <c r="E73" s="463"/>
      <c r="F73" s="505"/>
    </row>
    <row r="74" spans="1:6" s="329" customFormat="1" ht="12" customHeight="1" thickBot="1">
      <c r="A74" s="315" t="s">
        <v>261</v>
      </c>
      <c r="B74" s="163" t="s">
        <v>262</v>
      </c>
      <c r="C74" s="173">
        <f>SUM(C75:C76)</f>
        <v>0</v>
      </c>
      <c r="D74" s="173">
        <f>SUM(D75:D76)</f>
        <v>46710</v>
      </c>
      <c r="E74" s="455">
        <f>SUM(E75:E76)</f>
        <v>46710</v>
      </c>
      <c r="F74" s="499"/>
    </row>
    <row r="75" spans="1:6" s="329" customFormat="1" ht="12" customHeight="1">
      <c r="A75" s="312" t="s">
        <v>263</v>
      </c>
      <c r="B75" s="184" t="s">
        <v>264</v>
      </c>
      <c r="C75" s="177"/>
      <c r="D75" s="177">
        <v>46710</v>
      </c>
      <c r="E75" s="463">
        <v>46710</v>
      </c>
      <c r="F75" s="503"/>
    </row>
    <row r="76" spans="1:6" s="329" customFormat="1" ht="12" customHeight="1" thickBot="1">
      <c r="A76" s="314" t="s">
        <v>265</v>
      </c>
      <c r="B76" s="186" t="s">
        <v>266</v>
      </c>
      <c r="C76" s="177"/>
      <c r="D76" s="177"/>
      <c r="E76" s="463"/>
      <c r="F76" s="505"/>
    </row>
    <row r="77" spans="1:6" s="329" customFormat="1" ht="12" customHeight="1" thickBot="1">
      <c r="A77" s="315" t="s">
        <v>267</v>
      </c>
      <c r="B77" s="163" t="s">
        <v>268</v>
      </c>
      <c r="C77" s="173">
        <f>SUM(C78:C80)</f>
        <v>70363</v>
      </c>
      <c r="D77" s="173">
        <f>SUM(D78:D80)</f>
        <v>37984</v>
      </c>
      <c r="E77" s="455">
        <f>SUM(E78:E80)</f>
        <v>37984</v>
      </c>
      <c r="F77" s="499">
        <f t="shared" ref="F73:F136" si="3">E77/C77*100</f>
        <v>53.982917158165513</v>
      </c>
    </row>
    <row r="78" spans="1:6" s="329" customFormat="1" ht="12" customHeight="1">
      <c r="A78" s="312" t="s">
        <v>269</v>
      </c>
      <c r="B78" s="184" t="s">
        <v>270</v>
      </c>
      <c r="C78" s="177"/>
      <c r="D78" s="177">
        <v>5333</v>
      </c>
      <c r="E78" s="463">
        <v>5333</v>
      </c>
      <c r="F78" s="503"/>
    </row>
    <row r="79" spans="1:6" s="329" customFormat="1" ht="12" customHeight="1">
      <c r="A79" s="313" t="s">
        <v>271</v>
      </c>
      <c r="B79" s="185" t="s">
        <v>272</v>
      </c>
      <c r="C79" s="177"/>
      <c r="D79" s="177"/>
      <c r="E79" s="463"/>
      <c r="F79" s="509"/>
    </row>
    <row r="80" spans="1:6" s="329" customFormat="1" ht="12" customHeight="1" thickBot="1">
      <c r="A80" s="314" t="s">
        <v>273</v>
      </c>
      <c r="B80" s="186" t="s">
        <v>274</v>
      </c>
      <c r="C80" s="177">
        <v>70363</v>
      </c>
      <c r="D80" s="177">
        <v>32651</v>
      </c>
      <c r="E80" s="463">
        <v>32651</v>
      </c>
      <c r="F80" s="505">
        <f t="shared" si="3"/>
        <v>46.403649645410226</v>
      </c>
    </row>
    <row r="81" spans="1:6" s="329" customFormat="1" ht="12" customHeight="1" thickBot="1">
      <c r="A81" s="315" t="s">
        <v>275</v>
      </c>
      <c r="B81" s="163" t="s">
        <v>276</v>
      </c>
      <c r="C81" s="173">
        <f>SUM(C82:C85)</f>
        <v>0</v>
      </c>
      <c r="D81" s="173">
        <f>SUM(D82:D85)</f>
        <v>0</v>
      </c>
      <c r="E81" s="455">
        <f>SUM(E82:E85)</f>
        <v>0</v>
      </c>
      <c r="F81" s="499"/>
    </row>
    <row r="82" spans="1:6" s="329" customFormat="1" ht="12" customHeight="1">
      <c r="A82" s="316" t="s">
        <v>277</v>
      </c>
      <c r="B82" s="184" t="s">
        <v>278</v>
      </c>
      <c r="C82" s="177"/>
      <c r="D82" s="177"/>
      <c r="E82" s="463"/>
      <c r="F82" s="503"/>
    </row>
    <row r="83" spans="1:6" s="329" customFormat="1" ht="12" customHeight="1">
      <c r="A83" s="317" t="s">
        <v>279</v>
      </c>
      <c r="B83" s="185" t="s">
        <v>280</v>
      </c>
      <c r="C83" s="177"/>
      <c r="D83" s="177"/>
      <c r="E83" s="463"/>
      <c r="F83" s="504"/>
    </row>
    <row r="84" spans="1:6" s="329" customFormat="1" ht="12" customHeight="1">
      <c r="A84" s="317" t="s">
        <v>281</v>
      </c>
      <c r="B84" s="185" t="s">
        <v>282</v>
      </c>
      <c r="C84" s="177"/>
      <c r="D84" s="177"/>
      <c r="E84" s="463"/>
      <c r="F84" s="504"/>
    </row>
    <row r="85" spans="1:6" s="329" customFormat="1" ht="12" customHeight="1" thickBot="1">
      <c r="A85" s="318" t="s">
        <v>283</v>
      </c>
      <c r="B85" s="186" t="s">
        <v>284</v>
      </c>
      <c r="C85" s="177"/>
      <c r="D85" s="177"/>
      <c r="E85" s="463"/>
      <c r="F85" s="505"/>
    </row>
    <row r="86" spans="1:6" s="329" customFormat="1" ht="12" customHeight="1" thickBot="1">
      <c r="A86" s="315" t="s">
        <v>285</v>
      </c>
      <c r="B86" s="163" t="s">
        <v>286</v>
      </c>
      <c r="C86" s="198"/>
      <c r="D86" s="198"/>
      <c r="E86" s="467"/>
      <c r="F86" s="499"/>
    </row>
    <row r="87" spans="1:6" s="329" customFormat="1" ht="12" customHeight="1" thickBot="1">
      <c r="A87" s="315" t="s">
        <v>287</v>
      </c>
      <c r="B87" s="309" t="s">
        <v>288</v>
      </c>
      <c r="C87" s="179">
        <f>+C65+C69+C74+C77+C81+C86</f>
        <v>70363</v>
      </c>
      <c r="D87" s="179">
        <f>+D65+D69+D74+D77+D81+D86</f>
        <v>384694</v>
      </c>
      <c r="E87" s="466">
        <f>+E65+E69+E74+E77+E81+E86</f>
        <v>384694</v>
      </c>
      <c r="F87" s="499">
        <f t="shared" si="3"/>
        <v>546.72768358370161</v>
      </c>
    </row>
    <row r="88" spans="1:6" s="329" customFormat="1" ht="12" customHeight="1" thickBot="1">
      <c r="A88" s="319" t="s">
        <v>289</v>
      </c>
      <c r="B88" s="310" t="s">
        <v>423</v>
      </c>
      <c r="C88" s="179">
        <f>+C64+C87</f>
        <v>361121</v>
      </c>
      <c r="D88" s="179">
        <f>+D64+D87</f>
        <v>922525</v>
      </c>
      <c r="E88" s="466">
        <f>+E64+E87</f>
        <v>920151</v>
      </c>
      <c r="F88" s="499">
        <f t="shared" si="3"/>
        <v>254.80406844243345</v>
      </c>
    </row>
    <row r="89" spans="1:6" s="329" customFormat="1" ht="15" customHeight="1">
      <c r="A89" s="284"/>
      <c r="B89" s="285"/>
      <c r="C89" s="300"/>
      <c r="D89" s="300"/>
      <c r="E89" s="300"/>
      <c r="F89" s="506"/>
    </row>
    <row r="90" spans="1:6" ht="13.5" thickBot="1">
      <c r="A90" s="286"/>
      <c r="B90" s="287"/>
      <c r="C90" s="301"/>
      <c r="D90" s="301"/>
      <c r="E90" s="301"/>
      <c r="F90" s="507"/>
    </row>
    <row r="91" spans="1:6" s="328" customFormat="1" ht="16.5" customHeight="1" thickBot="1">
      <c r="A91" s="433" t="s">
        <v>44</v>
      </c>
      <c r="B91" s="434"/>
      <c r="C91" s="434"/>
      <c r="D91" s="434"/>
      <c r="E91" s="434"/>
      <c r="F91" s="499"/>
    </row>
    <row r="92" spans="1:6" s="105" customFormat="1" ht="12" customHeight="1" thickBot="1">
      <c r="A92" s="307" t="s">
        <v>7</v>
      </c>
      <c r="B92" s="145" t="s">
        <v>297</v>
      </c>
      <c r="C92" s="493">
        <f>SUM(C93:C97)</f>
        <v>168638</v>
      </c>
      <c r="D92" s="172">
        <f>SUM(D93:D97)</f>
        <v>342108</v>
      </c>
      <c r="E92" s="469">
        <f>SUM(E93:E97)</f>
        <v>341238</v>
      </c>
      <c r="F92" s="499">
        <f t="shared" si="3"/>
        <v>202.34941116474343</v>
      </c>
    </row>
    <row r="93" spans="1:6" ht="12" customHeight="1">
      <c r="A93" s="320" t="s">
        <v>71</v>
      </c>
      <c r="B93" s="131" t="s">
        <v>37</v>
      </c>
      <c r="C93" s="492">
        <v>73302</v>
      </c>
      <c r="D93" s="82">
        <v>174494</v>
      </c>
      <c r="E93" s="470">
        <v>174494</v>
      </c>
      <c r="F93" s="500">
        <f t="shared" si="3"/>
        <v>238.04807508662793</v>
      </c>
    </row>
    <row r="94" spans="1:6" ht="12" customHeight="1">
      <c r="A94" s="313" t="s">
        <v>72</v>
      </c>
      <c r="B94" s="129" t="s">
        <v>133</v>
      </c>
      <c r="C94" s="461">
        <v>13786</v>
      </c>
      <c r="D94" s="174">
        <v>28076</v>
      </c>
      <c r="E94" s="457">
        <v>28076</v>
      </c>
      <c r="F94" s="501">
        <f t="shared" si="3"/>
        <v>203.6558827796315</v>
      </c>
    </row>
    <row r="95" spans="1:6" ht="12" customHeight="1">
      <c r="A95" s="313" t="s">
        <v>73</v>
      </c>
      <c r="B95" s="129" t="s">
        <v>100</v>
      </c>
      <c r="C95" s="471">
        <v>61402</v>
      </c>
      <c r="D95" s="176">
        <v>82908</v>
      </c>
      <c r="E95" s="458">
        <v>82046</v>
      </c>
      <c r="F95" s="501">
        <f t="shared" si="3"/>
        <v>133.62105468877235</v>
      </c>
    </row>
    <row r="96" spans="1:6" ht="12" customHeight="1">
      <c r="A96" s="313" t="s">
        <v>74</v>
      </c>
      <c r="B96" s="132" t="s">
        <v>134</v>
      </c>
      <c r="C96" s="471">
        <v>16038</v>
      </c>
      <c r="D96" s="176">
        <v>31471</v>
      </c>
      <c r="E96" s="458">
        <v>31463</v>
      </c>
      <c r="F96" s="501">
        <f t="shared" si="3"/>
        <v>196.17782765930914</v>
      </c>
    </row>
    <row r="97" spans="1:6" ht="12" customHeight="1">
      <c r="A97" s="313" t="s">
        <v>83</v>
      </c>
      <c r="B97" s="140" t="s">
        <v>135</v>
      </c>
      <c r="C97" s="471">
        <f>SUM(C98:C107)</f>
        <v>4110</v>
      </c>
      <c r="D97" s="176">
        <f t="shared" ref="D97:E97" si="4">SUM(D98:D107)</f>
        <v>25159</v>
      </c>
      <c r="E97" s="458">
        <f t="shared" si="4"/>
        <v>25159</v>
      </c>
      <c r="F97" s="501">
        <f t="shared" si="3"/>
        <v>612.14111922141126</v>
      </c>
    </row>
    <row r="98" spans="1:6" ht="12" customHeight="1">
      <c r="A98" s="313" t="s">
        <v>75</v>
      </c>
      <c r="B98" s="129" t="s">
        <v>492</v>
      </c>
      <c r="C98" s="471"/>
      <c r="D98" s="176">
        <v>13767</v>
      </c>
      <c r="E98" s="458">
        <v>13767</v>
      </c>
      <c r="F98" s="501"/>
    </row>
    <row r="99" spans="1:6" ht="12" customHeight="1">
      <c r="A99" s="313" t="s">
        <v>76</v>
      </c>
      <c r="B99" s="152" t="s">
        <v>298</v>
      </c>
      <c r="C99" s="471"/>
      <c r="D99" s="176"/>
      <c r="E99" s="458"/>
      <c r="F99" s="501"/>
    </row>
    <row r="100" spans="1:6" ht="12" customHeight="1">
      <c r="A100" s="313" t="s">
        <v>84</v>
      </c>
      <c r="B100" s="153" t="s">
        <v>299</v>
      </c>
      <c r="C100" s="471"/>
      <c r="D100" s="176"/>
      <c r="E100" s="458"/>
      <c r="F100" s="501"/>
    </row>
    <row r="101" spans="1:6" ht="12" customHeight="1">
      <c r="A101" s="313" t="s">
        <v>85</v>
      </c>
      <c r="B101" s="153" t="s">
        <v>300</v>
      </c>
      <c r="C101" s="471"/>
      <c r="D101" s="176"/>
      <c r="E101" s="458"/>
      <c r="F101" s="501"/>
    </row>
    <row r="102" spans="1:6" ht="12" customHeight="1">
      <c r="A102" s="313" t="s">
        <v>86</v>
      </c>
      <c r="B102" s="152" t="s">
        <v>301</v>
      </c>
      <c r="C102" s="471">
        <v>500</v>
      </c>
      <c r="D102" s="176">
        <v>474</v>
      </c>
      <c r="E102" s="458">
        <v>474</v>
      </c>
      <c r="F102" s="501">
        <f t="shared" si="3"/>
        <v>94.8</v>
      </c>
    </row>
    <row r="103" spans="1:6" ht="12" customHeight="1">
      <c r="A103" s="313" t="s">
        <v>87</v>
      </c>
      <c r="B103" s="152" t="s">
        <v>302</v>
      </c>
      <c r="C103" s="471"/>
      <c r="D103" s="176"/>
      <c r="E103" s="458"/>
      <c r="F103" s="501"/>
    </row>
    <row r="104" spans="1:6" ht="12" customHeight="1">
      <c r="A104" s="313" t="s">
        <v>89</v>
      </c>
      <c r="B104" s="153" t="s">
        <v>303</v>
      </c>
      <c r="C104" s="471"/>
      <c r="D104" s="176">
        <v>5016</v>
      </c>
      <c r="E104" s="458">
        <v>5016</v>
      </c>
      <c r="F104" s="501"/>
    </row>
    <row r="105" spans="1:6" ht="12" customHeight="1">
      <c r="A105" s="321" t="s">
        <v>136</v>
      </c>
      <c r="B105" s="154" t="s">
        <v>304</v>
      </c>
      <c r="C105" s="471"/>
      <c r="D105" s="176"/>
      <c r="E105" s="458"/>
      <c r="F105" s="501"/>
    </row>
    <row r="106" spans="1:6" ht="12" customHeight="1">
      <c r="A106" s="313" t="s">
        <v>305</v>
      </c>
      <c r="B106" s="154" t="s">
        <v>306</v>
      </c>
      <c r="C106" s="471"/>
      <c r="D106" s="176"/>
      <c r="E106" s="458"/>
      <c r="F106" s="501"/>
    </row>
    <row r="107" spans="1:6" s="105" customFormat="1" ht="12" customHeight="1" thickBot="1">
      <c r="A107" s="322" t="s">
        <v>307</v>
      </c>
      <c r="B107" s="155" t="s">
        <v>308</v>
      </c>
      <c r="C107" s="462">
        <v>3610</v>
      </c>
      <c r="D107" s="83">
        <v>5902</v>
      </c>
      <c r="E107" s="472">
        <v>5902</v>
      </c>
      <c r="F107" s="502">
        <f t="shared" si="3"/>
        <v>163.49030470914127</v>
      </c>
    </row>
    <row r="108" spans="1:6" ht="12" customHeight="1" thickBot="1">
      <c r="A108" s="146" t="s">
        <v>8</v>
      </c>
      <c r="B108" s="144" t="s">
        <v>309</v>
      </c>
      <c r="C108" s="475">
        <f>+C109+C111+C113</f>
        <v>98069</v>
      </c>
      <c r="D108" s="173">
        <f>+D109+D111+D113</f>
        <v>144550</v>
      </c>
      <c r="E108" s="455">
        <f>+E109+E111+E113</f>
        <v>106247</v>
      </c>
      <c r="F108" s="499">
        <f t="shared" si="3"/>
        <v>108.3390266037178</v>
      </c>
    </row>
    <row r="109" spans="1:6" ht="12" customHeight="1">
      <c r="A109" s="312" t="s">
        <v>77</v>
      </c>
      <c r="B109" s="129" t="s">
        <v>151</v>
      </c>
      <c r="C109" s="460">
        <v>86851</v>
      </c>
      <c r="D109" s="175">
        <v>118266</v>
      </c>
      <c r="E109" s="456">
        <v>79963</v>
      </c>
      <c r="F109" s="500">
        <f t="shared" si="3"/>
        <v>92.069175945009277</v>
      </c>
    </row>
    <row r="110" spans="1:6" ht="12" customHeight="1">
      <c r="A110" s="312" t="s">
        <v>78</v>
      </c>
      <c r="B110" s="133" t="s">
        <v>310</v>
      </c>
      <c r="C110" s="460">
        <v>20593</v>
      </c>
      <c r="D110" s="175">
        <v>27201</v>
      </c>
      <c r="E110" s="456">
        <v>27201</v>
      </c>
      <c r="F110" s="501">
        <f t="shared" si="3"/>
        <v>132.08857378720924</v>
      </c>
    </row>
    <row r="111" spans="1:6" ht="12" customHeight="1">
      <c r="A111" s="312" t="s">
        <v>79</v>
      </c>
      <c r="B111" s="133" t="s">
        <v>137</v>
      </c>
      <c r="C111" s="461">
        <v>11218</v>
      </c>
      <c r="D111" s="174">
        <v>3850</v>
      </c>
      <c r="E111" s="457">
        <v>3850</v>
      </c>
      <c r="F111" s="501">
        <f t="shared" si="3"/>
        <v>34.319843109288648</v>
      </c>
    </row>
    <row r="112" spans="1:6" ht="12" customHeight="1">
      <c r="A112" s="312" t="s">
        <v>80</v>
      </c>
      <c r="B112" s="133" t="s">
        <v>311</v>
      </c>
      <c r="C112" s="457"/>
      <c r="D112" s="174"/>
      <c r="E112" s="457"/>
      <c r="F112" s="501"/>
    </row>
    <row r="113" spans="1:6" ht="12" customHeight="1">
      <c r="A113" s="312" t="s">
        <v>81</v>
      </c>
      <c r="B113" s="165" t="s">
        <v>154</v>
      </c>
      <c r="C113" s="457">
        <f>SUM(C114:C121)</f>
        <v>0</v>
      </c>
      <c r="D113" s="174">
        <f t="shared" ref="D113:E113" si="5">SUM(D114:D121)</f>
        <v>22434</v>
      </c>
      <c r="E113" s="457">
        <f t="shared" si="5"/>
        <v>22434</v>
      </c>
      <c r="F113" s="501"/>
    </row>
    <row r="114" spans="1:6" ht="12" customHeight="1">
      <c r="A114" s="312" t="s">
        <v>88</v>
      </c>
      <c r="B114" s="164" t="s">
        <v>312</v>
      </c>
      <c r="C114" s="457"/>
      <c r="D114" s="174"/>
      <c r="E114" s="457"/>
      <c r="F114" s="501"/>
    </row>
    <row r="115" spans="1:6" ht="12" customHeight="1">
      <c r="A115" s="312" t="s">
        <v>90</v>
      </c>
      <c r="B115" s="180" t="s">
        <v>313</v>
      </c>
      <c r="C115" s="457"/>
      <c r="D115" s="174">
        <v>5000</v>
      </c>
      <c r="E115" s="457">
        <v>5000</v>
      </c>
      <c r="F115" s="501"/>
    </row>
    <row r="116" spans="1:6" ht="12" customHeight="1">
      <c r="A116" s="312" t="s">
        <v>138</v>
      </c>
      <c r="B116" s="153" t="s">
        <v>300</v>
      </c>
      <c r="C116" s="457"/>
      <c r="D116" s="174"/>
      <c r="E116" s="457"/>
      <c r="F116" s="501"/>
    </row>
    <row r="117" spans="1:6" ht="12" customHeight="1">
      <c r="A117" s="312" t="s">
        <v>139</v>
      </c>
      <c r="B117" s="153" t="s">
        <v>314</v>
      </c>
      <c r="C117" s="457"/>
      <c r="D117" s="174">
        <v>1327</v>
      </c>
      <c r="E117" s="457">
        <v>1327</v>
      </c>
      <c r="F117" s="501"/>
    </row>
    <row r="118" spans="1:6" ht="12" customHeight="1">
      <c r="A118" s="312" t="s">
        <v>140</v>
      </c>
      <c r="B118" s="153" t="s">
        <v>315</v>
      </c>
      <c r="C118" s="457"/>
      <c r="D118" s="174"/>
      <c r="E118" s="457"/>
      <c r="F118" s="501"/>
    </row>
    <row r="119" spans="1:6" ht="12" customHeight="1">
      <c r="A119" s="312" t="s">
        <v>316</v>
      </c>
      <c r="B119" s="153" t="s">
        <v>303</v>
      </c>
      <c r="C119" s="457"/>
      <c r="D119" s="174">
        <v>16107</v>
      </c>
      <c r="E119" s="457">
        <v>16107</v>
      </c>
      <c r="F119" s="501"/>
    </row>
    <row r="120" spans="1:6" ht="12" customHeight="1">
      <c r="A120" s="312" t="s">
        <v>317</v>
      </c>
      <c r="B120" s="153" t="s">
        <v>318</v>
      </c>
      <c r="C120" s="457"/>
      <c r="D120" s="174"/>
      <c r="E120" s="457"/>
      <c r="F120" s="501"/>
    </row>
    <row r="121" spans="1:6" ht="12" customHeight="1" thickBot="1">
      <c r="A121" s="321" t="s">
        <v>319</v>
      </c>
      <c r="B121" s="153" t="s">
        <v>320</v>
      </c>
      <c r="C121" s="458"/>
      <c r="D121" s="176"/>
      <c r="E121" s="458"/>
      <c r="F121" s="502"/>
    </row>
    <row r="122" spans="1:6" ht="12" customHeight="1" thickBot="1">
      <c r="A122" s="146" t="s">
        <v>9</v>
      </c>
      <c r="B122" s="149" t="s">
        <v>321</v>
      </c>
      <c r="C122" s="475">
        <f>+C123+C124</f>
        <v>400</v>
      </c>
      <c r="D122" s="173">
        <f>+D123+D124</f>
        <v>0</v>
      </c>
      <c r="E122" s="455">
        <f>+E123+E124</f>
        <v>0</v>
      </c>
      <c r="F122" s="499">
        <f t="shared" si="3"/>
        <v>0</v>
      </c>
    </row>
    <row r="123" spans="1:6" ht="12" customHeight="1">
      <c r="A123" s="312" t="s">
        <v>60</v>
      </c>
      <c r="B123" s="130" t="s">
        <v>46</v>
      </c>
      <c r="C123" s="460">
        <v>400</v>
      </c>
      <c r="D123" s="175"/>
      <c r="E123" s="456"/>
      <c r="F123" s="500">
        <f t="shared" si="3"/>
        <v>0</v>
      </c>
    </row>
    <row r="124" spans="1:6" ht="12" customHeight="1" thickBot="1">
      <c r="A124" s="314" t="s">
        <v>61</v>
      </c>
      <c r="B124" s="133" t="s">
        <v>47</v>
      </c>
      <c r="C124" s="471"/>
      <c r="D124" s="176"/>
      <c r="E124" s="458"/>
      <c r="F124" s="505"/>
    </row>
    <row r="125" spans="1:6" ht="12" customHeight="1" thickBot="1">
      <c r="A125" s="146" t="s">
        <v>10</v>
      </c>
      <c r="B125" s="149" t="s">
        <v>322</v>
      </c>
      <c r="C125" s="475">
        <f>+C92+C108+C122</f>
        <v>267107</v>
      </c>
      <c r="D125" s="173">
        <f>+D92+D108+D122</f>
        <v>486658</v>
      </c>
      <c r="E125" s="455">
        <f>+E92+E108+E122</f>
        <v>447485</v>
      </c>
      <c r="F125" s="499">
        <f t="shared" si="3"/>
        <v>167.53024069006054</v>
      </c>
    </row>
    <row r="126" spans="1:6" ht="12" customHeight="1" thickBot="1">
      <c r="A126" s="146" t="s">
        <v>11</v>
      </c>
      <c r="B126" s="149" t="s">
        <v>425</v>
      </c>
      <c r="C126" s="475">
        <f>+C127+C128+C129</f>
        <v>0</v>
      </c>
      <c r="D126" s="173">
        <f>+D127+D128+D129</f>
        <v>0</v>
      </c>
      <c r="E126" s="455">
        <f>+E127+E128+E129</f>
        <v>0</v>
      </c>
      <c r="F126" s="499"/>
    </row>
    <row r="127" spans="1:6" ht="12" customHeight="1">
      <c r="A127" s="312" t="s">
        <v>64</v>
      </c>
      <c r="B127" s="130" t="s">
        <v>324</v>
      </c>
      <c r="C127" s="457"/>
      <c r="D127" s="174"/>
      <c r="E127" s="457"/>
      <c r="F127" s="503"/>
    </row>
    <row r="128" spans="1:6" ht="12" customHeight="1">
      <c r="A128" s="312" t="s">
        <v>65</v>
      </c>
      <c r="B128" s="130" t="s">
        <v>325</v>
      </c>
      <c r="C128" s="457"/>
      <c r="D128" s="174"/>
      <c r="E128" s="457"/>
      <c r="F128" s="504"/>
    </row>
    <row r="129" spans="1:11" ht="12" customHeight="1" thickBot="1">
      <c r="A129" s="321" t="s">
        <v>66</v>
      </c>
      <c r="B129" s="128" t="s">
        <v>326</v>
      </c>
      <c r="C129" s="457"/>
      <c r="D129" s="174"/>
      <c r="E129" s="457"/>
      <c r="F129" s="505"/>
    </row>
    <row r="130" spans="1:11" ht="12" customHeight="1" thickBot="1">
      <c r="A130" s="146" t="s">
        <v>12</v>
      </c>
      <c r="B130" s="149" t="s">
        <v>327</v>
      </c>
      <c r="C130" s="475">
        <f>+C131+C132+C133+C134</f>
        <v>0</v>
      </c>
      <c r="D130" s="173">
        <f>+D131+D132+D133+D134</f>
        <v>300000</v>
      </c>
      <c r="E130" s="455">
        <f>+E131+E132+E133+E134</f>
        <v>300000</v>
      </c>
      <c r="F130" s="499"/>
    </row>
    <row r="131" spans="1:11" ht="12" customHeight="1">
      <c r="A131" s="312" t="s">
        <v>67</v>
      </c>
      <c r="B131" s="130" t="s">
        <v>328</v>
      </c>
      <c r="C131" s="457"/>
      <c r="D131" s="174">
        <v>300000</v>
      </c>
      <c r="E131" s="457">
        <v>300000</v>
      </c>
      <c r="F131" s="503"/>
    </row>
    <row r="132" spans="1:11" ht="12" customHeight="1">
      <c r="A132" s="312" t="s">
        <v>68</v>
      </c>
      <c r="B132" s="130" t="s">
        <v>329</v>
      </c>
      <c r="C132" s="457"/>
      <c r="D132" s="174"/>
      <c r="E132" s="457"/>
      <c r="F132" s="504"/>
    </row>
    <row r="133" spans="1:11" ht="12" customHeight="1">
      <c r="A133" s="312" t="s">
        <v>225</v>
      </c>
      <c r="B133" s="130" t="s">
        <v>330</v>
      </c>
      <c r="C133" s="457"/>
      <c r="D133" s="174"/>
      <c r="E133" s="457"/>
      <c r="F133" s="504"/>
    </row>
    <row r="134" spans="1:11" s="105" customFormat="1" ht="12" customHeight="1" thickBot="1">
      <c r="A134" s="321" t="s">
        <v>227</v>
      </c>
      <c r="B134" s="128" t="s">
        <v>331</v>
      </c>
      <c r="C134" s="457"/>
      <c r="D134" s="174"/>
      <c r="E134" s="457"/>
      <c r="F134" s="505"/>
    </row>
    <row r="135" spans="1:11" ht="13.5" thickBot="1">
      <c r="A135" s="146" t="s">
        <v>13</v>
      </c>
      <c r="B135" s="149" t="s">
        <v>453</v>
      </c>
      <c r="C135" s="459">
        <f>+C136+C137+C138+C140+C139</f>
        <v>0</v>
      </c>
      <c r="D135" s="179">
        <f>+D136+D137+D138+D140+D139</f>
        <v>36066</v>
      </c>
      <c r="E135" s="466">
        <f>+E136+E137+E138+E140+E139</f>
        <v>35217</v>
      </c>
      <c r="F135" s="499"/>
      <c r="K135" s="275"/>
    </row>
    <row r="136" spans="1:11">
      <c r="A136" s="312" t="s">
        <v>69</v>
      </c>
      <c r="B136" s="130" t="s">
        <v>333</v>
      </c>
      <c r="C136" s="457"/>
      <c r="D136" s="174"/>
      <c r="E136" s="457"/>
      <c r="F136" s="503"/>
    </row>
    <row r="137" spans="1:11" ht="12" customHeight="1">
      <c r="A137" s="312" t="s">
        <v>70</v>
      </c>
      <c r="B137" s="130" t="s">
        <v>334</v>
      </c>
      <c r="C137" s="457"/>
      <c r="D137" s="174">
        <v>5333</v>
      </c>
      <c r="E137" s="457">
        <v>4484</v>
      </c>
      <c r="F137" s="504"/>
    </row>
    <row r="138" spans="1:11" s="105" customFormat="1" ht="12" customHeight="1">
      <c r="A138" s="312" t="s">
        <v>234</v>
      </c>
      <c r="B138" s="130" t="s">
        <v>452</v>
      </c>
      <c r="C138" s="457"/>
      <c r="D138" s="174"/>
      <c r="E138" s="457"/>
      <c r="F138" s="504"/>
    </row>
    <row r="139" spans="1:11" s="105" customFormat="1" ht="12" customHeight="1">
      <c r="A139" s="312" t="s">
        <v>236</v>
      </c>
      <c r="B139" s="130" t="s">
        <v>335</v>
      </c>
      <c r="C139" s="457"/>
      <c r="D139" s="174">
        <v>30733</v>
      </c>
      <c r="E139" s="457">
        <v>30733</v>
      </c>
      <c r="F139" s="504"/>
    </row>
    <row r="140" spans="1:11" s="105" customFormat="1" ht="12" customHeight="1" thickBot="1">
      <c r="A140" s="321" t="s">
        <v>451</v>
      </c>
      <c r="B140" s="128" t="s">
        <v>336</v>
      </c>
      <c r="C140" s="457"/>
      <c r="D140" s="174"/>
      <c r="E140" s="457"/>
      <c r="F140" s="505"/>
    </row>
    <row r="141" spans="1:11" s="105" customFormat="1" ht="12" customHeight="1" thickBot="1">
      <c r="A141" s="146" t="s">
        <v>14</v>
      </c>
      <c r="B141" s="149" t="s">
        <v>426</v>
      </c>
      <c r="C141" s="494">
        <f>+C142+C143+C144+C145</f>
        <v>0</v>
      </c>
      <c r="D141" s="84">
        <f>+D142+D143+D144+D145</f>
        <v>0</v>
      </c>
      <c r="E141" s="473">
        <f>+E142+E143+E144+E145</f>
        <v>0</v>
      </c>
      <c r="F141" s="499"/>
    </row>
    <row r="142" spans="1:11" s="105" customFormat="1" ht="12" customHeight="1">
      <c r="A142" s="312" t="s">
        <v>131</v>
      </c>
      <c r="B142" s="130" t="s">
        <v>338</v>
      </c>
      <c r="C142" s="457"/>
      <c r="D142" s="174"/>
      <c r="E142" s="457"/>
      <c r="F142" s="503"/>
    </row>
    <row r="143" spans="1:11" s="105" customFormat="1" ht="12" customHeight="1">
      <c r="A143" s="312" t="s">
        <v>132</v>
      </c>
      <c r="B143" s="130" t="s">
        <v>339</v>
      </c>
      <c r="C143" s="457"/>
      <c r="D143" s="174"/>
      <c r="E143" s="457"/>
      <c r="F143" s="504"/>
    </row>
    <row r="144" spans="1:11" s="105" customFormat="1" ht="12" customHeight="1">
      <c r="A144" s="312" t="s">
        <v>153</v>
      </c>
      <c r="B144" s="130" t="s">
        <v>340</v>
      </c>
      <c r="C144" s="457"/>
      <c r="D144" s="174"/>
      <c r="E144" s="457"/>
      <c r="F144" s="504"/>
    </row>
    <row r="145" spans="1:6" ht="12.75" customHeight="1" thickBot="1">
      <c r="A145" s="312" t="s">
        <v>242</v>
      </c>
      <c r="B145" s="130" t="s">
        <v>341</v>
      </c>
      <c r="C145" s="457"/>
      <c r="D145" s="174"/>
      <c r="E145" s="457"/>
      <c r="F145" s="505"/>
    </row>
    <row r="146" spans="1:6" ht="12" customHeight="1" thickBot="1">
      <c r="A146" s="146" t="s">
        <v>15</v>
      </c>
      <c r="B146" s="149" t="s">
        <v>342</v>
      </c>
      <c r="C146" s="495">
        <f>+C126+C130+C135+C141</f>
        <v>0</v>
      </c>
      <c r="D146" s="123">
        <f>+D126+D130+D135+D141</f>
        <v>336066</v>
      </c>
      <c r="E146" s="474">
        <f>+E126+E130+E135+E141</f>
        <v>335217</v>
      </c>
      <c r="F146" s="499"/>
    </row>
    <row r="147" spans="1:6" ht="15" customHeight="1" thickBot="1">
      <c r="A147" s="323" t="s">
        <v>16</v>
      </c>
      <c r="B147" s="511" t="s">
        <v>343</v>
      </c>
      <c r="C147" s="123">
        <f>+C125+C146</f>
        <v>267107</v>
      </c>
      <c r="D147" s="123">
        <f>+D125+D146</f>
        <v>822724</v>
      </c>
      <c r="E147" s="474">
        <f>+E125+E146</f>
        <v>782702</v>
      </c>
      <c r="F147" s="499">
        <f t="shared" ref="F137:F150" si="6">E147/C147*100</f>
        <v>293.02938522764282</v>
      </c>
    </row>
    <row r="148" spans="1:6" ht="13.5" thickBot="1">
      <c r="A148" s="28"/>
      <c r="B148" s="29"/>
      <c r="C148" s="512"/>
      <c r="D148" s="510"/>
      <c r="E148" s="30"/>
      <c r="F148" s="499"/>
    </row>
    <row r="149" spans="1:6" ht="15" customHeight="1" thickBot="1">
      <c r="A149" s="288" t="s">
        <v>481</v>
      </c>
      <c r="B149" s="289"/>
      <c r="C149" s="95">
        <v>7</v>
      </c>
      <c r="D149" s="96">
        <v>7</v>
      </c>
      <c r="E149" s="496">
        <v>7</v>
      </c>
      <c r="F149" s="499">
        <f t="shared" si="6"/>
        <v>100</v>
      </c>
    </row>
    <row r="150" spans="1:6" ht="14.25" customHeight="1" thickBot="1">
      <c r="A150" s="288" t="s">
        <v>480</v>
      </c>
      <c r="B150" s="289"/>
      <c r="C150" s="95">
        <v>182</v>
      </c>
      <c r="D150" s="96">
        <v>187</v>
      </c>
      <c r="E150" s="496">
        <v>187</v>
      </c>
      <c r="F150" s="499">
        <f t="shared" si="6"/>
        <v>102.74725274725273</v>
      </c>
    </row>
  </sheetData>
  <sheetProtection formatCells="0"/>
  <mergeCells count="8">
    <mergeCell ref="C1:F1"/>
    <mergeCell ref="E4:F4"/>
    <mergeCell ref="A7:E7"/>
    <mergeCell ref="A91:E91"/>
    <mergeCell ref="B2:D2"/>
    <mergeCell ref="B3:D3"/>
    <mergeCell ref="E2:F2"/>
    <mergeCell ref="E3:F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0"/>
  <sheetViews>
    <sheetView zoomScaleSheetLayoutView="100" workbookViewId="0">
      <selection activeCell="G14" sqref="G14"/>
    </sheetView>
  </sheetViews>
  <sheetFormatPr defaultRowHeight="12.75"/>
  <cols>
    <col min="1" max="1" width="14.83203125" style="303" customWidth="1"/>
    <col min="2" max="2" width="64.6640625" style="304" customWidth="1"/>
    <col min="3" max="5" width="17" style="305" customWidth="1"/>
    <col min="6" max="16384" width="9.33203125" style="24"/>
  </cols>
  <sheetData>
    <row r="1" spans="1:5" s="279" customFormat="1" ht="16.5" customHeight="1" thickBot="1">
      <c r="A1" s="278"/>
      <c r="B1" s="280"/>
      <c r="C1" s="325"/>
      <c r="D1" s="290"/>
      <c r="E1" s="369" t="str">
        <f>+CONCATENATE("6.1.1. melléklet a ……/",LEFT(ÖSSZEFÜGGÉSEK!A4,4)+1,". (……) önkormányzati rendelethez")</f>
        <v>6.1.1. melléklet a ……/2016. (……) önkormányzati rendelethez</v>
      </c>
    </row>
    <row r="2" spans="1:5" s="326" customFormat="1" ht="15.75" customHeight="1">
      <c r="A2" s="306" t="s">
        <v>52</v>
      </c>
      <c r="B2" s="436" t="s">
        <v>482</v>
      </c>
      <c r="C2" s="437"/>
      <c r="D2" s="438"/>
      <c r="E2" s="299" t="s">
        <v>41</v>
      </c>
    </row>
    <row r="3" spans="1:5" s="326" customFormat="1" ht="24.75" thickBot="1">
      <c r="A3" s="324" t="s">
        <v>421</v>
      </c>
      <c r="B3" s="439" t="s">
        <v>454</v>
      </c>
      <c r="C3" s="440"/>
      <c r="D3" s="441"/>
      <c r="E3" s="274" t="s">
        <v>48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28" customFormat="1" ht="12" customHeight="1" thickBot="1">
      <c r="A8" s="146" t="s">
        <v>7</v>
      </c>
      <c r="B8" s="142" t="s">
        <v>185</v>
      </c>
      <c r="C8" s="173">
        <f>SUM(C9:C14)</f>
        <v>174417</v>
      </c>
      <c r="D8" s="173">
        <f>SUM(D9:D14)</f>
        <v>182042</v>
      </c>
      <c r="E8" s="156">
        <f>SUM(E9:E14)</f>
        <v>182042</v>
      </c>
    </row>
    <row r="9" spans="1:5" s="302" customFormat="1" ht="12" customHeight="1">
      <c r="A9" s="312" t="s">
        <v>71</v>
      </c>
      <c r="B9" s="184" t="s">
        <v>186</v>
      </c>
      <c r="C9" s="175">
        <v>68662</v>
      </c>
      <c r="D9" s="175">
        <v>68662</v>
      </c>
      <c r="E9" s="158">
        <v>68662</v>
      </c>
    </row>
    <row r="10" spans="1:5" s="329" customFormat="1" ht="12" customHeight="1">
      <c r="A10" s="313" t="s">
        <v>72</v>
      </c>
      <c r="B10" s="185" t="s">
        <v>187</v>
      </c>
      <c r="C10" s="174">
        <v>25611</v>
      </c>
      <c r="D10" s="174">
        <v>25879</v>
      </c>
      <c r="E10" s="157">
        <v>25879</v>
      </c>
    </row>
    <row r="11" spans="1:5" s="329" customFormat="1" ht="12" customHeight="1">
      <c r="A11" s="313" t="s">
        <v>73</v>
      </c>
      <c r="B11" s="185" t="s">
        <v>188</v>
      </c>
      <c r="C11" s="174">
        <v>34184</v>
      </c>
      <c r="D11" s="174">
        <v>44222</v>
      </c>
      <c r="E11" s="157">
        <v>44222</v>
      </c>
    </row>
    <row r="12" spans="1:5" s="329" customFormat="1" ht="12" customHeight="1">
      <c r="A12" s="313" t="s">
        <v>74</v>
      </c>
      <c r="B12" s="185" t="s">
        <v>189</v>
      </c>
      <c r="C12" s="174">
        <v>1793</v>
      </c>
      <c r="D12" s="174">
        <v>1919</v>
      </c>
      <c r="E12" s="157">
        <v>1919</v>
      </c>
    </row>
    <row r="13" spans="1:5" s="329" customFormat="1" ht="12" customHeight="1">
      <c r="A13" s="313" t="s">
        <v>107</v>
      </c>
      <c r="B13" s="391" t="s">
        <v>523</v>
      </c>
      <c r="C13" s="174">
        <v>44167</v>
      </c>
      <c r="D13" s="174">
        <v>41246</v>
      </c>
      <c r="E13" s="157">
        <v>41246</v>
      </c>
    </row>
    <row r="14" spans="1:5" s="302" customFormat="1" ht="12" customHeight="1" thickBot="1">
      <c r="A14" s="314" t="s">
        <v>75</v>
      </c>
      <c r="B14" s="121" t="s">
        <v>524</v>
      </c>
      <c r="C14" s="176"/>
      <c r="D14" s="176">
        <v>114</v>
      </c>
      <c r="E14" s="159">
        <v>114</v>
      </c>
    </row>
    <row r="15" spans="1:5" s="302" customFormat="1" ht="12" customHeight="1" thickBot="1">
      <c r="A15" s="146" t="s">
        <v>8</v>
      </c>
      <c r="B15" s="163" t="s">
        <v>190</v>
      </c>
      <c r="C15" s="173">
        <f>SUM(C16:C20)</f>
        <v>55607</v>
      </c>
      <c r="D15" s="173">
        <f>SUM(D16:D20)</f>
        <v>187974</v>
      </c>
      <c r="E15" s="156">
        <f>SUM(E16:E20)</f>
        <v>187974</v>
      </c>
    </row>
    <row r="16" spans="1:5" s="302" customFormat="1" ht="12" customHeight="1">
      <c r="A16" s="312" t="s">
        <v>77</v>
      </c>
      <c r="B16" s="184" t="s">
        <v>191</v>
      </c>
      <c r="C16" s="175"/>
      <c r="D16" s="175"/>
      <c r="E16" s="158"/>
    </row>
    <row r="17" spans="1:5" s="302" customFormat="1" ht="12" customHeight="1">
      <c r="A17" s="313" t="s">
        <v>78</v>
      </c>
      <c r="B17" s="185" t="s">
        <v>192</v>
      </c>
      <c r="C17" s="174"/>
      <c r="D17" s="174"/>
      <c r="E17" s="157"/>
    </row>
    <row r="18" spans="1:5" s="302" customFormat="1" ht="12" customHeight="1">
      <c r="A18" s="313" t="s">
        <v>79</v>
      </c>
      <c r="B18" s="185" t="s">
        <v>193</v>
      </c>
      <c r="C18" s="174"/>
      <c r="D18" s="174"/>
      <c r="E18" s="157"/>
    </row>
    <row r="19" spans="1:5" s="302" customFormat="1" ht="12" customHeight="1">
      <c r="A19" s="313" t="s">
        <v>80</v>
      </c>
      <c r="B19" s="185" t="s">
        <v>194</v>
      </c>
      <c r="C19" s="174"/>
      <c r="D19" s="174"/>
      <c r="E19" s="157"/>
    </row>
    <row r="20" spans="1:5" s="302" customFormat="1" ht="12" customHeight="1">
      <c r="A20" s="313" t="s">
        <v>81</v>
      </c>
      <c r="B20" s="185" t="s">
        <v>195</v>
      </c>
      <c r="C20" s="174">
        <v>55607</v>
      </c>
      <c r="D20" s="174">
        <v>187974</v>
      </c>
      <c r="E20" s="157">
        <v>187974</v>
      </c>
    </row>
    <row r="21" spans="1:5" s="329" customFormat="1" ht="12" customHeight="1" thickBot="1">
      <c r="A21" s="314" t="s">
        <v>88</v>
      </c>
      <c r="B21" s="186" t="s">
        <v>196</v>
      </c>
      <c r="C21" s="176"/>
      <c r="D21" s="176"/>
      <c r="E21" s="159"/>
    </row>
    <row r="22" spans="1:5" s="329" customFormat="1" ht="12" customHeight="1" thickBot="1">
      <c r="A22" s="146" t="s">
        <v>9</v>
      </c>
      <c r="B22" s="142" t="s">
        <v>197</v>
      </c>
      <c r="C22" s="173">
        <f>SUM(C23:C27)</f>
        <v>20593</v>
      </c>
      <c r="D22" s="173">
        <f>SUM(D23:D27)</f>
        <v>96534</v>
      </c>
      <c r="E22" s="156">
        <f>SUM(E23:E27)</f>
        <v>96534</v>
      </c>
    </row>
    <row r="23" spans="1:5" s="329" customFormat="1" ht="12" customHeight="1">
      <c r="A23" s="312" t="s">
        <v>60</v>
      </c>
      <c r="B23" s="184" t="s">
        <v>198</v>
      </c>
      <c r="C23" s="175">
        <v>20593</v>
      </c>
      <c r="D23" s="175">
        <v>71999</v>
      </c>
      <c r="E23" s="158">
        <v>71999</v>
      </c>
    </row>
    <row r="24" spans="1:5" s="302" customFormat="1" ht="12" customHeight="1">
      <c r="A24" s="313" t="s">
        <v>61</v>
      </c>
      <c r="B24" s="185" t="s">
        <v>199</v>
      </c>
      <c r="C24" s="174"/>
      <c r="D24" s="174"/>
      <c r="E24" s="157"/>
    </row>
    <row r="25" spans="1:5" s="329" customFormat="1" ht="12" customHeight="1">
      <c r="A25" s="313" t="s">
        <v>62</v>
      </c>
      <c r="B25" s="185" t="s">
        <v>200</v>
      </c>
      <c r="C25" s="174"/>
      <c r="D25" s="174">
        <v>5000</v>
      </c>
      <c r="E25" s="157">
        <v>5000</v>
      </c>
    </row>
    <row r="26" spans="1:5" s="329" customFormat="1" ht="12" customHeight="1">
      <c r="A26" s="313" t="s">
        <v>63</v>
      </c>
      <c r="B26" s="185" t="s">
        <v>201</v>
      </c>
      <c r="C26" s="174"/>
      <c r="D26" s="174"/>
      <c r="E26" s="157"/>
    </row>
    <row r="27" spans="1:5" s="329" customFormat="1" ht="12" customHeight="1">
      <c r="A27" s="313" t="s">
        <v>121</v>
      </c>
      <c r="B27" s="185" t="s">
        <v>202</v>
      </c>
      <c r="C27" s="174"/>
      <c r="D27" s="174">
        <v>19535</v>
      </c>
      <c r="E27" s="157">
        <v>19535</v>
      </c>
    </row>
    <row r="28" spans="1:5" s="329" customFormat="1" ht="12" customHeight="1" thickBot="1">
      <c r="A28" s="314" t="s">
        <v>122</v>
      </c>
      <c r="B28" s="186" t="s">
        <v>203</v>
      </c>
      <c r="C28" s="176"/>
      <c r="D28" s="176"/>
      <c r="E28" s="159"/>
    </row>
    <row r="29" spans="1:5" s="329" customFormat="1" ht="12" customHeight="1" thickBot="1">
      <c r="A29" s="146" t="s">
        <v>123</v>
      </c>
      <c r="B29" s="142" t="s">
        <v>475</v>
      </c>
      <c r="C29" s="179">
        <f>C30+C34+C35+C36</f>
        <v>19380</v>
      </c>
      <c r="D29" s="179">
        <f t="shared" ref="D29:E29" si="0">D30+D34+D35+D36</f>
        <v>18394</v>
      </c>
      <c r="E29" s="296">
        <f t="shared" si="0"/>
        <v>18146</v>
      </c>
    </row>
    <row r="30" spans="1:5" s="329" customFormat="1" ht="12" customHeight="1">
      <c r="A30" s="312" t="s">
        <v>204</v>
      </c>
      <c r="B30" s="184" t="s">
        <v>486</v>
      </c>
      <c r="C30" s="175">
        <f>SUM(C31:C33)</f>
        <v>16380</v>
      </c>
      <c r="D30" s="175">
        <f t="shared" ref="D30:E30" si="1">SUM(D31:D33)</f>
        <v>15062</v>
      </c>
      <c r="E30" s="292">
        <f t="shared" si="1"/>
        <v>15087</v>
      </c>
    </row>
    <row r="31" spans="1:5" s="329" customFormat="1" ht="12" customHeight="1">
      <c r="A31" s="313" t="s">
        <v>205</v>
      </c>
      <c r="B31" s="376" t="s">
        <v>487</v>
      </c>
      <c r="C31" s="174">
        <v>480</v>
      </c>
      <c r="D31" s="174">
        <v>382</v>
      </c>
      <c r="E31" s="157">
        <v>312</v>
      </c>
    </row>
    <row r="32" spans="1:5" s="329" customFormat="1" ht="12" customHeight="1">
      <c r="A32" s="313" t="s">
        <v>206</v>
      </c>
      <c r="B32" s="376" t="s">
        <v>488</v>
      </c>
      <c r="C32" s="174">
        <v>15900</v>
      </c>
      <c r="D32" s="174"/>
      <c r="E32" s="157"/>
    </row>
    <row r="33" spans="1:5" s="329" customFormat="1" ht="12" customHeight="1">
      <c r="A33" s="313" t="s">
        <v>490</v>
      </c>
      <c r="B33" s="376" t="s">
        <v>489</v>
      </c>
      <c r="C33" s="174"/>
      <c r="D33" s="174">
        <v>14680</v>
      </c>
      <c r="E33" s="157">
        <v>14775</v>
      </c>
    </row>
    <row r="34" spans="1:5" s="329" customFormat="1" ht="12" customHeight="1">
      <c r="A34" s="313" t="s">
        <v>476</v>
      </c>
      <c r="B34" s="185" t="s">
        <v>491</v>
      </c>
      <c r="C34" s="174">
        <v>2500</v>
      </c>
      <c r="D34" s="174">
        <v>2297</v>
      </c>
      <c r="E34" s="157">
        <v>2163</v>
      </c>
    </row>
    <row r="35" spans="1:5" s="329" customFormat="1" ht="12" customHeight="1">
      <c r="A35" s="313" t="s">
        <v>477</v>
      </c>
      <c r="B35" s="164" t="s">
        <v>207</v>
      </c>
      <c r="C35" s="174"/>
      <c r="D35" s="174">
        <v>585</v>
      </c>
      <c r="E35" s="293">
        <v>640</v>
      </c>
    </row>
    <row r="36" spans="1:5" s="329" customFormat="1" ht="12" customHeight="1" thickBot="1">
      <c r="A36" s="322" t="s">
        <v>478</v>
      </c>
      <c r="B36" s="377" t="s">
        <v>208</v>
      </c>
      <c r="C36" s="83">
        <v>500</v>
      </c>
      <c r="D36" s="83">
        <v>450</v>
      </c>
      <c r="E36" s="297">
        <v>256</v>
      </c>
    </row>
    <row r="37" spans="1:5" s="329" customFormat="1" ht="12" customHeight="1" thickBot="1">
      <c r="A37" s="146" t="s">
        <v>11</v>
      </c>
      <c r="B37" s="142" t="s">
        <v>209</v>
      </c>
      <c r="C37" s="173">
        <f>SUM(C38:C47)</f>
        <v>20431</v>
      </c>
      <c r="D37" s="173">
        <f>SUM(D38:D47)</f>
        <v>29880</v>
      </c>
      <c r="E37" s="156">
        <f>SUM(E38:E47)</f>
        <v>27754</v>
      </c>
    </row>
    <row r="38" spans="1:5" s="329" customFormat="1" ht="12" customHeight="1">
      <c r="A38" s="312" t="s">
        <v>64</v>
      </c>
      <c r="B38" s="184" t="s">
        <v>210</v>
      </c>
      <c r="C38" s="175">
        <v>4000</v>
      </c>
      <c r="D38" s="175">
        <v>3696</v>
      </c>
      <c r="E38" s="158">
        <v>3490</v>
      </c>
    </row>
    <row r="39" spans="1:5" s="329" customFormat="1" ht="12" customHeight="1">
      <c r="A39" s="313" t="s">
        <v>65</v>
      </c>
      <c r="B39" s="185" t="s">
        <v>211</v>
      </c>
      <c r="C39" s="174">
        <v>4551</v>
      </c>
      <c r="D39" s="174">
        <v>8654</v>
      </c>
      <c r="E39" s="157">
        <v>7187</v>
      </c>
    </row>
    <row r="40" spans="1:5" s="329" customFormat="1" ht="12" customHeight="1">
      <c r="A40" s="313" t="s">
        <v>66</v>
      </c>
      <c r="B40" s="185" t="s">
        <v>212</v>
      </c>
      <c r="C40" s="174">
        <v>186</v>
      </c>
      <c r="D40" s="174">
        <v>123</v>
      </c>
      <c r="E40" s="157">
        <v>116</v>
      </c>
    </row>
    <row r="41" spans="1:5" s="329" customFormat="1" ht="12" customHeight="1">
      <c r="A41" s="313" t="s">
        <v>125</v>
      </c>
      <c r="B41" s="185" t="s">
        <v>213</v>
      </c>
      <c r="C41" s="174"/>
      <c r="D41" s="174">
        <v>15</v>
      </c>
      <c r="E41" s="157">
        <v>15</v>
      </c>
    </row>
    <row r="42" spans="1:5" s="329" customFormat="1" ht="12" customHeight="1">
      <c r="A42" s="313" t="s">
        <v>126</v>
      </c>
      <c r="B42" s="185" t="s">
        <v>214</v>
      </c>
      <c r="C42" s="174">
        <v>639</v>
      </c>
      <c r="D42" s="174">
        <v>415</v>
      </c>
      <c r="E42" s="157">
        <v>415</v>
      </c>
    </row>
    <row r="43" spans="1:5" s="329" customFormat="1" ht="12" customHeight="1">
      <c r="A43" s="313" t="s">
        <v>127</v>
      </c>
      <c r="B43" s="185" t="s">
        <v>215</v>
      </c>
      <c r="C43" s="174">
        <v>2215</v>
      </c>
      <c r="D43" s="174">
        <v>3288</v>
      </c>
      <c r="E43" s="157">
        <v>2842</v>
      </c>
    </row>
    <row r="44" spans="1:5" s="329" customFormat="1" ht="12" customHeight="1">
      <c r="A44" s="313" t="s">
        <v>128</v>
      </c>
      <c r="B44" s="185" t="s">
        <v>216</v>
      </c>
      <c r="C44" s="174">
        <v>140</v>
      </c>
      <c r="D44" s="174">
        <v>3583</v>
      </c>
      <c r="E44" s="157">
        <v>3583</v>
      </c>
    </row>
    <row r="45" spans="1:5" s="329" customFormat="1" ht="12" customHeight="1">
      <c r="A45" s="313" t="s">
        <v>129</v>
      </c>
      <c r="B45" s="185" t="s">
        <v>217</v>
      </c>
      <c r="C45" s="174">
        <v>8700</v>
      </c>
      <c r="D45" s="174">
        <v>9333</v>
      </c>
      <c r="E45" s="157">
        <v>9333</v>
      </c>
    </row>
    <row r="46" spans="1:5" s="329" customFormat="1" ht="12" customHeight="1">
      <c r="A46" s="313" t="s">
        <v>218</v>
      </c>
      <c r="B46" s="185" t="s">
        <v>219</v>
      </c>
      <c r="C46" s="177"/>
      <c r="D46" s="177"/>
      <c r="E46" s="160"/>
    </row>
    <row r="47" spans="1:5" s="302" customFormat="1" ht="12" customHeight="1" thickBot="1">
      <c r="A47" s="314" t="s">
        <v>220</v>
      </c>
      <c r="B47" s="186" t="s">
        <v>221</v>
      </c>
      <c r="C47" s="178"/>
      <c r="D47" s="178">
        <v>773</v>
      </c>
      <c r="E47" s="161">
        <v>773</v>
      </c>
    </row>
    <row r="48" spans="1:5" s="329" customFormat="1" ht="12" customHeight="1" thickBot="1">
      <c r="A48" s="146" t="s">
        <v>12</v>
      </c>
      <c r="B48" s="142" t="s">
        <v>222</v>
      </c>
      <c r="C48" s="173">
        <f>SUM(C49:C53)</f>
        <v>0</v>
      </c>
      <c r="D48" s="173">
        <f>SUM(D49:D53)</f>
        <v>0</v>
      </c>
      <c r="E48" s="156">
        <f>SUM(E49:E53)</f>
        <v>0</v>
      </c>
    </row>
    <row r="49" spans="1:5" s="329" customFormat="1" ht="12" customHeight="1">
      <c r="A49" s="312" t="s">
        <v>67</v>
      </c>
      <c r="B49" s="184" t="s">
        <v>223</v>
      </c>
      <c r="C49" s="194"/>
      <c r="D49" s="194"/>
      <c r="E49" s="162"/>
    </row>
    <row r="50" spans="1:5" s="329" customFormat="1" ht="12" customHeight="1">
      <c r="A50" s="313" t="s">
        <v>68</v>
      </c>
      <c r="B50" s="185" t="s">
        <v>224</v>
      </c>
      <c r="C50" s="177"/>
      <c r="D50" s="177"/>
      <c r="E50" s="160"/>
    </row>
    <row r="51" spans="1:5" s="329" customFormat="1" ht="12" customHeight="1">
      <c r="A51" s="313" t="s">
        <v>225</v>
      </c>
      <c r="B51" s="185" t="s">
        <v>226</v>
      </c>
      <c r="C51" s="177"/>
      <c r="D51" s="177"/>
      <c r="E51" s="160"/>
    </row>
    <row r="52" spans="1:5" s="329" customFormat="1" ht="12" customHeight="1">
      <c r="A52" s="313" t="s">
        <v>227</v>
      </c>
      <c r="B52" s="185" t="s">
        <v>228</v>
      </c>
      <c r="C52" s="177"/>
      <c r="D52" s="177"/>
      <c r="E52" s="160"/>
    </row>
    <row r="53" spans="1:5" s="329" customFormat="1" ht="12" customHeight="1" thickBot="1">
      <c r="A53" s="314" t="s">
        <v>229</v>
      </c>
      <c r="B53" s="186" t="s">
        <v>230</v>
      </c>
      <c r="C53" s="178"/>
      <c r="D53" s="178"/>
      <c r="E53" s="161"/>
    </row>
    <row r="54" spans="1:5" s="329" customFormat="1" ht="12" customHeight="1" thickBot="1">
      <c r="A54" s="146" t="s">
        <v>130</v>
      </c>
      <c r="B54" s="142" t="s">
        <v>231</v>
      </c>
      <c r="C54" s="173">
        <f>SUM(C55:C57)</f>
        <v>0</v>
      </c>
      <c r="D54" s="173">
        <f>SUM(D55:D57)</f>
        <v>6511</v>
      </c>
      <c r="E54" s="156">
        <f>SUM(E55:E57)</f>
        <v>6511</v>
      </c>
    </row>
    <row r="55" spans="1:5" s="302" customFormat="1" ht="12" customHeight="1">
      <c r="A55" s="312" t="s">
        <v>69</v>
      </c>
      <c r="B55" s="184" t="s">
        <v>232</v>
      </c>
      <c r="C55" s="175"/>
      <c r="D55" s="175"/>
      <c r="E55" s="158"/>
    </row>
    <row r="56" spans="1:5" s="302" customFormat="1" ht="12" customHeight="1">
      <c r="A56" s="313" t="s">
        <v>70</v>
      </c>
      <c r="B56" s="185" t="s">
        <v>233</v>
      </c>
      <c r="C56" s="174"/>
      <c r="D56" s="174">
        <v>5016</v>
      </c>
      <c r="E56" s="157">
        <v>5016</v>
      </c>
    </row>
    <row r="57" spans="1:5" s="302" customFormat="1" ht="12" customHeight="1">
      <c r="A57" s="313" t="s">
        <v>234</v>
      </c>
      <c r="B57" s="185" t="s">
        <v>235</v>
      </c>
      <c r="C57" s="174"/>
      <c r="D57" s="174">
        <v>1495</v>
      </c>
      <c r="E57" s="157">
        <v>1495</v>
      </c>
    </row>
    <row r="58" spans="1:5" s="302" customFormat="1" ht="12" customHeight="1" thickBot="1">
      <c r="A58" s="314" t="s">
        <v>236</v>
      </c>
      <c r="B58" s="186" t="s">
        <v>237</v>
      </c>
      <c r="C58" s="176"/>
      <c r="D58" s="176"/>
      <c r="E58" s="159"/>
    </row>
    <row r="59" spans="1:5" s="329" customFormat="1" ht="12" customHeight="1" thickBot="1">
      <c r="A59" s="146" t="s">
        <v>14</v>
      </c>
      <c r="B59" s="163" t="s">
        <v>238</v>
      </c>
      <c r="C59" s="173">
        <f>SUM(C60:C62)</f>
        <v>90</v>
      </c>
      <c r="D59" s="173">
        <f>SUM(D60:D62)</f>
        <v>16256</v>
      </c>
      <c r="E59" s="156">
        <f>SUM(E60:E62)</f>
        <v>16256</v>
      </c>
    </row>
    <row r="60" spans="1:5" s="329" customFormat="1" ht="12" customHeight="1">
      <c r="A60" s="312" t="s">
        <v>131</v>
      </c>
      <c r="B60" s="184" t="s">
        <v>239</v>
      </c>
      <c r="C60" s="177"/>
      <c r="D60" s="177"/>
      <c r="E60" s="160"/>
    </row>
    <row r="61" spans="1:5" s="329" customFormat="1" ht="12" customHeight="1">
      <c r="A61" s="313" t="s">
        <v>132</v>
      </c>
      <c r="B61" s="185" t="s">
        <v>424</v>
      </c>
      <c r="C61" s="177"/>
      <c r="D61" s="177">
        <v>16107</v>
      </c>
      <c r="E61" s="160">
        <v>16107</v>
      </c>
    </row>
    <row r="62" spans="1:5" s="329" customFormat="1" ht="12" customHeight="1">
      <c r="A62" s="313" t="s">
        <v>153</v>
      </c>
      <c r="B62" s="185" t="s">
        <v>241</v>
      </c>
      <c r="C62" s="177">
        <v>90</v>
      </c>
      <c r="D62" s="177">
        <v>149</v>
      </c>
      <c r="E62" s="160">
        <v>149</v>
      </c>
    </row>
    <row r="63" spans="1:5" s="329" customFormat="1" ht="12" customHeight="1" thickBot="1">
      <c r="A63" s="314" t="s">
        <v>242</v>
      </c>
      <c r="B63" s="186" t="s">
        <v>243</v>
      </c>
      <c r="C63" s="177"/>
      <c r="D63" s="177"/>
      <c r="E63" s="160"/>
    </row>
    <row r="64" spans="1:5" s="329" customFormat="1" ht="12" customHeight="1" thickBot="1">
      <c r="A64" s="146" t="s">
        <v>15</v>
      </c>
      <c r="B64" s="142" t="s">
        <v>244</v>
      </c>
      <c r="C64" s="179">
        <f>+C8+C15+C22+C29+C37+C48+C54+C59</f>
        <v>290518</v>
      </c>
      <c r="D64" s="179">
        <f>+D8+D15+D22+D29+D37+D48+D54+D59</f>
        <v>537591</v>
      </c>
      <c r="E64" s="192">
        <f>+E8+E15+E22+E29+E37+E48+E54+E59</f>
        <v>535217</v>
      </c>
    </row>
    <row r="65" spans="1:5" s="329" customFormat="1" ht="12" customHeight="1" thickBot="1">
      <c r="A65" s="315" t="s">
        <v>422</v>
      </c>
      <c r="B65" s="163" t="s">
        <v>246</v>
      </c>
      <c r="C65" s="173">
        <f>SUM(C66:C68)</f>
        <v>0</v>
      </c>
      <c r="D65" s="173">
        <f>SUM(D66:D68)</f>
        <v>0</v>
      </c>
      <c r="E65" s="156">
        <f>SUM(E66:E68)</f>
        <v>0</v>
      </c>
    </row>
    <row r="66" spans="1:5" s="329" customFormat="1" ht="12" customHeight="1">
      <c r="A66" s="312" t="s">
        <v>247</v>
      </c>
      <c r="B66" s="184" t="s">
        <v>248</v>
      </c>
      <c r="C66" s="177"/>
      <c r="D66" s="177"/>
      <c r="E66" s="160"/>
    </row>
    <row r="67" spans="1:5" s="329" customFormat="1" ht="12" customHeight="1">
      <c r="A67" s="313" t="s">
        <v>249</v>
      </c>
      <c r="B67" s="185" t="s">
        <v>250</v>
      </c>
      <c r="C67" s="177"/>
      <c r="D67" s="177"/>
      <c r="E67" s="160"/>
    </row>
    <row r="68" spans="1:5" s="329" customFormat="1" ht="12" customHeight="1" thickBot="1">
      <c r="A68" s="314" t="s">
        <v>251</v>
      </c>
      <c r="B68" s="308" t="s">
        <v>252</v>
      </c>
      <c r="C68" s="177"/>
      <c r="D68" s="177"/>
      <c r="E68" s="160"/>
    </row>
    <row r="69" spans="1:5" s="329" customFormat="1" ht="12" customHeight="1" thickBot="1">
      <c r="A69" s="315" t="s">
        <v>253</v>
      </c>
      <c r="B69" s="163" t="s">
        <v>254</v>
      </c>
      <c r="C69" s="173">
        <f>SUM(C70:C73)</f>
        <v>0</v>
      </c>
      <c r="D69" s="173">
        <f>SUM(D70:D73)</f>
        <v>300000</v>
      </c>
      <c r="E69" s="156">
        <f>SUM(E70:E73)</f>
        <v>300000</v>
      </c>
    </row>
    <row r="70" spans="1:5" s="329" customFormat="1" ht="12" customHeight="1">
      <c r="A70" s="312" t="s">
        <v>108</v>
      </c>
      <c r="B70" s="184" t="s">
        <v>255</v>
      </c>
      <c r="C70" s="177"/>
      <c r="D70" s="177">
        <v>300000</v>
      </c>
      <c r="E70" s="160">
        <v>300000</v>
      </c>
    </row>
    <row r="71" spans="1:5" s="329" customFormat="1" ht="12" customHeight="1">
      <c r="A71" s="313" t="s">
        <v>109</v>
      </c>
      <c r="B71" s="185" t="s">
        <v>256</v>
      </c>
      <c r="C71" s="177"/>
      <c r="D71" s="177"/>
      <c r="E71" s="160"/>
    </row>
    <row r="72" spans="1:5" s="329" customFormat="1" ht="12" customHeight="1">
      <c r="A72" s="313" t="s">
        <v>257</v>
      </c>
      <c r="B72" s="185" t="s">
        <v>258</v>
      </c>
      <c r="C72" s="177"/>
      <c r="D72" s="177"/>
      <c r="E72" s="160"/>
    </row>
    <row r="73" spans="1:5" s="329" customFormat="1" ht="12" customHeight="1" thickBot="1">
      <c r="A73" s="314" t="s">
        <v>259</v>
      </c>
      <c r="B73" s="186" t="s">
        <v>260</v>
      </c>
      <c r="C73" s="177"/>
      <c r="D73" s="177"/>
      <c r="E73" s="160"/>
    </row>
    <row r="74" spans="1:5" s="329" customFormat="1" ht="12" customHeight="1" thickBot="1">
      <c r="A74" s="315" t="s">
        <v>261</v>
      </c>
      <c r="B74" s="163" t="s">
        <v>262</v>
      </c>
      <c r="C74" s="173">
        <f>SUM(C75:C76)</f>
        <v>0</v>
      </c>
      <c r="D74" s="173">
        <f>SUM(D75:D76)</f>
        <v>46710</v>
      </c>
      <c r="E74" s="156">
        <f>SUM(E75:E76)</f>
        <v>46710</v>
      </c>
    </row>
    <row r="75" spans="1:5" s="329" customFormat="1" ht="12" customHeight="1">
      <c r="A75" s="312" t="s">
        <v>263</v>
      </c>
      <c r="B75" s="184" t="s">
        <v>264</v>
      </c>
      <c r="C75" s="177"/>
      <c r="D75" s="177">
        <v>46710</v>
      </c>
      <c r="E75" s="160">
        <v>46710</v>
      </c>
    </row>
    <row r="76" spans="1:5" s="329" customFormat="1" ht="12" customHeight="1" thickBot="1">
      <c r="A76" s="314" t="s">
        <v>265</v>
      </c>
      <c r="B76" s="186" t="s">
        <v>266</v>
      </c>
      <c r="C76" s="177"/>
      <c r="D76" s="177"/>
      <c r="E76" s="160"/>
    </row>
    <row r="77" spans="1:5" s="329" customFormat="1" ht="12" customHeight="1" thickBot="1">
      <c r="A77" s="315" t="s">
        <v>267</v>
      </c>
      <c r="B77" s="163" t="s">
        <v>268</v>
      </c>
      <c r="C77" s="173">
        <f>SUM(C78:C80)</f>
        <v>0</v>
      </c>
      <c r="D77" s="173">
        <f>SUM(D78:D80)</f>
        <v>5333</v>
      </c>
      <c r="E77" s="156">
        <f>SUM(E78:E80)</f>
        <v>5333</v>
      </c>
    </row>
    <row r="78" spans="1:5" s="329" customFormat="1" ht="12" customHeight="1">
      <c r="A78" s="312" t="s">
        <v>269</v>
      </c>
      <c r="B78" s="184" t="s">
        <v>270</v>
      </c>
      <c r="C78" s="177"/>
      <c r="D78" s="177">
        <v>5333</v>
      </c>
      <c r="E78" s="160">
        <v>5333</v>
      </c>
    </row>
    <row r="79" spans="1:5" s="329" customFormat="1" ht="12" customHeight="1">
      <c r="A79" s="313" t="s">
        <v>271</v>
      </c>
      <c r="B79" s="185" t="s">
        <v>272</v>
      </c>
      <c r="C79" s="177"/>
      <c r="D79" s="177"/>
      <c r="E79" s="160"/>
    </row>
    <row r="80" spans="1:5" s="329" customFormat="1" ht="12" customHeight="1" thickBot="1">
      <c r="A80" s="314" t="s">
        <v>273</v>
      </c>
      <c r="B80" s="186" t="s">
        <v>274</v>
      </c>
      <c r="C80" s="177"/>
      <c r="D80" s="177"/>
      <c r="E80" s="160"/>
    </row>
    <row r="81" spans="1:5" s="329" customFormat="1" ht="12" customHeight="1" thickBot="1">
      <c r="A81" s="315" t="s">
        <v>275</v>
      </c>
      <c r="B81" s="163" t="s">
        <v>276</v>
      </c>
      <c r="C81" s="173">
        <f>SUM(C82:C85)</f>
        <v>0</v>
      </c>
      <c r="D81" s="173">
        <f>SUM(D82:D85)</f>
        <v>0</v>
      </c>
      <c r="E81" s="156">
        <f>SUM(E82:E85)</f>
        <v>0</v>
      </c>
    </row>
    <row r="82" spans="1:5" s="329" customFormat="1" ht="12" customHeight="1">
      <c r="A82" s="316" t="s">
        <v>277</v>
      </c>
      <c r="B82" s="184" t="s">
        <v>278</v>
      </c>
      <c r="C82" s="177"/>
      <c r="D82" s="177"/>
      <c r="E82" s="160"/>
    </row>
    <row r="83" spans="1:5" s="329" customFormat="1" ht="12" customHeight="1">
      <c r="A83" s="317" t="s">
        <v>279</v>
      </c>
      <c r="B83" s="185" t="s">
        <v>280</v>
      </c>
      <c r="C83" s="177"/>
      <c r="D83" s="177"/>
      <c r="E83" s="160"/>
    </row>
    <row r="84" spans="1:5" s="329" customFormat="1" ht="12" customHeight="1">
      <c r="A84" s="317" t="s">
        <v>281</v>
      </c>
      <c r="B84" s="185" t="s">
        <v>282</v>
      </c>
      <c r="C84" s="177"/>
      <c r="D84" s="177"/>
      <c r="E84" s="160"/>
    </row>
    <row r="85" spans="1:5" s="329" customFormat="1" ht="12" customHeight="1" thickBot="1">
      <c r="A85" s="318" t="s">
        <v>283</v>
      </c>
      <c r="B85" s="186" t="s">
        <v>284</v>
      </c>
      <c r="C85" s="177"/>
      <c r="D85" s="177"/>
      <c r="E85" s="160"/>
    </row>
    <row r="86" spans="1:5" s="329" customFormat="1" ht="12" customHeight="1" thickBot="1">
      <c r="A86" s="315" t="s">
        <v>285</v>
      </c>
      <c r="B86" s="163" t="s">
        <v>286</v>
      </c>
      <c r="C86" s="198"/>
      <c r="D86" s="198"/>
      <c r="E86" s="199"/>
    </row>
    <row r="87" spans="1:5" s="329" customFormat="1" ht="12" customHeight="1" thickBot="1">
      <c r="A87" s="315" t="s">
        <v>287</v>
      </c>
      <c r="B87" s="309" t="s">
        <v>288</v>
      </c>
      <c r="C87" s="179">
        <f>+C65+C69+C74+C77+C81+C86</f>
        <v>0</v>
      </c>
      <c r="D87" s="179">
        <f>+D65+D69+D74+D77+D81+D86</f>
        <v>352043</v>
      </c>
      <c r="E87" s="192">
        <f>+E65+E69+E74+E77+E81+E86</f>
        <v>352043</v>
      </c>
    </row>
    <row r="88" spans="1:5" s="329" customFormat="1" ht="12" customHeight="1" thickBot="1">
      <c r="A88" s="319" t="s">
        <v>289</v>
      </c>
      <c r="B88" s="310" t="s">
        <v>423</v>
      </c>
      <c r="C88" s="179">
        <f>+C64+C87</f>
        <v>290518</v>
      </c>
      <c r="D88" s="179">
        <f>+D64+D87</f>
        <v>889634</v>
      </c>
      <c r="E88" s="192">
        <f>+E64+E87</f>
        <v>887260</v>
      </c>
    </row>
    <row r="89" spans="1:5" s="329" customFormat="1" ht="15" customHeight="1">
      <c r="A89" s="284"/>
      <c r="B89" s="285"/>
      <c r="C89" s="300"/>
      <c r="D89" s="300"/>
      <c r="E89" s="300"/>
    </row>
    <row r="90" spans="1:5" ht="13.5" thickBot="1">
      <c r="A90" s="286"/>
      <c r="B90" s="287"/>
      <c r="C90" s="301"/>
      <c r="D90" s="301"/>
      <c r="E90" s="301"/>
    </row>
    <row r="91" spans="1:5" s="328" customFormat="1" ht="16.5" customHeight="1" thickBot="1">
      <c r="A91" s="433" t="s">
        <v>44</v>
      </c>
      <c r="B91" s="434"/>
      <c r="C91" s="434"/>
      <c r="D91" s="434"/>
      <c r="E91" s="435"/>
    </row>
    <row r="92" spans="1:5" s="105" customFormat="1" ht="12" customHeight="1" thickBot="1">
      <c r="A92" s="307" t="s">
        <v>7</v>
      </c>
      <c r="B92" s="145" t="s">
        <v>297</v>
      </c>
      <c r="C92" s="291">
        <f>SUM(C93:C97)</f>
        <v>159095</v>
      </c>
      <c r="D92" s="291">
        <f>SUM(D93:D97)</f>
        <v>331741</v>
      </c>
      <c r="E92" s="291">
        <f>SUM(E93:E97)</f>
        <v>330901</v>
      </c>
    </row>
    <row r="93" spans="1:5" ht="12" customHeight="1">
      <c r="A93" s="320" t="s">
        <v>71</v>
      </c>
      <c r="B93" s="131" t="s">
        <v>37</v>
      </c>
      <c r="C93" s="292">
        <v>70177</v>
      </c>
      <c r="D93" s="292">
        <v>170323</v>
      </c>
      <c r="E93" s="292">
        <v>170323</v>
      </c>
    </row>
    <row r="94" spans="1:5" ht="12" customHeight="1">
      <c r="A94" s="313" t="s">
        <v>72</v>
      </c>
      <c r="B94" s="129" t="s">
        <v>133</v>
      </c>
      <c r="C94" s="293">
        <v>12796</v>
      </c>
      <c r="D94" s="293">
        <v>26950</v>
      </c>
      <c r="E94" s="293">
        <v>26950</v>
      </c>
    </row>
    <row r="95" spans="1:5" ht="12" customHeight="1">
      <c r="A95" s="313" t="s">
        <v>73</v>
      </c>
      <c r="B95" s="129" t="s">
        <v>100</v>
      </c>
      <c r="C95" s="295">
        <v>57509</v>
      </c>
      <c r="D95" s="295">
        <v>80291</v>
      </c>
      <c r="E95" s="295">
        <v>79459</v>
      </c>
    </row>
    <row r="96" spans="1:5" ht="12" customHeight="1">
      <c r="A96" s="313" t="s">
        <v>74</v>
      </c>
      <c r="B96" s="132" t="s">
        <v>134</v>
      </c>
      <c r="C96" s="295">
        <v>15688</v>
      </c>
      <c r="D96" s="295">
        <v>31171</v>
      </c>
      <c r="E96" s="295">
        <v>31163</v>
      </c>
    </row>
    <row r="97" spans="1:5" ht="12" customHeight="1">
      <c r="A97" s="313" t="s">
        <v>83</v>
      </c>
      <c r="B97" s="140" t="s">
        <v>135</v>
      </c>
      <c r="C97" s="295">
        <f>SUM(C98:C107)</f>
        <v>2925</v>
      </c>
      <c r="D97" s="295">
        <f t="shared" ref="D97:E97" si="2">SUM(D98:D107)</f>
        <v>23006</v>
      </c>
      <c r="E97" s="295">
        <f t="shared" si="2"/>
        <v>23006</v>
      </c>
    </row>
    <row r="98" spans="1:5" ht="12" customHeight="1">
      <c r="A98" s="313" t="s">
        <v>75</v>
      </c>
      <c r="B98" s="129" t="s">
        <v>492</v>
      </c>
      <c r="C98" s="295"/>
      <c r="D98" s="295">
        <v>13767</v>
      </c>
      <c r="E98" s="295">
        <v>13767</v>
      </c>
    </row>
    <row r="99" spans="1:5" ht="12" customHeight="1">
      <c r="A99" s="313" t="s">
        <v>76</v>
      </c>
      <c r="B99" s="152" t="s">
        <v>298</v>
      </c>
      <c r="C99" s="295"/>
      <c r="D99" s="295"/>
      <c r="E99" s="295"/>
    </row>
    <row r="100" spans="1:5" ht="12" customHeight="1">
      <c r="A100" s="313" t="s">
        <v>84</v>
      </c>
      <c r="B100" s="153" t="s">
        <v>299</v>
      </c>
      <c r="C100" s="295"/>
      <c r="D100" s="295"/>
      <c r="E100" s="295"/>
    </row>
    <row r="101" spans="1:5" ht="12" customHeight="1">
      <c r="A101" s="313" t="s">
        <v>85</v>
      </c>
      <c r="B101" s="153" t="s">
        <v>300</v>
      </c>
      <c r="C101" s="295"/>
      <c r="D101" s="295"/>
      <c r="E101" s="295"/>
    </row>
    <row r="102" spans="1:5" ht="12" customHeight="1">
      <c r="A102" s="313" t="s">
        <v>86</v>
      </c>
      <c r="B102" s="152" t="s">
        <v>301</v>
      </c>
      <c r="C102" s="295">
        <v>200</v>
      </c>
      <c r="D102" s="295"/>
      <c r="E102" s="295"/>
    </row>
    <row r="103" spans="1:5" ht="12" customHeight="1">
      <c r="A103" s="313" t="s">
        <v>87</v>
      </c>
      <c r="B103" s="152" t="s">
        <v>302</v>
      </c>
      <c r="C103" s="295"/>
      <c r="D103" s="295"/>
      <c r="E103" s="295"/>
    </row>
    <row r="104" spans="1:5" ht="12" customHeight="1">
      <c r="A104" s="313" t="s">
        <v>89</v>
      </c>
      <c r="B104" s="153" t="s">
        <v>303</v>
      </c>
      <c r="C104" s="295"/>
      <c r="D104" s="295">
        <v>5016</v>
      </c>
      <c r="E104" s="295">
        <v>5016</v>
      </c>
    </row>
    <row r="105" spans="1:5" ht="12" customHeight="1">
      <c r="A105" s="321" t="s">
        <v>136</v>
      </c>
      <c r="B105" s="154" t="s">
        <v>304</v>
      </c>
      <c r="C105" s="295"/>
      <c r="D105" s="295"/>
      <c r="E105" s="295"/>
    </row>
    <row r="106" spans="1:5" ht="12" customHeight="1">
      <c r="A106" s="313" t="s">
        <v>305</v>
      </c>
      <c r="B106" s="154" t="s">
        <v>306</v>
      </c>
      <c r="C106" s="295"/>
      <c r="D106" s="295"/>
      <c r="E106" s="295"/>
    </row>
    <row r="107" spans="1:5" s="105" customFormat="1" ht="12" customHeight="1" thickBot="1">
      <c r="A107" s="322" t="s">
        <v>307</v>
      </c>
      <c r="B107" s="155" t="s">
        <v>308</v>
      </c>
      <c r="C107" s="297">
        <v>2725</v>
      </c>
      <c r="D107" s="297">
        <v>4223</v>
      </c>
      <c r="E107" s="297">
        <v>4223</v>
      </c>
    </row>
    <row r="108" spans="1:5" ht="12" customHeight="1" thickBot="1">
      <c r="A108" s="146" t="s">
        <v>8</v>
      </c>
      <c r="B108" s="144" t="s">
        <v>309</v>
      </c>
      <c r="C108" s="167">
        <f>+C109+C111+C113</f>
        <v>23261</v>
      </c>
      <c r="D108" s="167">
        <f>+D109+D111+D113</f>
        <v>115982</v>
      </c>
      <c r="E108" s="167">
        <f>+E109+E111+E113</f>
        <v>77679</v>
      </c>
    </row>
    <row r="109" spans="1:5" ht="12" customHeight="1">
      <c r="A109" s="312" t="s">
        <v>77</v>
      </c>
      <c r="B109" s="129" t="s">
        <v>151</v>
      </c>
      <c r="C109" s="294">
        <v>23261</v>
      </c>
      <c r="D109" s="294">
        <v>91059</v>
      </c>
      <c r="E109" s="294">
        <v>52756</v>
      </c>
    </row>
    <row r="110" spans="1:5" ht="12" customHeight="1">
      <c r="A110" s="312" t="s">
        <v>78</v>
      </c>
      <c r="B110" s="133" t="s">
        <v>310</v>
      </c>
      <c r="C110" s="294">
        <v>20593</v>
      </c>
      <c r="D110" s="294">
        <v>27201</v>
      </c>
      <c r="E110" s="294">
        <v>27201</v>
      </c>
    </row>
    <row r="111" spans="1:5" ht="12" customHeight="1">
      <c r="A111" s="312" t="s">
        <v>79</v>
      </c>
      <c r="B111" s="133" t="s">
        <v>137</v>
      </c>
      <c r="C111" s="293"/>
      <c r="D111" s="293">
        <v>2489</v>
      </c>
      <c r="E111" s="293">
        <v>2489</v>
      </c>
    </row>
    <row r="112" spans="1:5" ht="12" customHeight="1">
      <c r="A112" s="312" t="s">
        <v>80</v>
      </c>
      <c r="B112" s="133" t="s">
        <v>311</v>
      </c>
      <c r="C112" s="157"/>
      <c r="D112" s="157"/>
      <c r="E112" s="157"/>
    </row>
    <row r="113" spans="1:5" ht="12" customHeight="1">
      <c r="A113" s="312" t="s">
        <v>81</v>
      </c>
      <c r="B113" s="165" t="s">
        <v>154</v>
      </c>
      <c r="C113" s="157">
        <f>SUM(C114:C121)</f>
        <v>0</v>
      </c>
      <c r="D113" s="157">
        <f t="shared" ref="D113:E113" si="3">SUM(D114:D121)</f>
        <v>22434</v>
      </c>
      <c r="E113" s="157">
        <f t="shared" si="3"/>
        <v>22434</v>
      </c>
    </row>
    <row r="114" spans="1:5" ht="12" customHeight="1">
      <c r="A114" s="312" t="s">
        <v>88</v>
      </c>
      <c r="B114" s="164" t="s">
        <v>312</v>
      </c>
      <c r="C114" s="157"/>
      <c r="D114" s="157"/>
      <c r="E114" s="157"/>
    </row>
    <row r="115" spans="1:5" ht="12" customHeight="1">
      <c r="A115" s="312" t="s">
        <v>90</v>
      </c>
      <c r="B115" s="180" t="s">
        <v>313</v>
      </c>
      <c r="C115" s="157"/>
      <c r="D115" s="157">
        <v>5000</v>
      </c>
      <c r="E115" s="157">
        <v>5000</v>
      </c>
    </row>
    <row r="116" spans="1:5" ht="12" customHeight="1">
      <c r="A116" s="312" t="s">
        <v>138</v>
      </c>
      <c r="B116" s="153" t="s">
        <v>300</v>
      </c>
      <c r="C116" s="157"/>
      <c r="D116" s="157"/>
      <c r="E116" s="157"/>
    </row>
    <row r="117" spans="1:5" ht="12" customHeight="1">
      <c r="A117" s="312" t="s">
        <v>139</v>
      </c>
      <c r="B117" s="153" t="s">
        <v>314</v>
      </c>
      <c r="C117" s="157"/>
      <c r="D117" s="157">
        <v>1327</v>
      </c>
      <c r="E117" s="157">
        <v>1327</v>
      </c>
    </row>
    <row r="118" spans="1:5" ht="12" customHeight="1">
      <c r="A118" s="312" t="s">
        <v>140</v>
      </c>
      <c r="B118" s="153" t="s">
        <v>315</v>
      </c>
      <c r="C118" s="157"/>
      <c r="D118" s="157"/>
      <c r="E118" s="157"/>
    </row>
    <row r="119" spans="1:5" ht="12" customHeight="1">
      <c r="A119" s="312" t="s">
        <v>316</v>
      </c>
      <c r="B119" s="153" t="s">
        <v>303</v>
      </c>
      <c r="C119" s="157"/>
      <c r="D119" s="157">
        <v>16107</v>
      </c>
      <c r="E119" s="157">
        <v>16107</v>
      </c>
    </row>
    <row r="120" spans="1:5" ht="12" customHeight="1">
      <c r="A120" s="312" t="s">
        <v>317</v>
      </c>
      <c r="B120" s="153" t="s">
        <v>318</v>
      </c>
      <c r="C120" s="157"/>
      <c r="D120" s="157"/>
      <c r="E120" s="157"/>
    </row>
    <row r="121" spans="1:5" ht="12" customHeight="1" thickBot="1">
      <c r="A121" s="321" t="s">
        <v>319</v>
      </c>
      <c r="B121" s="153" t="s">
        <v>320</v>
      </c>
      <c r="C121" s="159"/>
      <c r="D121" s="159"/>
      <c r="E121" s="159"/>
    </row>
    <row r="122" spans="1:5" ht="12" customHeight="1" thickBot="1">
      <c r="A122" s="146" t="s">
        <v>9</v>
      </c>
      <c r="B122" s="149" t="s">
        <v>321</v>
      </c>
      <c r="C122" s="167">
        <f>+C123+C124</f>
        <v>400</v>
      </c>
      <c r="D122" s="167">
        <f>+D123+D124</f>
        <v>0</v>
      </c>
      <c r="E122" s="167">
        <f>+E123+E124</f>
        <v>0</v>
      </c>
    </row>
    <row r="123" spans="1:5" ht="12" customHeight="1">
      <c r="A123" s="312" t="s">
        <v>60</v>
      </c>
      <c r="B123" s="130" t="s">
        <v>46</v>
      </c>
      <c r="C123" s="294">
        <v>400</v>
      </c>
      <c r="D123" s="294"/>
      <c r="E123" s="294"/>
    </row>
    <row r="124" spans="1:5" ht="12" customHeight="1" thickBot="1">
      <c r="A124" s="314" t="s">
        <v>61</v>
      </c>
      <c r="B124" s="133" t="s">
        <v>47</v>
      </c>
      <c r="C124" s="295"/>
      <c r="D124" s="295"/>
      <c r="E124" s="295"/>
    </row>
    <row r="125" spans="1:5" ht="12" customHeight="1" thickBot="1">
      <c r="A125" s="146" t="s">
        <v>10</v>
      </c>
      <c r="B125" s="149" t="s">
        <v>322</v>
      </c>
      <c r="C125" s="167">
        <f>+C92+C108+C122</f>
        <v>182756</v>
      </c>
      <c r="D125" s="167">
        <f>+D92+D108+D122</f>
        <v>447723</v>
      </c>
      <c r="E125" s="167">
        <f>+E92+E108+E122</f>
        <v>408580</v>
      </c>
    </row>
    <row r="126" spans="1:5" ht="12" customHeight="1" thickBot="1">
      <c r="A126" s="146" t="s">
        <v>11</v>
      </c>
      <c r="B126" s="149" t="s">
        <v>425</v>
      </c>
      <c r="C126" s="167">
        <f>+C127+C128+C129</f>
        <v>0</v>
      </c>
      <c r="D126" s="167">
        <f>+D127+D128+D129</f>
        <v>0</v>
      </c>
      <c r="E126" s="167">
        <f>+E127+E128+E129</f>
        <v>0</v>
      </c>
    </row>
    <row r="127" spans="1:5" ht="12" customHeight="1">
      <c r="A127" s="312" t="s">
        <v>64</v>
      </c>
      <c r="B127" s="130" t="s">
        <v>324</v>
      </c>
      <c r="C127" s="157"/>
      <c r="D127" s="157"/>
      <c r="E127" s="157"/>
    </row>
    <row r="128" spans="1:5" ht="12" customHeight="1">
      <c r="A128" s="312" t="s">
        <v>65</v>
      </c>
      <c r="B128" s="130" t="s">
        <v>325</v>
      </c>
      <c r="C128" s="157"/>
      <c r="D128" s="157"/>
      <c r="E128" s="157"/>
    </row>
    <row r="129" spans="1:11" ht="12" customHeight="1" thickBot="1">
      <c r="A129" s="321" t="s">
        <v>66</v>
      </c>
      <c r="B129" s="128" t="s">
        <v>326</v>
      </c>
      <c r="C129" s="157"/>
      <c r="D129" s="157"/>
      <c r="E129" s="157"/>
    </row>
    <row r="130" spans="1:11" ht="12" customHeight="1" thickBot="1">
      <c r="A130" s="146" t="s">
        <v>12</v>
      </c>
      <c r="B130" s="149" t="s">
        <v>327</v>
      </c>
      <c r="C130" s="167">
        <f>+C131+C132+C133+C134</f>
        <v>0</v>
      </c>
      <c r="D130" s="167">
        <f>+D131+D132+D133+D134</f>
        <v>300000</v>
      </c>
      <c r="E130" s="167">
        <f>+E131+E132+E133+E134</f>
        <v>300000</v>
      </c>
    </row>
    <row r="131" spans="1:11" ht="12" customHeight="1">
      <c r="A131" s="312" t="s">
        <v>67</v>
      </c>
      <c r="B131" s="130" t="s">
        <v>328</v>
      </c>
      <c r="C131" s="157"/>
      <c r="D131" s="157">
        <v>300000</v>
      </c>
      <c r="E131" s="157">
        <v>300000</v>
      </c>
    </row>
    <row r="132" spans="1:11" ht="12" customHeight="1">
      <c r="A132" s="312" t="s">
        <v>68</v>
      </c>
      <c r="B132" s="130" t="s">
        <v>329</v>
      </c>
      <c r="C132" s="157"/>
      <c r="D132" s="157"/>
      <c r="E132" s="157"/>
    </row>
    <row r="133" spans="1:11" ht="12" customHeight="1">
      <c r="A133" s="312" t="s">
        <v>225</v>
      </c>
      <c r="B133" s="130" t="s">
        <v>330</v>
      </c>
      <c r="C133" s="157"/>
      <c r="D133" s="157"/>
      <c r="E133" s="157"/>
    </row>
    <row r="134" spans="1:11" s="105" customFormat="1" ht="12" customHeight="1" thickBot="1">
      <c r="A134" s="321" t="s">
        <v>227</v>
      </c>
      <c r="B134" s="128" t="s">
        <v>331</v>
      </c>
      <c r="C134" s="157"/>
      <c r="D134" s="157"/>
      <c r="E134" s="157"/>
    </row>
    <row r="135" spans="1:11" ht="13.5" thickBot="1">
      <c r="A135" s="146" t="s">
        <v>13</v>
      </c>
      <c r="B135" s="149" t="s">
        <v>453</v>
      </c>
      <c r="C135" s="296">
        <f>+C136+C137+C139+C140+C138</f>
        <v>0</v>
      </c>
      <c r="D135" s="296">
        <f>+D136+D137+D139+D140+D138</f>
        <v>5333</v>
      </c>
      <c r="E135" s="296">
        <f>+E136+E137+E139+E140+E138</f>
        <v>4484</v>
      </c>
      <c r="K135" s="275"/>
    </row>
    <row r="136" spans="1:11">
      <c r="A136" s="312" t="s">
        <v>69</v>
      </c>
      <c r="B136" s="130" t="s">
        <v>333</v>
      </c>
      <c r="C136" s="157"/>
      <c r="D136" s="157"/>
      <c r="E136" s="157"/>
    </row>
    <row r="137" spans="1:11" ht="12" customHeight="1">
      <c r="A137" s="312" t="s">
        <v>70</v>
      </c>
      <c r="B137" s="130" t="s">
        <v>334</v>
      </c>
      <c r="C137" s="157"/>
      <c r="D137" s="157">
        <v>5333</v>
      </c>
      <c r="E137" s="157">
        <v>4484</v>
      </c>
    </row>
    <row r="138" spans="1:11" ht="12" customHeight="1">
      <c r="A138" s="312" t="s">
        <v>234</v>
      </c>
      <c r="B138" s="130" t="s">
        <v>452</v>
      </c>
      <c r="C138" s="157"/>
      <c r="D138" s="157"/>
      <c r="E138" s="157"/>
    </row>
    <row r="139" spans="1:11" s="105" customFormat="1" ht="12" customHeight="1">
      <c r="A139" s="312" t="s">
        <v>236</v>
      </c>
      <c r="B139" s="130" t="s">
        <v>335</v>
      </c>
      <c r="C139" s="157"/>
      <c r="D139" s="157"/>
      <c r="E139" s="157"/>
    </row>
    <row r="140" spans="1:11" s="105" customFormat="1" ht="12" customHeight="1" thickBot="1">
      <c r="A140" s="321" t="s">
        <v>451</v>
      </c>
      <c r="B140" s="128" t="s">
        <v>336</v>
      </c>
      <c r="C140" s="157"/>
      <c r="D140" s="157"/>
      <c r="E140" s="157"/>
    </row>
    <row r="141" spans="1:11" s="105" customFormat="1" ht="12" customHeight="1" thickBot="1">
      <c r="A141" s="146" t="s">
        <v>14</v>
      </c>
      <c r="B141" s="149" t="s">
        <v>426</v>
      </c>
      <c r="C141" s="298">
        <f>+C142+C143+C144+C145</f>
        <v>0</v>
      </c>
      <c r="D141" s="298">
        <f>+D142+D143+D144+D145</f>
        <v>0</v>
      </c>
      <c r="E141" s="298">
        <f>+E142+E143+E144+E145</f>
        <v>0</v>
      </c>
    </row>
    <row r="142" spans="1:11" s="105" customFormat="1" ht="12" customHeight="1">
      <c r="A142" s="312" t="s">
        <v>131</v>
      </c>
      <c r="B142" s="130" t="s">
        <v>338</v>
      </c>
      <c r="C142" s="157"/>
      <c r="D142" s="157"/>
      <c r="E142" s="157"/>
    </row>
    <row r="143" spans="1:11" s="105" customFormat="1" ht="12" customHeight="1">
      <c r="A143" s="312" t="s">
        <v>132</v>
      </c>
      <c r="B143" s="130" t="s">
        <v>339</v>
      </c>
      <c r="C143" s="157"/>
      <c r="D143" s="157"/>
      <c r="E143" s="157"/>
    </row>
    <row r="144" spans="1:11" s="105" customFormat="1" ht="12" customHeight="1">
      <c r="A144" s="312" t="s">
        <v>153</v>
      </c>
      <c r="B144" s="130" t="s">
        <v>340</v>
      </c>
      <c r="C144" s="157"/>
      <c r="D144" s="157"/>
      <c r="E144" s="157"/>
    </row>
    <row r="145" spans="1:5" ht="12.75" customHeight="1" thickBot="1">
      <c r="A145" s="312" t="s">
        <v>242</v>
      </c>
      <c r="B145" s="130" t="s">
        <v>341</v>
      </c>
      <c r="C145" s="157"/>
      <c r="D145" s="157"/>
      <c r="E145" s="157"/>
    </row>
    <row r="146" spans="1:5" ht="12" customHeight="1" thickBot="1">
      <c r="A146" s="146" t="s">
        <v>15</v>
      </c>
      <c r="B146" s="149" t="s">
        <v>342</v>
      </c>
      <c r="C146" s="311">
        <f>+C126+C130+C135+C141</f>
        <v>0</v>
      </c>
      <c r="D146" s="311">
        <f>+D126+D130+D135+D141</f>
        <v>305333</v>
      </c>
      <c r="E146" s="311">
        <f>+E126+E130+E135+E141</f>
        <v>304484</v>
      </c>
    </row>
    <row r="147" spans="1:5" ht="15" customHeight="1" thickBot="1">
      <c r="A147" s="323" t="s">
        <v>16</v>
      </c>
      <c r="B147" s="169" t="s">
        <v>343</v>
      </c>
      <c r="C147" s="311">
        <f>+C125+C146</f>
        <v>182756</v>
      </c>
      <c r="D147" s="311">
        <f>+D125+D146</f>
        <v>753056</v>
      </c>
      <c r="E147" s="311">
        <f>+E125+E146</f>
        <v>713064</v>
      </c>
    </row>
    <row r="148" spans="1:5" ht="13.5" thickBot="1">
      <c r="A148" s="28"/>
      <c r="B148" s="29"/>
      <c r="C148" s="30"/>
      <c r="D148" s="30"/>
      <c r="E148" s="30"/>
    </row>
    <row r="149" spans="1:5" ht="15" customHeight="1" thickBot="1">
      <c r="A149" s="372" t="s">
        <v>481</v>
      </c>
      <c r="B149" s="373"/>
      <c r="C149" s="95">
        <v>6</v>
      </c>
      <c r="D149" s="96">
        <v>6</v>
      </c>
      <c r="E149" s="93">
        <v>6</v>
      </c>
    </row>
    <row r="150" spans="1:5" ht="14.25" customHeight="1" thickBot="1">
      <c r="A150" s="374" t="s">
        <v>480</v>
      </c>
      <c r="B150" s="375"/>
      <c r="C150" s="95">
        <v>182</v>
      </c>
      <c r="D150" s="96">
        <v>187</v>
      </c>
      <c r="E150" s="93">
        <v>187</v>
      </c>
    </row>
  </sheetData>
  <sheetProtection formatCells="0"/>
  <mergeCells count="4">
    <mergeCell ref="B2:D2"/>
    <mergeCell ref="B3:D3"/>
    <mergeCell ref="A7:E7"/>
    <mergeCell ref="A91:E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0"/>
  <sheetViews>
    <sheetView zoomScaleSheetLayoutView="100" workbookViewId="0">
      <selection activeCell="H8" sqref="H8"/>
    </sheetView>
  </sheetViews>
  <sheetFormatPr defaultRowHeight="12.75"/>
  <cols>
    <col min="1" max="1" width="14.83203125" style="303" customWidth="1"/>
    <col min="2" max="2" width="65.33203125" style="304" customWidth="1"/>
    <col min="3" max="5" width="17" style="305" customWidth="1"/>
    <col min="6" max="16384" width="9.33203125" style="24"/>
  </cols>
  <sheetData>
    <row r="1" spans="1:5" s="279" customFormat="1" ht="16.5" customHeight="1" thickBot="1">
      <c r="A1" s="278"/>
      <c r="B1" s="280"/>
      <c r="C1" s="325"/>
      <c r="D1" s="290"/>
      <c r="E1" s="325" t="str">
        <f>+CONCATENATE("6.1.2. melléklet a ……/",LEFT(ÖSSZEFÜGGÉSEK!A4,4)+1,". (……) önkormányzati rendelethez")</f>
        <v>6.1.2. melléklet a ……/2016. (……) önkormányzati rendelethez</v>
      </c>
    </row>
    <row r="2" spans="1:5" s="326" customFormat="1" ht="15.75" customHeight="1">
      <c r="A2" s="306" t="s">
        <v>52</v>
      </c>
      <c r="B2" s="436" t="s">
        <v>482</v>
      </c>
      <c r="C2" s="437"/>
      <c r="D2" s="438"/>
      <c r="E2" s="299" t="s">
        <v>41</v>
      </c>
    </row>
    <row r="3" spans="1:5" s="326" customFormat="1" ht="24.75" thickBot="1">
      <c r="A3" s="324" t="s">
        <v>421</v>
      </c>
      <c r="B3" s="439" t="s">
        <v>455</v>
      </c>
      <c r="C3" s="440"/>
      <c r="D3" s="441"/>
      <c r="E3" s="274" t="s">
        <v>49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28" customFormat="1" ht="12" customHeight="1" thickBot="1">
      <c r="A8" s="146" t="s">
        <v>7</v>
      </c>
      <c r="B8" s="142" t="s">
        <v>185</v>
      </c>
      <c r="C8" s="173">
        <f>SUM(C9:C14)</f>
        <v>0</v>
      </c>
      <c r="D8" s="173">
        <f>SUM(D9:D14)</f>
        <v>0</v>
      </c>
      <c r="E8" s="156">
        <f>SUM(E9:E14)</f>
        <v>0</v>
      </c>
    </row>
    <row r="9" spans="1:5" s="302" customFormat="1" ht="12" customHeight="1">
      <c r="A9" s="312" t="s">
        <v>71</v>
      </c>
      <c r="B9" s="184" t="s">
        <v>186</v>
      </c>
      <c r="C9" s="175"/>
      <c r="D9" s="175"/>
      <c r="E9" s="158"/>
    </row>
    <row r="10" spans="1:5" s="329" customFormat="1" ht="12" customHeight="1">
      <c r="A10" s="313" t="s">
        <v>72</v>
      </c>
      <c r="B10" s="185" t="s">
        <v>187</v>
      </c>
      <c r="C10" s="174"/>
      <c r="D10" s="174"/>
      <c r="E10" s="157"/>
    </row>
    <row r="11" spans="1:5" s="329" customFormat="1" ht="12" customHeight="1">
      <c r="A11" s="313" t="s">
        <v>73</v>
      </c>
      <c r="B11" s="185" t="s">
        <v>188</v>
      </c>
      <c r="C11" s="174"/>
      <c r="D11" s="174"/>
      <c r="E11" s="157"/>
    </row>
    <row r="12" spans="1:5" s="329" customFormat="1" ht="12" customHeight="1">
      <c r="A12" s="313" t="s">
        <v>74</v>
      </c>
      <c r="B12" s="185" t="s">
        <v>189</v>
      </c>
      <c r="C12" s="174"/>
      <c r="D12" s="174"/>
      <c r="E12" s="157"/>
    </row>
    <row r="13" spans="1:5" s="329" customFormat="1" ht="12" customHeight="1">
      <c r="A13" s="313" t="s">
        <v>107</v>
      </c>
      <c r="B13" s="391" t="s">
        <v>523</v>
      </c>
      <c r="C13" s="174"/>
      <c r="D13" s="174"/>
      <c r="E13" s="157"/>
    </row>
    <row r="14" spans="1:5" s="302" customFormat="1" ht="12" customHeight="1" thickBot="1">
      <c r="A14" s="314" t="s">
        <v>75</v>
      </c>
      <c r="B14" s="121" t="s">
        <v>524</v>
      </c>
      <c r="C14" s="176"/>
      <c r="D14" s="176"/>
      <c r="E14" s="159"/>
    </row>
    <row r="15" spans="1:5" s="302" customFormat="1" ht="12" customHeight="1" thickBot="1">
      <c r="A15" s="146" t="s">
        <v>8</v>
      </c>
      <c r="B15" s="163" t="s">
        <v>190</v>
      </c>
      <c r="C15" s="173">
        <f>SUM(C16:C20)</f>
        <v>0</v>
      </c>
      <c r="D15" s="173">
        <f>SUM(D16:D20)</f>
        <v>0</v>
      </c>
      <c r="E15" s="156">
        <f>SUM(E16:E20)</f>
        <v>0</v>
      </c>
    </row>
    <row r="16" spans="1:5" s="302" customFormat="1" ht="12" customHeight="1">
      <c r="A16" s="312" t="s">
        <v>77</v>
      </c>
      <c r="B16" s="184" t="s">
        <v>191</v>
      </c>
      <c r="C16" s="175"/>
      <c r="D16" s="175"/>
      <c r="E16" s="158"/>
    </row>
    <row r="17" spans="1:5" s="302" customFormat="1" ht="12" customHeight="1">
      <c r="A17" s="313" t="s">
        <v>78</v>
      </c>
      <c r="B17" s="185" t="s">
        <v>192</v>
      </c>
      <c r="C17" s="174"/>
      <c r="D17" s="174"/>
      <c r="E17" s="157"/>
    </row>
    <row r="18" spans="1:5" s="302" customFormat="1" ht="12" customHeight="1">
      <c r="A18" s="313" t="s">
        <v>79</v>
      </c>
      <c r="B18" s="185" t="s">
        <v>193</v>
      </c>
      <c r="C18" s="174"/>
      <c r="D18" s="174"/>
      <c r="E18" s="157"/>
    </row>
    <row r="19" spans="1:5" s="302" customFormat="1" ht="12" customHeight="1">
      <c r="A19" s="313" t="s">
        <v>80</v>
      </c>
      <c r="B19" s="185" t="s">
        <v>194</v>
      </c>
      <c r="C19" s="174"/>
      <c r="D19" s="174"/>
      <c r="E19" s="157"/>
    </row>
    <row r="20" spans="1:5" s="302" customFormat="1" ht="12" customHeight="1">
      <c r="A20" s="313" t="s">
        <v>81</v>
      </c>
      <c r="B20" s="185" t="s">
        <v>195</v>
      </c>
      <c r="C20" s="174"/>
      <c r="D20" s="174"/>
      <c r="E20" s="157"/>
    </row>
    <row r="21" spans="1:5" s="329" customFormat="1" ht="12" customHeight="1" thickBot="1">
      <c r="A21" s="314" t="s">
        <v>88</v>
      </c>
      <c r="B21" s="186" t="s">
        <v>196</v>
      </c>
      <c r="C21" s="176"/>
      <c r="D21" s="176"/>
      <c r="E21" s="159"/>
    </row>
    <row r="22" spans="1:5" s="329" customFormat="1" ht="12" customHeight="1" thickBot="1">
      <c r="A22" s="146" t="s">
        <v>9</v>
      </c>
      <c r="B22" s="142" t="s">
        <v>197</v>
      </c>
      <c r="C22" s="173">
        <f>SUM(C23:C27)</f>
        <v>0</v>
      </c>
      <c r="D22" s="173">
        <f>SUM(D23:D27)</f>
        <v>0</v>
      </c>
      <c r="E22" s="156">
        <f>SUM(E23:E27)</f>
        <v>0</v>
      </c>
    </row>
    <row r="23" spans="1:5" s="329" customFormat="1" ht="12" customHeight="1">
      <c r="A23" s="312" t="s">
        <v>60</v>
      </c>
      <c r="B23" s="184" t="s">
        <v>198</v>
      </c>
      <c r="C23" s="175"/>
      <c r="D23" s="175"/>
      <c r="E23" s="158"/>
    </row>
    <row r="24" spans="1:5" s="302" customFormat="1" ht="12" customHeight="1">
      <c r="A24" s="313" t="s">
        <v>61</v>
      </c>
      <c r="B24" s="185" t="s">
        <v>199</v>
      </c>
      <c r="C24" s="174"/>
      <c r="D24" s="174"/>
      <c r="E24" s="157"/>
    </row>
    <row r="25" spans="1:5" s="329" customFormat="1" ht="12" customHeight="1">
      <c r="A25" s="313" t="s">
        <v>62</v>
      </c>
      <c r="B25" s="185" t="s">
        <v>200</v>
      </c>
      <c r="C25" s="174"/>
      <c r="D25" s="174"/>
      <c r="E25" s="157"/>
    </row>
    <row r="26" spans="1:5" s="329" customFormat="1" ht="12" customHeight="1">
      <c r="A26" s="313" t="s">
        <v>63</v>
      </c>
      <c r="B26" s="185" t="s">
        <v>201</v>
      </c>
      <c r="C26" s="174"/>
      <c r="D26" s="174"/>
      <c r="E26" s="157"/>
    </row>
    <row r="27" spans="1:5" s="329" customFormat="1" ht="12" customHeight="1">
      <c r="A27" s="313" t="s">
        <v>121</v>
      </c>
      <c r="B27" s="185" t="s">
        <v>202</v>
      </c>
      <c r="C27" s="174"/>
      <c r="D27" s="174"/>
      <c r="E27" s="157"/>
    </row>
    <row r="28" spans="1:5" s="329" customFormat="1" ht="12" customHeight="1" thickBot="1">
      <c r="A28" s="314" t="s">
        <v>122</v>
      </c>
      <c r="B28" s="186" t="s">
        <v>203</v>
      </c>
      <c r="C28" s="176"/>
      <c r="D28" s="176"/>
      <c r="E28" s="159"/>
    </row>
    <row r="29" spans="1:5" s="329" customFormat="1" ht="12" customHeight="1" thickBot="1">
      <c r="A29" s="146" t="s">
        <v>123</v>
      </c>
      <c r="B29" s="142" t="s">
        <v>475</v>
      </c>
      <c r="C29" s="179">
        <f>SUM(C30:C35)</f>
        <v>0</v>
      </c>
      <c r="D29" s="179">
        <f>SUM(D30:D35)</f>
        <v>0</v>
      </c>
      <c r="E29" s="192">
        <f>SUM(E30:E35)</f>
        <v>0</v>
      </c>
    </row>
    <row r="30" spans="1:5" s="329" customFormat="1" ht="12" customHeight="1">
      <c r="A30" s="312" t="s">
        <v>204</v>
      </c>
      <c r="B30" s="184" t="s">
        <v>486</v>
      </c>
      <c r="C30" s="175"/>
      <c r="D30" s="175">
        <f>+D31+D32</f>
        <v>0</v>
      </c>
      <c r="E30" s="158">
        <f>+E31+E32</f>
        <v>0</v>
      </c>
    </row>
    <row r="31" spans="1:5" s="329" customFormat="1" ht="12" customHeight="1">
      <c r="A31" s="313" t="s">
        <v>205</v>
      </c>
      <c r="B31" s="376" t="s">
        <v>487</v>
      </c>
      <c r="C31" s="174"/>
      <c r="D31" s="174"/>
      <c r="E31" s="157"/>
    </row>
    <row r="32" spans="1:5" s="329" customFormat="1" ht="12" customHeight="1">
      <c r="A32" s="313" t="s">
        <v>206</v>
      </c>
      <c r="B32" s="376" t="s">
        <v>488</v>
      </c>
      <c r="C32" s="174"/>
      <c r="D32" s="174"/>
      <c r="E32" s="157"/>
    </row>
    <row r="33" spans="1:5" s="329" customFormat="1" ht="12" customHeight="1">
      <c r="A33" s="313" t="s">
        <v>490</v>
      </c>
      <c r="B33" s="376" t="s">
        <v>489</v>
      </c>
      <c r="C33" s="174"/>
      <c r="D33" s="174"/>
      <c r="E33" s="157"/>
    </row>
    <row r="34" spans="1:5" s="329" customFormat="1" ht="12" customHeight="1">
      <c r="A34" s="313" t="s">
        <v>476</v>
      </c>
      <c r="B34" s="185" t="s">
        <v>491</v>
      </c>
      <c r="C34" s="174"/>
      <c r="D34" s="174"/>
      <c r="E34" s="157"/>
    </row>
    <row r="35" spans="1:5" s="329" customFormat="1" ht="12" customHeight="1">
      <c r="A35" s="313" t="s">
        <v>477</v>
      </c>
      <c r="B35" s="164" t="s">
        <v>207</v>
      </c>
      <c r="C35" s="174"/>
      <c r="D35" s="174"/>
      <c r="E35" s="293"/>
    </row>
    <row r="36" spans="1:5" s="329" customFormat="1" ht="12" customHeight="1" thickBot="1">
      <c r="A36" s="322" t="s">
        <v>478</v>
      </c>
      <c r="B36" s="377" t="s">
        <v>208</v>
      </c>
      <c r="C36" s="83"/>
      <c r="D36" s="83"/>
      <c r="E36" s="297"/>
    </row>
    <row r="37" spans="1:5" s="329" customFormat="1" ht="12" customHeight="1" thickBot="1">
      <c r="A37" s="146" t="s">
        <v>11</v>
      </c>
      <c r="B37" s="142" t="s">
        <v>209</v>
      </c>
      <c r="C37" s="173">
        <f>SUM(C38:C47)</f>
        <v>0</v>
      </c>
      <c r="D37" s="173">
        <f>SUM(D38:D47)</f>
        <v>0</v>
      </c>
      <c r="E37" s="156">
        <f>SUM(E38:E47)</f>
        <v>0</v>
      </c>
    </row>
    <row r="38" spans="1:5" s="329" customFormat="1" ht="12" customHeight="1">
      <c r="A38" s="312" t="s">
        <v>64</v>
      </c>
      <c r="B38" s="184" t="s">
        <v>210</v>
      </c>
      <c r="C38" s="175"/>
      <c r="D38" s="175"/>
      <c r="E38" s="158"/>
    </row>
    <row r="39" spans="1:5" s="329" customFormat="1" ht="12" customHeight="1">
      <c r="A39" s="313" t="s">
        <v>65</v>
      </c>
      <c r="B39" s="185" t="s">
        <v>211</v>
      </c>
      <c r="C39" s="174"/>
      <c r="D39" s="174"/>
      <c r="E39" s="157"/>
    </row>
    <row r="40" spans="1:5" s="329" customFormat="1" ht="12" customHeight="1">
      <c r="A40" s="313" t="s">
        <v>66</v>
      </c>
      <c r="B40" s="185" t="s">
        <v>212</v>
      </c>
      <c r="C40" s="174"/>
      <c r="D40" s="174"/>
      <c r="E40" s="157"/>
    </row>
    <row r="41" spans="1:5" s="329" customFormat="1" ht="12" customHeight="1">
      <c r="A41" s="313" t="s">
        <v>125</v>
      </c>
      <c r="B41" s="185" t="s">
        <v>213</v>
      </c>
      <c r="C41" s="174"/>
      <c r="D41" s="174"/>
      <c r="E41" s="157"/>
    </row>
    <row r="42" spans="1:5" s="329" customFormat="1" ht="12" customHeight="1">
      <c r="A42" s="313" t="s">
        <v>126</v>
      </c>
      <c r="B42" s="185" t="s">
        <v>214</v>
      </c>
      <c r="C42" s="174"/>
      <c r="D42" s="174"/>
      <c r="E42" s="157"/>
    </row>
    <row r="43" spans="1:5" s="329" customFormat="1" ht="12" customHeight="1">
      <c r="A43" s="313" t="s">
        <v>127</v>
      </c>
      <c r="B43" s="185" t="s">
        <v>215</v>
      </c>
      <c r="C43" s="174"/>
      <c r="D43" s="174"/>
      <c r="E43" s="157"/>
    </row>
    <row r="44" spans="1:5" s="329" customFormat="1" ht="12" customHeight="1">
      <c r="A44" s="313" t="s">
        <v>128</v>
      </c>
      <c r="B44" s="185" t="s">
        <v>216</v>
      </c>
      <c r="C44" s="174"/>
      <c r="D44" s="174"/>
      <c r="E44" s="157"/>
    </row>
    <row r="45" spans="1:5" s="329" customFormat="1" ht="12" customHeight="1">
      <c r="A45" s="313" t="s">
        <v>129</v>
      </c>
      <c r="B45" s="185" t="s">
        <v>217</v>
      </c>
      <c r="C45" s="174"/>
      <c r="D45" s="174"/>
      <c r="E45" s="157"/>
    </row>
    <row r="46" spans="1:5" s="329" customFormat="1" ht="12" customHeight="1">
      <c r="A46" s="313" t="s">
        <v>218</v>
      </c>
      <c r="B46" s="185" t="s">
        <v>219</v>
      </c>
      <c r="C46" s="177"/>
      <c r="D46" s="177"/>
      <c r="E46" s="160"/>
    </row>
    <row r="47" spans="1:5" s="302" customFormat="1" ht="12" customHeight="1" thickBot="1">
      <c r="A47" s="314" t="s">
        <v>220</v>
      </c>
      <c r="B47" s="186" t="s">
        <v>221</v>
      </c>
      <c r="C47" s="178"/>
      <c r="D47" s="178"/>
      <c r="E47" s="161"/>
    </row>
    <row r="48" spans="1:5" s="329" customFormat="1" ht="12" customHeight="1" thickBot="1">
      <c r="A48" s="146" t="s">
        <v>12</v>
      </c>
      <c r="B48" s="142" t="s">
        <v>222</v>
      </c>
      <c r="C48" s="173">
        <f>SUM(C49:C53)</f>
        <v>0</v>
      </c>
      <c r="D48" s="173">
        <f>SUM(D49:D53)</f>
        <v>0</v>
      </c>
      <c r="E48" s="156">
        <f>SUM(E49:E53)</f>
        <v>0</v>
      </c>
    </row>
    <row r="49" spans="1:5" s="329" customFormat="1" ht="12" customHeight="1">
      <c r="A49" s="312" t="s">
        <v>67</v>
      </c>
      <c r="B49" s="184" t="s">
        <v>223</v>
      </c>
      <c r="C49" s="194"/>
      <c r="D49" s="194"/>
      <c r="E49" s="162"/>
    </row>
    <row r="50" spans="1:5" s="329" customFormat="1" ht="12" customHeight="1">
      <c r="A50" s="313" t="s">
        <v>68</v>
      </c>
      <c r="B50" s="185" t="s">
        <v>224</v>
      </c>
      <c r="C50" s="177"/>
      <c r="D50" s="177"/>
      <c r="E50" s="160"/>
    </row>
    <row r="51" spans="1:5" s="329" customFormat="1" ht="12" customHeight="1">
      <c r="A51" s="313" t="s">
        <v>225</v>
      </c>
      <c r="B51" s="185" t="s">
        <v>226</v>
      </c>
      <c r="C51" s="177"/>
      <c r="D51" s="177"/>
      <c r="E51" s="160"/>
    </row>
    <row r="52" spans="1:5" s="329" customFormat="1" ht="12" customHeight="1">
      <c r="A52" s="313" t="s">
        <v>227</v>
      </c>
      <c r="B52" s="185" t="s">
        <v>228</v>
      </c>
      <c r="C52" s="177"/>
      <c r="D52" s="177"/>
      <c r="E52" s="160"/>
    </row>
    <row r="53" spans="1:5" s="329" customFormat="1" ht="12" customHeight="1" thickBot="1">
      <c r="A53" s="314" t="s">
        <v>229</v>
      </c>
      <c r="B53" s="186" t="s">
        <v>230</v>
      </c>
      <c r="C53" s="178"/>
      <c r="D53" s="178"/>
      <c r="E53" s="161"/>
    </row>
    <row r="54" spans="1:5" s="329" customFormat="1" ht="12" customHeight="1" thickBot="1">
      <c r="A54" s="146" t="s">
        <v>130</v>
      </c>
      <c r="B54" s="142" t="s">
        <v>231</v>
      </c>
      <c r="C54" s="173">
        <f>SUM(C55:C57)</f>
        <v>240</v>
      </c>
      <c r="D54" s="173">
        <f>SUM(D55:D57)</f>
        <v>240</v>
      </c>
      <c r="E54" s="156">
        <f>SUM(E55:E57)</f>
        <v>240</v>
      </c>
    </row>
    <row r="55" spans="1:5" s="302" customFormat="1" ht="12" customHeight="1">
      <c r="A55" s="312" t="s">
        <v>69</v>
      </c>
      <c r="B55" s="184" t="s">
        <v>232</v>
      </c>
      <c r="C55" s="175"/>
      <c r="D55" s="175"/>
      <c r="E55" s="158"/>
    </row>
    <row r="56" spans="1:5" s="302" customFormat="1" ht="12" customHeight="1">
      <c r="A56" s="313" t="s">
        <v>70</v>
      </c>
      <c r="B56" s="185" t="s">
        <v>233</v>
      </c>
      <c r="C56" s="174"/>
      <c r="D56" s="174"/>
      <c r="E56" s="157"/>
    </row>
    <row r="57" spans="1:5" s="302" customFormat="1" ht="12" customHeight="1">
      <c r="A57" s="313" t="s">
        <v>234</v>
      </c>
      <c r="B57" s="185" t="s">
        <v>235</v>
      </c>
      <c r="C57" s="174">
        <v>240</v>
      </c>
      <c r="D57" s="174">
        <v>240</v>
      </c>
      <c r="E57" s="157">
        <v>240</v>
      </c>
    </row>
    <row r="58" spans="1:5" s="302" customFormat="1" ht="12" customHeight="1" thickBot="1">
      <c r="A58" s="314" t="s">
        <v>236</v>
      </c>
      <c r="B58" s="186" t="s">
        <v>237</v>
      </c>
      <c r="C58" s="176"/>
      <c r="D58" s="176"/>
      <c r="E58" s="159"/>
    </row>
    <row r="59" spans="1:5" s="329" customFormat="1" ht="12" customHeight="1" thickBot="1">
      <c r="A59" s="146" t="s">
        <v>14</v>
      </c>
      <c r="B59" s="163" t="s">
        <v>238</v>
      </c>
      <c r="C59" s="173">
        <f>SUM(C60:C62)</f>
        <v>0</v>
      </c>
      <c r="D59" s="173">
        <f>SUM(D60:D62)</f>
        <v>0</v>
      </c>
      <c r="E59" s="156">
        <f>SUM(E60:E62)</f>
        <v>0</v>
      </c>
    </row>
    <row r="60" spans="1:5" s="329" customFormat="1" ht="12" customHeight="1">
      <c r="A60" s="312" t="s">
        <v>131</v>
      </c>
      <c r="B60" s="184" t="s">
        <v>239</v>
      </c>
      <c r="C60" s="177"/>
      <c r="D60" s="177"/>
      <c r="E60" s="160"/>
    </row>
    <row r="61" spans="1:5" s="329" customFormat="1" ht="12" customHeight="1">
      <c r="A61" s="313" t="s">
        <v>132</v>
      </c>
      <c r="B61" s="185" t="s">
        <v>424</v>
      </c>
      <c r="C61" s="177"/>
      <c r="D61" s="177"/>
      <c r="E61" s="160"/>
    </row>
    <row r="62" spans="1:5" s="329" customFormat="1" ht="12" customHeight="1">
      <c r="A62" s="313" t="s">
        <v>153</v>
      </c>
      <c r="B62" s="185" t="s">
        <v>241</v>
      </c>
      <c r="C62" s="177"/>
      <c r="D62" s="177"/>
      <c r="E62" s="160"/>
    </row>
    <row r="63" spans="1:5" s="329" customFormat="1" ht="12" customHeight="1" thickBot="1">
      <c r="A63" s="314" t="s">
        <v>242</v>
      </c>
      <c r="B63" s="186" t="s">
        <v>243</v>
      </c>
      <c r="C63" s="177"/>
      <c r="D63" s="177"/>
      <c r="E63" s="160"/>
    </row>
    <row r="64" spans="1:5" s="329" customFormat="1" ht="12" customHeight="1" thickBot="1">
      <c r="A64" s="146" t="s">
        <v>15</v>
      </c>
      <c r="B64" s="142" t="s">
        <v>244</v>
      </c>
      <c r="C64" s="179">
        <f>+C8+C15+C22+C29+C37+C48+C54+C59</f>
        <v>240</v>
      </c>
      <c r="D64" s="179">
        <f>+D8+D15+D22+D29+D37+D48+D54+D59</f>
        <v>240</v>
      </c>
      <c r="E64" s="192">
        <f>+E8+E15+E22+E29+E37+E48+E54+E59</f>
        <v>240</v>
      </c>
    </row>
    <row r="65" spans="1:5" s="329" customFormat="1" ht="12" customHeight="1" thickBot="1">
      <c r="A65" s="315" t="s">
        <v>422</v>
      </c>
      <c r="B65" s="163" t="s">
        <v>246</v>
      </c>
      <c r="C65" s="173">
        <f>SUM(C66:C68)</f>
        <v>0</v>
      </c>
      <c r="D65" s="173">
        <f>SUM(D66:D68)</f>
        <v>0</v>
      </c>
      <c r="E65" s="156">
        <f>SUM(E66:E68)</f>
        <v>0</v>
      </c>
    </row>
    <row r="66" spans="1:5" s="329" customFormat="1" ht="12" customHeight="1">
      <c r="A66" s="312" t="s">
        <v>247</v>
      </c>
      <c r="B66" s="184" t="s">
        <v>248</v>
      </c>
      <c r="C66" s="177"/>
      <c r="D66" s="177"/>
      <c r="E66" s="160"/>
    </row>
    <row r="67" spans="1:5" s="329" customFormat="1" ht="12" customHeight="1">
      <c r="A67" s="313" t="s">
        <v>249</v>
      </c>
      <c r="B67" s="185" t="s">
        <v>250</v>
      </c>
      <c r="C67" s="177"/>
      <c r="D67" s="177"/>
      <c r="E67" s="160"/>
    </row>
    <row r="68" spans="1:5" s="329" customFormat="1" ht="12" customHeight="1" thickBot="1">
      <c r="A68" s="314" t="s">
        <v>251</v>
      </c>
      <c r="B68" s="308" t="s">
        <v>252</v>
      </c>
      <c r="C68" s="177"/>
      <c r="D68" s="177"/>
      <c r="E68" s="160"/>
    </row>
    <row r="69" spans="1:5" s="329" customFormat="1" ht="12" customHeight="1" thickBot="1">
      <c r="A69" s="315" t="s">
        <v>253</v>
      </c>
      <c r="B69" s="163" t="s">
        <v>254</v>
      </c>
      <c r="C69" s="173">
        <f>SUM(C70:C73)</f>
        <v>0</v>
      </c>
      <c r="D69" s="173">
        <f>SUM(D70:D73)</f>
        <v>0</v>
      </c>
      <c r="E69" s="156">
        <f>SUM(E70:E73)</f>
        <v>0</v>
      </c>
    </row>
    <row r="70" spans="1:5" s="329" customFormat="1" ht="12" customHeight="1">
      <c r="A70" s="312" t="s">
        <v>108</v>
      </c>
      <c r="B70" s="184" t="s">
        <v>255</v>
      </c>
      <c r="C70" s="177"/>
      <c r="D70" s="177"/>
      <c r="E70" s="160"/>
    </row>
    <row r="71" spans="1:5" s="329" customFormat="1" ht="12" customHeight="1">
      <c r="A71" s="313" t="s">
        <v>109</v>
      </c>
      <c r="B71" s="185" t="s">
        <v>256</v>
      </c>
      <c r="C71" s="177"/>
      <c r="D71" s="177"/>
      <c r="E71" s="160"/>
    </row>
    <row r="72" spans="1:5" s="329" customFormat="1" ht="12" customHeight="1">
      <c r="A72" s="313" t="s">
        <v>257</v>
      </c>
      <c r="B72" s="185" t="s">
        <v>258</v>
      </c>
      <c r="C72" s="177"/>
      <c r="D72" s="177"/>
      <c r="E72" s="160"/>
    </row>
    <row r="73" spans="1:5" s="329" customFormat="1" ht="12" customHeight="1" thickBot="1">
      <c r="A73" s="314" t="s">
        <v>259</v>
      </c>
      <c r="B73" s="186" t="s">
        <v>260</v>
      </c>
      <c r="C73" s="177"/>
      <c r="D73" s="177"/>
      <c r="E73" s="160"/>
    </row>
    <row r="74" spans="1:5" s="329" customFormat="1" ht="12" customHeight="1" thickBot="1">
      <c r="A74" s="315" t="s">
        <v>261</v>
      </c>
      <c r="B74" s="163" t="s">
        <v>262</v>
      </c>
      <c r="C74" s="173">
        <f>SUM(C75:C76)</f>
        <v>0</v>
      </c>
      <c r="D74" s="173">
        <f>SUM(D75:D76)</f>
        <v>0</v>
      </c>
      <c r="E74" s="156">
        <f>SUM(E75:E76)</f>
        <v>0</v>
      </c>
    </row>
    <row r="75" spans="1:5" s="329" customFormat="1" ht="12" customHeight="1">
      <c r="A75" s="312" t="s">
        <v>263</v>
      </c>
      <c r="B75" s="184" t="s">
        <v>264</v>
      </c>
      <c r="C75" s="177"/>
      <c r="D75" s="177"/>
      <c r="E75" s="160"/>
    </row>
    <row r="76" spans="1:5" s="329" customFormat="1" ht="12" customHeight="1" thickBot="1">
      <c r="A76" s="314" t="s">
        <v>265</v>
      </c>
      <c r="B76" s="186" t="s">
        <v>266</v>
      </c>
      <c r="C76" s="177"/>
      <c r="D76" s="177"/>
      <c r="E76" s="160"/>
    </row>
    <row r="77" spans="1:5" s="329" customFormat="1" ht="12" customHeight="1" thickBot="1">
      <c r="A77" s="315" t="s">
        <v>267</v>
      </c>
      <c r="B77" s="163" t="s">
        <v>268</v>
      </c>
      <c r="C77" s="173">
        <f>SUM(C78:C80)</f>
        <v>70363</v>
      </c>
      <c r="D77" s="173">
        <f>SUM(D78:D80)</f>
        <v>32651</v>
      </c>
      <c r="E77" s="156">
        <f>SUM(E78:E80)</f>
        <v>32651</v>
      </c>
    </row>
    <row r="78" spans="1:5" s="329" customFormat="1" ht="12" customHeight="1">
      <c r="A78" s="312" t="s">
        <v>269</v>
      </c>
      <c r="B78" s="184" t="s">
        <v>270</v>
      </c>
      <c r="C78" s="177"/>
      <c r="D78" s="177"/>
      <c r="E78" s="160"/>
    </row>
    <row r="79" spans="1:5" s="329" customFormat="1" ht="12" customHeight="1">
      <c r="A79" s="313" t="s">
        <v>271</v>
      </c>
      <c r="B79" s="185" t="s">
        <v>272</v>
      </c>
      <c r="C79" s="177"/>
      <c r="D79" s="177"/>
      <c r="E79" s="160"/>
    </row>
    <row r="80" spans="1:5" s="329" customFormat="1" ht="12" customHeight="1" thickBot="1">
      <c r="A80" s="314" t="s">
        <v>273</v>
      </c>
      <c r="B80" s="186" t="s">
        <v>274</v>
      </c>
      <c r="C80" s="177">
        <v>70363</v>
      </c>
      <c r="D80" s="177">
        <v>32651</v>
      </c>
      <c r="E80" s="160">
        <v>32651</v>
      </c>
    </row>
    <row r="81" spans="1:5" s="329" customFormat="1" ht="12" customHeight="1" thickBot="1">
      <c r="A81" s="315" t="s">
        <v>275</v>
      </c>
      <c r="B81" s="163" t="s">
        <v>276</v>
      </c>
      <c r="C81" s="173">
        <f>SUM(C82:C85)</f>
        <v>0</v>
      </c>
      <c r="D81" s="173">
        <f>SUM(D82:D85)</f>
        <v>0</v>
      </c>
      <c r="E81" s="156">
        <f>SUM(E82:E85)</f>
        <v>0</v>
      </c>
    </row>
    <row r="82" spans="1:5" s="329" customFormat="1" ht="12" customHeight="1">
      <c r="A82" s="316" t="s">
        <v>277</v>
      </c>
      <c r="B82" s="184" t="s">
        <v>278</v>
      </c>
      <c r="C82" s="177"/>
      <c r="D82" s="177"/>
      <c r="E82" s="160"/>
    </row>
    <row r="83" spans="1:5" s="329" customFormat="1" ht="12" customHeight="1">
      <c r="A83" s="317" t="s">
        <v>279</v>
      </c>
      <c r="B83" s="185" t="s">
        <v>280</v>
      </c>
      <c r="C83" s="177"/>
      <c r="D83" s="177"/>
      <c r="E83" s="160"/>
    </row>
    <row r="84" spans="1:5" s="329" customFormat="1" ht="12" customHeight="1">
      <c r="A84" s="317" t="s">
        <v>281</v>
      </c>
      <c r="B84" s="185" t="s">
        <v>282</v>
      </c>
      <c r="C84" s="177"/>
      <c r="D84" s="177"/>
      <c r="E84" s="160"/>
    </row>
    <row r="85" spans="1:5" s="329" customFormat="1" ht="12" customHeight="1" thickBot="1">
      <c r="A85" s="318" t="s">
        <v>283</v>
      </c>
      <c r="B85" s="186" t="s">
        <v>284</v>
      </c>
      <c r="C85" s="177"/>
      <c r="D85" s="177"/>
      <c r="E85" s="160"/>
    </row>
    <row r="86" spans="1:5" s="329" customFormat="1" ht="12" customHeight="1" thickBot="1">
      <c r="A86" s="315" t="s">
        <v>285</v>
      </c>
      <c r="B86" s="163" t="s">
        <v>286</v>
      </c>
      <c r="C86" s="198"/>
      <c r="D86" s="198"/>
      <c r="E86" s="199"/>
    </row>
    <row r="87" spans="1:5" s="329" customFormat="1" ht="12" customHeight="1" thickBot="1">
      <c r="A87" s="315" t="s">
        <v>287</v>
      </c>
      <c r="B87" s="309" t="s">
        <v>288</v>
      </c>
      <c r="C87" s="179">
        <f>+C65+C69+C74+C77+C81+C86</f>
        <v>70363</v>
      </c>
      <c r="D87" s="179">
        <f>+D65+D69+D74+D77+D81+D86</f>
        <v>32651</v>
      </c>
      <c r="E87" s="192">
        <f>+E65+E69+E74+E77+E81+E86</f>
        <v>32651</v>
      </c>
    </row>
    <row r="88" spans="1:5" s="329" customFormat="1" ht="12" customHeight="1" thickBot="1">
      <c r="A88" s="319" t="s">
        <v>289</v>
      </c>
      <c r="B88" s="310" t="s">
        <v>423</v>
      </c>
      <c r="C88" s="179">
        <f>+C64+C87</f>
        <v>70603</v>
      </c>
      <c r="D88" s="179">
        <f>+D64+D87</f>
        <v>32891</v>
      </c>
      <c r="E88" s="192">
        <f>+E64+E87</f>
        <v>32891</v>
      </c>
    </row>
    <row r="89" spans="1:5" s="329" customFormat="1" ht="15" customHeight="1">
      <c r="A89" s="284"/>
      <c r="B89" s="285"/>
      <c r="C89" s="300"/>
      <c r="D89" s="300"/>
      <c r="E89" s="300"/>
    </row>
    <row r="90" spans="1:5" ht="13.5" thickBot="1">
      <c r="A90" s="286"/>
      <c r="B90" s="287"/>
      <c r="C90" s="301"/>
      <c r="D90" s="301"/>
      <c r="E90" s="301"/>
    </row>
    <row r="91" spans="1:5" s="328" customFormat="1" ht="16.5" customHeight="1" thickBot="1">
      <c r="A91" s="433" t="s">
        <v>44</v>
      </c>
      <c r="B91" s="434"/>
      <c r="C91" s="434"/>
      <c r="D91" s="434"/>
      <c r="E91" s="435"/>
    </row>
    <row r="92" spans="1:5" s="105" customFormat="1" ht="12" customHeight="1" thickBot="1">
      <c r="A92" s="307" t="s">
        <v>7</v>
      </c>
      <c r="B92" s="145" t="s">
        <v>297</v>
      </c>
      <c r="C92" s="291">
        <f>SUM(C93:C97)</f>
        <v>9543</v>
      </c>
      <c r="D92" s="291">
        <f>SUM(D93:D97)</f>
        <v>10337</v>
      </c>
      <c r="E92" s="291">
        <f>SUM(E93:E97)</f>
        <v>10337</v>
      </c>
    </row>
    <row r="93" spans="1:5" ht="12" customHeight="1">
      <c r="A93" s="320" t="s">
        <v>71</v>
      </c>
      <c r="B93" s="131" t="s">
        <v>37</v>
      </c>
      <c r="C93" s="292">
        <v>3125</v>
      </c>
      <c r="D93" s="292">
        <v>4171</v>
      </c>
      <c r="E93" s="292">
        <v>4171</v>
      </c>
    </row>
    <row r="94" spans="1:5" ht="12" customHeight="1">
      <c r="A94" s="313" t="s">
        <v>72</v>
      </c>
      <c r="B94" s="129" t="s">
        <v>133</v>
      </c>
      <c r="C94" s="293">
        <v>990</v>
      </c>
      <c r="D94" s="293">
        <v>1126</v>
      </c>
      <c r="E94" s="293">
        <v>1126</v>
      </c>
    </row>
    <row r="95" spans="1:5" ht="12" customHeight="1">
      <c r="A95" s="313" t="s">
        <v>73</v>
      </c>
      <c r="B95" s="129" t="s">
        <v>100</v>
      </c>
      <c r="C95" s="295">
        <v>3893</v>
      </c>
      <c r="D95" s="295">
        <v>2587</v>
      </c>
      <c r="E95" s="295">
        <v>2587</v>
      </c>
    </row>
    <row r="96" spans="1:5" ht="12" customHeight="1">
      <c r="A96" s="313" t="s">
        <v>74</v>
      </c>
      <c r="B96" s="132" t="s">
        <v>134</v>
      </c>
      <c r="C96" s="295">
        <v>350</v>
      </c>
      <c r="D96" s="295">
        <v>300</v>
      </c>
      <c r="E96" s="295">
        <v>300</v>
      </c>
    </row>
    <row r="97" spans="1:5" ht="12" customHeight="1">
      <c r="A97" s="313" t="s">
        <v>83</v>
      </c>
      <c r="B97" s="140" t="s">
        <v>135</v>
      </c>
      <c r="C97" s="295">
        <f>SUM(C98:C107)</f>
        <v>1185</v>
      </c>
      <c r="D97" s="295">
        <f t="shared" ref="D97:E97" si="0">SUM(D98:D107)</f>
        <v>2153</v>
      </c>
      <c r="E97" s="295">
        <f t="shared" si="0"/>
        <v>2153</v>
      </c>
    </row>
    <row r="98" spans="1:5" ht="12" customHeight="1">
      <c r="A98" s="313" t="s">
        <v>75</v>
      </c>
      <c r="B98" s="129" t="s">
        <v>492</v>
      </c>
      <c r="C98" s="295"/>
      <c r="D98" s="295"/>
      <c r="E98" s="295"/>
    </row>
    <row r="99" spans="1:5" ht="12" customHeight="1">
      <c r="A99" s="313" t="s">
        <v>76</v>
      </c>
      <c r="B99" s="152" t="s">
        <v>298</v>
      </c>
      <c r="C99" s="295"/>
      <c r="D99" s="295"/>
      <c r="E99" s="295"/>
    </row>
    <row r="100" spans="1:5" ht="12" customHeight="1">
      <c r="A100" s="313" t="s">
        <v>84</v>
      </c>
      <c r="B100" s="153" t="s">
        <v>299</v>
      </c>
      <c r="C100" s="295"/>
      <c r="D100" s="295"/>
      <c r="E100" s="295"/>
    </row>
    <row r="101" spans="1:5" ht="12" customHeight="1">
      <c r="A101" s="313" t="s">
        <v>85</v>
      </c>
      <c r="B101" s="153" t="s">
        <v>300</v>
      </c>
      <c r="C101" s="295"/>
      <c r="D101" s="295"/>
      <c r="E101" s="295"/>
    </row>
    <row r="102" spans="1:5" ht="12" customHeight="1">
      <c r="A102" s="313" t="s">
        <v>86</v>
      </c>
      <c r="B102" s="152" t="s">
        <v>301</v>
      </c>
      <c r="C102" s="295">
        <v>300</v>
      </c>
      <c r="D102" s="295">
        <v>474</v>
      </c>
      <c r="E102" s="295">
        <v>474</v>
      </c>
    </row>
    <row r="103" spans="1:5" ht="12" customHeight="1">
      <c r="A103" s="313" t="s">
        <v>87</v>
      </c>
      <c r="B103" s="152" t="s">
        <v>302</v>
      </c>
      <c r="C103" s="295"/>
      <c r="D103" s="295"/>
      <c r="E103" s="295"/>
    </row>
    <row r="104" spans="1:5" ht="12" customHeight="1">
      <c r="A104" s="313" t="s">
        <v>89</v>
      </c>
      <c r="B104" s="153" t="s">
        <v>303</v>
      </c>
      <c r="C104" s="295"/>
      <c r="D104" s="295"/>
      <c r="E104" s="295"/>
    </row>
    <row r="105" spans="1:5" ht="12" customHeight="1">
      <c r="A105" s="321" t="s">
        <v>136</v>
      </c>
      <c r="B105" s="154" t="s">
        <v>304</v>
      </c>
      <c r="C105" s="295"/>
      <c r="D105" s="295"/>
      <c r="E105" s="295"/>
    </row>
    <row r="106" spans="1:5" ht="12" customHeight="1">
      <c r="A106" s="313" t="s">
        <v>305</v>
      </c>
      <c r="B106" s="154" t="s">
        <v>306</v>
      </c>
      <c r="C106" s="295"/>
      <c r="D106" s="295"/>
      <c r="E106" s="295"/>
    </row>
    <row r="107" spans="1:5" s="105" customFormat="1" ht="12" customHeight="1" thickBot="1">
      <c r="A107" s="322" t="s">
        <v>307</v>
      </c>
      <c r="B107" s="155" t="s">
        <v>308</v>
      </c>
      <c r="C107" s="297">
        <v>885</v>
      </c>
      <c r="D107" s="297">
        <v>1679</v>
      </c>
      <c r="E107" s="297">
        <v>1679</v>
      </c>
    </row>
    <row r="108" spans="1:5" ht="12" customHeight="1" thickBot="1">
      <c r="A108" s="146" t="s">
        <v>8</v>
      </c>
      <c r="B108" s="144" t="s">
        <v>309</v>
      </c>
      <c r="C108" s="167">
        <f>+C109+C111+C113</f>
        <v>74808</v>
      </c>
      <c r="D108" s="167">
        <f>+D109+D111+D113</f>
        <v>28568</v>
      </c>
      <c r="E108" s="167">
        <f>+E109+E111+E113</f>
        <v>28568</v>
      </c>
    </row>
    <row r="109" spans="1:5" ht="12" customHeight="1">
      <c r="A109" s="312" t="s">
        <v>77</v>
      </c>
      <c r="B109" s="129" t="s">
        <v>151</v>
      </c>
      <c r="C109" s="294">
        <v>63590</v>
      </c>
      <c r="D109" s="294">
        <v>27207</v>
      </c>
      <c r="E109" s="294">
        <v>27207</v>
      </c>
    </row>
    <row r="110" spans="1:5" ht="12" customHeight="1">
      <c r="A110" s="312" t="s">
        <v>78</v>
      </c>
      <c r="B110" s="133" t="s">
        <v>310</v>
      </c>
      <c r="C110" s="294"/>
      <c r="D110" s="294"/>
      <c r="E110" s="294"/>
    </row>
    <row r="111" spans="1:5" ht="12" customHeight="1">
      <c r="A111" s="312" t="s">
        <v>79</v>
      </c>
      <c r="B111" s="133" t="s">
        <v>137</v>
      </c>
      <c r="C111" s="293">
        <v>11218</v>
      </c>
      <c r="D111" s="293">
        <v>1361</v>
      </c>
      <c r="E111" s="293">
        <v>1361</v>
      </c>
    </row>
    <row r="112" spans="1:5" ht="12" customHeight="1">
      <c r="A112" s="312" t="s">
        <v>80</v>
      </c>
      <c r="B112" s="133" t="s">
        <v>311</v>
      </c>
      <c r="C112" s="157"/>
      <c r="D112" s="157"/>
      <c r="E112" s="157"/>
    </row>
    <row r="113" spans="1:5" ht="12" customHeight="1">
      <c r="A113" s="312" t="s">
        <v>81</v>
      </c>
      <c r="B113" s="165" t="s">
        <v>154</v>
      </c>
      <c r="C113" s="157"/>
      <c r="D113" s="157"/>
      <c r="E113" s="157"/>
    </row>
    <row r="114" spans="1:5" ht="12" customHeight="1">
      <c r="A114" s="312" t="s">
        <v>88</v>
      </c>
      <c r="B114" s="164" t="s">
        <v>312</v>
      </c>
      <c r="C114" s="157"/>
      <c r="D114" s="157"/>
      <c r="E114" s="157"/>
    </row>
    <row r="115" spans="1:5" ht="12" customHeight="1">
      <c r="A115" s="312" t="s">
        <v>90</v>
      </c>
      <c r="B115" s="180" t="s">
        <v>313</v>
      </c>
      <c r="C115" s="157"/>
      <c r="D115" s="157"/>
      <c r="E115" s="157"/>
    </row>
    <row r="116" spans="1:5" ht="12" customHeight="1">
      <c r="A116" s="312" t="s">
        <v>138</v>
      </c>
      <c r="B116" s="153" t="s">
        <v>300</v>
      </c>
      <c r="C116" s="157"/>
      <c r="D116" s="157"/>
      <c r="E116" s="157"/>
    </row>
    <row r="117" spans="1:5" ht="12" customHeight="1">
      <c r="A117" s="312" t="s">
        <v>139</v>
      </c>
      <c r="B117" s="153" t="s">
        <v>314</v>
      </c>
      <c r="C117" s="157"/>
      <c r="D117" s="157"/>
      <c r="E117" s="157"/>
    </row>
    <row r="118" spans="1:5" ht="12" customHeight="1">
      <c r="A118" s="312" t="s">
        <v>140</v>
      </c>
      <c r="B118" s="153" t="s">
        <v>315</v>
      </c>
      <c r="C118" s="157"/>
      <c r="D118" s="157"/>
      <c r="E118" s="157"/>
    </row>
    <row r="119" spans="1:5" ht="12" customHeight="1">
      <c r="A119" s="312" t="s">
        <v>316</v>
      </c>
      <c r="B119" s="153" t="s">
        <v>303</v>
      </c>
      <c r="C119" s="157"/>
      <c r="D119" s="157"/>
      <c r="E119" s="157"/>
    </row>
    <row r="120" spans="1:5" ht="12" customHeight="1">
      <c r="A120" s="312" t="s">
        <v>317</v>
      </c>
      <c r="B120" s="153" t="s">
        <v>318</v>
      </c>
      <c r="C120" s="157"/>
      <c r="D120" s="157"/>
      <c r="E120" s="157"/>
    </row>
    <row r="121" spans="1:5" ht="12" customHeight="1" thickBot="1">
      <c r="A121" s="321" t="s">
        <v>319</v>
      </c>
      <c r="B121" s="153" t="s">
        <v>320</v>
      </c>
      <c r="C121" s="159"/>
      <c r="D121" s="159"/>
      <c r="E121" s="159"/>
    </row>
    <row r="122" spans="1:5" ht="12" customHeight="1" thickBot="1">
      <c r="A122" s="146" t="s">
        <v>9</v>
      </c>
      <c r="B122" s="149" t="s">
        <v>321</v>
      </c>
      <c r="C122" s="167">
        <f>+C123+C124</f>
        <v>400</v>
      </c>
      <c r="D122" s="167">
        <f>+D123+D124</f>
        <v>0</v>
      </c>
      <c r="E122" s="167">
        <f>+E123+E124</f>
        <v>0</v>
      </c>
    </row>
    <row r="123" spans="1:5" ht="12" customHeight="1">
      <c r="A123" s="312" t="s">
        <v>60</v>
      </c>
      <c r="B123" s="130" t="s">
        <v>46</v>
      </c>
      <c r="C123" s="294">
        <v>400</v>
      </c>
      <c r="D123" s="294"/>
      <c r="E123" s="294"/>
    </row>
    <row r="124" spans="1:5" ht="12" customHeight="1" thickBot="1">
      <c r="A124" s="314" t="s">
        <v>61</v>
      </c>
      <c r="B124" s="133" t="s">
        <v>47</v>
      </c>
      <c r="C124" s="295"/>
      <c r="D124" s="295"/>
      <c r="E124" s="295"/>
    </row>
    <row r="125" spans="1:5" ht="12" customHeight="1" thickBot="1">
      <c r="A125" s="146" t="s">
        <v>10</v>
      </c>
      <c r="B125" s="149" t="s">
        <v>322</v>
      </c>
      <c r="C125" s="167">
        <f>+C92+C108+C122</f>
        <v>84751</v>
      </c>
      <c r="D125" s="167">
        <f>+D92+D108+D122</f>
        <v>38905</v>
      </c>
      <c r="E125" s="167">
        <f>+E92+E108+E122</f>
        <v>38905</v>
      </c>
    </row>
    <row r="126" spans="1:5" ht="12" customHeight="1" thickBot="1">
      <c r="A126" s="146" t="s">
        <v>11</v>
      </c>
      <c r="B126" s="149" t="s">
        <v>425</v>
      </c>
      <c r="C126" s="167">
        <f>+C127+C128+C129</f>
        <v>0</v>
      </c>
      <c r="D126" s="167">
        <f>+D127+D128+D129</f>
        <v>0</v>
      </c>
      <c r="E126" s="167">
        <f>+E127+E128+E129</f>
        <v>0</v>
      </c>
    </row>
    <row r="127" spans="1:5" ht="12" customHeight="1">
      <c r="A127" s="312" t="s">
        <v>64</v>
      </c>
      <c r="B127" s="130" t="s">
        <v>324</v>
      </c>
      <c r="C127" s="157"/>
      <c r="D127" s="157"/>
      <c r="E127" s="157"/>
    </row>
    <row r="128" spans="1:5" ht="12" customHeight="1">
      <c r="A128" s="312" t="s">
        <v>65</v>
      </c>
      <c r="B128" s="130" t="s">
        <v>325</v>
      </c>
      <c r="C128" s="157"/>
      <c r="D128" s="157"/>
      <c r="E128" s="157"/>
    </row>
    <row r="129" spans="1:11" ht="12" customHeight="1" thickBot="1">
      <c r="A129" s="321" t="s">
        <v>66</v>
      </c>
      <c r="B129" s="128" t="s">
        <v>326</v>
      </c>
      <c r="C129" s="157"/>
      <c r="D129" s="157"/>
      <c r="E129" s="157"/>
    </row>
    <row r="130" spans="1:11" ht="12" customHeight="1" thickBot="1">
      <c r="A130" s="146" t="s">
        <v>12</v>
      </c>
      <c r="B130" s="149" t="s">
        <v>327</v>
      </c>
      <c r="C130" s="167">
        <f>+C131+C132+C133+C134</f>
        <v>0</v>
      </c>
      <c r="D130" s="167">
        <f>+D131+D132+D133+D134</f>
        <v>0</v>
      </c>
      <c r="E130" s="167">
        <f>+E131+E132+E133+E134</f>
        <v>0</v>
      </c>
    </row>
    <row r="131" spans="1:11" ht="12" customHeight="1">
      <c r="A131" s="312" t="s">
        <v>67</v>
      </c>
      <c r="B131" s="130" t="s">
        <v>328</v>
      </c>
      <c r="C131" s="157"/>
      <c r="D131" s="157"/>
      <c r="E131" s="157"/>
    </row>
    <row r="132" spans="1:11" ht="12" customHeight="1">
      <c r="A132" s="312" t="s">
        <v>68</v>
      </c>
      <c r="B132" s="130" t="s">
        <v>329</v>
      </c>
      <c r="C132" s="157"/>
      <c r="D132" s="157"/>
      <c r="E132" s="157"/>
    </row>
    <row r="133" spans="1:11" ht="12" customHeight="1">
      <c r="A133" s="312" t="s">
        <v>225</v>
      </c>
      <c r="B133" s="130" t="s">
        <v>330</v>
      </c>
      <c r="C133" s="157"/>
      <c r="D133" s="157"/>
      <c r="E133" s="157"/>
    </row>
    <row r="134" spans="1:11" s="105" customFormat="1" ht="12" customHeight="1" thickBot="1">
      <c r="A134" s="321" t="s">
        <v>227</v>
      </c>
      <c r="B134" s="128" t="s">
        <v>331</v>
      </c>
      <c r="C134" s="157"/>
      <c r="D134" s="157"/>
      <c r="E134" s="157"/>
    </row>
    <row r="135" spans="1:11" ht="13.5" thickBot="1">
      <c r="A135" s="146" t="s">
        <v>13</v>
      </c>
      <c r="B135" s="149" t="s">
        <v>453</v>
      </c>
      <c r="C135" s="296">
        <f>+C136+C137+C139+C140+C138</f>
        <v>0</v>
      </c>
      <c r="D135" s="296">
        <f>+D136+D137+D139+D140+D138</f>
        <v>30733</v>
      </c>
      <c r="E135" s="296">
        <f>+E136+E137+E139+E140+E138</f>
        <v>30733</v>
      </c>
      <c r="K135" s="275"/>
    </row>
    <row r="136" spans="1:11">
      <c r="A136" s="312" t="s">
        <v>69</v>
      </c>
      <c r="B136" s="130" t="s">
        <v>333</v>
      </c>
      <c r="C136" s="157"/>
      <c r="D136" s="157"/>
      <c r="E136" s="157"/>
    </row>
    <row r="137" spans="1:11" ht="12" customHeight="1">
      <c r="A137" s="312" t="s">
        <v>70</v>
      </c>
      <c r="B137" s="130" t="s">
        <v>334</v>
      </c>
      <c r="C137" s="157"/>
      <c r="D137" s="157"/>
      <c r="E137" s="157"/>
    </row>
    <row r="138" spans="1:11" ht="12" customHeight="1">
      <c r="A138" s="312" t="s">
        <v>234</v>
      </c>
      <c r="B138" s="130" t="s">
        <v>452</v>
      </c>
      <c r="C138" s="157"/>
      <c r="D138" s="157"/>
      <c r="E138" s="157"/>
    </row>
    <row r="139" spans="1:11" s="105" customFormat="1" ht="12" customHeight="1">
      <c r="A139" s="312" t="s">
        <v>236</v>
      </c>
      <c r="B139" s="130" t="s">
        <v>335</v>
      </c>
      <c r="C139" s="157"/>
      <c r="D139" s="157">
        <v>30733</v>
      </c>
      <c r="E139" s="157">
        <v>30733</v>
      </c>
    </row>
    <row r="140" spans="1:11" s="105" customFormat="1" ht="12" customHeight="1" thickBot="1">
      <c r="A140" s="321" t="s">
        <v>451</v>
      </c>
      <c r="B140" s="128" t="s">
        <v>336</v>
      </c>
      <c r="C140" s="157"/>
      <c r="D140" s="157"/>
      <c r="E140" s="157"/>
    </row>
    <row r="141" spans="1:11" s="105" customFormat="1" ht="12" customHeight="1" thickBot="1">
      <c r="A141" s="146" t="s">
        <v>14</v>
      </c>
      <c r="B141" s="149" t="s">
        <v>426</v>
      </c>
      <c r="C141" s="298">
        <f>+C142+C143+C144+C145</f>
        <v>0</v>
      </c>
      <c r="D141" s="298">
        <f>+D142+D143+D144+D145</f>
        <v>0</v>
      </c>
      <c r="E141" s="298">
        <f>+E142+E143+E144+E145</f>
        <v>0</v>
      </c>
    </row>
    <row r="142" spans="1:11" s="105" customFormat="1" ht="12" customHeight="1">
      <c r="A142" s="312" t="s">
        <v>131</v>
      </c>
      <c r="B142" s="130" t="s">
        <v>338</v>
      </c>
      <c r="C142" s="157"/>
      <c r="D142" s="157"/>
      <c r="E142" s="157"/>
    </row>
    <row r="143" spans="1:11" s="105" customFormat="1" ht="12" customHeight="1">
      <c r="A143" s="312" t="s">
        <v>132</v>
      </c>
      <c r="B143" s="130" t="s">
        <v>339</v>
      </c>
      <c r="C143" s="157"/>
      <c r="D143" s="157"/>
      <c r="E143" s="157"/>
    </row>
    <row r="144" spans="1:11" s="105" customFormat="1" ht="12" customHeight="1">
      <c r="A144" s="312" t="s">
        <v>153</v>
      </c>
      <c r="B144" s="130" t="s">
        <v>340</v>
      </c>
      <c r="C144" s="157"/>
      <c r="D144" s="157"/>
      <c r="E144" s="157"/>
    </row>
    <row r="145" spans="1:5" ht="12.75" customHeight="1" thickBot="1">
      <c r="A145" s="312" t="s">
        <v>242</v>
      </c>
      <c r="B145" s="130" t="s">
        <v>341</v>
      </c>
      <c r="C145" s="157"/>
      <c r="D145" s="157"/>
      <c r="E145" s="157"/>
    </row>
    <row r="146" spans="1:5" ht="12" customHeight="1" thickBot="1">
      <c r="A146" s="146" t="s">
        <v>15</v>
      </c>
      <c r="B146" s="149" t="s">
        <v>342</v>
      </c>
      <c r="C146" s="311">
        <f>+C126+C130+C135+C141</f>
        <v>0</v>
      </c>
      <c r="D146" s="311">
        <f>+D126+D130+D135+D141</f>
        <v>30733</v>
      </c>
      <c r="E146" s="311">
        <f>+E126+E130+E135+E141</f>
        <v>30733</v>
      </c>
    </row>
    <row r="147" spans="1:5" ht="15" customHeight="1" thickBot="1">
      <c r="A147" s="323" t="s">
        <v>16</v>
      </c>
      <c r="B147" s="169" t="s">
        <v>343</v>
      </c>
      <c r="C147" s="311">
        <f>+C125+C146</f>
        <v>84751</v>
      </c>
      <c r="D147" s="311">
        <f>+D125+D146</f>
        <v>69638</v>
      </c>
      <c r="E147" s="311">
        <f>+E125+E146</f>
        <v>69638</v>
      </c>
    </row>
    <row r="148" spans="1:5" ht="13.5" thickBot="1">
      <c r="A148" s="28"/>
      <c r="B148" s="29"/>
      <c r="C148" s="30"/>
      <c r="D148" s="30"/>
      <c r="E148" s="30"/>
    </row>
    <row r="149" spans="1:5" ht="15" customHeight="1" thickBot="1">
      <c r="A149" s="372" t="s">
        <v>481</v>
      </c>
      <c r="B149" s="373"/>
      <c r="C149" s="95">
        <v>1</v>
      </c>
      <c r="D149" s="96">
        <v>1</v>
      </c>
      <c r="E149" s="93">
        <v>1</v>
      </c>
    </row>
    <row r="150" spans="1:5" ht="14.25" customHeight="1" thickBot="1">
      <c r="A150" s="374" t="s">
        <v>480</v>
      </c>
      <c r="B150" s="375"/>
      <c r="C150" s="95"/>
      <c r="D150" s="96"/>
      <c r="E150" s="93"/>
    </row>
  </sheetData>
  <sheetProtection formatCells="0"/>
  <mergeCells count="4">
    <mergeCell ref="B2:D2"/>
    <mergeCell ref="B3:D3"/>
    <mergeCell ref="A7:E7"/>
    <mergeCell ref="A91:E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0"/>
  <sheetViews>
    <sheetView zoomScaleSheetLayoutView="100" workbookViewId="0">
      <selection activeCell="G8" sqref="G8"/>
    </sheetView>
  </sheetViews>
  <sheetFormatPr defaultRowHeight="12.75"/>
  <cols>
    <col min="1" max="1" width="14.83203125" style="303" customWidth="1"/>
    <col min="2" max="2" width="65.33203125" style="304" customWidth="1"/>
    <col min="3" max="5" width="17" style="305" customWidth="1"/>
    <col min="6" max="16384" width="9.33203125" style="24"/>
  </cols>
  <sheetData>
    <row r="1" spans="1:5" s="279" customFormat="1" ht="16.5" customHeight="1" thickBot="1">
      <c r="A1" s="278"/>
      <c r="B1" s="280"/>
      <c r="C1" s="325"/>
      <c r="D1" s="290"/>
      <c r="E1" s="325" t="str">
        <f>+CONCATENATE("6.1.3. melléklet a ……/",LEFT(ÖSSZEFÜGGÉSEK!A4,4)+1,". (……) önkormányzati rendelethez")</f>
        <v>6.1.3. melléklet a ……/2016. (……) önkormányzati rendelethez</v>
      </c>
    </row>
    <row r="2" spans="1:5" s="326" customFormat="1" ht="15.75" customHeight="1">
      <c r="A2" s="306" t="s">
        <v>52</v>
      </c>
      <c r="B2" s="436" t="s">
        <v>482</v>
      </c>
      <c r="C2" s="437"/>
      <c r="D2" s="438"/>
      <c r="E2" s="299" t="s">
        <v>41</v>
      </c>
    </row>
    <row r="3" spans="1:5" s="326" customFormat="1" ht="24.75" thickBot="1">
      <c r="A3" s="324" t="s">
        <v>421</v>
      </c>
      <c r="B3" s="439" t="s">
        <v>456</v>
      </c>
      <c r="C3" s="440"/>
      <c r="D3" s="441"/>
      <c r="E3" s="274" t="s">
        <v>50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28" customFormat="1" ht="12" customHeight="1" thickBot="1">
      <c r="A8" s="146" t="s">
        <v>7</v>
      </c>
      <c r="B8" s="142" t="s">
        <v>185</v>
      </c>
      <c r="C8" s="173">
        <f>SUM(C9:C14)</f>
        <v>0</v>
      </c>
      <c r="D8" s="173">
        <f>SUM(D9:D14)</f>
        <v>0</v>
      </c>
      <c r="E8" s="156">
        <f>SUM(E9:E14)</f>
        <v>0</v>
      </c>
    </row>
    <row r="9" spans="1:5" s="302" customFormat="1" ht="12" customHeight="1">
      <c r="A9" s="312" t="s">
        <v>71</v>
      </c>
      <c r="B9" s="184" t="s">
        <v>186</v>
      </c>
      <c r="C9" s="175"/>
      <c r="D9" s="175"/>
      <c r="E9" s="158"/>
    </row>
    <row r="10" spans="1:5" s="329" customFormat="1" ht="12" customHeight="1">
      <c r="A10" s="313" t="s">
        <v>72</v>
      </c>
      <c r="B10" s="185" t="s">
        <v>187</v>
      </c>
      <c r="C10" s="174"/>
      <c r="D10" s="174"/>
      <c r="E10" s="157"/>
    </row>
    <row r="11" spans="1:5" s="329" customFormat="1" ht="12" customHeight="1">
      <c r="A11" s="313" t="s">
        <v>73</v>
      </c>
      <c r="B11" s="185" t="s">
        <v>188</v>
      </c>
      <c r="C11" s="174"/>
      <c r="D11" s="174"/>
      <c r="E11" s="157"/>
    </row>
    <row r="12" spans="1:5" s="329" customFormat="1" ht="12" customHeight="1">
      <c r="A12" s="313" t="s">
        <v>74</v>
      </c>
      <c r="B12" s="185" t="s">
        <v>189</v>
      </c>
      <c r="C12" s="174"/>
      <c r="D12" s="174"/>
      <c r="E12" s="157"/>
    </row>
    <row r="13" spans="1:5" s="329" customFormat="1" ht="12" customHeight="1">
      <c r="A13" s="313" t="s">
        <v>107</v>
      </c>
      <c r="B13" s="391" t="s">
        <v>523</v>
      </c>
      <c r="C13" s="174"/>
      <c r="D13" s="174"/>
      <c r="E13" s="157"/>
    </row>
    <row r="14" spans="1:5" s="302" customFormat="1" ht="12" customHeight="1" thickBot="1">
      <c r="A14" s="314" t="s">
        <v>75</v>
      </c>
      <c r="B14" s="121" t="s">
        <v>524</v>
      </c>
      <c r="C14" s="176"/>
      <c r="D14" s="176"/>
      <c r="E14" s="159"/>
    </row>
    <row r="15" spans="1:5" s="302" customFormat="1" ht="12" customHeight="1" thickBot="1">
      <c r="A15" s="146" t="s">
        <v>8</v>
      </c>
      <c r="B15" s="163" t="s">
        <v>190</v>
      </c>
      <c r="C15" s="173">
        <f>SUM(C16:C20)</f>
        <v>0</v>
      </c>
      <c r="D15" s="173">
        <f>SUM(D16:D20)</f>
        <v>0</v>
      </c>
      <c r="E15" s="156">
        <f>SUM(E16:E20)</f>
        <v>0</v>
      </c>
    </row>
    <row r="16" spans="1:5" s="302" customFormat="1" ht="12" customHeight="1">
      <c r="A16" s="312" t="s">
        <v>77</v>
      </c>
      <c r="B16" s="184" t="s">
        <v>191</v>
      </c>
      <c r="C16" s="175"/>
      <c r="D16" s="175"/>
      <c r="E16" s="158"/>
    </row>
    <row r="17" spans="1:5" s="302" customFormat="1" ht="12" customHeight="1">
      <c r="A17" s="313" t="s">
        <v>78</v>
      </c>
      <c r="B17" s="185" t="s">
        <v>192</v>
      </c>
      <c r="C17" s="174"/>
      <c r="D17" s="174"/>
      <c r="E17" s="157"/>
    </row>
    <row r="18" spans="1:5" s="302" customFormat="1" ht="12" customHeight="1">
      <c r="A18" s="313" t="s">
        <v>79</v>
      </c>
      <c r="B18" s="185" t="s">
        <v>193</v>
      </c>
      <c r="C18" s="174"/>
      <c r="D18" s="174"/>
      <c r="E18" s="157"/>
    </row>
    <row r="19" spans="1:5" s="302" customFormat="1" ht="12" customHeight="1">
      <c r="A19" s="313" t="s">
        <v>80</v>
      </c>
      <c r="B19" s="185" t="s">
        <v>194</v>
      </c>
      <c r="C19" s="174"/>
      <c r="D19" s="174"/>
      <c r="E19" s="157"/>
    </row>
    <row r="20" spans="1:5" s="302" customFormat="1" ht="12" customHeight="1">
      <c r="A20" s="313" t="s">
        <v>81</v>
      </c>
      <c r="B20" s="185" t="s">
        <v>195</v>
      </c>
      <c r="C20" s="174"/>
      <c r="D20" s="174"/>
      <c r="E20" s="157"/>
    </row>
    <row r="21" spans="1:5" s="329" customFormat="1" ht="12" customHeight="1" thickBot="1">
      <c r="A21" s="314" t="s">
        <v>88</v>
      </c>
      <c r="B21" s="186" t="s">
        <v>196</v>
      </c>
      <c r="C21" s="176"/>
      <c r="D21" s="176"/>
      <c r="E21" s="159"/>
    </row>
    <row r="22" spans="1:5" s="329" customFormat="1" ht="12" customHeight="1" thickBot="1">
      <c r="A22" s="146" t="s">
        <v>9</v>
      </c>
      <c r="B22" s="142" t="s">
        <v>197</v>
      </c>
      <c r="C22" s="173">
        <f>SUM(C23:C27)</f>
        <v>0</v>
      </c>
      <c r="D22" s="173">
        <f>SUM(D23:D27)</f>
        <v>0</v>
      </c>
      <c r="E22" s="156">
        <f>SUM(E23:E27)</f>
        <v>0</v>
      </c>
    </row>
    <row r="23" spans="1:5" s="329" customFormat="1" ht="12" customHeight="1">
      <c r="A23" s="312" t="s">
        <v>60</v>
      </c>
      <c r="B23" s="184" t="s">
        <v>198</v>
      </c>
      <c r="C23" s="175"/>
      <c r="D23" s="175"/>
      <c r="E23" s="158"/>
    </row>
    <row r="24" spans="1:5" s="302" customFormat="1" ht="12" customHeight="1">
      <c r="A24" s="313" t="s">
        <v>61</v>
      </c>
      <c r="B24" s="185" t="s">
        <v>199</v>
      </c>
      <c r="C24" s="174"/>
      <c r="D24" s="174"/>
      <c r="E24" s="157"/>
    </row>
    <row r="25" spans="1:5" s="329" customFormat="1" ht="12" customHeight="1">
      <c r="A25" s="313" t="s">
        <v>62</v>
      </c>
      <c r="B25" s="185" t="s">
        <v>200</v>
      </c>
      <c r="C25" s="174"/>
      <c r="D25" s="174"/>
      <c r="E25" s="157"/>
    </row>
    <row r="26" spans="1:5" s="329" customFormat="1" ht="12" customHeight="1">
      <c r="A26" s="313" t="s">
        <v>63</v>
      </c>
      <c r="B26" s="185" t="s">
        <v>201</v>
      </c>
      <c r="C26" s="174"/>
      <c r="D26" s="174"/>
      <c r="E26" s="157"/>
    </row>
    <row r="27" spans="1:5" s="329" customFormat="1" ht="12" customHeight="1">
      <c r="A27" s="313" t="s">
        <v>121</v>
      </c>
      <c r="B27" s="185" t="s">
        <v>202</v>
      </c>
      <c r="C27" s="174"/>
      <c r="D27" s="174"/>
      <c r="E27" s="157"/>
    </row>
    <row r="28" spans="1:5" s="329" customFormat="1" ht="12" customHeight="1" thickBot="1">
      <c r="A28" s="314" t="s">
        <v>122</v>
      </c>
      <c r="B28" s="186" t="s">
        <v>203</v>
      </c>
      <c r="C28" s="176"/>
      <c r="D28" s="176"/>
      <c r="E28" s="159"/>
    </row>
    <row r="29" spans="1:5" s="329" customFormat="1" ht="12" customHeight="1" thickBot="1">
      <c r="A29" s="146" t="s">
        <v>123</v>
      </c>
      <c r="B29" s="142" t="s">
        <v>475</v>
      </c>
      <c r="C29" s="179">
        <f>SUM(C30:C35)</f>
        <v>0</v>
      </c>
      <c r="D29" s="179">
        <f>SUM(D30:D35)</f>
        <v>0</v>
      </c>
      <c r="E29" s="192">
        <f>SUM(E30:E35)</f>
        <v>0</v>
      </c>
    </row>
    <row r="30" spans="1:5" s="329" customFormat="1" ht="12" customHeight="1">
      <c r="A30" s="312" t="s">
        <v>204</v>
      </c>
      <c r="B30" s="184" t="s">
        <v>486</v>
      </c>
      <c r="C30" s="175"/>
      <c r="D30" s="175">
        <f>+D31+D32</f>
        <v>0</v>
      </c>
      <c r="E30" s="158">
        <f>+E31+E32</f>
        <v>0</v>
      </c>
    </row>
    <row r="31" spans="1:5" s="329" customFormat="1" ht="12" customHeight="1">
      <c r="A31" s="313" t="s">
        <v>205</v>
      </c>
      <c r="B31" s="376" t="s">
        <v>487</v>
      </c>
      <c r="C31" s="174"/>
      <c r="D31" s="174"/>
      <c r="E31" s="157"/>
    </row>
    <row r="32" spans="1:5" s="329" customFormat="1" ht="12" customHeight="1">
      <c r="A32" s="313" t="s">
        <v>206</v>
      </c>
      <c r="B32" s="376" t="s">
        <v>488</v>
      </c>
      <c r="C32" s="174"/>
      <c r="D32" s="174"/>
      <c r="E32" s="157"/>
    </row>
    <row r="33" spans="1:5" s="329" customFormat="1" ht="12" customHeight="1">
      <c r="A33" s="313" t="s">
        <v>490</v>
      </c>
      <c r="B33" s="376" t="s">
        <v>489</v>
      </c>
      <c r="C33" s="174"/>
      <c r="D33" s="174"/>
      <c r="E33" s="157"/>
    </row>
    <row r="34" spans="1:5" s="329" customFormat="1" ht="12" customHeight="1">
      <c r="A34" s="313" t="s">
        <v>476</v>
      </c>
      <c r="B34" s="185" t="s">
        <v>491</v>
      </c>
      <c r="C34" s="174"/>
      <c r="D34" s="174"/>
      <c r="E34" s="157"/>
    </row>
    <row r="35" spans="1:5" s="329" customFormat="1" ht="12" customHeight="1">
      <c r="A35" s="313" t="s">
        <v>477</v>
      </c>
      <c r="B35" s="164" t="s">
        <v>207</v>
      </c>
      <c r="C35" s="174"/>
      <c r="D35" s="174"/>
      <c r="E35" s="293"/>
    </row>
    <row r="36" spans="1:5" s="329" customFormat="1" ht="12" customHeight="1" thickBot="1">
      <c r="A36" s="322" t="s">
        <v>478</v>
      </c>
      <c r="B36" s="377" t="s">
        <v>208</v>
      </c>
      <c r="C36" s="83"/>
      <c r="D36" s="83"/>
      <c r="E36" s="297"/>
    </row>
    <row r="37" spans="1:5" s="329" customFormat="1" ht="12" customHeight="1" thickBot="1">
      <c r="A37" s="146" t="s">
        <v>11</v>
      </c>
      <c r="B37" s="142" t="s">
        <v>209</v>
      </c>
      <c r="C37" s="173">
        <f>SUM(C38:C47)</f>
        <v>0</v>
      </c>
      <c r="D37" s="173">
        <f>SUM(D38:D47)</f>
        <v>0</v>
      </c>
      <c r="E37" s="156">
        <f>SUM(E38:E47)</f>
        <v>0</v>
      </c>
    </row>
    <row r="38" spans="1:5" s="329" customFormat="1" ht="12" customHeight="1">
      <c r="A38" s="312" t="s">
        <v>64</v>
      </c>
      <c r="B38" s="184" t="s">
        <v>210</v>
      </c>
      <c r="C38" s="175"/>
      <c r="D38" s="175"/>
      <c r="E38" s="158"/>
    </row>
    <row r="39" spans="1:5" s="329" customFormat="1" ht="12" customHeight="1">
      <c r="A39" s="313" t="s">
        <v>65</v>
      </c>
      <c r="B39" s="185" t="s">
        <v>211</v>
      </c>
      <c r="C39" s="174"/>
      <c r="D39" s="174"/>
      <c r="E39" s="157"/>
    </row>
    <row r="40" spans="1:5" s="329" customFormat="1" ht="12" customHeight="1">
      <c r="A40" s="313" t="s">
        <v>66</v>
      </c>
      <c r="B40" s="185" t="s">
        <v>212</v>
      </c>
      <c r="C40" s="174"/>
      <c r="D40" s="174"/>
      <c r="E40" s="157"/>
    </row>
    <row r="41" spans="1:5" s="329" customFormat="1" ht="12" customHeight="1">
      <c r="A41" s="313" t="s">
        <v>125</v>
      </c>
      <c r="B41" s="185" t="s">
        <v>213</v>
      </c>
      <c r="C41" s="174"/>
      <c r="D41" s="174"/>
      <c r="E41" s="157"/>
    </row>
    <row r="42" spans="1:5" s="329" customFormat="1" ht="12" customHeight="1">
      <c r="A42" s="313" t="s">
        <v>126</v>
      </c>
      <c r="B42" s="185" t="s">
        <v>214</v>
      </c>
      <c r="C42" s="174"/>
      <c r="D42" s="174"/>
      <c r="E42" s="157"/>
    </row>
    <row r="43" spans="1:5" s="329" customFormat="1" ht="12" customHeight="1">
      <c r="A43" s="313" t="s">
        <v>127</v>
      </c>
      <c r="B43" s="185" t="s">
        <v>215</v>
      </c>
      <c r="C43" s="174"/>
      <c r="D43" s="174"/>
      <c r="E43" s="157"/>
    </row>
    <row r="44" spans="1:5" s="329" customFormat="1" ht="12" customHeight="1">
      <c r="A44" s="313" t="s">
        <v>128</v>
      </c>
      <c r="B44" s="185" t="s">
        <v>216</v>
      </c>
      <c r="C44" s="174"/>
      <c r="D44" s="174"/>
      <c r="E44" s="157"/>
    </row>
    <row r="45" spans="1:5" s="329" customFormat="1" ht="12" customHeight="1">
      <c r="A45" s="313" t="s">
        <v>129</v>
      </c>
      <c r="B45" s="185" t="s">
        <v>217</v>
      </c>
      <c r="C45" s="174"/>
      <c r="D45" s="174"/>
      <c r="E45" s="157"/>
    </row>
    <row r="46" spans="1:5" s="329" customFormat="1" ht="12" customHeight="1">
      <c r="A46" s="313" t="s">
        <v>218</v>
      </c>
      <c r="B46" s="185" t="s">
        <v>219</v>
      </c>
      <c r="C46" s="177"/>
      <c r="D46" s="177"/>
      <c r="E46" s="160"/>
    </row>
    <row r="47" spans="1:5" s="302" customFormat="1" ht="12" customHeight="1" thickBot="1">
      <c r="A47" s="314" t="s">
        <v>220</v>
      </c>
      <c r="B47" s="186" t="s">
        <v>221</v>
      </c>
      <c r="C47" s="178"/>
      <c r="D47" s="178"/>
      <c r="E47" s="161"/>
    </row>
    <row r="48" spans="1:5" s="329" customFormat="1" ht="12" customHeight="1" thickBot="1">
      <c r="A48" s="146" t="s">
        <v>12</v>
      </c>
      <c r="B48" s="142" t="s">
        <v>222</v>
      </c>
      <c r="C48" s="173">
        <f>SUM(C49:C53)</f>
        <v>0</v>
      </c>
      <c r="D48" s="173">
        <f>SUM(D49:D53)</f>
        <v>0</v>
      </c>
      <c r="E48" s="156">
        <f>SUM(E49:E53)</f>
        <v>0</v>
      </c>
    </row>
    <row r="49" spans="1:5" s="329" customFormat="1" ht="12" customHeight="1">
      <c r="A49" s="312" t="s">
        <v>67</v>
      </c>
      <c r="B49" s="184" t="s">
        <v>223</v>
      </c>
      <c r="C49" s="194"/>
      <c r="D49" s="194"/>
      <c r="E49" s="162"/>
    </row>
    <row r="50" spans="1:5" s="329" customFormat="1" ht="12" customHeight="1">
      <c r="A50" s="313" t="s">
        <v>68</v>
      </c>
      <c r="B50" s="185" t="s">
        <v>224</v>
      </c>
      <c r="C50" s="177"/>
      <c r="D50" s="177"/>
      <c r="E50" s="160"/>
    </row>
    <row r="51" spans="1:5" s="329" customFormat="1" ht="12" customHeight="1">
      <c r="A51" s="313" t="s">
        <v>225</v>
      </c>
      <c r="B51" s="185" t="s">
        <v>226</v>
      </c>
      <c r="C51" s="177"/>
      <c r="D51" s="177"/>
      <c r="E51" s="160"/>
    </row>
    <row r="52" spans="1:5" s="329" customFormat="1" ht="12" customHeight="1">
      <c r="A52" s="313" t="s">
        <v>227</v>
      </c>
      <c r="B52" s="185" t="s">
        <v>228</v>
      </c>
      <c r="C52" s="177"/>
      <c r="D52" s="177"/>
      <c r="E52" s="160"/>
    </row>
    <row r="53" spans="1:5" s="329" customFormat="1" ht="12" customHeight="1" thickBot="1">
      <c r="A53" s="314" t="s">
        <v>229</v>
      </c>
      <c r="B53" s="186" t="s">
        <v>230</v>
      </c>
      <c r="C53" s="178"/>
      <c r="D53" s="178"/>
      <c r="E53" s="161"/>
    </row>
    <row r="54" spans="1:5" s="329" customFormat="1" ht="12" customHeight="1" thickBot="1">
      <c r="A54" s="146" t="s">
        <v>130</v>
      </c>
      <c r="B54" s="142" t="s">
        <v>231</v>
      </c>
      <c r="C54" s="173">
        <f>SUM(C55:C57)</f>
        <v>0</v>
      </c>
      <c r="D54" s="173">
        <f>SUM(D55:D57)</f>
        <v>0</v>
      </c>
      <c r="E54" s="156">
        <f>SUM(E55:E57)</f>
        <v>0</v>
      </c>
    </row>
    <row r="55" spans="1:5" s="302" customFormat="1" ht="12" customHeight="1">
      <c r="A55" s="312" t="s">
        <v>69</v>
      </c>
      <c r="B55" s="184" t="s">
        <v>232</v>
      </c>
      <c r="C55" s="175"/>
      <c r="D55" s="175"/>
      <c r="E55" s="158"/>
    </row>
    <row r="56" spans="1:5" s="302" customFormat="1" ht="12" customHeight="1">
      <c r="A56" s="313" t="s">
        <v>70</v>
      </c>
      <c r="B56" s="185" t="s">
        <v>233</v>
      </c>
      <c r="C56" s="174"/>
      <c r="D56" s="174"/>
      <c r="E56" s="157"/>
    </row>
    <row r="57" spans="1:5" s="302" customFormat="1" ht="12" customHeight="1">
      <c r="A57" s="313" t="s">
        <v>234</v>
      </c>
      <c r="B57" s="185" t="s">
        <v>235</v>
      </c>
      <c r="C57" s="174"/>
      <c r="D57" s="174"/>
      <c r="E57" s="157"/>
    </row>
    <row r="58" spans="1:5" s="302" customFormat="1" ht="12" customHeight="1" thickBot="1">
      <c r="A58" s="314" t="s">
        <v>236</v>
      </c>
      <c r="B58" s="186" t="s">
        <v>237</v>
      </c>
      <c r="C58" s="176"/>
      <c r="D58" s="176"/>
      <c r="E58" s="159"/>
    </row>
    <row r="59" spans="1:5" s="329" customFormat="1" ht="12" customHeight="1" thickBot="1">
      <c r="A59" s="146" t="s">
        <v>14</v>
      </c>
      <c r="B59" s="163" t="s">
        <v>238</v>
      </c>
      <c r="C59" s="173">
        <f>SUM(C60:C62)</f>
        <v>0</v>
      </c>
      <c r="D59" s="173">
        <f>SUM(D60:D62)</f>
        <v>0</v>
      </c>
      <c r="E59" s="156">
        <f>SUM(E60:E62)</f>
        <v>0</v>
      </c>
    </row>
    <row r="60" spans="1:5" s="329" customFormat="1" ht="12" customHeight="1">
      <c r="A60" s="312" t="s">
        <v>131</v>
      </c>
      <c r="B60" s="184" t="s">
        <v>239</v>
      </c>
      <c r="C60" s="177"/>
      <c r="D60" s="177"/>
      <c r="E60" s="160"/>
    </row>
    <row r="61" spans="1:5" s="329" customFormat="1" ht="12" customHeight="1">
      <c r="A61" s="313" t="s">
        <v>132</v>
      </c>
      <c r="B61" s="185" t="s">
        <v>424</v>
      </c>
      <c r="C61" s="177"/>
      <c r="D61" s="177"/>
      <c r="E61" s="160"/>
    </row>
    <row r="62" spans="1:5" s="329" customFormat="1" ht="12" customHeight="1">
      <c r="A62" s="313" t="s">
        <v>153</v>
      </c>
      <c r="B62" s="185" t="s">
        <v>241</v>
      </c>
      <c r="C62" s="177"/>
      <c r="D62" s="177"/>
      <c r="E62" s="160"/>
    </row>
    <row r="63" spans="1:5" s="329" customFormat="1" ht="12" customHeight="1" thickBot="1">
      <c r="A63" s="314" t="s">
        <v>242</v>
      </c>
      <c r="B63" s="186" t="s">
        <v>243</v>
      </c>
      <c r="C63" s="177"/>
      <c r="D63" s="177"/>
      <c r="E63" s="160"/>
    </row>
    <row r="64" spans="1:5" s="329" customFormat="1" ht="12" customHeight="1" thickBot="1">
      <c r="A64" s="146" t="s">
        <v>15</v>
      </c>
      <c r="B64" s="142" t="s">
        <v>244</v>
      </c>
      <c r="C64" s="179">
        <f>+C8+C15+C22+C29+C37+C48+C54+C59</f>
        <v>0</v>
      </c>
      <c r="D64" s="179">
        <f>+D8+D15+D22+D29+D37+D48+D54+D59</f>
        <v>0</v>
      </c>
      <c r="E64" s="192">
        <f>+E8+E15+E22+E29+E37+E48+E54+E59</f>
        <v>0</v>
      </c>
    </row>
    <row r="65" spans="1:5" s="329" customFormat="1" ht="12" customHeight="1" thickBot="1">
      <c r="A65" s="315" t="s">
        <v>422</v>
      </c>
      <c r="B65" s="163" t="s">
        <v>246</v>
      </c>
      <c r="C65" s="173">
        <f>SUM(C66:C68)</f>
        <v>0</v>
      </c>
      <c r="D65" s="173">
        <f>SUM(D66:D68)</f>
        <v>0</v>
      </c>
      <c r="E65" s="156">
        <f>SUM(E66:E68)</f>
        <v>0</v>
      </c>
    </row>
    <row r="66" spans="1:5" s="329" customFormat="1" ht="12" customHeight="1">
      <c r="A66" s="312" t="s">
        <v>247</v>
      </c>
      <c r="B66" s="184" t="s">
        <v>248</v>
      </c>
      <c r="C66" s="177"/>
      <c r="D66" s="177"/>
      <c r="E66" s="160"/>
    </row>
    <row r="67" spans="1:5" s="329" customFormat="1" ht="12" customHeight="1">
      <c r="A67" s="313" t="s">
        <v>249</v>
      </c>
      <c r="B67" s="185" t="s">
        <v>250</v>
      </c>
      <c r="C67" s="177"/>
      <c r="D67" s="177"/>
      <c r="E67" s="160"/>
    </row>
    <row r="68" spans="1:5" s="329" customFormat="1" ht="12" customHeight="1" thickBot="1">
      <c r="A68" s="314" t="s">
        <v>251</v>
      </c>
      <c r="B68" s="308" t="s">
        <v>252</v>
      </c>
      <c r="C68" s="177"/>
      <c r="D68" s="177"/>
      <c r="E68" s="160"/>
    </row>
    <row r="69" spans="1:5" s="329" customFormat="1" ht="12" customHeight="1" thickBot="1">
      <c r="A69" s="315" t="s">
        <v>253</v>
      </c>
      <c r="B69" s="163" t="s">
        <v>254</v>
      </c>
      <c r="C69" s="173">
        <f>SUM(C70:C73)</f>
        <v>0</v>
      </c>
      <c r="D69" s="173">
        <f>SUM(D70:D73)</f>
        <v>0</v>
      </c>
      <c r="E69" s="156">
        <f>SUM(E70:E73)</f>
        <v>0</v>
      </c>
    </row>
    <row r="70" spans="1:5" s="329" customFormat="1" ht="12" customHeight="1">
      <c r="A70" s="312" t="s">
        <v>108</v>
      </c>
      <c r="B70" s="184" t="s">
        <v>255</v>
      </c>
      <c r="C70" s="177"/>
      <c r="D70" s="177"/>
      <c r="E70" s="160"/>
    </row>
    <row r="71" spans="1:5" s="329" customFormat="1" ht="12" customHeight="1">
      <c r="A71" s="313" t="s">
        <v>109</v>
      </c>
      <c r="B71" s="185" t="s">
        <v>256</v>
      </c>
      <c r="C71" s="177"/>
      <c r="D71" s="177"/>
      <c r="E71" s="160"/>
    </row>
    <row r="72" spans="1:5" s="329" customFormat="1" ht="12" customHeight="1">
      <c r="A72" s="313" t="s">
        <v>257</v>
      </c>
      <c r="B72" s="185" t="s">
        <v>258</v>
      </c>
      <c r="C72" s="177"/>
      <c r="D72" s="177"/>
      <c r="E72" s="160"/>
    </row>
    <row r="73" spans="1:5" s="329" customFormat="1" ht="12" customHeight="1" thickBot="1">
      <c r="A73" s="314" t="s">
        <v>259</v>
      </c>
      <c r="B73" s="186" t="s">
        <v>260</v>
      </c>
      <c r="C73" s="177"/>
      <c r="D73" s="177"/>
      <c r="E73" s="160"/>
    </row>
    <row r="74" spans="1:5" s="329" customFormat="1" ht="12" customHeight="1" thickBot="1">
      <c r="A74" s="315" t="s">
        <v>261</v>
      </c>
      <c r="B74" s="163" t="s">
        <v>262</v>
      </c>
      <c r="C74" s="173">
        <f>SUM(C75:C76)</f>
        <v>0</v>
      </c>
      <c r="D74" s="173">
        <f>SUM(D75:D76)</f>
        <v>0</v>
      </c>
      <c r="E74" s="156">
        <f>SUM(E75:E76)</f>
        <v>0</v>
      </c>
    </row>
    <row r="75" spans="1:5" s="329" customFormat="1" ht="12" customHeight="1">
      <c r="A75" s="312" t="s">
        <v>263</v>
      </c>
      <c r="B75" s="184" t="s">
        <v>264</v>
      </c>
      <c r="C75" s="177"/>
      <c r="D75" s="177"/>
      <c r="E75" s="160"/>
    </row>
    <row r="76" spans="1:5" s="329" customFormat="1" ht="12" customHeight="1" thickBot="1">
      <c r="A76" s="314" t="s">
        <v>265</v>
      </c>
      <c r="B76" s="186" t="s">
        <v>266</v>
      </c>
      <c r="C76" s="177"/>
      <c r="D76" s="177"/>
      <c r="E76" s="160"/>
    </row>
    <row r="77" spans="1:5" s="329" customFormat="1" ht="12" customHeight="1" thickBot="1">
      <c r="A77" s="315" t="s">
        <v>267</v>
      </c>
      <c r="B77" s="163" t="s">
        <v>268</v>
      </c>
      <c r="C77" s="173">
        <f>SUM(C78:C80)</f>
        <v>0</v>
      </c>
      <c r="D77" s="173">
        <f>SUM(D78:D80)</f>
        <v>0</v>
      </c>
      <c r="E77" s="156">
        <f>SUM(E78:E80)</f>
        <v>0</v>
      </c>
    </row>
    <row r="78" spans="1:5" s="329" customFormat="1" ht="12" customHeight="1">
      <c r="A78" s="312" t="s">
        <v>269</v>
      </c>
      <c r="B78" s="184" t="s">
        <v>270</v>
      </c>
      <c r="C78" s="177"/>
      <c r="D78" s="177"/>
      <c r="E78" s="160"/>
    </row>
    <row r="79" spans="1:5" s="329" customFormat="1" ht="12" customHeight="1">
      <c r="A79" s="313" t="s">
        <v>271</v>
      </c>
      <c r="B79" s="185" t="s">
        <v>272</v>
      </c>
      <c r="C79" s="177"/>
      <c r="D79" s="177"/>
      <c r="E79" s="160"/>
    </row>
    <row r="80" spans="1:5" s="329" customFormat="1" ht="12" customHeight="1" thickBot="1">
      <c r="A80" s="314" t="s">
        <v>273</v>
      </c>
      <c r="B80" s="186" t="s">
        <v>274</v>
      </c>
      <c r="C80" s="177"/>
      <c r="D80" s="177"/>
      <c r="E80" s="160"/>
    </row>
    <row r="81" spans="1:5" s="329" customFormat="1" ht="12" customHeight="1" thickBot="1">
      <c r="A81" s="315" t="s">
        <v>275</v>
      </c>
      <c r="B81" s="163" t="s">
        <v>276</v>
      </c>
      <c r="C81" s="173">
        <f>SUM(C82:C85)</f>
        <v>0</v>
      </c>
      <c r="D81" s="173">
        <f>SUM(D82:D85)</f>
        <v>0</v>
      </c>
      <c r="E81" s="156">
        <f>SUM(E82:E85)</f>
        <v>0</v>
      </c>
    </row>
    <row r="82" spans="1:5" s="329" customFormat="1" ht="12" customHeight="1">
      <c r="A82" s="316" t="s">
        <v>277</v>
      </c>
      <c r="B82" s="184" t="s">
        <v>278</v>
      </c>
      <c r="C82" s="177"/>
      <c r="D82" s="177"/>
      <c r="E82" s="160"/>
    </row>
    <row r="83" spans="1:5" s="329" customFormat="1" ht="12" customHeight="1">
      <c r="A83" s="317" t="s">
        <v>279</v>
      </c>
      <c r="B83" s="185" t="s">
        <v>280</v>
      </c>
      <c r="C83" s="177"/>
      <c r="D83" s="177"/>
      <c r="E83" s="160"/>
    </row>
    <row r="84" spans="1:5" s="329" customFormat="1" ht="12" customHeight="1">
      <c r="A84" s="317" t="s">
        <v>281</v>
      </c>
      <c r="B84" s="185" t="s">
        <v>282</v>
      </c>
      <c r="C84" s="177"/>
      <c r="D84" s="177"/>
      <c r="E84" s="160"/>
    </row>
    <row r="85" spans="1:5" s="329" customFormat="1" ht="12" customHeight="1" thickBot="1">
      <c r="A85" s="318" t="s">
        <v>283</v>
      </c>
      <c r="B85" s="186" t="s">
        <v>284</v>
      </c>
      <c r="C85" s="177"/>
      <c r="D85" s="177"/>
      <c r="E85" s="160"/>
    </row>
    <row r="86" spans="1:5" s="329" customFormat="1" ht="12" customHeight="1" thickBot="1">
      <c r="A86" s="315" t="s">
        <v>285</v>
      </c>
      <c r="B86" s="163" t="s">
        <v>286</v>
      </c>
      <c r="C86" s="198"/>
      <c r="D86" s="198"/>
      <c r="E86" s="199"/>
    </row>
    <row r="87" spans="1:5" s="329" customFormat="1" ht="12" customHeight="1" thickBot="1">
      <c r="A87" s="315" t="s">
        <v>287</v>
      </c>
      <c r="B87" s="309" t="s">
        <v>288</v>
      </c>
      <c r="C87" s="179">
        <f>+C65+C69+C74+C77+C81+C86</f>
        <v>0</v>
      </c>
      <c r="D87" s="179">
        <f>+D65+D69+D74+D77+D81+D86</f>
        <v>0</v>
      </c>
      <c r="E87" s="192">
        <f>+E65+E69+E74+E77+E81+E86</f>
        <v>0</v>
      </c>
    </row>
    <row r="88" spans="1:5" s="329" customFormat="1" ht="12" customHeight="1" thickBot="1">
      <c r="A88" s="319" t="s">
        <v>289</v>
      </c>
      <c r="B88" s="310" t="s">
        <v>423</v>
      </c>
      <c r="C88" s="179">
        <f>+C64+C87</f>
        <v>0</v>
      </c>
      <c r="D88" s="179">
        <f>+D64+D87</f>
        <v>0</v>
      </c>
      <c r="E88" s="192">
        <f>+E64+E87</f>
        <v>0</v>
      </c>
    </row>
    <row r="89" spans="1:5" s="329" customFormat="1" ht="15" customHeight="1">
      <c r="A89" s="284"/>
      <c r="B89" s="285"/>
      <c r="C89" s="300"/>
      <c r="D89" s="300"/>
      <c r="E89" s="300"/>
    </row>
    <row r="90" spans="1:5" ht="13.5" thickBot="1">
      <c r="A90" s="286"/>
      <c r="B90" s="287"/>
      <c r="C90" s="301"/>
      <c r="D90" s="301"/>
      <c r="E90" s="301"/>
    </row>
    <row r="91" spans="1:5" s="328" customFormat="1" ht="16.5" customHeight="1" thickBot="1">
      <c r="A91" s="433" t="s">
        <v>44</v>
      </c>
      <c r="B91" s="434"/>
      <c r="C91" s="434"/>
      <c r="D91" s="434"/>
      <c r="E91" s="435"/>
    </row>
    <row r="92" spans="1:5" s="105" customFormat="1" ht="12" customHeight="1" thickBot="1">
      <c r="A92" s="307" t="s">
        <v>7</v>
      </c>
      <c r="B92" s="145" t="s">
        <v>297</v>
      </c>
      <c r="C92" s="172">
        <f>SUM(C93:C97)</f>
        <v>0</v>
      </c>
      <c r="D92" s="172">
        <f>SUM(D93:D97)</f>
        <v>0</v>
      </c>
      <c r="E92" s="127">
        <f>SUM(E93:E97)</f>
        <v>0</v>
      </c>
    </row>
    <row r="93" spans="1:5" ht="12" customHeight="1">
      <c r="A93" s="320" t="s">
        <v>71</v>
      </c>
      <c r="B93" s="131" t="s">
        <v>37</v>
      </c>
      <c r="C93" s="82"/>
      <c r="D93" s="82"/>
      <c r="E93" s="126"/>
    </row>
    <row r="94" spans="1:5" ht="12" customHeight="1">
      <c r="A94" s="313" t="s">
        <v>72</v>
      </c>
      <c r="B94" s="129" t="s">
        <v>133</v>
      </c>
      <c r="C94" s="174"/>
      <c r="D94" s="174"/>
      <c r="E94" s="157"/>
    </row>
    <row r="95" spans="1:5" ht="12" customHeight="1">
      <c r="A95" s="313" t="s">
        <v>73</v>
      </c>
      <c r="B95" s="129" t="s">
        <v>100</v>
      </c>
      <c r="C95" s="176"/>
      <c r="D95" s="176"/>
      <c r="E95" s="159"/>
    </row>
    <row r="96" spans="1:5" ht="12" customHeight="1">
      <c r="A96" s="313" t="s">
        <v>74</v>
      </c>
      <c r="B96" s="132" t="s">
        <v>134</v>
      </c>
      <c r="C96" s="176"/>
      <c r="D96" s="176"/>
      <c r="E96" s="159"/>
    </row>
    <row r="97" spans="1:5" ht="12" customHeight="1">
      <c r="A97" s="313" t="s">
        <v>83</v>
      </c>
      <c r="B97" s="140" t="s">
        <v>135</v>
      </c>
      <c r="C97" s="176"/>
      <c r="D97" s="176"/>
      <c r="E97" s="159"/>
    </row>
    <row r="98" spans="1:5" ht="12" customHeight="1">
      <c r="A98" s="313" t="s">
        <v>75</v>
      </c>
      <c r="B98" s="129" t="s">
        <v>492</v>
      </c>
      <c r="C98" s="176"/>
      <c r="D98" s="176"/>
      <c r="E98" s="159"/>
    </row>
    <row r="99" spans="1:5" ht="12" customHeight="1">
      <c r="A99" s="313" t="s">
        <v>76</v>
      </c>
      <c r="B99" s="152" t="s">
        <v>298</v>
      </c>
      <c r="C99" s="176"/>
      <c r="D99" s="176"/>
      <c r="E99" s="159"/>
    </row>
    <row r="100" spans="1:5" ht="12" customHeight="1">
      <c r="A100" s="313" t="s">
        <v>84</v>
      </c>
      <c r="B100" s="153" t="s">
        <v>299</v>
      </c>
      <c r="C100" s="176"/>
      <c r="D100" s="176"/>
      <c r="E100" s="159"/>
    </row>
    <row r="101" spans="1:5" ht="12" customHeight="1">
      <c r="A101" s="313" t="s">
        <v>85</v>
      </c>
      <c r="B101" s="153" t="s">
        <v>300</v>
      </c>
      <c r="C101" s="176"/>
      <c r="D101" s="176"/>
      <c r="E101" s="159"/>
    </row>
    <row r="102" spans="1:5" ht="12" customHeight="1">
      <c r="A102" s="313" t="s">
        <v>86</v>
      </c>
      <c r="B102" s="152" t="s">
        <v>301</v>
      </c>
      <c r="C102" s="176"/>
      <c r="D102" s="176"/>
      <c r="E102" s="159"/>
    </row>
    <row r="103" spans="1:5" ht="12" customHeight="1">
      <c r="A103" s="313" t="s">
        <v>87</v>
      </c>
      <c r="B103" s="152" t="s">
        <v>302</v>
      </c>
      <c r="C103" s="176"/>
      <c r="D103" s="176"/>
      <c r="E103" s="159"/>
    </row>
    <row r="104" spans="1:5" ht="12" customHeight="1">
      <c r="A104" s="313" t="s">
        <v>89</v>
      </c>
      <c r="B104" s="153" t="s">
        <v>303</v>
      </c>
      <c r="C104" s="176"/>
      <c r="D104" s="176"/>
      <c r="E104" s="159"/>
    </row>
    <row r="105" spans="1:5" ht="12" customHeight="1">
      <c r="A105" s="321" t="s">
        <v>136</v>
      </c>
      <c r="B105" s="154" t="s">
        <v>304</v>
      </c>
      <c r="C105" s="176"/>
      <c r="D105" s="176"/>
      <c r="E105" s="159"/>
    </row>
    <row r="106" spans="1:5" ht="12" customHeight="1">
      <c r="A106" s="313" t="s">
        <v>305</v>
      </c>
      <c r="B106" s="154" t="s">
        <v>306</v>
      </c>
      <c r="C106" s="176"/>
      <c r="D106" s="176"/>
      <c r="E106" s="159"/>
    </row>
    <row r="107" spans="1:5" s="105" customFormat="1" ht="12" customHeight="1" thickBot="1">
      <c r="A107" s="322" t="s">
        <v>307</v>
      </c>
      <c r="B107" s="155" t="s">
        <v>308</v>
      </c>
      <c r="C107" s="83"/>
      <c r="D107" s="83"/>
      <c r="E107" s="120"/>
    </row>
    <row r="108" spans="1:5" ht="12" customHeight="1" thickBot="1">
      <c r="A108" s="146" t="s">
        <v>8</v>
      </c>
      <c r="B108" s="144" t="s">
        <v>309</v>
      </c>
      <c r="C108" s="173">
        <f>+C109+C111+C113</f>
        <v>0</v>
      </c>
      <c r="D108" s="173">
        <f>+D109+D111+D113</f>
        <v>0</v>
      </c>
      <c r="E108" s="156">
        <f>+E109+E111+E113</f>
        <v>0</v>
      </c>
    </row>
    <row r="109" spans="1:5" ht="12" customHeight="1">
      <c r="A109" s="312" t="s">
        <v>77</v>
      </c>
      <c r="B109" s="129" t="s">
        <v>151</v>
      </c>
      <c r="C109" s="175"/>
      <c r="D109" s="175"/>
      <c r="E109" s="158"/>
    </row>
    <row r="110" spans="1:5" ht="12" customHeight="1">
      <c r="A110" s="312" t="s">
        <v>78</v>
      </c>
      <c r="B110" s="133" t="s">
        <v>310</v>
      </c>
      <c r="C110" s="175"/>
      <c r="D110" s="175"/>
      <c r="E110" s="158"/>
    </row>
    <row r="111" spans="1:5" ht="12" customHeight="1">
      <c r="A111" s="312" t="s">
        <v>79</v>
      </c>
      <c r="B111" s="133" t="s">
        <v>137</v>
      </c>
      <c r="C111" s="174"/>
      <c r="D111" s="174"/>
      <c r="E111" s="157"/>
    </row>
    <row r="112" spans="1:5" ht="12" customHeight="1">
      <c r="A112" s="312" t="s">
        <v>80</v>
      </c>
      <c r="B112" s="133" t="s">
        <v>311</v>
      </c>
      <c r="C112" s="174"/>
      <c r="D112" s="174"/>
      <c r="E112" s="157"/>
    </row>
    <row r="113" spans="1:5" ht="12" customHeight="1">
      <c r="A113" s="312" t="s">
        <v>81</v>
      </c>
      <c r="B113" s="165" t="s">
        <v>154</v>
      </c>
      <c r="C113" s="174"/>
      <c r="D113" s="174"/>
      <c r="E113" s="157"/>
    </row>
    <row r="114" spans="1:5" ht="12" customHeight="1">
      <c r="A114" s="312" t="s">
        <v>88</v>
      </c>
      <c r="B114" s="164" t="s">
        <v>312</v>
      </c>
      <c r="C114" s="174"/>
      <c r="D114" s="174"/>
      <c r="E114" s="157"/>
    </row>
    <row r="115" spans="1:5" ht="12" customHeight="1">
      <c r="A115" s="312" t="s">
        <v>90</v>
      </c>
      <c r="B115" s="180" t="s">
        <v>313</v>
      </c>
      <c r="C115" s="174"/>
      <c r="D115" s="174"/>
      <c r="E115" s="157"/>
    </row>
    <row r="116" spans="1:5" ht="12" customHeight="1">
      <c r="A116" s="312" t="s">
        <v>138</v>
      </c>
      <c r="B116" s="153" t="s">
        <v>300</v>
      </c>
      <c r="C116" s="174"/>
      <c r="D116" s="174"/>
      <c r="E116" s="157"/>
    </row>
    <row r="117" spans="1:5" ht="12" customHeight="1">
      <c r="A117" s="312" t="s">
        <v>139</v>
      </c>
      <c r="B117" s="153" t="s">
        <v>314</v>
      </c>
      <c r="C117" s="174"/>
      <c r="D117" s="174"/>
      <c r="E117" s="157"/>
    </row>
    <row r="118" spans="1:5" ht="12" customHeight="1">
      <c r="A118" s="312" t="s">
        <v>140</v>
      </c>
      <c r="B118" s="153" t="s">
        <v>315</v>
      </c>
      <c r="C118" s="174"/>
      <c r="D118" s="174"/>
      <c r="E118" s="157"/>
    </row>
    <row r="119" spans="1:5" ht="12" customHeight="1">
      <c r="A119" s="312" t="s">
        <v>316</v>
      </c>
      <c r="B119" s="153" t="s">
        <v>303</v>
      </c>
      <c r="C119" s="174"/>
      <c r="D119" s="174"/>
      <c r="E119" s="157"/>
    </row>
    <row r="120" spans="1:5" ht="12" customHeight="1">
      <c r="A120" s="312" t="s">
        <v>317</v>
      </c>
      <c r="B120" s="153" t="s">
        <v>318</v>
      </c>
      <c r="C120" s="174"/>
      <c r="D120" s="174"/>
      <c r="E120" s="157"/>
    </row>
    <row r="121" spans="1:5" ht="12" customHeight="1" thickBot="1">
      <c r="A121" s="321" t="s">
        <v>319</v>
      </c>
      <c r="B121" s="153" t="s">
        <v>320</v>
      </c>
      <c r="C121" s="176"/>
      <c r="D121" s="176"/>
      <c r="E121" s="159"/>
    </row>
    <row r="122" spans="1:5" ht="12" customHeight="1" thickBot="1">
      <c r="A122" s="146" t="s">
        <v>9</v>
      </c>
      <c r="B122" s="149" t="s">
        <v>321</v>
      </c>
      <c r="C122" s="173">
        <f>+C123+C124</f>
        <v>0</v>
      </c>
      <c r="D122" s="173">
        <f>+D123+D124</f>
        <v>0</v>
      </c>
      <c r="E122" s="156">
        <f>+E123+E124</f>
        <v>0</v>
      </c>
    </row>
    <row r="123" spans="1:5" ht="12" customHeight="1">
      <c r="A123" s="312" t="s">
        <v>60</v>
      </c>
      <c r="B123" s="130" t="s">
        <v>46</v>
      </c>
      <c r="C123" s="175"/>
      <c r="D123" s="175"/>
      <c r="E123" s="158"/>
    </row>
    <row r="124" spans="1:5" ht="12" customHeight="1" thickBot="1">
      <c r="A124" s="314" t="s">
        <v>61</v>
      </c>
      <c r="B124" s="133" t="s">
        <v>47</v>
      </c>
      <c r="C124" s="176"/>
      <c r="D124" s="176"/>
      <c r="E124" s="159"/>
    </row>
    <row r="125" spans="1:5" ht="12" customHeight="1" thickBot="1">
      <c r="A125" s="146" t="s">
        <v>10</v>
      </c>
      <c r="B125" s="149" t="s">
        <v>322</v>
      </c>
      <c r="C125" s="173">
        <f>+C92+C108+C122</f>
        <v>0</v>
      </c>
      <c r="D125" s="173">
        <f>+D92+D108+D122</f>
        <v>0</v>
      </c>
      <c r="E125" s="156">
        <f>+E92+E108+E122</f>
        <v>0</v>
      </c>
    </row>
    <row r="126" spans="1:5" ht="12" customHeight="1" thickBot="1">
      <c r="A126" s="146" t="s">
        <v>11</v>
      </c>
      <c r="B126" s="149" t="s">
        <v>425</v>
      </c>
      <c r="C126" s="173">
        <f>+C127+C128+C129</f>
        <v>0</v>
      </c>
      <c r="D126" s="173">
        <f>+D127+D128+D129</f>
        <v>0</v>
      </c>
      <c r="E126" s="156">
        <f>+E127+E128+E129</f>
        <v>0</v>
      </c>
    </row>
    <row r="127" spans="1:5" ht="12" customHeight="1">
      <c r="A127" s="312" t="s">
        <v>64</v>
      </c>
      <c r="B127" s="130" t="s">
        <v>324</v>
      </c>
      <c r="C127" s="174"/>
      <c r="D127" s="174"/>
      <c r="E127" s="157"/>
    </row>
    <row r="128" spans="1:5" ht="12" customHeight="1">
      <c r="A128" s="312" t="s">
        <v>65</v>
      </c>
      <c r="B128" s="130" t="s">
        <v>325</v>
      </c>
      <c r="C128" s="174"/>
      <c r="D128" s="174"/>
      <c r="E128" s="157"/>
    </row>
    <row r="129" spans="1:11" ht="12" customHeight="1" thickBot="1">
      <c r="A129" s="321" t="s">
        <v>66</v>
      </c>
      <c r="B129" s="128" t="s">
        <v>326</v>
      </c>
      <c r="C129" s="174"/>
      <c r="D129" s="174"/>
      <c r="E129" s="157"/>
    </row>
    <row r="130" spans="1:11" ht="12" customHeight="1" thickBot="1">
      <c r="A130" s="146" t="s">
        <v>12</v>
      </c>
      <c r="B130" s="149" t="s">
        <v>327</v>
      </c>
      <c r="C130" s="173">
        <f>+C131+C132+C133+C134</f>
        <v>0</v>
      </c>
      <c r="D130" s="173">
        <f>+D131+D132+D133+D134</f>
        <v>0</v>
      </c>
      <c r="E130" s="156">
        <f>+E131+E132+E133+E134</f>
        <v>0</v>
      </c>
    </row>
    <row r="131" spans="1:11" ht="12" customHeight="1">
      <c r="A131" s="312" t="s">
        <v>67</v>
      </c>
      <c r="B131" s="130" t="s">
        <v>328</v>
      </c>
      <c r="C131" s="174"/>
      <c r="D131" s="174"/>
      <c r="E131" s="157"/>
    </row>
    <row r="132" spans="1:11" ht="12" customHeight="1">
      <c r="A132" s="312" t="s">
        <v>68</v>
      </c>
      <c r="B132" s="130" t="s">
        <v>329</v>
      </c>
      <c r="C132" s="174"/>
      <c r="D132" s="174"/>
      <c r="E132" s="157"/>
    </row>
    <row r="133" spans="1:11" ht="12" customHeight="1">
      <c r="A133" s="312" t="s">
        <v>225</v>
      </c>
      <c r="B133" s="130" t="s">
        <v>330</v>
      </c>
      <c r="C133" s="174"/>
      <c r="D133" s="174"/>
      <c r="E133" s="157"/>
    </row>
    <row r="134" spans="1:11" s="105" customFormat="1" ht="12" customHeight="1" thickBot="1">
      <c r="A134" s="321" t="s">
        <v>227</v>
      </c>
      <c r="B134" s="128" t="s">
        <v>331</v>
      </c>
      <c r="C134" s="174"/>
      <c r="D134" s="174"/>
      <c r="E134" s="157"/>
    </row>
    <row r="135" spans="1:11" ht="13.5" thickBot="1">
      <c r="A135" s="146" t="s">
        <v>13</v>
      </c>
      <c r="B135" s="149" t="s">
        <v>453</v>
      </c>
      <c r="C135" s="179">
        <f>+C136+C137+C139+C140+C138</f>
        <v>0</v>
      </c>
      <c r="D135" s="179">
        <f>+D136+D137+D139+D140+D138</f>
        <v>0</v>
      </c>
      <c r="E135" s="192">
        <f>+E136+E137+E139+E140+E138</f>
        <v>0</v>
      </c>
      <c r="K135" s="275"/>
    </row>
    <row r="136" spans="1:11">
      <c r="A136" s="312" t="s">
        <v>69</v>
      </c>
      <c r="B136" s="130" t="s">
        <v>333</v>
      </c>
      <c r="C136" s="174"/>
      <c r="D136" s="174"/>
      <c r="E136" s="157"/>
    </row>
    <row r="137" spans="1:11" ht="12" customHeight="1">
      <c r="A137" s="312" t="s">
        <v>70</v>
      </c>
      <c r="B137" s="130" t="s">
        <v>334</v>
      </c>
      <c r="C137" s="174"/>
      <c r="D137" s="174"/>
      <c r="E137" s="157"/>
    </row>
    <row r="138" spans="1:11" ht="12" customHeight="1">
      <c r="A138" s="312" t="s">
        <v>234</v>
      </c>
      <c r="B138" s="130" t="s">
        <v>452</v>
      </c>
      <c r="C138" s="174"/>
      <c r="D138" s="174"/>
      <c r="E138" s="157"/>
    </row>
    <row r="139" spans="1:11" s="105" customFormat="1" ht="12" customHeight="1">
      <c r="A139" s="312" t="s">
        <v>236</v>
      </c>
      <c r="B139" s="130" t="s">
        <v>335</v>
      </c>
      <c r="C139" s="174"/>
      <c r="D139" s="174"/>
      <c r="E139" s="157"/>
    </row>
    <row r="140" spans="1:11" s="105" customFormat="1" ht="12" customHeight="1" thickBot="1">
      <c r="A140" s="321" t="s">
        <v>451</v>
      </c>
      <c r="B140" s="128" t="s">
        <v>336</v>
      </c>
      <c r="C140" s="174"/>
      <c r="D140" s="174"/>
      <c r="E140" s="157"/>
    </row>
    <row r="141" spans="1:11" s="105" customFormat="1" ht="12" customHeight="1" thickBot="1">
      <c r="A141" s="146" t="s">
        <v>14</v>
      </c>
      <c r="B141" s="149" t="s">
        <v>426</v>
      </c>
      <c r="C141" s="84">
        <f>+C142+C143+C144+C145</f>
        <v>0</v>
      </c>
      <c r="D141" s="84">
        <f>+D142+D143+D144+D145</f>
        <v>0</v>
      </c>
      <c r="E141" s="125">
        <f>+E142+E143+E144+E145</f>
        <v>0</v>
      </c>
    </row>
    <row r="142" spans="1:11" s="105" customFormat="1" ht="12" customHeight="1">
      <c r="A142" s="312" t="s">
        <v>131</v>
      </c>
      <c r="B142" s="130" t="s">
        <v>338</v>
      </c>
      <c r="C142" s="174"/>
      <c r="D142" s="174"/>
      <c r="E142" s="157"/>
    </row>
    <row r="143" spans="1:11" s="105" customFormat="1" ht="12" customHeight="1">
      <c r="A143" s="312" t="s">
        <v>132</v>
      </c>
      <c r="B143" s="130" t="s">
        <v>339</v>
      </c>
      <c r="C143" s="174"/>
      <c r="D143" s="174"/>
      <c r="E143" s="157"/>
    </row>
    <row r="144" spans="1:11" s="105" customFormat="1" ht="12" customHeight="1">
      <c r="A144" s="312" t="s">
        <v>153</v>
      </c>
      <c r="B144" s="130" t="s">
        <v>340</v>
      </c>
      <c r="C144" s="174"/>
      <c r="D144" s="174"/>
      <c r="E144" s="157"/>
    </row>
    <row r="145" spans="1:5" ht="12.75" customHeight="1" thickBot="1">
      <c r="A145" s="312" t="s">
        <v>242</v>
      </c>
      <c r="B145" s="130" t="s">
        <v>341</v>
      </c>
      <c r="C145" s="174"/>
      <c r="D145" s="174"/>
      <c r="E145" s="157"/>
    </row>
    <row r="146" spans="1:5" ht="12" customHeight="1" thickBot="1">
      <c r="A146" s="146" t="s">
        <v>15</v>
      </c>
      <c r="B146" s="149" t="s">
        <v>342</v>
      </c>
      <c r="C146" s="123">
        <f>+C126+C130+C135+C141</f>
        <v>0</v>
      </c>
      <c r="D146" s="123">
        <f>+D126+D130+D135+D141</f>
        <v>0</v>
      </c>
      <c r="E146" s="124">
        <f>+E126+E130+E135+E141</f>
        <v>0</v>
      </c>
    </row>
    <row r="147" spans="1:5" ht="15" customHeight="1" thickBot="1">
      <c r="A147" s="323" t="s">
        <v>16</v>
      </c>
      <c r="B147" s="169" t="s">
        <v>343</v>
      </c>
      <c r="C147" s="123">
        <f>+C125+C146</f>
        <v>0</v>
      </c>
      <c r="D147" s="123">
        <f>+D125+D146</f>
        <v>0</v>
      </c>
      <c r="E147" s="124">
        <f>+E125+E146</f>
        <v>0</v>
      </c>
    </row>
    <row r="148" spans="1:5" ht="13.5" thickBot="1">
      <c r="A148" s="28"/>
      <c r="B148" s="29"/>
      <c r="C148" s="30"/>
      <c r="D148" s="30"/>
      <c r="E148" s="30"/>
    </row>
    <row r="149" spans="1:5" ht="15" customHeight="1" thickBot="1">
      <c r="A149" s="372" t="s">
        <v>481</v>
      </c>
      <c r="B149" s="373"/>
      <c r="C149" s="95"/>
      <c r="D149" s="96"/>
      <c r="E149" s="93"/>
    </row>
    <row r="150" spans="1:5" ht="14.25" customHeight="1" thickBot="1">
      <c r="A150" s="374" t="s">
        <v>480</v>
      </c>
      <c r="B150" s="375"/>
      <c r="C150" s="95"/>
      <c r="D150" s="96"/>
      <c r="E150" s="93"/>
    </row>
  </sheetData>
  <sheetProtection formatCells="0"/>
  <mergeCells count="4">
    <mergeCell ref="B2:D2"/>
    <mergeCell ref="B3:D3"/>
    <mergeCell ref="A7:E7"/>
    <mergeCell ref="A91:E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zoomScaleSheetLayoutView="115" workbookViewId="0">
      <selection activeCell="I5" sqref="I5"/>
    </sheetView>
  </sheetViews>
  <sheetFormatPr defaultRowHeight="12.75"/>
  <cols>
    <col min="1" max="1" width="16" style="344" customWidth="1"/>
    <col min="2" max="2" width="59.33203125" style="24" customWidth="1"/>
    <col min="3" max="5" width="15.83203125" style="24" customWidth="1"/>
    <col min="6" max="6" width="11.1640625" style="24" customWidth="1"/>
    <col min="7" max="16384" width="9.33203125" style="24"/>
  </cols>
  <sheetData>
    <row r="1" spans="1:6" s="279" customFormat="1" ht="21" customHeight="1" thickBot="1">
      <c r="A1" s="278"/>
      <c r="B1" s="280"/>
      <c r="C1" s="549" t="str">
        <f>+CONCATENATE("6.2. melléklet a ……/",LEFT(ÖSSZEFÜGGÉSEK!A4,4)+1,". (……) önkormányzati rendelethez")</f>
        <v>6.2. melléklet a ……/2016. (……) önkormányzati rendelethez</v>
      </c>
      <c r="D1" s="549"/>
      <c r="E1" s="549"/>
      <c r="F1" s="549"/>
    </row>
    <row r="2" spans="1:6" s="326" customFormat="1" ht="25.5" customHeight="1">
      <c r="A2" s="306" t="s">
        <v>147</v>
      </c>
      <c r="B2" s="436" t="s">
        <v>483</v>
      </c>
      <c r="C2" s="437"/>
      <c r="D2" s="438"/>
      <c r="E2" s="542" t="s">
        <v>48</v>
      </c>
      <c r="F2" s="543"/>
    </row>
    <row r="3" spans="1:6" s="326" customFormat="1" ht="24.75" thickBot="1">
      <c r="A3" s="324" t="s">
        <v>427</v>
      </c>
      <c r="B3" s="439" t="s">
        <v>420</v>
      </c>
      <c r="C3" s="442"/>
      <c r="D3" s="443"/>
      <c r="E3" s="544" t="s">
        <v>41</v>
      </c>
      <c r="F3" s="545"/>
    </row>
    <row r="4" spans="1:6" s="327" customFormat="1" ht="15.95" customHeight="1" thickBot="1">
      <c r="A4" s="281"/>
      <c r="B4" s="281"/>
      <c r="C4" s="282"/>
      <c r="D4" s="282"/>
      <c r="E4" s="548" t="s">
        <v>42</v>
      </c>
      <c r="F4" s="548"/>
    </row>
    <row r="5" spans="1:6" ht="26.25" thickBot="1">
      <c r="A5" s="115" t="s">
        <v>148</v>
      </c>
      <c r="B5" s="116" t="s">
        <v>479</v>
      </c>
      <c r="C5" s="81" t="s">
        <v>174</v>
      </c>
      <c r="D5" s="81" t="s">
        <v>179</v>
      </c>
      <c r="E5" s="81" t="s">
        <v>180</v>
      </c>
      <c r="F5" s="497" t="s">
        <v>526</v>
      </c>
    </row>
    <row r="6" spans="1:6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491" t="s">
        <v>295</v>
      </c>
      <c r="F6" s="359" t="s">
        <v>527</v>
      </c>
    </row>
    <row r="7" spans="1:6" s="328" customFormat="1" ht="15.95" customHeight="1" thickBot="1">
      <c r="A7" s="433" t="s">
        <v>43</v>
      </c>
      <c r="B7" s="434"/>
      <c r="C7" s="434"/>
      <c r="D7" s="434"/>
      <c r="E7" s="434"/>
      <c r="F7" s="537"/>
    </row>
    <row r="8" spans="1:6" s="302" customFormat="1" ht="12" customHeight="1" thickBot="1">
      <c r="A8" s="276" t="s">
        <v>7</v>
      </c>
      <c r="B8" s="340" t="s">
        <v>428</v>
      </c>
      <c r="C8" s="208">
        <f>SUM(C9:C18)</f>
        <v>6350</v>
      </c>
      <c r="D8" s="208">
        <f>SUM(D9:D18)</f>
        <v>5952</v>
      </c>
      <c r="E8" s="519">
        <f>SUM(E9:E18)</f>
        <v>5905</v>
      </c>
      <c r="F8" s="536">
        <f>E8/C8*100</f>
        <v>92.99212598425197</v>
      </c>
    </row>
    <row r="9" spans="1:6" s="302" customFormat="1" ht="12" customHeight="1">
      <c r="A9" s="351" t="s">
        <v>71</v>
      </c>
      <c r="B9" s="131" t="s">
        <v>210</v>
      </c>
      <c r="C9" s="88"/>
      <c r="D9" s="88"/>
      <c r="E9" s="520"/>
      <c r="F9" s="535"/>
    </row>
    <row r="10" spans="1:6" s="302" customFormat="1" ht="12" customHeight="1">
      <c r="A10" s="352" t="s">
        <v>72</v>
      </c>
      <c r="B10" s="129" t="s">
        <v>211</v>
      </c>
      <c r="C10" s="205"/>
      <c r="D10" s="205"/>
      <c r="E10" s="521"/>
      <c r="F10" s="533"/>
    </row>
    <row r="11" spans="1:6" s="302" customFormat="1" ht="12" customHeight="1">
      <c r="A11" s="352" t="s">
        <v>73</v>
      </c>
      <c r="B11" s="129" t="s">
        <v>212</v>
      </c>
      <c r="C11" s="205">
        <v>6350</v>
      </c>
      <c r="D11" s="205">
        <v>5938</v>
      </c>
      <c r="E11" s="521">
        <v>5891</v>
      </c>
      <c r="F11" s="533">
        <f t="shared" ref="F9:F58" si="0">E11/C11*100</f>
        <v>92.771653543307082</v>
      </c>
    </row>
    <row r="12" spans="1:6" s="302" customFormat="1" ht="12" customHeight="1">
      <c r="A12" s="352" t="s">
        <v>74</v>
      </c>
      <c r="B12" s="129" t="s">
        <v>213</v>
      </c>
      <c r="C12" s="205"/>
      <c r="D12" s="205">
        <v>6</v>
      </c>
      <c r="E12" s="521">
        <v>6</v>
      </c>
      <c r="F12" s="533"/>
    </row>
    <row r="13" spans="1:6" s="302" customFormat="1" ht="12" customHeight="1">
      <c r="A13" s="352" t="s">
        <v>107</v>
      </c>
      <c r="B13" s="129" t="s">
        <v>214</v>
      </c>
      <c r="C13" s="205"/>
      <c r="D13" s="205"/>
      <c r="E13" s="521"/>
      <c r="F13" s="533"/>
    </row>
    <row r="14" spans="1:6" s="302" customFormat="1" ht="12" customHeight="1">
      <c r="A14" s="352" t="s">
        <v>75</v>
      </c>
      <c r="B14" s="129" t="s">
        <v>429</v>
      </c>
      <c r="C14" s="205"/>
      <c r="D14" s="205"/>
      <c r="E14" s="521"/>
      <c r="F14" s="533"/>
    </row>
    <row r="15" spans="1:6" s="329" customFormat="1" ht="12" customHeight="1">
      <c r="A15" s="352" t="s">
        <v>76</v>
      </c>
      <c r="B15" s="128" t="s">
        <v>430</v>
      </c>
      <c r="C15" s="205"/>
      <c r="D15" s="205"/>
      <c r="E15" s="521"/>
      <c r="F15" s="533"/>
    </row>
    <row r="16" spans="1:6" s="329" customFormat="1" ht="12" customHeight="1">
      <c r="A16" s="352" t="s">
        <v>84</v>
      </c>
      <c r="B16" s="129" t="s">
        <v>217</v>
      </c>
      <c r="C16" s="89"/>
      <c r="D16" s="89"/>
      <c r="E16" s="522"/>
      <c r="F16" s="533"/>
    </row>
    <row r="17" spans="1:6" s="302" customFormat="1" ht="12" customHeight="1">
      <c r="A17" s="352" t="s">
        <v>85</v>
      </c>
      <c r="B17" s="129" t="s">
        <v>219</v>
      </c>
      <c r="C17" s="205"/>
      <c r="D17" s="205"/>
      <c r="E17" s="521"/>
      <c r="F17" s="533"/>
    </row>
    <row r="18" spans="1:6" s="329" customFormat="1" ht="12" customHeight="1" thickBot="1">
      <c r="A18" s="352" t="s">
        <v>86</v>
      </c>
      <c r="B18" s="128" t="s">
        <v>221</v>
      </c>
      <c r="C18" s="207"/>
      <c r="D18" s="207">
        <v>8</v>
      </c>
      <c r="E18" s="523">
        <v>8</v>
      </c>
      <c r="F18" s="534"/>
    </row>
    <row r="19" spans="1:6" s="329" customFormat="1" ht="12" customHeight="1" thickBot="1">
      <c r="A19" s="276" t="s">
        <v>8</v>
      </c>
      <c r="B19" s="340" t="s">
        <v>431</v>
      </c>
      <c r="C19" s="208">
        <f>SUM(C20:C22)</f>
        <v>9058</v>
      </c>
      <c r="D19" s="208">
        <f>SUM(D20:D22)</f>
        <v>5117</v>
      </c>
      <c r="E19" s="519">
        <f>SUM(E20:E22)</f>
        <v>5117</v>
      </c>
      <c r="F19" s="536">
        <f t="shared" si="0"/>
        <v>56.491499227202468</v>
      </c>
    </row>
    <row r="20" spans="1:6" s="329" customFormat="1" ht="12" customHeight="1">
      <c r="A20" s="352" t="s">
        <v>77</v>
      </c>
      <c r="B20" s="130" t="s">
        <v>191</v>
      </c>
      <c r="C20" s="205"/>
      <c r="D20" s="205"/>
      <c r="E20" s="521"/>
      <c r="F20" s="535"/>
    </row>
    <row r="21" spans="1:6" s="329" customFormat="1" ht="12" customHeight="1">
      <c r="A21" s="352" t="s">
        <v>78</v>
      </c>
      <c r="B21" s="129" t="s">
        <v>432</v>
      </c>
      <c r="C21" s="205"/>
      <c r="D21" s="205"/>
      <c r="E21" s="521"/>
      <c r="F21" s="533"/>
    </row>
    <row r="22" spans="1:6" s="329" customFormat="1" ht="12" customHeight="1">
      <c r="A22" s="352" t="s">
        <v>79</v>
      </c>
      <c r="B22" s="129" t="s">
        <v>433</v>
      </c>
      <c r="C22" s="205">
        <v>9058</v>
      </c>
      <c r="D22" s="205">
        <v>5117</v>
      </c>
      <c r="E22" s="521">
        <v>5117</v>
      </c>
      <c r="F22" s="533">
        <f t="shared" si="0"/>
        <v>56.491499227202468</v>
      </c>
    </row>
    <row r="23" spans="1:6" s="329" customFormat="1" ht="12" customHeight="1" thickBot="1">
      <c r="A23" s="352" t="s">
        <v>80</v>
      </c>
      <c r="B23" s="129" t="s">
        <v>457</v>
      </c>
      <c r="C23" s="205"/>
      <c r="D23" s="205"/>
      <c r="E23" s="521"/>
      <c r="F23" s="534"/>
    </row>
    <row r="24" spans="1:6" s="329" customFormat="1" ht="12" customHeight="1" thickBot="1">
      <c r="A24" s="339" t="s">
        <v>9</v>
      </c>
      <c r="B24" s="149" t="s">
        <v>124</v>
      </c>
      <c r="C24" s="27"/>
      <c r="D24" s="27"/>
      <c r="E24" s="524"/>
      <c r="F24" s="536"/>
    </row>
    <row r="25" spans="1:6" s="329" customFormat="1" ht="12" customHeight="1" thickBot="1">
      <c r="A25" s="339" t="s">
        <v>10</v>
      </c>
      <c r="B25" s="149" t="s">
        <v>434</v>
      </c>
      <c r="C25" s="208">
        <f>SUM(C26:C27)</f>
        <v>0</v>
      </c>
      <c r="D25" s="208">
        <f>SUM(D26:D27)</f>
        <v>0</v>
      </c>
      <c r="E25" s="519">
        <f>SUM(E26:E27)</f>
        <v>0</v>
      </c>
      <c r="F25" s="539"/>
    </row>
    <row r="26" spans="1:6" s="329" customFormat="1" ht="12" customHeight="1">
      <c r="A26" s="353" t="s">
        <v>204</v>
      </c>
      <c r="B26" s="354" t="s">
        <v>432</v>
      </c>
      <c r="C26" s="87"/>
      <c r="D26" s="87"/>
      <c r="E26" s="525"/>
      <c r="F26" s="535"/>
    </row>
    <row r="27" spans="1:6" s="329" customFormat="1" ht="12" customHeight="1">
      <c r="A27" s="353" t="s">
        <v>205</v>
      </c>
      <c r="B27" s="355" t="s">
        <v>435</v>
      </c>
      <c r="C27" s="209"/>
      <c r="D27" s="209"/>
      <c r="E27" s="526"/>
      <c r="F27" s="533"/>
    </row>
    <row r="28" spans="1:6" s="329" customFormat="1" ht="12" customHeight="1" thickBot="1">
      <c r="A28" s="352" t="s">
        <v>206</v>
      </c>
      <c r="B28" s="356" t="s">
        <v>458</v>
      </c>
      <c r="C28" s="336"/>
      <c r="D28" s="336"/>
      <c r="E28" s="527"/>
      <c r="F28" s="534"/>
    </row>
    <row r="29" spans="1:6" s="329" customFormat="1" ht="12" customHeight="1" thickBot="1">
      <c r="A29" s="339" t="s">
        <v>11</v>
      </c>
      <c r="B29" s="149" t="s">
        <v>436</v>
      </c>
      <c r="C29" s="208">
        <f>SUM(C30:C32)</f>
        <v>0</v>
      </c>
      <c r="D29" s="208">
        <f>SUM(D30:D32)</f>
        <v>0</v>
      </c>
      <c r="E29" s="519">
        <f>SUM(E30:E32)</f>
        <v>0</v>
      </c>
      <c r="F29" s="536"/>
    </row>
    <row r="30" spans="1:6" s="329" customFormat="1" ht="12" customHeight="1">
      <c r="A30" s="353" t="s">
        <v>64</v>
      </c>
      <c r="B30" s="354" t="s">
        <v>223</v>
      </c>
      <c r="C30" s="87"/>
      <c r="D30" s="87"/>
      <c r="E30" s="525"/>
      <c r="F30" s="535"/>
    </row>
    <row r="31" spans="1:6" s="329" customFormat="1" ht="12" customHeight="1">
      <c r="A31" s="353" t="s">
        <v>65</v>
      </c>
      <c r="B31" s="355" t="s">
        <v>224</v>
      </c>
      <c r="C31" s="209"/>
      <c r="D31" s="209"/>
      <c r="E31" s="526"/>
      <c r="F31" s="533"/>
    </row>
    <row r="32" spans="1:6" s="329" customFormat="1" ht="12" customHeight="1" thickBot="1">
      <c r="A32" s="352" t="s">
        <v>66</v>
      </c>
      <c r="B32" s="338" t="s">
        <v>226</v>
      </c>
      <c r="C32" s="336"/>
      <c r="D32" s="336"/>
      <c r="E32" s="527"/>
      <c r="F32" s="534"/>
    </row>
    <row r="33" spans="1:6" s="329" customFormat="1" ht="12" customHeight="1" thickBot="1">
      <c r="A33" s="339" t="s">
        <v>12</v>
      </c>
      <c r="B33" s="149" t="s">
        <v>350</v>
      </c>
      <c r="C33" s="27"/>
      <c r="D33" s="27"/>
      <c r="E33" s="524"/>
      <c r="F33" s="538"/>
    </row>
    <row r="34" spans="1:6" s="302" customFormat="1" ht="12" customHeight="1" thickBot="1">
      <c r="A34" s="339" t="s">
        <v>13</v>
      </c>
      <c r="B34" s="149" t="s">
        <v>437</v>
      </c>
      <c r="C34" s="27"/>
      <c r="D34" s="27"/>
      <c r="E34" s="524"/>
      <c r="F34" s="536"/>
    </row>
    <row r="35" spans="1:6" s="302" customFormat="1" ht="12" customHeight="1" thickBot="1">
      <c r="A35" s="276" t="s">
        <v>14</v>
      </c>
      <c r="B35" s="149" t="s">
        <v>459</v>
      </c>
      <c r="C35" s="208">
        <f>+C8+C19+C24+C25+C29+C33+C34</f>
        <v>15408</v>
      </c>
      <c r="D35" s="208">
        <f>+D8+D19+D24+D25+D29+D33+D34</f>
        <v>11069</v>
      </c>
      <c r="E35" s="519">
        <f>+E8+E19+E24+E25+E29+E33+E34</f>
        <v>11022</v>
      </c>
      <c r="F35" s="536">
        <f t="shared" si="0"/>
        <v>71.534267912772592</v>
      </c>
    </row>
    <row r="36" spans="1:6" s="302" customFormat="1" ht="12" customHeight="1" thickBot="1">
      <c r="A36" s="341" t="s">
        <v>15</v>
      </c>
      <c r="B36" s="149" t="s">
        <v>439</v>
      </c>
      <c r="C36" s="208">
        <f>+C37+C38+C39</f>
        <v>50560</v>
      </c>
      <c r="D36" s="208">
        <f>+D37+D38+D39</f>
        <v>57185</v>
      </c>
      <c r="E36" s="519">
        <f>+E37+E38+E39</f>
        <v>52079</v>
      </c>
      <c r="F36" s="536">
        <f t="shared" si="0"/>
        <v>103.00435126582279</v>
      </c>
    </row>
    <row r="37" spans="1:6" s="302" customFormat="1" ht="12" customHeight="1">
      <c r="A37" s="353" t="s">
        <v>440</v>
      </c>
      <c r="B37" s="354" t="s">
        <v>161</v>
      </c>
      <c r="C37" s="87"/>
      <c r="D37" s="87"/>
      <c r="E37" s="525"/>
      <c r="F37" s="535"/>
    </row>
    <row r="38" spans="1:6" s="329" customFormat="1" ht="12" customHeight="1">
      <c r="A38" s="353" t="s">
        <v>441</v>
      </c>
      <c r="B38" s="355" t="s">
        <v>3</v>
      </c>
      <c r="C38" s="209"/>
      <c r="D38" s="209"/>
      <c r="E38" s="526"/>
      <c r="F38" s="533"/>
    </row>
    <row r="39" spans="1:6" s="329" customFormat="1" ht="12" customHeight="1" thickBot="1">
      <c r="A39" s="352" t="s">
        <v>442</v>
      </c>
      <c r="B39" s="338" t="s">
        <v>443</v>
      </c>
      <c r="C39" s="336">
        <v>50560</v>
      </c>
      <c r="D39" s="336">
        <v>57185</v>
      </c>
      <c r="E39" s="527">
        <v>52079</v>
      </c>
      <c r="F39" s="534">
        <f t="shared" si="0"/>
        <v>103.00435126582279</v>
      </c>
    </row>
    <row r="40" spans="1:6" s="329" customFormat="1" ht="15" customHeight="1" thickBot="1">
      <c r="A40" s="341" t="s">
        <v>16</v>
      </c>
      <c r="B40" s="342" t="s">
        <v>444</v>
      </c>
      <c r="C40" s="91">
        <f>+C35+C36</f>
        <v>65968</v>
      </c>
      <c r="D40" s="91">
        <f>+D35+D36</f>
        <v>68254</v>
      </c>
      <c r="E40" s="528">
        <f>+E35+E36</f>
        <v>63101</v>
      </c>
      <c r="F40" s="536">
        <f t="shared" si="0"/>
        <v>95.653953431967011</v>
      </c>
    </row>
    <row r="41" spans="1:6" s="329" customFormat="1" ht="15" customHeight="1">
      <c r="A41" s="284"/>
      <c r="B41" s="285"/>
      <c r="C41" s="300"/>
      <c r="D41" s="300"/>
      <c r="E41" s="300"/>
      <c r="F41" s="518"/>
    </row>
    <row r="42" spans="1:6" ht="13.5" thickBot="1">
      <c r="A42" s="286"/>
      <c r="B42" s="287"/>
      <c r="C42" s="301"/>
      <c r="D42" s="301"/>
      <c r="E42" s="301"/>
      <c r="F42" s="518"/>
    </row>
    <row r="43" spans="1:6" s="328" customFormat="1" ht="16.5" customHeight="1" thickBot="1">
      <c r="A43" s="433" t="s">
        <v>44</v>
      </c>
      <c r="B43" s="434"/>
      <c r="C43" s="434"/>
      <c r="D43" s="434"/>
      <c r="E43" s="434"/>
      <c r="F43" s="538"/>
    </row>
    <row r="44" spans="1:6" s="105" customFormat="1" ht="12" customHeight="1" thickBot="1">
      <c r="A44" s="339" t="s">
        <v>7</v>
      </c>
      <c r="B44" s="149" t="s">
        <v>445</v>
      </c>
      <c r="C44" s="208">
        <f>SUM(C45:C49)</f>
        <v>64761</v>
      </c>
      <c r="D44" s="208">
        <f>SUM(D45:D49)</f>
        <v>68087</v>
      </c>
      <c r="E44" s="529">
        <f>SUM(E45:E49)</f>
        <v>61743</v>
      </c>
      <c r="F44" s="536">
        <f t="shared" si="0"/>
        <v>95.339787835271224</v>
      </c>
    </row>
    <row r="45" spans="1:6" ht="12" customHeight="1">
      <c r="A45" s="352" t="s">
        <v>71</v>
      </c>
      <c r="B45" s="130" t="s">
        <v>37</v>
      </c>
      <c r="C45" s="87">
        <v>37389</v>
      </c>
      <c r="D45" s="87">
        <v>34279</v>
      </c>
      <c r="E45" s="530">
        <v>34279</v>
      </c>
      <c r="F45" s="535">
        <f t="shared" si="0"/>
        <v>91.682045521410032</v>
      </c>
    </row>
    <row r="46" spans="1:6" ht="12" customHeight="1">
      <c r="A46" s="352" t="s">
        <v>72</v>
      </c>
      <c r="B46" s="129" t="s">
        <v>133</v>
      </c>
      <c r="C46" s="202">
        <v>10367</v>
      </c>
      <c r="D46" s="202">
        <v>9534</v>
      </c>
      <c r="E46" s="531">
        <v>9534</v>
      </c>
      <c r="F46" s="533">
        <f t="shared" si="0"/>
        <v>91.964888588791354</v>
      </c>
    </row>
    <row r="47" spans="1:6" ht="12" customHeight="1">
      <c r="A47" s="352" t="s">
        <v>73</v>
      </c>
      <c r="B47" s="129" t="s">
        <v>100</v>
      </c>
      <c r="C47" s="202">
        <v>17005</v>
      </c>
      <c r="D47" s="202">
        <v>20884</v>
      </c>
      <c r="E47" s="531">
        <v>14540</v>
      </c>
      <c r="F47" s="533">
        <f t="shared" si="0"/>
        <v>85.504263451925894</v>
      </c>
    </row>
    <row r="48" spans="1:6" ht="12" customHeight="1">
      <c r="A48" s="352" t="s">
        <v>74</v>
      </c>
      <c r="B48" s="129" t="s">
        <v>134</v>
      </c>
      <c r="C48" s="202"/>
      <c r="D48" s="202"/>
      <c r="E48" s="531"/>
      <c r="F48" s="533"/>
    </row>
    <row r="49" spans="1:6" ht="12" customHeight="1" thickBot="1">
      <c r="A49" s="352" t="s">
        <v>107</v>
      </c>
      <c r="B49" s="129" t="s">
        <v>135</v>
      </c>
      <c r="C49" s="202"/>
      <c r="D49" s="202">
        <v>3390</v>
      </c>
      <c r="E49" s="531">
        <v>3390</v>
      </c>
      <c r="F49" s="534"/>
    </row>
    <row r="50" spans="1:6" ht="12" customHeight="1" thickBot="1">
      <c r="A50" s="339" t="s">
        <v>8</v>
      </c>
      <c r="B50" s="149" t="s">
        <v>446</v>
      </c>
      <c r="C50" s="208">
        <f>SUM(C51:C53)</f>
        <v>1207</v>
      </c>
      <c r="D50" s="208">
        <f>SUM(D51:D53)</f>
        <v>167</v>
      </c>
      <c r="E50" s="529">
        <f>SUM(E51:E53)</f>
        <v>167</v>
      </c>
      <c r="F50" s="536">
        <f t="shared" si="0"/>
        <v>13.835956917978459</v>
      </c>
    </row>
    <row r="51" spans="1:6" s="105" customFormat="1" ht="12" customHeight="1">
      <c r="A51" s="352" t="s">
        <v>77</v>
      </c>
      <c r="B51" s="130" t="s">
        <v>151</v>
      </c>
      <c r="C51" s="87">
        <v>1207</v>
      </c>
      <c r="D51" s="87">
        <v>167</v>
      </c>
      <c r="E51" s="530">
        <v>167</v>
      </c>
      <c r="F51" s="535">
        <f t="shared" si="0"/>
        <v>13.835956917978459</v>
      </c>
    </row>
    <row r="52" spans="1:6" ht="12" customHeight="1">
      <c r="A52" s="352" t="s">
        <v>78</v>
      </c>
      <c r="B52" s="129" t="s">
        <v>137</v>
      </c>
      <c r="C52" s="202"/>
      <c r="D52" s="202"/>
      <c r="E52" s="531"/>
      <c r="F52" s="533"/>
    </row>
    <row r="53" spans="1:6" ht="12" customHeight="1">
      <c r="A53" s="352" t="s">
        <v>79</v>
      </c>
      <c r="B53" s="129" t="s">
        <v>45</v>
      </c>
      <c r="C53" s="202"/>
      <c r="D53" s="202"/>
      <c r="E53" s="531"/>
      <c r="F53" s="533"/>
    </row>
    <row r="54" spans="1:6" ht="12" customHeight="1" thickBot="1">
      <c r="A54" s="352" t="s">
        <v>80</v>
      </c>
      <c r="B54" s="129" t="s">
        <v>460</v>
      </c>
      <c r="C54" s="202"/>
      <c r="D54" s="202"/>
      <c r="E54" s="531"/>
      <c r="F54" s="534"/>
    </row>
    <row r="55" spans="1:6" ht="12" customHeight="1" thickBot="1">
      <c r="A55" s="339" t="s">
        <v>9</v>
      </c>
      <c r="B55" s="343" t="s">
        <v>447</v>
      </c>
      <c r="C55" s="208">
        <f>+C44+C50</f>
        <v>65968</v>
      </c>
      <c r="D55" s="208">
        <f>+D44+D50</f>
        <v>68254</v>
      </c>
      <c r="E55" s="529">
        <f>+E44+E50</f>
        <v>61910</v>
      </c>
      <c r="F55" s="536">
        <f t="shared" si="0"/>
        <v>93.848532621877283</v>
      </c>
    </row>
    <row r="56" spans="1:6" ht="13.5" thickBot="1">
      <c r="C56" s="348"/>
      <c r="D56" s="348"/>
      <c r="E56" s="348"/>
      <c r="F56" s="518"/>
    </row>
    <row r="57" spans="1:6" ht="15" customHeight="1" thickBot="1">
      <c r="A57" s="372" t="s">
        <v>481</v>
      </c>
      <c r="B57" s="373"/>
      <c r="C57" s="95">
        <v>12</v>
      </c>
      <c r="D57" s="95">
        <v>12</v>
      </c>
      <c r="E57" s="532">
        <v>12</v>
      </c>
      <c r="F57" s="536">
        <f t="shared" si="0"/>
        <v>100</v>
      </c>
    </row>
    <row r="58" spans="1:6" ht="14.25" customHeight="1" thickBot="1">
      <c r="A58" s="374" t="s">
        <v>480</v>
      </c>
      <c r="B58" s="375"/>
      <c r="C58" s="95"/>
      <c r="D58" s="95"/>
      <c r="E58" s="532"/>
      <c r="F58" s="536"/>
    </row>
  </sheetData>
  <sheetProtection formatCells="0"/>
  <mergeCells count="8">
    <mergeCell ref="C1:F1"/>
    <mergeCell ref="E4:F4"/>
    <mergeCell ref="A7:E7"/>
    <mergeCell ref="A43:E43"/>
    <mergeCell ref="B2:D2"/>
    <mergeCell ref="B3:D3"/>
    <mergeCell ref="E2:F2"/>
    <mergeCell ref="E3:F3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H14" sqref="H14"/>
    </sheetView>
  </sheetViews>
  <sheetFormatPr defaultRowHeight="12.75"/>
  <cols>
    <col min="1" max="1" width="16" style="34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+CONCATENATE("6.2.1. melléklet a ……/",LEFT(ÖSSZEFÜGGÉSEK!A4,4)+1,". (……) önkormányzati rendelethez")</f>
        <v>6.2.1. melléklet a ……/2016. (……) önkormányzati rendelethez</v>
      </c>
    </row>
    <row r="2" spans="1:5" s="326" customFormat="1" ht="25.5" customHeight="1">
      <c r="A2" s="306" t="s">
        <v>147</v>
      </c>
      <c r="B2" s="436" t="s">
        <v>483</v>
      </c>
      <c r="C2" s="437"/>
      <c r="D2" s="438"/>
      <c r="E2" s="349" t="s">
        <v>48</v>
      </c>
    </row>
    <row r="3" spans="1:5" s="326" customFormat="1" ht="24.75" thickBot="1">
      <c r="A3" s="324" t="s">
        <v>427</v>
      </c>
      <c r="B3" s="439" t="s">
        <v>454</v>
      </c>
      <c r="C3" s="442"/>
      <c r="D3" s="443"/>
      <c r="E3" s="350" t="s">
        <v>48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208">
        <f>SUM(D9:D18)</f>
        <v>0</v>
      </c>
      <c r="E8" s="346">
        <f>SUM(E9:E18)</f>
        <v>0</v>
      </c>
    </row>
    <row r="9" spans="1:5" s="302" customFormat="1" ht="12" customHeight="1">
      <c r="A9" s="351" t="s">
        <v>71</v>
      </c>
      <c r="B9" s="131" t="s">
        <v>210</v>
      </c>
      <c r="C9" s="88"/>
      <c r="D9" s="88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205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205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205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205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205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205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89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205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207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208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205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205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205"/>
      <c r="E22" s="97"/>
    </row>
    <row r="23" spans="1:5" s="329" customFormat="1" ht="12" customHeight="1" thickBot="1">
      <c r="A23" s="352" t="s">
        <v>80</v>
      </c>
      <c r="B23" s="129" t="s">
        <v>457</v>
      </c>
      <c r="C23" s="205"/>
      <c r="D23" s="205"/>
      <c r="E23" s="97"/>
    </row>
    <row r="24" spans="1:5" s="329" customFormat="1" ht="12" customHeight="1" thickBot="1">
      <c r="A24" s="339" t="s">
        <v>9</v>
      </c>
      <c r="B24" s="149" t="s">
        <v>124</v>
      </c>
      <c r="C24" s="27"/>
      <c r="D24" s="27"/>
      <c r="E24" s="345"/>
    </row>
    <row r="25" spans="1:5" s="329" customFormat="1" ht="12" customHeight="1" thickBot="1">
      <c r="A25" s="339" t="s">
        <v>10</v>
      </c>
      <c r="B25" s="149" t="s">
        <v>434</v>
      </c>
      <c r="C25" s="208">
        <f>SUM(C26:C27)</f>
        <v>0</v>
      </c>
      <c r="D25" s="208">
        <f>SUM(D26:D27)</f>
        <v>0</v>
      </c>
      <c r="E25" s="346">
        <f>SUM(E26:E27)</f>
        <v>0</v>
      </c>
    </row>
    <row r="26" spans="1:5" s="329" customFormat="1" ht="12" customHeight="1">
      <c r="A26" s="353" t="s">
        <v>204</v>
      </c>
      <c r="B26" s="354" t="s">
        <v>432</v>
      </c>
      <c r="C26" s="87"/>
      <c r="D26" s="87"/>
      <c r="E26" s="333"/>
    </row>
    <row r="27" spans="1:5" s="329" customFormat="1" ht="12" customHeight="1">
      <c r="A27" s="353" t="s">
        <v>205</v>
      </c>
      <c r="B27" s="355" t="s">
        <v>435</v>
      </c>
      <c r="C27" s="209"/>
      <c r="D27" s="209"/>
      <c r="E27" s="332"/>
    </row>
    <row r="28" spans="1:5" s="329" customFormat="1" ht="12" customHeight="1" thickBot="1">
      <c r="A28" s="352" t="s">
        <v>206</v>
      </c>
      <c r="B28" s="356" t="s">
        <v>458</v>
      </c>
      <c r="C28" s="336"/>
      <c r="D28" s="336"/>
      <c r="E28" s="331"/>
    </row>
    <row r="29" spans="1:5" s="329" customFormat="1" ht="12" customHeight="1" thickBot="1">
      <c r="A29" s="339" t="s">
        <v>11</v>
      </c>
      <c r="B29" s="149" t="s">
        <v>436</v>
      </c>
      <c r="C29" s="208">
        <f>SUM(C30:C32)</f>
        <v>0</v>
      </c>
      <c r="D29" s="208">
        <f>SUM(D30:D32)</f>
        <v>0</v>
      </c>
      <c r="E29" s="346">
        <f>SUM(E30:E32)</f>
        <v>0</v>
      </c>
    </row>
    <row r="30" spans="1:5" s="329" customFormat="1" ht="12" customHeight="1">
      <c r="A30" s="353" t="s">
        <v>64</v>
      </c>
      <c r="B30" s="354" t="s">
        <v>223</v>
      </c>
      <c r="C30" s="87"/>
      <c r="D30" s="87"/>
      <c r="E30" s="333"/>
    </row>
    <row r="31" spans="1:5" s="329" customFormat="1" ht="12" customHeight="1">
      <c r="A31" s="353" t="s">
        <v>65</v>
      </c>
      <c r="B31" s="355" t="s">
        <v>224</v>
      </c>
      <c r="C31" s="209"/>
      <c r="D31" s="209"/>
      <c r="E31" s="332"/>
    </row>
    <row r="32" spans="1:5" s="329" customFormat="1" ht="12" customHeight="1" thickBot="1">
      <c r="A32" s="352" t="s">
        <v>66</v>
      </c>
      <c r="B32" s="338" t="s">
        <v>226</v>
      </c>
      <c r="C32" s="336"/>
      <c r="D32" s="336"/>
      <c r="E32" s="331"/>
    </row>
    <row r="33" spans="1:5" s="329" customFormat="1" ht="12" customHeight="1" thickBot="1">
      <c r="A33" s="339" t="s">
        <v>12</v>
      </c>
      <c r="B33" s="149" t="s">
        <v>350</v>
      </c>
      <c r="C33" s="27"/>
      <c r="D33" s="27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27"/>
      <c r="E34" s="345"/>
    </row>
    <row r="35" spans="1:5" s="302" customFormat="1" ht="12" customHeight="1" thickBot="1">
      <c r="A35" s="276" t="s">
        <v>14</v>
      </c>
      <c r="B35" s="149" t="s">
        <v>459</v>
      </c>
      <c r="C35" s="208">
        <f>+C8+C19+C24+C25+C29+C33+C34</f>
        <v>0</v>
      </c>
      <c r="D35" s="208">
        <f>+D8+D19+D24+D25+D29+D33+D34</f>
        <v>0</v>
      </c>
      <c r="E35" s="346">
        <f>+E8+E19+E24+E25+E29+E33+E34</f>
        <v>0</v>
      </c>
    </row>
    <row r="36" spans="1:5" s="302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208">
        <f>+D37+D38+D39</f>
        <v>0</v>
      </c>
      <c r="E36" s="346">
        <f>+E37+E38+E39</f>
        <v>0</v>
      </c>
    </row>
    <row r="37" spans="1:5" s="302" customFormat="1" ht="12" customHeight="1">
      <c r="A37" s="353" t="s">
        <v>440</v>
      </c>
      <c r="B37" s="354" t="s">
        <v>161</v>
      </c>
      <c r="C37" s="87"/>
      <c r="D37" s="87"/>
      <c r="E37" s="333"/>
    </row>
    <row r="38" spans="1:5" s="329" customFormat="1" ht="12" customHeight="1">
      <c r="A38" s="353" t="s">
        <v>441</v>
      </c>
      <c r="B38" s="355" t="s">
        <v>3</v>
      </c>
      <c r="C38" s="209"/>
      <c r="D38" s="209"/>
      <c r="E38" s="332"/>
    </row>
    <row r="39" spans="1:5" s="329" customFormat="1" ht="12" customHeight="1" thickBot="1">
      <c r="A39" s="352" t="s">
        <v>442</v>
      </c>
      <c r="B39" s="338" t="s">
        <v>443</v>
      </c>
      <c r="C39" s="336"/>
      <c r="D39" s="336"/>
      <c r="E39" s="331"/>
    </row>
    <row r="40" spans="1:5" s="329" customFormat="1" ht="15" customHeight="1" thickBot="1">
      <c r="A40" s="341" t="s">
        <v>16</v>
      </c>
      <c r="B40" s="342" t="s">
        <v>444</v>
      </c>
      <c r="C40" s="91">
        <f>+C35+C36</f>
        <v>0</v>
      </c>
      <c r="D40" s="91">
        <f>+D35+D36</f>
        <v>0</v>
      </c>
      <c r="E40" s="347">
        <f>+E35+E36</f>
        <v>0</v>
      </c>
    </row>
    <row r="41" spans="1:5" s="329" customFormat="1" ht="15" customHeight="1">
      <c r="A41" s="284"/>
      <c r="B41" s="285"/>
      <c r="C41" s="300"/>
      <c r="D41" s="300"/>
      <c r="E41" s="300"/>
    </row>
    <row r="42" spans="1:5" ht="13.5" thickBot="1">
      <c r="A42" s="286"/>
      <c r="B42" s="287"/>
      <c r="C42" s="301"/>
      <c r="D42" s="301"/>
      <c r="E42" s="301"/>
    </row>
    <row r="43" spans="1:5" s="328" customFormat="1" ht="16.5" customHeight="1" thickBot="1">
      <c r="A43" s="433" t="s">
        <v>44</v>
      </c>
      <c r="B43" s="434"/>
      <c r="C43" s="434"/>
      <c r="D43" s="434"/>
      <c r="E43" s="435"/>
    </row>
    <row r="44" spans="1:5" s="105" customFormat="1" ht="12" customHeight="1" thickBot="1">
      <c r="A44" s="339" t="s">
        <v>7</v>
      </c>
      <c r="B44" s="149" t="s">
        <v>445</v>
      </c>
      <c r="C44" s="208">
        <f>SUM(C45:C49)</f>
        <v>0</v>
      </c>
      <c r="D44" s="208">
        <f>SUM(D45:D49)</f>
        <v>0</v>
      </c>
      <c r="E44" s="240">
        <f>SUM(E45:E49)</f>
        <v>0</v>
      </c>
    </row>
    <row r="45" spans="1:5" ht="12" customHeight="1">
      <c r="A45" s="352" t="s">
        <v>71</v>
      </c>
      <c r="B45" s="130" t="s">
        <v>37</v>
      </c>
      <c r="C45" s="87"/>
      <c r="D45" s="87"/>
      <c r="E45" s="235"/>
    </row>
    <row r="46" spans="1:5" ht="12" customHeight="1">
      <c r="A46" s="352" t="s">
        <v>72</v>
      </c>
      <c r="B46" s="129" t="s">
        <v>133</v>
      </c>
      <c r="C46" s="202"/>
      <c r="D46" s="202"/>
      <c r="E46" s="236"/>
    </row>
    <row r="47" spans="1:5" ht="12" customHeight="1">
      <c r="A47" s="352" t="s">
        <v>73</v>
      </c>
      <c r="B47" s="129" t="s">
        <v>100</v>
      </c>
      <c r="C47" s="202"/>
      <c r="D47" s="202"/>
      <c r="E47" s="236"/>
    </row>
    <row r="48" spans="1:5" ht="12" customHeight="1">
      <c r="A48" s="352" t="s">
        <v>74</v>
      </c>
      <c r="B48" s="129" t="s">
        <v>134</v>
      </c>
      <c r="C48" s="202"/>
      <c r="D48" s="202"/>
      <c r="E48" s="236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236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240">
        <f>SUM(E51:E53)</f>
        <v>0</v>
      </c>
    </row>
    <row r="51" spans="1:5" s="105" customFormat="1" ht="12" customHeight="1">
      <c r="A51" s="352" t="s">
        <v>77</v>
      </c>
      <c r="B51" s="130" t="s">
        <v>151</v>
      </c>
      <c r="C51" s="87"/>
      <c r="D51" s="87"/>
      <c r="E51" s="235"/>
    </row>
    <row r="52" spans="1:5" ht="12" customHeight="1">
      <c r="A52" s="352" t="s">
        <v>78</v>
      </c>
      <c r="B52" s="129" t="s">
        <v>137</v>
      </c>
      <c r="C52" s="202"/>
      <c r="D52" s="202"/>
      <c r="E52" s="236"/>
    </row>
    <row r="53" spans="1:5" ht="12" customHeight="1">
      <c r="A53" s="352" t="s">
        <v>79</v>
      </c>
      <c r="B53" s="129" t="s">
        <v>45</v>
      </c>
      <c r="C53" s="202"/>
      <c r="D53" s="202"/>
      <c r="E53" s="236"/>
    </row>
    <row r="54" spans="1:5" ht="12" customHeight="1" thickBot="1">
      <c r="A54" s="352" t="s">
        <v>80</v>
      </c>
      <c r="B54" s="129" t="s">
        <v>460</v>
      </c>
      <c r="C54" s="202"/>
      <c r="D54" s="202"/>
      <c r="E54" s="236"/>
    </row>
    <row r="55" spans="1:5" ht="12" customHeight="1" thickBot="1">
      <c r="A55" s="339" t="s">
        <v>9</v>
      </c>
      <c r="B55" s="343" t="s">
        <v>447</v>
      </c>
      <c r="C55" s="208">
        <f>+C44+C50</f>
        <v>0</v>
      </c>
      <c r="D55" s="208">
        <f>+D44+D50</f>
        <v>0</v>
      </c>
      <c r="E55" s="240">
        <f>+E44+E50</f>
        <v>0</v>
      </c>
    </row>
    <row r="56" spans="1:5" ht="13.5" thickBot="1">
      <c r="C56" s="348"/>
      <c r="D56" s="348"/>
      <c r="E56" s="348"/>
    </row>
    <row r="57" spans="1:5" ht="15" customHeight="1" thickBot="1">
      <c r="A57" s="372" t="s">
        <v>481</v>
      </c>
      <c r="B57" s="373"/>
      <c r="C57" s="95"/>
      <c r="D57" s="95"/>
      <c r="E57" s="337"/>
    </row>
    <row r="58" spans="1:5" ht="14.25" customHeight="1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E1" sqref="E1"/>
    </sheetView>
  </sheetViews>
  <sheetFormatPr defaultRowHeight="12.75"/>
  <cols>
    <col min="1" max="1" width="16" style="34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+CONCATENATE("6.2.2. melléklet a ……/",LEFT(ÖSSZEFÜGGÉSEK!A4,4)+1,". (……) önkormányzati rendelethez")</f>
        <v>6.2.2. melléklet a ……/2016. (……) önkormányzati rendelethez</v>
      </c>
    </row>
    <row r="2" spans="1:5" s="326" customFormat="1" ht="25.5" customHeight="1">
      <c r="A2" s="306" t="s">
        <v>147</v>
      </c>
      <c r="B2" s="436" t="s">
        <v>483</v>
      </c>
      <c r="C2" s="437"/>
      <c r="D2" s="438"/>
      <c r="E2" s="349" t="s">
        <v>48</v>
      </c>
    </row>
    <row r="3" spans="1:5" s="326" customFormat="1" ht="24.75" thickBot="1">
      <c r="A3" s="324" t="s">
        <v>427</v>
      </c>
      <c r="B3" s="439" t="s">
        <v>461</v>
      </c>
      <c r="C3" s="442"/>
      <c r="D3" s="443"/>
      <c r="E3" s="350" t="s">
        <v>49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6350</v>
      </c>
      <c r="D8" s="208">
        <f>SUM(D9:D18)</f>
        <v>5938</v>
      </c>
      <c r="E8" s="346">
        <f>SUM(E9:E18)</f>
        <v>5891</v>
      </c>
    </row>
    <row r="9" spans="1:5" s="302" customFormat="1" ht="12" customHeight="1">
      <c r="A9" s="351" t="s">
        <v>71</v>
      </c>
      <c r="B9" s="131" t="s">
        <v>210</v>
      </c>
      <c r="C9" s="88"/>
      <c r="D9" s="88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205"/>
      <c r="E10" s="97"/>
    </row>
    <row r="11" spans="1:5" s="302" customFormat="1" ht="12" customHeight="1">
      <c r="A11" s="352" t="s">
        <v>73</v>
      </c>
      <c r="B11" s="129" t="s">
        <v>212</v>
      </c>
      <c r="C11" s="205">
        <v>6350</v>
      </c>
      <c r="D11" s="205">
        <v>5938</v>
      </c>
      <c r="E11" s="97">
        <v>5891</v>
      </c>
    </row>
    <row r="12" spans="1:5" s="302" customFormat="1" ht="12" customHeight="1">
      <c r="A12" s="352" t="s">
        <v>74</v>
      </c>
      <c r="B12" s="129" t="s">
        <v>213</v>
      </c>
      <c r="C12" s="205"/>
      <c r="D12" s="205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205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205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205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89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205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207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208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205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205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205"/>
      <c r="E22" s="97"/>
    </row>
    <row r="23" spans="1:5" s="329" customFormat="1" ht="12" customHeight="1" thickBot="1">
      <c r="A23" s="352" t="s">
        <v>80</v>
      </c>
      <c r="B23" s="129" t="s">
        <v>457</v>
      </c>
      <c r="C23" s="205"/>
      <c r="D23" s="205"/>
      <c r="E23" s="97"/>
    </row>
    <row r="24" spans="1:5" s="329" customFormat="1" ht="12" customHeight="1" thickBot="1">
      <c r="A24" s="339" t="s">
        <v>9</v>
      </c>
      <c r="B24" s="149" t="s">
        <v>124</v>
      </c>
      <c r="C24" s="27"/>
      <c r="D24" s="27"/>
      <c r="E24" s="345"/>
    </row>
    <row r="25" spans="1:5" s="329" customFormat="1" ht="12" customHeight="1" thickBot="1">
      <c r="A25" s="339" t="s">
        <v>10</v>
      </c>
      <c r="B25" s="149" t="s">
        <v>434</v>
      </c>
      <c r="C25" s="208">
        <f>SUM(C26:C27)</f>
        <v>0</v>
      </c>
      <c r="D25" s="208">
        <f>SUM(D26:D27)</f>
        <v>0</v>
      </c>
      <c r="E25" s="346">
        <f>SUM(E26:E27)</f>
        <v>0</v>
      </c>
    </row>
    <row r="26" spans="1:5" s="329" customFormat="1" ht="12" customHeight="1">
      <c r="A26" s="353" t="s">
        <v>204</v>
      </c>
      <c r="B26" s="354" t="s">
        <v>432</v>
      </c>
      <c r="C26" s="87"/>
      <c r="D26" s="87"/>
      <c r="E26" s="333"/>
    </row>
    <row r="27" spans="1:5" s="329" customFormat="1" ht="12" customHeight="1">
      <c r="A27" s="353" t="s">
        <v>205</v>
      </c>
      <c r="B27" s="355" t="s">
        <v>435</v>
      </c>
      <c r="C27" s="209"/>
      <c r="D27" s="209"/>
      <c r="E27" s="332"/>
    </row>
    <row r="28" spans="1:5" s="329" customFormat="1" ht="12" customHeight="1" thickBot="1">
      <c r="A28" s="352" t="s">
        <v>206</v>
      </c>
      <c r="B28" s="356" t="s">
        <v>458</v>
      </c>
      <c r="C28" s="336"/>
      <c r="D28" s="336"/>
      <c r="E28" s="331"/>
    </row>
    <row r="29" spans="1:5" s="329" customFormat="1" ht="12" customHeight="1" thickBot="1">
      <c r="A29" s="339" t="s">
        <v>11</v>
      </c>
      <c r="B29" s="149" t="s">
        <v>436</v>
      </c>
      <c r="C29" s="208">
        <f>SUM(C30:C32)</f>
        <v>0</v>
      </c>
      <c r="D29" s="208">
        <f>SUM(D30:D32)</f>
        <v>0</v>
      </c>
      <c r="E29" s="346">
        <f>SUM(E30:E32)</f>
        <v>0</v>
      </c>
    </row>
    <row r="30" spans="1:5" s="329" customFormat="1" ht="12" customHeight="1">
      <c r="A30" s="353" t="s">
        <v>64</v>
      </c>
      <c r="B30" s="354" t="s">
        <v>223</v>
      </c>
      <c r="C30" s="87"/>
      <c r="D30" s="87"/>
      <c r="E30" s="333"/>
    </row>
    <row r="31" spans="1:5" s="329" customFormat="1" ht="12" customHeight="1">
      <c r="A31" s="353" t="s">
        <v>65</v>
      </c>
      <c r="B31" s="355" t="s">
        <v>224</v>
      </c>
      <c r="C31" s="209"/>
      <c r="D31" s="209"/>
      <c r="E31" s="332"/>
    </row>
    <row r="32" spans="1:5" s="329" customFormat="1" ht="12" customHeight="1" thickBot="1">
      <c r="A32" s="352" t="s">
        <v>66</v>
      </c>
      <c r="B32" s="338" t="s">
        <v>226</v>
      </c>
      <c r="C32" s="336"/>
      <c r="D32" s="336"/>
      <c r="E32" s="331"/>
    </row>
    <row r="33" spans="1:5" s="329" customFormat="1" ht="12" customHeight="1" thickBot="1">
      <c r="A33" s="339" t="s">
        <v>12</v>
      </c>
      <c r="B33" s="149" t="s">
        <v>350</v>
      </c>
      <c r="C33" s="27"/>
      <c r="D33" s="27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27"/>
      <c r="E34" s="345"/>
    </row>
    <row r="35" spans="1:5" s="302" customFormat="1" ht="12" customHeight="1" thickBot="1">
      <c r="A35" s="276" t="s">
        <v>14</v>
      </c>
      <c r="B35" s="149" t="s">
        <v>459</v>
      </c>
      <c r="C35" s="208">
        <f>+C8+C19+C24+C25+C29+C33+C34</f>
        <v>6350</v>
      </c>
      <c r="D35" s="208">
        <f>+D8+D19+D24+D25+D29+D33+D34</f>
        <v>5938</v>
      </c>
      <c r="E35" s="346">
        <f>+E8+E19+E24+E25+E29+E33+E34</f>
        <v>5891</v>
      </c>
    </row>
    <row r="36" spans="1:5" s="302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208">
        <f>+D37+D38+D39</f>
        <v>0</v>
      </c>
      <c r="E36" s="346">
        <f>+E37+E38+E39</f>
        <v>0</v>
      </c>
    </row>
    <row r="37" spans="1:5" s="302" customFormat="1" ht="12" customHeight="1">
      <c r="A37" s="353" t="s">
        <v>440</v>
      </c>
      <c r="B37" s="354" t="s">
        <v>161</v>
      </c>
      <c r="C37" s="87"/>
      <c r="D37" s="87"/>
      <c r="E37" s="333"/>
    </row>
    <row r="38" spans="1:5" s="329" customFormat="1" ht="12" customHeight="1">
      <c r="A38" s="353" t="s">
        <v>441</v>
      </c>
      <c r="B38" s="355" t="s">
        <v>3</v>
      </c>
      <c r="C38" s="209"/>
      <c r="D38" s="209"/>
      <c r="E38" s="332"/>
    </row>
    <row r="39" spans="1:5" s="329" customFormat="1" ht="12" customHeight="1" thickBot="1">
      <c r="A39" s="352" t="s">
        <v>442</v>
      </c>
      <c r="B39" s="338" t="s">
        <v>443</v>
      </c>
      <c r="C39" s="336"/>
      <c r="D39" s="336"/>
      <c r="E39" s="331"/>
    </row>
    <row r="40" spans="1:5" s="329" customFormat="1" ht="15" customHeight="1" thickBot="1">
      <c r="A40" s="341" t="s">
        <v>16</v>
      </c>
      <c r="B40" s="342" t="s">
        <v>444</v>
      </c>
      <c r="C40" s="91">
        <f>+C35+C36</f>
        <v>6350</v>
      </c>
      <c r="D40" s="91">
        <f>+D35+D36</f>
        <v>5938</v>
      </c>
      <c r="E40" s="347">
        <f>+E35+E36</f>
        <v>5891</v>
      </c>
    </row>
    <row r="41" spans="1:5" s="329" customFormat="1" ht="15" customHeight="1">
      <c r="A41" s="284"/>
      <c r="B41" s="285"/>
      <c r="C41" s="300"/>
      <c r="D41" s="300"/>
      <c r="E41" s="300"/>
    </row>
    <row r="42" spans="1:5" ht="13.5" thickBot="1">
      <c r="A42" s="286"/>
      <c r="B42" s="287"/>
      <c r="C42" s="301"/>
      <c r="D42" s="301"/>
      <c r="E42" s="301"/>
    </row>
    <row r="43" spans="1:5" s="328" customFormat="1" ht="16.5" customHeight="1" thickBot="1">
      <c r="A43" s="433" t="s">
        <v>44</v>
      </c>
      <c r="B43" s="434"/>
      <c r="C43" s="434"/>
      <c r="D43" s="434"/>
      <c r="E43" s="435"/>
    </row>
    <row r="44" spans="1:5" s="105" customFormat="1" ht="12" customHeight="1" thickBot="1">
      <c r="A44" s="339" t="s">
        <v>7</v>
      </c>
      <c r="B44" s="149" t="s">
        <v>445</v>
      </c>
      <c r="C44" s="208">
        <f>SUM(C45:C49)</f>
        <v>6350</v>
      </c>
      <c r="D44" s="208">
        <f>SUM(D45:D49)</f>
        <v>5938</v>
      </c>
      <c r="E44" s="240">
        <f>SUM(E45:E49)</f>
        <v>5891</v>
      </c>
    </row>
    <row r="45" spans="1:5" ht="12" customHeight="1">
      <c r="A45" s="352" t="s">
        <v>71</v>
      </c>
      <c r="B45" s="130" t="s">
        <v>37</v>
      </c>
      <c r="C45" s="87"/>
      <c r="D45" s="87"/>
      <c r="E45" s="235"/>
    </row>
    <row r="46" spans="1:5" ht="12" customHeight="1">
      <c r="A46" s="352" t="s">
        <v>72</v>
      </c>
      <c r="B46" s="129" t="s">
        <v>133</v>
      </c>
      <c r="C46" s="202"/>
      <c r="D46" s="202"/>
      <c r="E46" s="236"/>
    </row>
    <row r="47" spans="1:5" ht="12" customHeight="1">
      <c r="A47" s="352" t="s">
        <v>73</v>
      </c>
      <c r="B47" s="129" t="s">
        <v>100</v>
      </c>
      <c r="C47" s="202">
        <v>6350</v>
      </c>
      <c r="D47" s="202">
        <v>5938</v>
      </c>
      <c r="E47" s="236">
        <v>5891</v>
      </c>
    </row>
    <row r="48" spans="1:5" ht="12" customHeight="1">
      <c r="A48" s="352" t="s">
        <v>74</v>
      </c>
      <c r="B48" s="129" t="s">
        <v>134</v>
      </c>
      <c r="C48" s="202"/>
      <c r="D48" s="202"/>
      <c r="E48" s="236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236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240">
        <f>SUM(E51:E53)</f>
        <v>0</v>
      </c>
    </row>
    <row r="51" spans="1:5" s="105" customFormat="1" ht="12" customHeight="1">
      <c r="A51" s="352" t="s">
        <v>77</v>
      </c>
      <c r="B51" s="130" t="s">
        <v>151</v>
      </c>
      <c r="C51" s="87"/>
      <c r="D51" s="87"/>
      <c r="E51" s="235"/>
    </row>
    <row r="52" spans="1:5" ht="12" customHeight="1">
      <c r="A52" s="352" t="s">
        <v>78</v>
      </c>
      <c r="B52" s="129" t="s">
        <v>137</v>
      </c>
      <c r="C52" s="202"/>
      <c r="D52" s="202"/>
      <c r="E52" s="236"/>
    </row>
    <row r="53" spans="1:5" ht="12" customHeight="1">
      <c r="A53" s="352" t="s">
        <v>79</v>
      </c>
      <c r="B53" s="129" t="s">
        <v>45</v>
      </c>
      <c r="C53" s="202"/>
      <c r="D53" s="202"/>
      <c r="E53" s="236"/>
    </row>
    <row r="54" spans="1:5" ht="12" customHeight="1" thickBot="1">
      <c r="A54" s="352" t="s">
        <v>80</v>
      </c>
      <c r="B54" s="129" t="s">
        <v>460</v>
      </c>
      <c r="C54" s="202"/>
      <c r="D54" s="202"/>
      <c r="E54" s="236"/>
    </row>
    <row r="55" spans="1:5" ht="12" customHeight="1" thickBot="1">
      <c r="A55" s="339" t="s">
        <v>9</v>
      </c>
      <c r="B55" s="343" t="s">
        <v>447</v>
      </c>
      <c r="C55" s="208">
        <f>+C44+C50</f>
        <v>6350</v>
      </c>
      <c r="D55" s="208">
        <f>+D44+D50</f>
        <v>5938</v>
      </c>
      <c r="E55" s="240">
        <f>+E44+E50</f>
        <v>5891</v>
      </c>
    </row>
    <row r="56" spans="1:5" ht="13.5" thickBot="1">
      <c r="C56" s="348"/>
      <c r="D56" s="348"/>
      <c r="E56" s="348"/>
    </row>
    <row r="57" spans="1:5" ht="15" customHeight="1" thickBot="1">
      <c r="A57" s="372" t="s">
        <v>481</v>
      </c>
      <c r="B57" s="373"/>
      <c r="C57" s="95"/>
      <c r="D57" s="95"/>
      <c r="E57" s="337"/>
    </row>
    <row r="58" spans="1:5" ht="14.25" customHeight="1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E1" sqref="E1"/>
    </sheetView>
  </sheetViews>
  <sheetFormatPr defaultRowHeight="12.75"/>
  <cols>
    <col min="1" max="1" width="16" style="34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+CONCATENATE("6.2.3. melléklet a ……/",LEFT(ÖSSZEFÜGGÉSEK!A4,4)+1,". (……) önkormányzati rendelethez")</f>
        <v>6.2.3. melléklet a ……/2016. (……) önkormányzati rendelethez</v>
      </c>
    </row>
    <row r="2" spans="1:5" s="326" customFormat="1" ht="25.5" customHeight="1">
      <c r="A2" s="306" t="s">
        <v>147</v>
      </c>
      <c r="B2" s="436" t="s">
        <v>483</v>
      </c>
      <c r="C2" s="437"/>
      <c r="D2" s="438"/>
      <c r="E2" s="349" t="s">
        <v>48</v>
      </c>
    </row>
    <row r="3" spans="1:5" s="326" customFormat="1" ht="24.75" thickBot="1">
      <c r="A3" s="324" t="s">
        <v>427</v>
      </c>
      <c r="B3" s="439" t="s">
        <v>456</v>
      </c>
      <c r="C3" s="442"/>
      <c r="D3" s="443"/>
      <c r="E3" s="350" t="s">
        <v>50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208">
        <f>SUM(D9:D18)</f>
        <v>14</v>
      </c>
      <c r="E8" s="346">
        <f>SUM(E9:E18)</f>
        <v>14</v>
      </c>
    </row>
    <row r="9" spans="1:5" s="302" customFormat="1" ht="12" customHeight="1">
      <c r="A9" s="351" t="s">
        <v>71</v>
      </c>
      <c r="B9" s="131" t="s">
        <v>210</v>
      </c>
      <c r="C9" s="88"/>
      <c r="D9" s="88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205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205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205">
        <v>6</v>
      </c>
      <c r="E12" s="97">
        <v>6</v>
      </c>
    </row>
    <row r="13" spans="1:5" s="302" customFormat="1" ht="12" customHeight="1">
      <c r="A13" s="352" t="s">
        <v>107</v>
      </c>
      <c r="B13" s="129" t="s">
        <v>214</v>
      </c>
      <c r="C13" s="205"/>
      <c r="D13" s="205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205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205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89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205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207">
        <v>8</v>
      </c>
      <c r="E18" s="330">
        <v>8</v>
      </c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9058</v>
      </c>
      <c r="D19" s="208">
        <f>SUM(D20:D22)</f>
        <v>5117</v>
      </c>
      <c r="E19" s="346">
        <f>SUM(E20:E22)</f>
        <v>5117</v>
      </c>
    </row>
    <row r="20" spans="1:5" s="329" customFormat="1" ht="12" customHeight="1">
      <c r="A20" s="352" t="s">
        <v>77</v>
      </c>
      <c r="B20" s="130" t="s">
        <v>191</v>
      </c>
      <c r="C20" s="205"/>
      <c r="D20" s="205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205"/>
      <c r="E21" s="97"/>
    </row>
    <row r="22" spans="1:5" s="329" customFormat="1" ht="12" customHeight="1">
      <c r="A22" s="352" t="s">
        <v>79</v>
      </c>
      <c r="B22" s="129" t="s">
        <v>433</v>
      </c>
      <c r="C22" s="205">
        <v>9058</v>
      </c>
      <c r="D22" s="205">
        <v>5117</v>
      </c>
      <c r="E22" s="97">
        <v>5117</v>
      </c>
    </row>
    <row r="23" spans="1:5" s="329" customFormat="1" ht="12" customHeight="1" thickBot="1">
      <c r="A23" s="352" t="s">
        <v>80</v>
      </c>
      <c r="B23" s="129" t="s">
        <v>457</v>
      </c>
      <c r="C23" s="205"/>
      <c r="D23" s="205"/>
      <c r="E23" s="97"/>
    </row>
    <row r="24" spans="1:5" s="329" customFormat="1" ht="12" customHeight="1" thickBot="1">
      <c r="A24" s="339" t="s">
        <v>9</v>
      </c>
      <c r="B24" s="149" t="s">
        <v>124</v>
      </c>
      <c r="C24" s="27"/>
      <c r="D24" s="27"/>
      <c r="E24" s="345"/>
    </row>
    <row r="25" spans="1:5" s="329" customFormat="1" ht="12" customHeight="1" thickBot="1">
      <c r="A25" s="339" t="s">
        <v>10</v>
      </c>
      <c r="B25" s="149" t="s">
        <v>434</v>
      </c>
      <c r="C25" s="208">
        <f>SUM(C26:C27)</f>
        <v>0</v>
      </c>
      <c r="D25" s="208">
        <f>SUM(D26:D27)</f>
        <v>0</v>
      </c>
      <c r="E25" s="346">
        <f>SUM(E26:E27)</f>
        <v>0</v>
      </c>
    </row>
    <row r="26" spans="1:5" s="329" customFormat="1" ht="12" customHeight="1">
      <c r="A26" s="353" t="s">
        <v>204</v>
      </c>
      <c r="B26" s="354" t="s">
        <v>432</v>
      </c>
      <c r="C26" s="87"/>
      <c r="D26" s="87"/>
      <c r="E26" s="333"/>
    </row>
    <row r="27" spans="1:5" s="329" customFormat="1" ht="12" customHeight="1">
      <c r="A27" s="353" t="s">
        <v>205</v>
      </c>
      <c r="B27" s="355" t="s">
        <v>435</v>
      </c>
      <c r="C27" s="209"/>
      <c r="D27" s="209"/>
      <c r="E27" s="332"/>
    </row>
    <row r="28" spans="1:5" s="329" customFormat="1" ht="12" customHeight="1" thickBot="1">
      <c r="A28" s="352" t="s">
        <v>206</v>
      </c>
      <c r="B28" s="356" t="s">
        <v>458</v>
      </c>
      <c r="C28" s="336"/>
      <c r="D28" s="336"/>
      <c r="E28" s="331"/>
    </row>
    <row r="29" spans="1:5" s="329" customFormat="1" ht="12" customHeight="1" thickBot="1">
      <c r="A29" s="339" t="s">
        <v>11</v>
      </c>
      <c r="B29" s="149" t="s">
        <v>436</v>
      </c>
      <c r="C29" s="208">
        <f>SUM(C30:C32)</f>
        <v>0</v>
      </c>
      <c r="D29" s="208">
        <f>SUM(D30:D32)</f>
        <v>0</v>
      </c>
      <c r="E29" s="346">
        <f>SUM(E30:E32)</f>
        <v>0</v>
      </c>
    </row>
    <row r="30" spans="1:5" s="329" customFormat="1" ht="12" customHeight="1">
      <c r="A30" s="353" t="s">
        <v>64</v>
      </c>
      <c r="B30" s="354" t="s">
        <v>223</v>
      </c>
      <c r="C30" s="87"/>
      <c r="D30" s="87"/>
      <c r="E30" s="333"/>
    </row>
    <row r="31" spans="1:5" s="329" customFormat="1" ht="12" customHeight="1">
      <c r="A31" s="353" t="s">
        <v>65</v>
      </c>
      <c r="B31" s="355" t="s">
        <v>224</v>
      </c>
      <c r="C31" s="209"/>
      <c r="D31" s="209"/>
      <c r="E31" s="332"/>
    </row>
    <row r="32" spans="1:5" s="329" customFormat="1" ht="12" customHeight="1" thickBot="1">
      <c r="A32" s="352" t="s">
        <v>66</v>
      </c>
      <c r="B32" s="338" t="s">
        <v>226</v>
      </c>
      <c r="C32" s="336"/>
      <c r="D32" s="336"/>
      <c r="E32" s="331"/>
    </row>
    <row r="33" spans="1:5" s="329" customFormat="1" ht="12" customHeight="1" thickBot="1">
      <c r="A33" s="339" t="s">
        <v>12</v>
      </c>
      <c r="B33" s="149" t="s">
        <v>350</v>
      </c>
      <c r="C33" s="27"/>
      <c r="D33" s="27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27"/>
      <c r="E34" s="345"/>
    </row>
    <row r="35" spans="1:5" s="302" customFormat="1" ht="12" customHeight="1" thickBot="1">
      <c r="A35" s="276" t="s">
        <v>14</v>
      </c>
      <c r="B35" s="149" t="s">
        <v>459</v>
      </c>
      <c r="C35" s="208">
        <f>+C8+C19+C24+C25+C29+C33+C34</f>
        <v>9058</v>
      </c>
      <c r="D35" s="208">
        <f>+D8+D19+D24+D25+D29+D33+D34</f>
        <v>5131</v>
      </c>
      <c r="E35" s="346">
        <f>+E8+E19+E24+E25+E29+E33+E34</f>
        <v>5131</v>
      </c>
    </row>
    <row r="36" spans="1:5" s="302" customFormat="1" ht="12" customHeight="1" thickBot="1">
      <c r="A36" s="341" t="s">
        <v>15</v>
      </c>
      <c r="B36" s="149" t="s">
        <v>439</v>
      </c>
      <c r="C36" s="208">
        <f>+C37+C38+C39</f>
        <v>50560</v>
      </c>
      <c r="D36" s="208">
        <f>+D37+D38+D39</f>
        <v>57185</v>
      </c>
      <c r="E36" s="346">
        <f>+E37+E38+E39</f>
        <v>52079</v>
      </c>
    </row>
    <row r="37" spans="1:5" s="302" customFormat="1" ht="12" customHeight="1">
      <c r="A37" s="353" t="s">
        <v>440</v>
      </c>
      <c r="B37" s="354" t="s">
        <v>161</v>
      </c>
      <c r="C37" s="87"/>
      <c r="D37" s="87"/>
      <c r="E37" s="333"/>
    </row>
    <row r="38" spans="1:5" s="329" customFormat="1" ht="12" customHeight="1">
      <c r="A38" s="353" t="s">
        <v>441</v>
      </c>
      <c r="B38" s="355" t="s">
        <v>3</v>
      </c>
      <c r="C38" s="209"/>
      <c r="D38" s="209"/>
      <c r="E38" s="332"/>
    </row>
    <row r="39" spans="1:5" s="329" customFormat="1" ht="12" customHeight="1" thickBot="1">
      <c r="A39" s="352" t="s">
        <v>442</v>
      </c>
      <c r="B39" s="338" t="s">
        <v>443</v>
      </c>
      <c r="C39" s="336">
        <v>50560</v>
      </c>
      <c r="D39" s="336">
        <v>57185</v>
      </c>
      <c r="E39" s="331">
        <v>52079</v>
      </c>
    </row>
    <row r="40" spans="1:5" s="329" customFormat="1" ht="15" customHeight="1" thickBot="1">
      <c r="A40" s="341" t="s">
        <v>16</v>
      </c>
      <c r="B40" s="342" t="s">
        <v>444</v>
      </c>
      <c r="C40" s="91">
        <f>+C35+C36</f>
        <v>59618</v>
      </c>
      <c r="D40" s="91">
        <f>+D35+D36</f>
        <v>62316</v>
      </c>
      <c r="E40" s="347">
        <f>+E35+E36</f>
        <v>57210</v>
      </c>
    </row>
    <row r="41" spans="1:5" s="329" customFormat="1" ht="15" customHeight="1">
      <c r="A41" s="284"/>
      <c r="B41" s="285"/>
      <c r="C41" s="300"/>
      <c r="D41" s="300"/>
      <c r="E41" s="300"/>
    </row>
    <row r="42" spans="1:5" ht="13.5" thickBot="1">
      <c r="A42" s="286"/>
      <c r="B42" s="287"/>
      <c r="C42" s="301"/>
      <c r="D42" s="301"/>
      <c r="E42" s="301"/>
    </row>
    <row r="43" spans="1:5" s="328" customFormat="1" ht="16.5" customHeight="1" thickBot="1">
      <c r="A43" s="433" t="s">
        <v>44</v>
      </c>
      <c r="B43" s="434"/>
      <c r="C43" s="434"/>
      <c r="D43" s="434"/>
      <c r="E43" s="435"/>
    </row>
    <row r="44" spans="1:5" s="105" customFormat="1" ht="12" customHeight="1" thickBot="1">
      <c r="A44" s="339" t="s">
        <v>7</v>
      </c>
      <c r="B44" s="149" t="s">
        <v>445</v>
      </c>
      <c r="C44" s="208">
        <f>SUM(C45:C49)</f>
        <v>58411</v>
      </c>
      <c r="D44" s="208">
        <f>SUM(D45:D49)</f>
        <v>62149</v>
      </c>
      <c r="E44" s="240">
        <f>SUM(E45:E49)</f>
        <v>55852</v>
      </c>
    </row>
    <row r="45" spans="1:5" ht="12" customHeight="1">
      <c r="A45" s="352" t="s">
        <v>71</v>
      </c>
      <c r="B45" s="130" t="s">
        <v>37</v>
      </c>
      <c r="C45" s="87">
        <v>37389</v>
      </c>
      <c r="D45" s="87">
        <v>34279</v>
      </c>
      <c r="E45" s="235">
        <v>34279</v>
      </c>
    </row>
    <row r="46" spans="1:5" ht="12" customHeight="1">
      <c r="A46" s="352" t="s">
        <v>72</v>
      </c>
      <c r="B46" s="129" t="s">
        <v>133</v>
      </c>
      <c r="C46" s="202">
        <v>10367</v>
      </c>
      <c r="D46" s="202">
        <v>9534</v>
      </c>
      <c r="E46" s="236">
        <v>9534</v>
      </c>
    </row>
    <row r="47" spans="1:5" ht="12" customHeight="1">
      <c r="A47" s="352" t="s">
        <v>73</v>
      </c>
      <c r="B47" s="129" t="s">
        <v>100</v>
      </c>
      <c r="C47" s="202">
        <v>10655</v>
      </c>
      <c r="D47" s="202">
        <v>14946</v>
      </c>
      <c r="E47" s="236">
        <v>8649</v>
      </c>
    </row>
    <row r="48" spans="1:5" ht="12" customHeight="1">
      <c r="A48" s="352" t="s">
        <v>74</v>
      </c>
      <c r="B48" s="129" t="s">
        <v>134</v>
      </c>
      <c r="C48" s="202"/>
      <c r="D48" s="202"/>
      <c r="E48" s="236"/>
    </row>
    <row r="49" spans="1:5" ht="12" customHeight="1" thickBot="1">
      <c r="A49" s="352" t="s">
        <v>107</v>
      </c>
      <c r="B49" s="129" t="s">
        <v>135</v>
      </c>
      <c r="C49" s="202"/>
      <c r="D49" s="202">
        <v>3390</v>
      </c>
      <c r="E49" s="236">
        <v>3390</v>
      </c>
    </row>
    <row r="50" spans="1:5" ht="12" customHeight="1" thickBot="1">
      <c r="A50" s="339" t="s">
        <v>8</v>
      </c>
      <c r="B50" s="149" t="s">
        <v>446</v>
      </c>
      <c r="C50" s="208">
        <f>SUM(C51:C53)</f>
        <v>1207</v>
      </c>
      <c r="D50" s="208">
        <f>SUM(D51:D53)</f>
        <v>167</v>
      </c>
      <c r="E50" s="240">
        <f>SUM(E51:E53)</f>
        <v>167</v>
      </c>
    </row>
    <row r="51" spans="1:5" s="105" customFormat="1" ht="12" customHeight="1">
      <c r="A51" s="352" t="s">
        <v>77</v>
      </c>
      <c r="B51" s="130" t="s">
        <v>151</v>
      </c>
      <c r="C51" s="87">
        <v>1207</v>
      </c>
      <c r="D51" s="87">
        <v>167</v>
      </c>
      <c r="E51" s="235">
        <v>167</v>
      </c>
    </row>
    <row r="52" spans="1:5" ht="12" customHeight="1">
      <c r="A52" s="352" t="s">
        <v>78</v>
      </c>
      <c r="B52" s="129" t="s">
        <v>137</v>
      </c>
      <c r="C52" s="202"/>
      <c r="D52" s="202"/>
      <c r="E52" s="236"/>
    </row>
    <row r="53" spans="1:5" ht="12" customHeight="1">
      <c r="A53" s="352" t="s">
        <v>79</v>
      </c>
      <c r="B53" s="129" t="s">
        <v>45</v>
      </c>
      <c r="C53" s="202"/>
      <c r="D53" s="202"/>
      <c r="E53" s="236"/>
    </row>
    <row r="54" spans="1:5" ht="12" customHeight="1" thickBot="1">
      <c r="A54" s="352" t="s">
        <v>80</v>
      </c>
      <c r="B54" s="129" t="s">
        <v>460</v>
      </c>
      <c r="C54" s="202"/>
      <c r="D54" s="202"/>
      <c r="E54" s="236"/>
    </row>
    <row r="55" spans="1:5" ht="12" customHeight="1" thickBot="1">
      <c r="A55" s="339" t="s">
        <v>9</v>
      </c>
      <c r="B55" s="343" t="s">
        <v>447</v>
      </c>
      <c r="C55" s="208">
        <f>+C44+C50</f>
        <v>59618</v>
      </c>
      <c r="D55" s="208">
        <f>+D44+D50</f>
        <v>62316</v>
      </c>
      <c r="E55" s="240">
        <f>+E44+E50</f>
        <v>56019</v>
      </c>
    </row>
    <row r="56" spans="1:5" ht="13.5" thickBot="1">
      <c r="C56" s="348"/>
      <c r="D56" s="348"/>
      <c r="E56" s="348"/>
    </row>
    <row r="57" spans="1:5" ht="15" customHeight="1" thickBot="1">
      <c r="A57" s="372" t="s">
        <v>481</v>
      </c>
      <c r="B57" s="373"/>
      <c r="C57" s="95">
        <v>12</v>
      </c>
      <c r="D57" s="95">
        <v>12</v>
      </c>
      <c r="E57" s="337">
        <v>12</v>
      </c>
    </row>
    <row r="58" spans="1:5" ht="14.25" customHeight="1" thickBot="1">
      <c r="A58" s="374" t="s">
        <v>480</v>
      </c>
      <c r="B58" s="375"/>
      <c r="C58" s="95"/>
      <c r="D58" s="95"/>
      <c r="E58" s="337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2"/>
  <sheetViews>
    <sheetView zoomScale="130" zoomScaleNormal="130" zoomScaleSheetLayoutView="100" workbookViewId="0">
      <selection activeCell="I9" sqref="I9"/>
    </sheetView>
  </sheetViews>
  <sheetFormatPr defaultRowHeight="15.75"/>
  <cols>
    <col min="1" max="1" width="9.5" style="170" customWidth="1"/>
    <col min="2" max="2" width="60.83203125" style="170" customWidth="1"/>
    <col min="3" max="5" width="15.83203125" style="171" customWidth="1"/>
    <col min="6" max="6" width="10.6640625" style="477" bestFit="1" customWidth="1"/>
    <col min="7" max="16384" width="9.33203125" style="181"/>
  </cols>
  <sheetData>
    <row r="1" spans="1:6" ht="15.95" customHeight="1">
      <c r="A1" s="393" t="s">
        <v>4</v>
      </c>
      <c r="B1" s="393"/>
      <c r="C1" s="393"/>
      <c r="D1" s="393"/>
      <c r="E1" s="393"/>
    </row>
    <row r="2" spans="1:6" ht="15.95" customHeight="1" thickBot="1">
      <c r="A2" s="31" t="s">
        <v>111</v>
      </c>
      <c r="B2" s="31"/>
      <c r="C2" s="168"/>
      <c r="D2" s="168"/>
      <c r="E2" s="489" t="s">
        <v>152</v>
      </c>
      <c r="F2" s="489"/>
    </row>
    <row r="3" spans="1:6" ht="15.95" customHeight="1">
      <c r="A3" s="394" t="s">
        <v>59</v>
      </c>
      <c r="B3" s="396" t="s">
        <v>6</v>
      </c>
      <c r="C3" s="398" t="str">
        <f>+CONCATENATE(LEFT(ÖSSZEFÜGGÉSEK!A4,4),". évi")</f>
        <v>2015. évi</v>
      </c>
      <c r="D3" s="398"/>
      <c r="E3" s="452"/>
      <c r="F3" s="484"/>
    </row>
    <row r="4" spans="1:6" ht="38.1" customHeight="1" thickBot="1">
      <c r="A4" s="395"/>
      <c r="B4" s="397"/>
      <c r="C4" s="33" t="s">
        <v>174</v>
      </c>
      <c r="D4" s="33" t="s">
        <v>179</v>
      </c>
      <c r="E4" s="453" t="s">
        <v>180</v>
      </c>
      <c r="F4" s="476" t="s">
        <v>526</v>
      </c>
    </row>
    <row r="5" spans="1:6" s="182" customFormat="1" ht="12" customHeight="1" thickBot="1">
      <c r="A5" s="146" t="s">
        <v>291</v>
      </c>
      <c r="B5" s="147" t="s">
        <v>292</v>
      </c>
      <c r="C5" s="147" t="s">
        <v>293</v>
      </c>
      <c r="D5" s="147" t="s">
        <v>294</v>
      </c>
      <c r="E5" s="454" t="s">
        <v>295</v>
      </c>
      <c r="F5" s="478" t="s">
        <v>371</v>
      </c>
    </row>
    <row r="6" spans="1:6" s="183" customFormat="1" ht="12" customHeight="1" thickBot="1">
      <c r="A6" s="141" t="s">
        <v>7</v>
      </c>
      <c r="B6" s="142" t="s">
        <v>185</v>
      </c>
      <c r="C6" s="173">
        <f>SUM(C7:C12)</f>
        <v>174417</v>
      </c>
      <c r="D6" s="173">
        <f>SUM(D7:D12)</f>
        <v>182042</v>
      </c>
      <c r="E6" s="455">
        <f>SUM(E7:E12)</f>
        <v>182042</v>
      </c>
      <c r="F6" s="485">
        <f>E6/C6*100</f>
        <v>104.37170688637003</v>
      </c>
    </row>
    <row r="7" spans="1:6" s="183" customFormat="1" ht="12" customHeight="1">
      <c r="A7" s="136" t="s">
        <v>71</v>
      </c>
      <c r="B7" s="184" t="s">
        <v>186</v>
      </c>
      <c r="C7" s="175">
        <v>68662</v>
      </c>
      <c r="D7" s="175">
        <v>68662</v>
      </c>
      <c r="E7" s="456">
        <v>68662</v>
      </c>
      <c r="F7" s="480">
        <f t="shared" ref="F7:F70" si="0">E7/C7*100</f>
        <v>100</v>
      </c>
    </row>
    <row r="8" spans="1:6" s="183" customFormat="1" ht="12" customHeight="1">
      <c r="A8" s="135" t="s">
        <v>72</v>
      </c>
      <c r="B8" s="185" t="s">
        <v>187</v>
      </c>
      <c r="C8" s="174">
        <v>25611</v>
      </c>
      <c r="D8" s="174">
        <v>25879</v>
      </c>
      <c r="E8" s="457">
        <v>25879</v>
      </c>
      <c r="F8" s="481">
        <f t="shared" si="0"/>
        <v>101.04642536410135</v>
      </c>
    </row>
    <row r="9" spans="1:6" s="183" customFormat="1" ht="12" customHeight="1">
      <c r="A9" s="135" t="s">
        <v>73</v>
      </c>
      <c r="B9" s="185" t="s">
        <v>188</v>
      </c>
      <c r="C9" s="174">
        <v>34184</v>
      </c>
      <c r="D9" s="174">
        <v>44222</v>
      </c>
      <c r="E9" s="457">
        <v>44222</v>
      </c>
      <c r="F9" s="481">
        <f t="shared" si="0"/>
        <v>129.36461502457291</v>
      </c>
    </row>
    <row r="10" spans="1:6" s="183" customFormat="1" ht="12" customHeight="1">
      <c r="A10" s="135" t="s">
        <v>74</v>
      </c>
      <c r="B10" s="185" t="s">
        <v>189</v>
      </c>
      <c r="C10" s="174">
        <v>1793</v>
      </c>
      <c r="D10" s="174">
        <v>1919</v>
      </c>
      <c r="E10" s="457">
        <v>1919</v>
      </c>
      <c r="F10" s="481">
        <f t="shared" si="0"/>
        <v>107.02732849972114</v>
      </c>
    </row>
    <row r="11" spans="1:6" s="183" customFormat="1" ht="12" customHeight="1">
      <c r="A11" s="135" t="s">
        <v>107</v>
      </c>
      <c r="B11" s="391" t="s">
        <v>523</v>
      </c>
      <c r="C11" s="174">
        <v>44167</v>
      </c>
      <c r="D11" s="174">
        <v>41246</v>
      </c>
      <c r="E11" s="457">
        <v>41246</v>
      </c>
      <c r="F11" s="481">
        <f t="shared" si="0"/>
        <v>93.386465007811253</v>
      </c>
    </row>
    <row r="12" spans="1:6" s="183" customFormat="1" ht="12" customHeight="1" thickBot="1">
      <c r="A12" s="137" t="s">
        <v>75</v>
      </c>
      <c r="B12" s="121" t="s">
        <v>524</v>
      </c>
      <c r="C12" s="176"/>
      <c r="D12" s="176">
        <v>114</v>
      </c>
      <c r="E12" s="458">
        <v>114</v>
      </c>
      <c r="F12" s="482"/>
    </row>
    <row r="13" spans="1:6" s="183" customFormat="1" ht="12" customHeight="1" thickBot="1">
      <c r="A13" s="141" t="s">
        <v>8</v>
      </c>
      <c r="B13" s="163" t="s">
        <v>190</v>
      </c>
      <c r="C13" s="173">
        <f>SUM(C14:C18)</f>
        <v>64665</v>
      </c>
      <c r="D13" s="173">
        <f>SUM(D14:D18)</f>
        <v>193091</v>
      </c>
      <c r="E13" s="455">
        <f>SUM(E14:E18)</f>
        <v>193091</v>
      </c>
      <c r="F13" s="485">
        <f t="shared" si="0"/>
        <v>298.60202582540791</v>
      </c>
    </row>
    <row r="14" spans="1:6" s="183" customFormat="1" ht="12" customHeight="1">
      <c r="A14" s="136" t="s">
        <v>77</v>
      </c>
      <c r="B14" s="184" t="s">
        <v>191</v>
      </c>
      <c r="C14" s="175"/>
      <c r="D14" s="175"/>
      <c r="E14" s="456"/>
      <c r="F14" s="480"/>
    </row>
    <row r="15" spans="1:6" s="183" customFormat="1" ht="12" customHeight="1">
      <c r="A15" s="135" t="s">
        <v>78</v>
      </c>
      <c r="B15" s="185" t="s">
        <v>192</v>
      </c>
      <c r="C15" s="174"/>
      <c r="D15" s="174"/>
      <c r="E15" s="457"/>
      <c r="F15" s="481"/>
    </row>
    <row r="16" spans="1:6" s="183" customFormat="1" ht="12" customHeight="1">
      <c r="A16" s="135" t="s">
        <v>79</v>
      </c>
      <c r="B16" s="185" t="s">
        <v>193</v>
      </c>
      <c r="C16" s="174"/>
      <c r="D16" s="174"/>
      <c r="E16" s="457"/>
      <c r="F16" s="481"/>
    </row>
    <row r="17" spans="1:6" s="183" customFormat="1" ht="12" customHeight="1">
      <c r="A17" s="135" t="s">
        <v>80</v>
      </c>
      <c r="B17" s="185" t="s">
        <v>194</v>
      </c>
      <c r="C17" s="174"/>
      <c r="D17" s="174"/>
      <c r="E17" s="457"/>
      <c r="F17" s="481"/>
    </row>
    <row r="18" spans="1:6" s="183" customFormat="1" ht="12" customHeight="1">
      <c r="A18" s="135" t="s">
        <v>81</v>
      </c>
      <c r="B18" s="185" t="s">
        <v>195</v>
      </c>
      <c r="C18" s="174">
        <v>64665</v>
      </c>
      <c r="D18" s="174">
        <v>193091</v>
      </c>
      <c r="E18" s="457">
        <v>193091</v>
      </c>
      <c r="F18" s="481">
        <f t="shared" si="0"/>
        <v>298.60202582540791</v>
      </c>
    </row>
    <row r="19" spans="1:6" s="183" customFormat="1" ht="12" customHeight="1" thickBot="1">
      <c r="A19" s="137" t="s">
        <v>88</v>
      </c>
      <c r="B19" s="186" t="s">
        <v>196</v>
      </c>
      <c r="C19" s="176"/>
      <c r="D19" s="176"/>
      <c r="E19" s="458"/>
      <c r="F19" s="482"/>
    </row>
    <row r="20" spans="1:6" s="183" customFormat="1" ht="12" customHeight="1" thickBot="1">
      <c r="A20" s="141" t="s">
        <v>9</v>
      </c>
      <c r="B20" s="142" t="s">
        <v>197</v>
      </c>
      <c r="C20" s="173">
        <f>SUM(C21:C25)</f>
        <v>20593</v>
      </c>
      <c r="D20" s="173">
        <f>SUM(D21:D25)</f>
        <v>96534</v>
      </c>
      <c r="E20" s="455">
        <f>SUM(E21:E25)</f>
        <v>96534</v>
      </c>
      <c r="F20" s="485">
        <f t="shared" si="0"/>
        <v>468.77094158209098</v>
      </c>
    </row>
    <row r="21" spans="1:6" s="183" customFormat="1" ht="12" customHeight="1">
      <c r="A21" s="136" t="s">
        <v>60</v>
      </c>
      <c r="B21" s="184" t="s">
        <v>198</v>
      </c>
      <c r="C21" s="175">
        <v>20593</v>
      </c>
      <c r="D21" s="175">
        <v>71999</v>
      </c>
      <c r="E21" s="456">
        <v>71999</v>
      </c>
      <c r="F21" s="480">
        <f t="shared" si="0"/>
        <v>349.62851454377699</v>
      </c>
    </row>
    <row r="22" spans="1:6" s="183" customFormat="1" ht="12" customHeight="1">
      <c r="A22" s="135" t="s">
        <v>61</v>
      </c>
      <c r="B22" s="185" t="s">
        <v>199</v>
      </c>
      <c r="C22" s="174"/>
      <c r="D22" s="174"/>
      <c r="E22" s="457"/>
      <c r="F22" s="481"/>
    </row>
    <row r="23" spans="1:6" s="183" customFormat="1" ht="12" customHeight="1">
      <c r="A23" s="135" t="s">
        <v>62</v>
      </c>
      <c r="B23" s="185" t="s">
        <v>200</v>
      </c>
      <c r="C23" s="174"/>
      <c r="D23" s="174">
        <v>5000</v>
      </c>
      <c r="E23" s="457">
        <v>5000</v>
      </c>
      <c r="F23" s="481"/>
    </row>
    <row r="24" spans="1:6" s="183" customFormat="1" ht="12" customHeight="1">
      <c r="A24" s="135" t="s">
        <v>63</v>
      </c>
      <c r="B24" s="185" t="s">
        <v>201</v>
      </c>
      <c r="C24" s="174"/>
      <c r="D24" s="174"/>
      <c r="E24" s="457"/>
      <c r="F24" s="481"/>
    </row>
    <row r="25" spans="1:6" s="183" customFormat="1" ht="12" customHeight="1">
      <c r="A25" s="135" t="s">
        <v>121</v>
      </c>
      <c r="B25" s="185" t="s">
        <v>202</v>
      </c>
      <c r="C25" s="174"/>
      <c r="D25" s="174">
        <v>19535</v>
      </c>
      <c r="E25" s="457">
        <v>19535</v>
      </c>
      <c r="F25" s="481"/>
    </row>
    <row r="26" spans="1:6" s="183" customFormat="1" ht="12" customHeight="1" thickBot="1">
      <c r="A26" s="137" t="s">
        <v>122</v>
      </c>
      <c r="B26" s="165" t="s">
        <v>203</v>
      </c>
      <c r="C26" s="176"/>
      <c r="D26" s="176"/>
      <c r="E26" s="458"/>
      <c r="F26" s="482"/>
    </row>
    <row r="27" spans="1:6" s="183" customFormat="1" ht="12" customHeight="1" thickBot="1">
      <c r="A27" s="141" t="s">
        <v>123</v>
      </c>
      <c r="B27" s="142" t="s">
        <v>475</v>
      </c>
      <c r="C27" s="179">
        <f>C28+C32+C33+C34</f>
        <v>19380</v>
      </c>
      <c r="D27" s="179">
        <f t="shared" ref="D27:E27" si="1">D28+D32+D33+D34</f>
        <v>18394</v>
      </c>
      <c r="E27" s="459">
        <f t="shared" si="1"/>
        <v>18146</v>
      </c>
      <c r="F27" s="485">
        <f t="shared" si="0"/>
        <v>93.632610939112482</v>
      </c>
    </row>
    <row r="28" spans="1:6" s="183" customFormat="1" ht="12" customHeight="1">
      <c r="A28" s="136" t="s">
        <v>204</v>
      </c>
      <c r="B28" s="184" t="s">
        <v>486</v>
      </c>
      <c r="C28" s="175">
        <f>SUM(C29:C31)</f>
        <v>16380</v>
      </c>
      <c r="D28" s="175">
        <f t="shared" ref="D28:E28" si="2">SUM(D29:D31)</f>
        <v>15062</v>
      </c>
      <c r="E28" s="460">
        <f t="shared" si="2"/>
        <v>15087</v>
      </c>
      <c r="F28" s="480">
        <f t="shared" si="0"/>
        <v>92.106227106227095</v>
      </c>
    </row>
    <row r="29" spans="1:6" s="183" customFormat="1" ht="12" customHeight="1">
      <c r="A29" s="135" t="s">
        <v>205</v>
      </c>
      <c r="B29" s="376" t="s">
        <v>487</v>
      </c>
      <c r="C29" s="174">
        <v>480</v>
      </c>
      <c r="D29" s="174">
        <v>382</v>
      </c>
      <c r="E29" s="457">
        <v>312</v>
      </c>
      <c r="F29" s="481">
        <f t="shared" si="0"/>
        <v>65</v>
      </c>
    </row>
    <row r="30" spans="1:6" s="183" customFormat="1" ht="12" customHeight="1">
      <c r="A30" s="135" t="s">
        <v>206</v>
      </c>
      <c r="B30" s="376" t="s">
        <v>488</v>
      </c>
      <c r="C30" s="174">
        <v>15900</v>
      </c>
      <c r="D30" s="174"/>
      <c r="E30" s="457"/>
      <c r="F30" s="481">
        <f t="shared" si="0"/>
        <v>0</v>
      </c>
    </row>
    <row r="31" spans="1:6" s="183" customFormat="1" ht="12" customHeight="1">
      <c r="A31" s="135" t="s">
        <v>490</v>
      </c>
      <c r="B31" s="376" t="s">
        <v>489</v>
      </c>
      <c r="C31" s="174"/>
      <c r="D31" s="174">
        <v>14680</v>
      </c>
      <c r="E31" s="457">
        <v>14775</v>
      </c>
      <c r="F31" s="481"/>
    </row>
    <row r="32" spans="1:6" s="183" customFormat="1" ht="12" customHeight="1">
      <c r="A32" s="135" t="s">
        <v>476</v>
      </c>
      <c r="B32" s="185" t="s">
        <v>491</v>
      </c>
      <c r="C32" s="174">
        <v>2500</v>
      </c>
      <c r="D32" s="174">
        <v>2297</v>
      </c>
      <c r="E32" s="457">
        <v>2163</v>
      </c>
      <c r="F32" s="481">
        <f t="shared" si="0"/>
        <v>86.52</v>
      </c>
    </row>
    <row r="33" spans="1:6" s="183" customFormat="1" ht="12" customHeight="1">
      <c r="A33" s="135" t="s">
        <v>477</v>
      </c>
      <c r="B33" s="164" t="s">
        <v>207</v>
      </c>
      <c r="C33" s="174"/>
      <c r="D33" s="174">
        <v>585</v>
      </c>
      <c r="E33" s="461">
        <v>640</v>
      </c>
      <c r="F33" s="481"/>
    </row>
    <row r="34" spans="1:6" s="183" customFormat="1" ht="12" customHeight="1" thickBot="1">
      <c r="A34" s="139" t="s">
        <v>478</v>
      </c>
      <c r="B34" s="377" t="s">
        <v>208</v>
      </c>
      <c r="C34" s="83">
        <v>500</v>
      </c>
      <c r="D34" s="83">
        <v>450</v>
      </c>
      <c r="E34" s="462">
        <v>256</v>
      </c>
      <c r="F34" s="482">
        <f t="shared" si="0"/>
        <v>51.2</v>
      </c>
    </row>
    <row r="35" spans="1:6" s="183" customFormat="1" ht="12" customHeight="1" thickBot="1">
      <c r="A35" s="141" t="s">
        <v>11</v>
      </c>
      <c r="B35" s="142" t="s">
        <v>209</v>
      </c>
      <c r="C35" s="173">
        <f>SUM(C36:C45)</f>
        <v>27478</v>
      </c>
      <c r="D35" s="173">
        <f>SUM(D36:D45)</f>
        <v>36449</v>
      </c>
      <c r="E35" s="455">
        <f>SUM(E36:E45)</f>
        <v>34276</v>
      </c>
      <c r="F35" s="485">
        <f t="shared" si="0"/>
        <v>124.73979183346677</v>
      </c>
    </row>
    <row r="36" spans="1:6" s="183" customFormat="1" ht="12" customHeight="1">
      <c r="A36" s="136" t="s">
        <v>64</v>
      </c>
      <c r="B36" s="184" t="s">
        <v>210</v>
      </c>
      <c r="C36" s="175">
        <v>4000</v>
      </c>
      <c r="D36" s="175">
        <v>3756</v>
      </c>
      <c r="E36" s="456">
        <v>3550</v>
      </c>
      <c r="F36" s="480">
        <f t="shared" si="0"/>
        <v>88.75</v>
      </c>
    </row>
    <row r="37" spans="1:6" s="183" customFormat="1" ht="12" customHeight="1">
      <c r="A37" s="135" t="s">
        <v>65</v>
      </c>
      <c r="B37" s="185" t="s">
        <v>211</v>
      </c>
      <c r="C37" s="174">
        <v>4551</v>
      </c>
      <c r="D37" s="174">
        <v>8666</v>
      </c>
      <c r="E37" s="457">
        <v>7199</v>
      </c>
      <c r="F37" s="481">
        <f t="shared" si="0"/>
        <v>158.18501428257525</v>
      </c>
    </row>
    <row r="38" spans="1:6" s="183" customFormat="1" ht="12" customHeight="1">
      <c r="A38" s="135" t="s">
        <v>66</v>
      </c>
      <c r="B38" s="185" t="s">
        <v>212</v>
      </c>
      <c r="C38" s="174">
        <v>6536</v>
      </c>
      <c r="D38" s="174">
        <v>6062</v>
      </c>
      <c r="E38" s="457">
        <v>6008</v>
      </c>
      <c r="F38" s="481">
        <f t="shared" si="0"/>
        <v>91.921664626682983</v>
      </c>
    </row>
    <row r="39" spans="1:6" s="183" customFormat="1" ht="12" customHeight="1">
      <c r="A39" s="135" t="s">
        <v>125</v>
      </c>
      <c r="B39" s="185" t="s">
        <v>213</v>
      </c>
      <c r="C39" s="174"/>
      <c r="D39" s="174">
        <v>21</v>
      </c>
      <c r="E39" s="457">
        <v>21</v>
      </c>
      <c r="F39" s="481"/>
    </row>
    <row r="40" spans="1:6" s="183" customFormat="1" ht="12" customHeight="1">
      <c r="A40" s="135" t="s">
        <v>126</v>
      </c>
      <c r="B40" s="185" t="s">
        <v>214</v>
      </c>
      <c r="C40" s="174">
        <v>1336</v>
      </c>
      <c r="D40" s="174">
        <v>897</v>
      </c>
      <c r="E40" s="457">
        <v>897</v>
      </c>
      <c r="F40" s="481">
        <f t="shared" si="0"/>
        <v>67.140718562874241</v>
      </c>
    </row>
    <row r="41" spans="1:6" s="183" customFormat="1" ht="12" customHeight="1">
      <c r="A41" s="135" t="s">
        <v>127</v>
      </c>
      <c r="B41" s="185" t="s">
        <v>215</v>
      </c>
      <c r="C41" s="174">
        <v>2215</v>
      </c>
      <c r="D41" s="174">
        <v>3288</v>
      </c>
      <c r="E41" s="457">
        <v>2842</v>
      </c>
      <c r="F41" s="481">
        <f t="shared" si="0"/>
        <v>128.30699774266364</v>
      </c>
    </row>
    <row r="42" spans="1:6" s="183" customFormat="1" ht="12" customHeight="1">
      <c r="A42" s="135" t="s">
        <v>128</v>
      </c>
      <c r="B42" s="185" t="s">
        <v>216</v>
      </c>
      <c r="C42" s="174">
        <v>140</v>
      </c>
      <c r="D42" s="174">
        <v>3583</v>
      </c>
      <c r="E42" s="457">
        <v>3583</v>
      </c>
      <c r="F42" s="481">
        <f t="shared" si="0"/>
        <v>2559.2857142857142</v>
      </c>
    </row>
    <row r="43" spans="1:6" s="183" customFormat="1" ht="12" customHeight="1">
      <c r="A43" s="135" t="s">
        <v>129</v>
      </c>
      <c r="B43" s="185" t="s">
        <v>217</v>
      </c>
      <c r="C43" s="174">
        <v>8700</v>
      </c>
      <c r="D43" s="174">
        <v>9333</v>
      </c>
      <c r="E43" s="457">
        <v>9333</v>
      </c>
      <c r="F43" s="481">
        <f t="shared" si="0"/>
        <v>107.27586206896551</v>
      </c>
    </row>
    <row r="44" spans="1:6" s="183" customFormat="1" ht="12" customHeight="1">
      <c r="A44" s="135" t="s">
        <v>218</v>
      </c>
      <c r="B44" s="185" t="s">
        <v>219</v>
      </c>
      <c r="C44" s="177"/>
      <c r="D44" s="177"/>
      <c r="E44" s="463"/>
      <c r="F44" s="481"/>
    </row>
    <row r="45" spans="1:6" s="183" customFormat="1" ht="12" customHeight="1" thickBot="1">
      <c r="A45" s="137" t="s">
        <v>220</v>
      </c>
      <c r="B45" s="186" t="s">
        <v>221</v>
      </c>
      <c r="C45" s="178"/>
      <c r="D45" s="178">
        <v>843</v>
      </c>
      <c r="E45" s="464">
        <v>843</v>
      </c>
      <c r="F45" s="482"/>
    </row>
    <row r="46" spans="1:6" s="183" customFormat="1" ht="12" customHeight="1" thickBot="1">
      <c r="A46" s="141" t="s">
        <v>12</v>
      </c>
      <c r="B46" s="142" t="s">
        <v>222</v>
      </c>
      <c r="C46" s="173">
        <f>SUM(C47:C51)</f>
        <v>0</v>
      </c>
      <c r="D46" s="173">
        <f>SUM(D47:D51)</f>
        <v>0</v>
      </c>
      <c r="E46" s="455">
        <f>SUM(E47:E51)</f>
        <v>0</v>
      </c>
      <c r="F46" s="485"/>
    </row>
    <row r="47" spans="1:6" s="183" customFormat="1" ht="12" customHeight="1">
      <c r="A47" s="136" t="s">
        <v>67</v>
      </c>
      <c r="B47" s="184" t="s">
        <v>223</v>
      </c>
      <c r="C47" s="194"/>
      <c r="D47" s="194"/>
      <c r="E47" s="465"/>
      <c r="F47" s="480"/>
    </row>
    <row r="48" spans="1:6" s="183" customFormat="1" ht="12" customHeight="1">
      <c r="A48" s="135" t="s">
        <v>68</v>
      </c>
      <c r="B48" s="185" t="s">
        <v>224</v>
      </c>
      <c r="C48" s="177"/>
      <c r="D48" s="177"/>
      <c r="E48" s="463"/>
      <c r="F48" s="481"/>
    </row>
    <row r="49" spans="1:6" s="183" customFormat="1" ht="12" customHeight="1">
      <c r="A49" s="135" t="s">
        <v>225</v>
      </c>
      <c r="B49" s="185" t="s">
        <v>226</v>
      </c>
      <c r="C49" s="177"/>
      <c r="D49" s="177"/>
      <c r="E49" s="463"/>
      <c r="F49" s="481"/>
    </row>
    <row r="50" spans="1:6" s="183" customFormat="1" ht="12" customHeight="1">
      <c r="A50" s="135" t="s">
        <v>227</v>
      </c>
      <c r="B50" s="185" t="s">
        <v>228</v>
      </c>
      <c r="C50" s="177"/>
      <c r="D50" s="177"/>
      <c r="E50" s="463"/>
      <c r="F50" s="481"/>
    </row>
    <row r="51" spans="1:6" s="183" customFormat="1" ht="12" customHeight="1" thickBot="1">
      <c r="A51" s="137" t="s">
        <v>229</v>
      </c>
      <c r="B51" s="186" t="s">
        <v>230</v>
      </c>
      <c r="C51" s="178"/>
      <c r="D51" s="178"/>
      <c r="E51" s="464"/>
      <c r="F51" s="482"/>
    </row>
    <row r="52" spans="1:6" s="183" customFormat="1" ht="17.25" customHeight="1" thickBot="1">
      <c r="A52" s="141" t="s">
        <v>130</v>
      </c>
      <c r="B52" s="142" t="s">
        <v>231</v>
      </c>
      <c r="C52" s="173">
        <f>SUM(C53:C55)</f>
        <v>240</v>
      </c>
      <c r="D52" s="173">
        <f>SUM(D53:D55)</f>
        <v>7187</v>
      </c>
      <c r="E52" s="455">
        <f>SUM(E53:E55)</f>
        <v>7187</v>
      </c>
      <c r="F52" s="485">
        <f t="shared" si="0"/>
        <v>2994.5833333333335</v>
      </c>
    </row>
    <row r="53" spans="1:6" s="183" customFormat="1" ht="12" customHeight="1">
      <c r="A53" s="136" t="s">
        <v>69</v>
      </c>
      <c r="B53" s="184" t="s">
        <v>232</v>
      </c>
      <c r="C53" s="175"/>
      <c r="D53" s="175"/>
      <c r="E53" s="456"/>
      <c r="F53" s="480"/>
    </row>
    <row r="54" spans="1:6" s="183" customFormat="1" ht="12" customHeight="1">
      <c r="A54" s="135" t="s">
        <v>70</v>
      </c>
      <c r="B54" s="185" t="s">
        <v>233</v>
      </c>
      <c r="C54" s="174"/>
      <c r="D54" s="174">
        <v>5016</v>
      </c>
      <c r="E54" s="457">
        <v>5016</v>
      </c>
      <c r="F54" s="481"/>
    </row>
    <row r="55" spans="1:6" s="183" customFormat="1" ht="12" customHeight="1">
      <c r="A55" s="135" t="s">
        <v>234</v>
      </c>
      <c r="B55" s="185" t="s">
        <v>235</v>
      </c>
      <c r="C55" s="174">
        <v>240</v>
      </c>
      <c r="D55" s="174">
        <v>2171</v>
      </c>
      <c r="E55" s="457">
        <v>2171</v>
      </c>
      <c r="F55" s="481">
        <f t="shared" si="0"/>
        <v>904.58333333333326</v>
      </c>
    </row>
    <row r="56" spans="1:6" s="183" customFormat="1" ht="12" customHeight="1" thickBot="1">
      <c r="A56" s="137" t="s">
        <v>236</v>
      </c>
      <c r="B56" s="186" t="s">
        <v>237</v>
      </c>
      <c r="C56" s="176"/>
      <c r="D56" s="176"/>
      <c r="E56" s="458"/>
      <c r="F56" s="482"/>
    </row>
    <row r="57" spans="1:6" s="183" customFormat="1" ht="12" customHeight="1" thickBot="1">
      <c r="A57" s="141" t="s">
        <v>14</v>
      </c>
      <c r="B57" s="163" t="s">
        <v>238</v>
      </c>
      <c r="C57" s="173">
        <f>SUM(C58:C60)</f>
        <v>90</v>
      </c>
      <c r="D57" s="173">
        <f>SUM(D58:D60)</f>
        <v>16256</v>
      </c>
      <c r="E57" s="455">
        <f>SUM(E58:E60)</f>
        <v>16256</v>
      </c>
      <c r="F57" s="485">
        <f t="shared" si="0"/>
        <v>18062.222222222223</v>
      </c>
    </row>
    <row r="58" spans="1:6" s="183" customFormat="1" ht="12" customHeight="1">
      <c r="A58" s="136" t="s">
        <v>131</v>
      </c>
      <c r="B58" s="184" t="s">
        <v>239</v>
      </c>
      <c r="C58" s="177"/>
      <c r="D58" s="177"/>
      <c r="E58" s="463"/>
      <c r="F58" s="480"/>
    </row>
    <row r="59" spans="1:6" s="183" customFormat="1" ht="12" customHeight="1">
      <c r="A59" s="135" t="s">
        <v>132</v>
      </c>
      <c r="B59" s="185" t="s">
        <v>240</v>
      </c>
      <c r="C59" s="177"/>
      <c r="D59" s="177">
        <v>16107</v>
      </c>
      <c r="E59" s="463">
        <v>16107</v>
      </c>
      <c r="F59" s="481"/>
    </row>
    <row r="60" spans="1:6" s="183" customFormat="1" ht="12" customHeight="1">
      <c r="A60" s="135" t="s">
        <v>153</v>
      </c>
      <c r="B60" s="185" t="s">
        <v>241</v>
      </c>
      <c r="C60" s="177">
        <v>90</v>
      </c>
      <c r="D60" s="177">
        <v>149</v>
      </c>
      <c r="E60" s="463">
        <v>149</v>
      </c>
      <c r="F60" s="481">
        <f t="shared" si="0"/>
        <v>165.55555555555554</v>
      </c>
    </row>
    <row r="61" spans="1:6" s="183" customFormat="1" ht="12" customHeight="1" thickBot="1">
      <c r="A61" s="137" t="s">
        <v>242</v>
      </c>
      <c r="B61" s="186" t="s">
        <v>243</v>
      </c>
      <c r="C61" s="177"/>
      <c r="D61" s="177"/>
      <c r="E61" s="463"/>
      <c r="F61" s="482"/>
    </row>
    <row r="62" spans="1:6" s="183" customFormat="1" ht="12" customHeight="1" thickBot="1">
      <c r="A62" s="141" t="s">
        <v>15</v>
      </c>
      <c r="B62" s="142" t="s">
        <v>244</v>
      </c>
      <c r="C62" s="179">
        <f>+C6+C13+C20+C27+C35+C46+C52+C57</f>
        <v>306863</v>
      </c>
      <c r="D62" s="179">
        <f>+D6+D13+D20+D27+D35+D46+D52+D57</f>
        <v>549953</v>
      </c>
      <c r="E62" s="466">
        <f>+E6+E13+E20+E27+E35+E46+E52+E57</f>
        <v>547532</v>
      </c>
      <c r="F62" s="485">
        <f t="shared" si="0"/>
        <v>178.42881025082855</v>
      </c>
    </row>
    <row r="63" spans="1:6" s="183" customFormat="1" ht="12" customHeight="1" thickBot="1">
      <c r="A63" s="195" t="s">
        <v>245</v>
      </c>
      <c r="B63" s="163" t="s">
        <v>246</v>
      </c>
      <c r="C63" s="173">
        <f>+C64+C65+C66</f>
        <v>0</v>
      </c>
      <c r="D63" s="173">
        <f>+D64+D65+D66</f>
        <v>0</v>
      </c>
      <c r="E63" s="455">
        <f>+E64+E65+E66</f>
        <v>0</v>
      </c>
      <c r="F63" s="479"/>
    </row>
    <row r="64" spans="1:6" s="183" customFormat="1" ht="12" customHeight="1">
      <c r="A64" s="136" t="s">
        <v>247</v>
      </c>
      <c r="B64" s="184" t="s">
        <v>248</v>
      </c>
      <c r="C64" s="177"/>
      <c r="D64" s="177"/>
      <c r="E64" s="463"/>
      <c r="F64" s="480"/>
    </row>
    <row r="65" spans="1:6" s="183" customFormat="1" ht="12" customHeight="1">
      <c r="A65" s="135" t="s">
        <v>249</v>
      </c>
      <c r="B65" s="185" t="s">
        <v>250</v>
      </c>
      <c r="C65" s="177"/>
      <c r="D65" s="177"/>
      <c r="E65" s="463"/>
      <c r="F65" s="481"/>
    </row>
    <row r="66" spans="1:6" s="183" customFormat="1" ht="12" customHeight="1" thickBot="1">
      <c r="A66" s="137" t="s">
        <v>251</v>
      </c>
      <c r="B66" s="121" t="s">
        <v>296</v>
      </c>
      <c r="C66" s="177"/>
      <c r="D66" s="177"/>
      <c r="E66" s="463"/>
      <c r="F66" s="482"/>
    </row>
    <row r="67" spans="1:6" s="183" customFormat="1" ht="12" customHeight="1" thickBot="1">
      <c r="A67" s="195" t="s">
        <v>253</v>
      </c>
      <c r="B67" s="163" t="s">
        <v>254</v>
      </c>
      <c r="C67" s="173">
        <f>+C68+C69+C70+C71</f>
        <v>0</v>
      </c>
      <c r="D67" s="173">
        <f>+D68+D69+D70+D71</f>
        <v>300000</v>
      </c>
      <c r="E67" s="455">
        <f>+E68+E69+E70+E71</f>
        <v>300000</v>
      </c>
      <c r="F67" s="479"/>
    </row>
    <row r="68" spans="1:6" s="183" customFormat="1" ht="13.5" customHeight="1">
      <c r="A68" s="136" t="s">
        <v>108</v>
      </c>
      <c r="B68" s="184" t="s">
        <v>255</v>
      </c>
      <c r="C68" s="177"/>
      <c r="D68" s="177">
        <v>300000</v>
      </c>
      <c r="E68" s="463">
        <v>300000</v>
      </c>
      <c r="F68" s="480"/>
    </row>
    <row r="69" spans="1:6" s="183" customFormat="1" ht="12" customHeight="1">
      <c r="A69" s="135" t="s">
        <v>109</v>
      </c>
      <c r="B69" s="185" t="s">
        <v>256</v>
      </c>
      <c r="C69" s="177"/>
      <c r="D69" s="177"/>
      <c r="E69" s="463"/>
      <c r="F69" s="481"/>
    </row>
    <row r="70" spans="1:6" s="183" customFormat="1" ht="12" customHeight="1">
      <c r="A70" s="135" t="s">
        <v>257</v>
      </c>
      <c r="B70" s="185" t="s">
        <v>258</v>
      </c>
      <c r="C70" s="177"/>
      <c r="D70" s="177"/>
      <c r="E70" s="463"/>
      <c r="F70" s="481"/>
    </row>
    <row r="71" spans="1:6" s="183" customFormat="1" ht="12" customHeight="1" thickBot="1">
      <c r="A71" s="137" t="s">
        <v>259</v>
      </c>
      <c r="B71" s="186" t="s">
        <v>260</v>
      </c>
      <c r="C71" s="177"/>
      <c r="D71" s="177"/>
      <c r="E71" s="463"/>
      <c r="F71" s="482"/>
    </row>
    <row r="72" spans="1:6" s="183" customFormat="1" ht="12" customHeight="1" thickBot="1">
      <c r="A72" s="195" t="s">
        <v>261</v>
      </c>
      <c r="B72" s="163" t="s">
        <v>262</v>
      </c>
      <c r="C72" s="173">
        <f>+C73+C74</f>
        <v>0</v>
      </c>
      <c r="D72" s="173">
        <f>+D73+D74</f>
        <v>55304</v>
      </c>
      <c r="E72" s="455">
        <f>+E73+E74</f>
        <v>55304</v>
      </c>
      <c r="F72" s="479"/>
    </row>
    <row r="73" spans="1:6" s="183" customFormat="1" ht="12" customHeight="1">
      <c r="A73" s="136" t="s">
        <v>263</v>
      </c>
      <c r="B73" s="184" t="s">
        <v>264</v>
      </c>
      <c r="C73" s="177"/>
      <c r="D73" s="177">
        <v>55304</v>
      </c>
      <c r="E73" s="463">
        <v>55304</v>
      </c>
      <c r="F73" s="480"/>
    </row>
    <row r="74" spans="1:6" s="183" customFormat="1" ht="12" customHeight="1" thickBot="1">
      <c r="A74" s="137" t="s">
        <v>265</v>
      </c>
      <c r="B74" s="186" t="s">
        <v>266</v>
      </c>
      <c r="C74" s="177"/>
      <c r="D74" s="177"/>
      <c r="E74" s="463"/>
      <c r="F74" s="482"/>
    </row>
    <row r="75" spans="1:6" s="183" customFormat="1" ht="12" customHeight="1" thickBot="1">
      <c r="A75" s="195" t="s">
        <v>267</v>
      </c>
      <c r="B75" s="163" t="s">
        <v>268</v>
      </c>
      <c r="C75" s="173">
        <f>+C76+C77+C78</f>
        <v>70363</v>
      </c>
      <c r="D75" s="173">
        <f>+D76+D77+D78</f>
        <v>37984</v>
      </c>
      <c r="E75" s="455">
        <f>+E76+E77+E78</f>
        <v>37984</v>
      </c>
      <c r="F75" s="485">
        <f t="shared" ref="F71:F86" si="3">E75/C75*100</f>
        <v>53.982917158165513</v>
      </c>
    </row>
    <row r="76" spans="1:6" s="183" customFormat="1" ht="12" customHeight="1">
      <c r="A76" s="136" t="s">
        <v>269</v>
      </c>
      <c r="B76" s="184" t="s">
        <v>270</v>
      </c>
      <c r="C76" s="177"/>
      <c r="D76" s="177">
        <v>5333</v>
      </c>
      <c r="E76" s="463">
        <v>5333</v>
      </c>
      <c r="F76" s="480"/>
    </row>
    <row r="77" spans="1:6" s="183" customFormat="1" ht="12" customHeight="1">
      <c r="A77" s="135" t="s">
        <v>271</v>
      </c>
      <c r="B77" s="185" t="s">
        <v>272</v>
      </c>
      <c r="C77" s="177"/>
      <c r="D77" s="177"/>
      <c r="E77" s="463"/>
      <c r="F77" s="483"/>
    </row>
    <row r="78" spans="1:6" s="183" customFormat="1" ht="12" customHeight="1" thickBot="1">
      <c r="A78" s="137" t="s">
        <v>273</v>
      </c>
      <c r="B78" s="165" t="s">
        <v>274</v>
      </c>
      <c r="C78" s="177">
        <v>70363</v>
      </c>
      <c r="D78" s="177">
        <v>32651</v>
      </c>
      <c r="E78" s="463">
        <v>32651</v>
      </c>
      <c r="F78" s="482">
        <f t="shared" si="3"/>
        <v>46.403649645410226</v>
      </c>
    </row>
    <row r="79" spans="1:6" s="183" customFormat="1" ht="12" customHeight="1" thickBot="1">
      <c r="A79" s="195" t="s">
        <v>275</v>
      </c>
      <c r="B79" s="163" t="s">
        <v>276</v>
      </c>
      <c r="C79" s="173">
        <f>+C80+C81+C82+C83</f>
        <v>0</v>
      </c>
      <c r="D79" s="173">
        <f>+D80+D81+D82+D83</f>
        <v>0</v>
      </c>
      <c r="E79" s="455">
        <f>+E80+E81+E82+E83</f>
        <v>0</v>
      </c>
      <c r="F79" s="479"/>
    </row>
    <row r="80" spans="1:6" s="183" customFormat="1" ht="12" customHeight="1">
      <c r="A80" s="187" t="s">
        <v>277</v>
      </c>
      <c r="B80" s="184" t="s">
        <v>278</v>
      </c>
      <c r="C80" s="177"/>
      <c r="D80" s="177"/>
      <c r="E80" s="463"/>
      <c r="F80" s="480"/>
    </row>
    <row r="81" spans="1:6" s="183" customFormat="1" ht="12" customHeight="1">
      <c r="A81" s="188" t="s">
        <v>279</v>
      </c>
      <c r="B81" s="185" t="s">
        <v>280</v>
      </c>
      <c r="C81" s="177"/>
      <c r="D81" s="177"/>
      <c r="E81" s="463"/>
      <c r="F81" s="481"/>
    </row>
    <row r="82" spans="1:6" s="183" customFormat="1" ht="12" customHeight="1">
      <c r="A82" s="188" t="s">
        <v>281</v>
      </c>
      <c r="B82" s="185" t="s">
        <v>282</v>
      </c>
      <c r="C82" s="177"/>
      <c r="D82" s="177"/>
      <c r="E82" s="463"/>
      <c r="F82" s="481"/>
    </row>
    <row r="83" spans="1:6" s="183" customFormat="1" ht="12" customHeight="1" thickBot="1">
      <c r="A83" s="196" t="s">
        <v>283</v>
      </c>
      <c r="B83" s="165" t="s">
        <v>284</v>
      </c>
      <c r="C83" s="177"/>
      <c r="D83" s="177"/>
      <c r="E83" s="463"/>
      <c r="F83" s="482"/>
    </row>
    <row r="84" spans="1:6" s="183" customFormat="1" ht="12" customHeight="1" thickBot="1">
      <c r="A84" s="195" t="s">
        <v>285</v>
      </c>
      <c r="B84" s="163" t="s">
        <v>286</v>
      </c>
      <c r="C84" s="198"/>
      <c r="D84" s="198"/>
      <c r="E84" s="467"/>
      <c r="F84" s="479"/>
    </row>
    <row r="85" spans="1:6" s="183" customFormat="1" ht="12" customHeight="1" thickBot="1">
      <c r="A85" s="195" t="s">
        <v>287</v>
      </c>
      <c r="B85" s="119" t="s">
        <v>288</v>
      </c>
      <c r="C85" s="179">
        <f>+C63+C67+C72+C75+C79+C84</f>
        <v>70363</v>
      </c>
      <c r="D85" s="179">
        <f>+D63+D67+D72+D75+D79+D84</f>
        <v>393288</v>
      </c>
      <c r="E85" s="466">
        <f>+E63+E67+E72+E75+E79+E84</f>
        <v>393288</v>
      </c>
      <c r="F85" s="485">
        <f t="shared" si="3"/>
        <v>558.9414891349146</v>
      </c>
    </row>
    <row r="86" spans="1:6" s="183" customFormat="1" ht="12" customHeight="1" thickBot="1">
      <c r="A86" s="197" t="s">
        <v>289</v>
      </c>
      <c r="B86" s="122" t="s">
        <v>290</v>
      </c>
      <c r="C86" s="179">
        <f>+C62+C85</f>
        <v>377226</v>
      </c>
      <c r="D86" s="179">
        <f>+D62+D85</f>
        <v>943241</v>
      </c>
      <c r="E86" s="466">
        <f>+E62+E85</f>
        <v>940820</v>
      </c>
      <c r="F86" s="485">
        <f t="shared" si="3"/>
        <v>249.40486604846961</v>
      </c>
    </row>
    <row r="87" spans="1:6" s="183" customFormat="1" ht="12" customHeight="1">
      <c r="A87" s="117"/>
      <c r="B87" s="117"/>
      <c r="C87" s="118"/>
      <c r="D87" s="118"/>
      <c r="E87" s="118"/>
      <c r="F87" s="477"/>
    </row>
    <row r="88" spans="1:6" ht="16.5" customHeight="1">
      <c r="A88" s="393" t="s">
        <v>36</v>
      </c>
      <c r="B88" s="393"/>
      <c r="C88" s="393"/>
      <c r="D88" s="393"/>
      <c r="E88" s="393"/>
    </row>
    <row r="89" spans="1:6" s="189" customFormat="1" ht="16.5" customHeight="1" thickBot="1">
      <c r="A89" s="32" t="s">
        <v>112</v>
      </c>
      <c r="B89" s="32"/>
      <c r="C89" s="150"/>
      <c r="D89" s="150"/>
      <c r="E89" s="490" t="s">
        <v>152</v>
      </c>
      <c r="F89" s="490"/>
    </row>
    <row r="90" spans="1:6" s="189" customFormat="1" ht="16.5" customHeight="1">
      <c r="A90" s="394" t="s">
        <v>59</v>
      </c>
      <c r="B90" s="396" t="s">
        <v>173</v>
      </c>
      <c r="C90" s="398" t="str">
        <f>+C3</f>
        <v>2015. évi</v>
      </c>
      <c r="D90" s="398"/>
      <c r="E90" s="452"/>
      <c r="F90" s="486"/>
    </row>
    <row r="91" spans="1:6" ht="38.1" customHeight="1" thickBot="1">
      <c r="A91" s="395"/>
      <c r="B91" s="397"/>
      <c r="C91" s="33" t="s">
        <v>174</v>
      </c>
      <c r="D91" s="33" t="s">
        <v>179</v>
      </c>
      <c r="E91" s="453" t="s">
        <v>180</v>
      </c>
      <c r="F91" s="476" t="s">
        <v>526</v>
      </c>
    </row>
    <row r="92" spans="1:6" s="182" customFormat="1" ht="12" customHeight="1" thickBot="1">
      <c r="A92" s="146" t="s">
        <v>291</v>
      </c>
      <c r="B92" s="147" t="s">
        <v>292</v>
      </c>
      <c r="C92" s="147" t="s">
        <v>293</v>
      </c>
      <c r="D92" s="147" t="s">
        <v>294</v>
      </c>
      <c r="E92" s="468" t="s">
        <v>295</v>
      </c>
      <c r="F92" s="478" t="s">
        <v>527</v>
      </c>
    </row>
    <row r="93" spans="1:6" ht="12" customHeight="1" thickBot="1">
      <c r="A93" s="143" t="s">
        <v>7</v>
      </c>
      <c r="B93" s="145" t="s">
        <v>297</v>
      </c>
      <c r="C93" s="172">
        <f>SUM(C94:C98)</f>
        <v>277080</v>
      </c>
      <c r="D93" s="172">
        <f>SUM(D94:D98)</f>
        <v>460712</v>
      </c>
      <c r="E93" s="469">
        <f>SUM(E94:E98)</f>
        <v>444265</v>
      </c>
      <c r="F93" s="485">
        <f>E93/C93*100</f>
        <v>160.33816948173813</v>
      </c>
    </row>
    <row r="94" spans="1:6" ht="12" customHeight="1">
      <c r="A94" s="138" t="s">
        <v>71</v>
      </c>
      <c r="B94" s="131" t="s">
        <v>37</v>
      </c>
      <c r="C94" s="82">
        <v>136151</v>
      </c>
      <c r="D94" s="82">
        <v>232563</v>
      </c>
      <c r="E94" s="470">
        <v>232563</v>
      </c>
      <c r="F94" s="487">
        <f t="shared" ref="F94:F147" si="4">E94/C94*100</f>
        <v>170.81255370874985</v>
      </c>
    </row>
    <row r="95" spans="1:6" ht="12" customHeight="1">
      <c r="A95" s="135" t="s">
        <v>72</v>
      </c>
      <c r="B95" s="129" t="s">
        <v>133</v>
      </c>
      <c r="C95" s="174">
        <v>31194</v>
      </c>
      <c r="D95" s="174">
        <v>44304</v>
      </c>
      <c r="E95" s="457">
        <v>44304</v>
      </c>
      <c r="F95" s="481">
        <f t="shared" si="4"/>
        <v>142.02731294479707</v>
      </c>
    </row>
    <row r="96" spans="1:6" ht="12" customHeight="1">
      <c r="A96" s="135" t="s">
        <v>73</v>
      </c>
      <c r="B96" s="129" t="s">
        <v>100</v>
      </c>
      <c r="C96" s="176">
        <v>89328</v>
      </c>
      <c r="D96" s="176">
        <v>123585</v>
      </c>
      <c r="E96" s="458">
        <v>107146</v>
      </c>
      <c r="F96" s="481">
        <f t="shared" si="4"/>
        <v>119.94671323661115</v>
      </c>
    </row>
    <row r="97" spans="1:6" ht="12" customHeight="1">
      <c r="A97" s="135" t="s">
        <v>74</v>
      </c>
      <c r="B97" s="132" t="s">
        <v>134</v>
      </c>
      <c r="C97" s="176">
        <v>16297</v>
      </c>
      <c r="D97" s="176">
        <v>31711</v>
      </c>
      <c r="E97" s="458">
        <v>31703</v>
      </c>
      <c r="F97" s="481">
        <f t="shared" si="4"/>
        <v>194.53273608639628</v>
      </c>
    </row>
    <row r="98" spans="1:6" ht="12" customHeight="1">
      <c r="A98" s="135" t="s">
        <v>83</v>
      </c>
      <c r="B98" s="140" t="s">
        <v>135</v>
      </c>
      <c r="C98" s="176">
        <f>SUM(C99:C108)</f>
        <v>4110</v>
      </c>
      <c r="D98" s="176">
        <f t="shared" ref="D98:E98" si="5">SUM(D99:D108)</f>
        <v>28549</v>
      </c>
      <c r="E98" s="471">
        <f t="shared" si="5"/>
        <v>28549</v>
      </c>
      <c r="F98" s="481">
        <f t="shared" si="4"/>
        <v>694.62287104622874</v>
      </c>
    </row>
    <row r="99" spans="1:6" ht="12" customHeight="1">
      <c r="A99" s="135" t="s">
        <v>75</v>
      </c>
      <c r="B99" s="129" t="s">
        <v>492</v>
      </c>
      <c r="C99" s="176"/>
      <c r="D99" s="176">
        <v>13767</v>
      </c>
      <c r="E99" s="458">
        <v>13767</v>
      </c>
      <c r="F99" s="481"/>
    </row>
    <row r="100" spans="1:6" ht="12" customHeight="1">
      <c r="A100" s="135" t="s">
        <v>76</v>
      </c>
      <c r="B100" s="152" t="s">
        <v>298</v>
      </c>
      <c r="C100" s="176"/>
      <c r="D100" s="176"/>
      <c r="E100" s="458"/>
      <c r="F100" s="481"/>
    </row>
    <row r="101" spans="1:6" ht="12" customHeight="1">
      <c r="A101" s="135" t="s">
        <v>84</v>
      </c>
      <c r="B101" s="153" t="s">
        <v>299</v>
      </c>
      <c r="C101" s="176"/>
      <c r="D101" s="176"/>
      <c r="E101" s="458"/>
      <c r="F101" s="481"/>
    </row>
    <row r="102" spans="1:6" ht="12" customHeight="1">
      <c r="A102" s="135" t="s">
        <v>85</v>
      </c>
      <c r="B102" s="153" t="s">
        <v>300</v>
      </c>
      <c r="C102" s="176"/>
      <c r="D102" s="176"/>
      <c r="E102" s="458"/>
      <c r="F102" s="481"/>
    </row>
    <row r="103" spans="1:6" ht="12" customHeight="1">
      <c r="A103" s="135" t="s">
        <v>86</v>
      </c>
      <c r="B103" s="152" t="s">
        <v>301</v>
      </c>
      <c r="C103" s="176">
        <v>500</v>
      </c>
      <c r="D103" s="176">
        <v>3864</v>
      </c>
      <c r="E103" s="458">
        <v>3864</v>
      </c>
      <c r="F103" s="481">
        <f t="shared" si="4"/>
        <v>772.8</v>
      </c>
    </row>
    <row r="104" spans="1:6" ht="12" customHeight="1">
      <c r="A104" s="135" t="s">
        <v>87</v>
      </c>
      <c r="B104" s="152" t="s">
        <v>302</v>
      </c>
      <c r="C104" s="176"/>
      <c r="D104" s="176"/>
      <c r="E104" s="458"/>
      <c r="F104" s="481"/>
    </row>
    <row r="105" spans="1:6" ht="12" customHeight="1">
      <c r="A105" s="135" t="s">
        <v>89</v>
      </c>
      <c r="B105" s="153" t="s">
        <v>303</v>
      </c>
      <c r="C105" s="176"/>
      <c r="D105" s="176">
        <v>5016</v>
      </c>
      <c r="E105" s="458">
        <v>5016</v>
      </c>
      <c r="F105" s="481"/>
    </row>
    <row r="106" spans="1:6" ht="12" customHeight="1">
      <c r="A106" s="134" t="s">
        <v>136</v>
      </c>
      <c r="B106" s="154" t="s">
        <v>304</v>
      </c>
      <c r="C106" s="176"/>
      <c r="D106" s="176"/>
      <c r="E106" s="458"/>
      <c r="F106" s="481"/>
    </row>
    <row r="107" spans="1:6" ht="12" customHeight="1">
      <c r="A107" s="135" t="s">
        <v>305</v>
      </c>
      <c r="B107" s="154" t="s">
        <v>306</v>
      </c>
      <c r="C107" s="176"/>
      <c r="D107" s="176"/>
      <c r="E107" s="458"/>
      <c r="F107" s="481"/>
    </row>
    <row r="108" spans="1:6" ht="12" customHeight="1" thickBot="1">
      <c r="A108" s="139" t="s">
        <v>307</v>
      </c>
      <c r="B108" s="155" t="s">
        <v>308</v>
      </c>
      <c r="C108" s="83">
        <v>3610</v>
      </c>
      <c r="D108" s="83">
        <v>5902</v>
      </c>
      <c r="E108" s="472">
        <v>5902</v>
      </c>
      <c r="F108" s="483">
        <f t="shared" si="4"/>
        <v>163.49030470914127</v>
      </c>
    </row>
    <row r="109" spans="1:6" ht="12" customHeight="1" thickBot="1">
      <c r="A109" s="141" t="s">
        <v>8</v>
      </c>
      <c r="B109" s="144" t="s">
        <v>309</v>
      </c>
      <c r="C109" s="173">
        <f>+C110+C112+C114</f>
        <v>99746</v>
      </c>
      <c r="D109" s="173">
        <f>+D110+D112+D114</f>
        <v>146463</v>
      </c>
      <c r="E109" s="455">
        <f>+E110+E112+E114</f>
        <v>108160</v>
      </c>
      <c r="F109" s="485">
        <f t="shared" si="4"/>
        <v>108.43542598199427</v>
      </c>
    </row>
    <row r="110" spans="1:6" ht="12" customHeight="1">
      <c r="A110" s="136" t="s">
        <v>77</v>
      </c>
      <c r="B110" s="129" t="s">
        <v>151</v>
      </c>
      <c r="C110" s="175">
        <v>88528</v>
      </c>
      <c r="D110" s="175">
        <v>120179</v>
      </c>
      <c r="E110" s="456">
        <v>81876</v>
      </c>
      <c r="F110" s="487">
        <f t="shared" si="4"/>
        <v>92.485993132116391</v>
      </c>
    </row>
    <row r="111" spans="1:6" ht="12" customHeight="1">
      <c r="A111" s="136" t="s">
        <v>78</v>
      </c>
      <c r="B111" s="133" t="s">
        <v>310</v>
      </c>
      <c r="C111" s="175">
        <v>20593</v>
      </c>
      <c r="D111" s="175">
        <v>27201</v>
      </c>
      <c r="E111" s="456">
        <v>27201</v>
      </c>
      <c r="F111" s="481">
        <f t="shared" si="4"/>
        <v>132.08857378720924</v>
      </c>
    </row>
    <row r="112" spans="1:6">
      <c r="A112" s="136" t="s">
        <v>79</v>
      </c>
      <c r="B112" s="133" t="s">
        <v>137</v>
      </c>
      <c r="C112" s="174">
        <v>11218</v>
      </c>
      <c r="D112" s="174">
        <v>3850</v>
      </c>
      <c r="E112" s="457">
        <v>3850</v>
      </c>
      <c r="F112" s="481">
        <f t="shared" si="4"/>
        <v>34.319843109288648</v>
      </c>
    </row>
    <row r="113" spans="1:6" ht="12" customHeight="1">
      <c r="A113" s="136" t="s">
        <v>80</v>
      </c>
      <c r="B113" s="133" t="s">
        <v>311</v>
      </c>
      <c r="C113" s="174"/>
      <c r="D113" s="174"/>
      <c r="E113" s="457"/>
      <c r="F113" s="481"/>
    </row>
    <row r="114" spans="1:6" ht="12" customHeight="1">
      <c r="A114" s="136" t="s">
        <v>81</v>
      </c>
      <c r="B114" s="165" t="s">
        <v>154</v>
      </c>
      <c r="C114" s="174"/>
      <c r="D114" s="174">
        <f>SUM(D115:D122)</f>
        <v>22434</v>
      </c>
      <c r="E114" s="461">
        <f>SUM(E115:E122)</f>
        <v>22434</v>
      </c>
      <c r="F114" s="481"/>
    </row>
    <row r="115" spans="1:6" ht="21.75" customHeight="1">
      <c r="A115" s="136" t="s">
        <v>88</v>
      </c>
      <c r="B115" s="164" t="s">
        <v>312</v>
      </c>
      <c r="C115" s="174"/>
      <c r="D115" s="174"/>
      <c r="E115" s="457"/>
      <c r="F115" s="481"/>
    </row>
    <row r="116" spans="1:6" ht="24" customHeight="1">
      <c r="A116" s="136" t="s">
        <v>90</v>
      </c>
      <c r="B116" s="180" t="s">
        <v>313</v>
      </c>
      <c r="C116" s="174"/>
      <c r="D116" s="174">
        <v>5000</v>
      </c>
      <c r="E116" s="457">
        <v>5000</v>
      </c>
      <c r="F116" s="481"/>
    </row>
    <row r="117" spans="1:6" ht="12" customHeight="1">
      <c r="A117" s="136" t="s">
        <v>138</v>
      </c>
      <c r="B117" s="153" t="s">
        <v>300</v>
      </c>
      <c r="C117" s="174"/>
      <c r="D117" s="174"/>
      <c r="E117" s="457"/>
      <c r="F117" s="481"/>
    </row>
    <row r="118" spans="1:6" ht="12" customHeight="1">
      <c r="A118" s="136" t="s">
        <v>139</v>
      </c>
      <c r="B118" s="153" t="s">
        <v>314</v>
      </c>
      <c r="C118" s="174"/>
      <c r="D118" s="174">
        <v>1327</v>
      </c>
      <c r="E118" s="457">
        <v>1327</v>
      </c>
      <c r="F118" s="481"/>
    </row>
    <row r="119" spans="1:6" ht="12" customHeight="1">
      <c r="A119" s="136" t="s">
        <v>140</v>
      </c>
      <c r="B119" s="153" t="s">
        <v>315</v>
      </c>
      <c r="C119" s="174"/>
      <c r="D119" s="174"/>
      <c r="E119" s="457"/>
      <c r="F119" s="481"/>
    </row>
    <row r="120" spans="1:6" s="200" customFormat="1" ht="12" customHeight="1">
      <c r="A120" s="136" t="s">
        <v>316</v>
      </c>
      <c r="B120" s="153" t="s">
        <v>303</v>
      </c>
      <c r="C120" s="174"/>
      <c r="D120" s="174">
        <v>16107</v>
      </c>
      <c r="E120" s="457">
        <v>16107</v>
      </c>
      <c r="F120" s="481"/>
    </row>
    <row r="121" spans="1:6" ht="12" customHeight="1">
      <c r="A121" s="136" t="s">
        <v>317</v>
      </c>
      <c r="B121" s="153" t="s">
        <v>318</v>
      </c>
      <c r="C121" s="174"/>
      <c r="D121" s="174"/>
      <c r="E121" s="457"/>
      <c r="F121" s="481"/>
    </row>
    <row r="122" spans="1:6" ht="12" customHeight="1" thickBot="1">
      <c r="A122" s="134" t="s">
        <v>319</v>
      </c>
      <c r="B122" s="153" t="s">
        <v>320</v>
      </c>
      <c r="C122" s="176"/>
      <c r="D122" s="176"/>
      <c r="E122" s="458"/>
      <c r="F122" s="483"/>
    </row>
    <row r="123" spans="1:6" ht="12" customHeight="1" thickBot="1">
      <c r="A123" s="141" t="s">
        <v>9</v>
      </c>
      <c r="B123" s="149" t="s">
        <v>321</v>
      </c>
      <c r="C123" s="173">
        <f>+C124+C125</f>
        <v>400</v>
      </c>
      <c r="D123" s="173">
        <f>+D124+D125</f>
        <v>0</v>
      </c>
      <c r="E123" s="455">
        <f>+E124+E125</f>
        <v>0</v>
      </c>
      <c r="F123" s="485">
        <f t="shared" si="4"/>
        <v>0</v>
      </c>
    </row>
    <row r="124" spans="1:6" ht="12" customHeight="1">
      <c r="A124" s="136" t="s">
        <v>60</v>
      </c>
      <c r="B124" s="130" t="s">
        <v>46</v>
      </c>
      <c r="C124" s="175">
        <v>400</v>
      </c>
      <c r="D124" s="175"/>
      <c r="E124" s="456"/>
      <c r="F124" s="487">
        <f t="shared" si="4"/>
        <v>0</v>
      </c>
    </row>
    <row r="125" spans="1:6" ht="12" customHeight="1" thickBot="1">
      <c r="A125" s="137" t="s">
        <v>61</v>
      </c>
      <c r="B125" s="133" t="s">
        <v>47</v>
      </c>
      <c r="C125" s="176"/>
      <c r="D125" s="176"/>
      <c r="E125" s="458"/>
      <c r="F125" s="483"/>
    </row>
    <row r="126" spans="1:6" ht="12" customHeight="1" thickBot="1">
      <c r="A126" s="141" t="s">
        <v>10</v>
      </c>
      <c r="B126" s="149" t="s">
        <v>322</v>
      </c>
      <c r="C126" s="173">
        <f>+C93+C109+C123</f>
        <v>377226</v>
      </c>
      <c r="D126" s="173">
        <f>+D93+D109+D123</f>
        <v>607175</v>
      </c>
      <c r="E126" s="455">
        <f>+E93+E109+E123</f>
        <v>552425</v>
      </c>
      <c r="F126" s="485">
        <f t="shared" si="4"/>
        <v>146.44404150297169</v>
      </c>
    </row>
    <row r="127" spans="1:6" ht="12" customHeight="1" thickBot="1">
      <c r="A127" s="141" t="s">
        <v>11</v>
      </c>
      <c r="B127" s="149" t="s">
        <v>323</v>
      </c>
      <c r="C127" s="173">
        <f>+C128+C129+C130</f>
        <v>0</v>
      </c>
      <c r="D127" s="173">
        <f>+D128+D129+D130</f>
        <v>0</v>
      </c>
      <c r="E127" s="455">
        <f>+E128+E129+E130</f>
        <v>0</v>
      </c>
      <c r="F127" s="479"/>
    </row>
    <row r="128" spans="1:6" ht="12" customHeight="1">
      <c r="A128" s="136" t="s">
        <v>64</v>
      </c>
      <c r="B128" s="130" t="s">
        <v>324</v>
      </c>
      <c r="C128" s="174"/>
      <c r="D128" s="174"/>
      <c r="E128" s="457"/>
      <c r="F128" s="487"/>
    </row>
    <row r="129" spans="1:9" ht="12" customHeight="1">
      <c r="A129" s="136" t="s">
        <v>65</v>
      </c>
      <c r="B129" s="130" t="s">
        <v>325</v>
      </c>
      <c r="C129" s="174"/>
      <c r="D129" s="174"/>
      <c r="E129" s="457"/>
      <c r="F129" s="481"/>
    </row>
    <row r="130" spans="1:9" ht="12" customHeight="1" thickBot="1">
      <c r="A130" s="134" t="s">
        <v>66</v>
      </c>
      <c r="B130" s="128" t="s">
        <v>326</v>
      </c>
      <c r="C130" s="174"/>
      <c r="D130" s="174"/>
      <c r="E130" s="457"/>
      <c r="F130" s="483"/>
    </row>
    <row r="131" spans="1:9" ht="12" customHeight="1" thickBot="1">
      <c r="A131" s="141" t="s">
        <v>12</v>
      </c>
      <c r="B131" s="149" t="s">
        <v>327</v>
      </c>
      <c r="C131" s="173">
        <f>+C132+C133+C135+C134</f>
        <v>0</v>
      </c>
      <c r="D131" s="173">
        <f>+D132+D133+D135+D134</f>
        <v>300000</v>
      </c>
      <c r="E131" s="455">
        <f>+E132+E133+E135+E134</f>
        <v>300000</v>
      </c>
      <c r="F131" s="479"/>
    </row>
    <row r="132" spans="1:9" ht="12" customHeight="1">
      <c r="A132" s="136" t="s">
        <v>67</v>
      </c>
      <c r="B132" s="130" t="s">
        <v>328</v>
      </c>
      <c r="C132" s="174"/>
      <c r="D132" s="174">
        <v>300000</v>
      </c>
      <c r="E132" s="457">
        <v>300000</v>
      </c>
      <c r="F132" s="487"/>
    </row>
    <row r="133" spans="1:9" ht="12" customHeight="1">
      <c r="A133" s="136" t="s">
        <v>68</v>
      </c>
      <c r="B133" s="130" t="s">
        <v>329</v>
      </c>
      <c r="C133" s="174"/>
      <c r="D133" s="174"/>
      <c r="E133" s="457"/>
      <c r="F133" s="481"/>
    </row>
    <row r="134" spans="1:9" ht="12" customHeight="1">
      <c r="A134" s="136" t="s">
        <v>225</v>
      </c>
      <c r="B134" s="130" t="s">
        <v>330</v>
      </c>
      <c r="C134" s="174"/>
      <c r="D134" s="174"/>
      <c r="E134" s="457"/>
      <c r="F134" s="481"/>
    </row>
    <row r="135" spans="1:9" ht="12" customHeight="1" thickBot="1">
      <c r="A135" s="134" t="s">
        <v>227</v>
      </c>
      <c r="B135" s="128" t="s">
        <v>331</v>
      </c>
      <c r="C135" s="174"/>
      <c r="D135" s="174"/>
      <c r="E135" s="457"/>
      <c r="F135" s="483"/>
    </row>
    <row r="136" spans="1:9" ht="12" customHeight="1" thickBot="1">
      <c r="A136" s="141" t="s">
        <v>13</v>
      </c>
      <c r="B136" s="149" t="s">
        <v>332</v>
      </c>
      <c r="C136" s="179">
        <f>+C137+C138+C139+C140</f>
        <v>0</v>
      </c>
      <c r="D136" s="179">
        <f>+D137+D138+D139+D140</f>
        <v>36066</v>
      </c>
      <c r="E136" s="466">
        <f>+E137+E138+E139+E140</f>
        <v>35217</v>
      </c>
      <c r="F136" s="479"/>
    </row>
    <row r="137" spans="1:9" ht="12" customHeight="1">
      <c r="A137" s="136" t="s">
        <v>69</v>
      </c>
      <c r="B137" s="130" t="s">
        <v>333</v>
      </c>
      <c r="C137" s="174"/>
      <c r="D137" s="174"/>
      <c r="E137" s="457"/>
      <c r="F137" s="487"/>
    </row>
    <row r="138" spans="1:9" ht="12" customHeight="1">
      <c r="A138" s="136" t="s">
        <v>70</v>
      </c>
      <c r="B138" s="130" t="s">
        <v>334</v>
      </c>
      <c r="C138" s="174"/>
      <c r="D138" s="174">
        <v>5333</v>
      </c>
      <c r="E138" s="457">
        <v>4484</v>
      </c>
      <c r="F138" s="481"/>
    </row>
    <row r="139" spans="1:9" ht="12" customHeight="1">
      <c r="A139" s="136" t="s">
        <v>234</v>
      </c>
      <c r="B139" s="130" t="s">
        <v>335</v>
      </c>
      <c r="C139" s="174"/>
      <c r="D139" s="174">
        <v>30733</v>
      </c>
      <c r="E139" s="457">
        <v>30733</v>
      </c>
      <c r="F139" s="481"/>
    </row>
    <row r="140" spans="1:9" ht="12" customHeight="1" thickBot="1">
      <c r="A140" s="134" t="s">
        <v>236</v>
      </c>
      <c r="B140" s="128" t="s">
        <v>336</v>
      </c>
      <c r="C140" s="174"/>
      <c r="D140" s="174"/>
      <c r="E140" s="457"/>
      <c r="F140" s="483"/>
    </row>
    <row r="141" spans="1:9" ht="15" customHeight="1" thickBot="1">
      <c r="A141" s="141" t="s">
        <v>14</v>
      </c>
      <c r="B141" s="149" t="s">
        <v>337</v>
      </c>
      <c r="C141" s="84">
        <f>+C142+C143+C144+C145</f>
        <v>0</v>
      </c>
      <c r="D141" s="84">
        <f>+D142+D143+D144+D145</f>
        <v>0</v>
      </c>
      <c r="E141" s="473">
        <f>+E142+E143+E144+E145</f>
        <v>0</v>
      </c>
      <c r="F141" s="479"/>
      <c r="G141" s="191"/>
      <c r="H141" s="191"/>
      <c r="I141" s="191"/>
    </row>
    <row r="142" spans="1:9" s="183" customFormat="1" ht="12.95" customHeight="1">
      <c r="A142" s="136" t="s">
        <v>131</v>
      </c>
      <c r="B142" s="130" t="s">
        <v>338</v>
      </c>
      <c r="C142" s="174"/>
      <c r="D142" s="174"/>
      <c r="E142" s="457"/>
      <c r="F142" s="487"/>
    </row>
    <row r="143" spans="1:9" ht="12.75" customHeight="1">
      <c r="A143" s="136" t="s">
        <v>132</v>
      </c>
      <c r="B143" s="130" t="s">
        <v>339</v>
      </c>
      <c r="C143" s="174"/>
      <c r="D143" s="174"/>
      <c r="E143" s="457"/>
      <c r="F143" s="481"/>
    </row>
    <row r="144" spans="1:9" ht="12.75" customHeight="1">
      <c r="A144" s="136" t="s">
        <v>153</v>
      </c>
      <c r="B144" s="130" t="s">
        <v>340</v>
      </c>
      <c r="C144" s="174"/>
      <c r="D144" s="174"/>
      <c r="E144" s="457"/>
      <c r="F144" s="481"/>
    </row>
    <row r="145" spans="1:6" ht="12.75" customHeight="1" thickBot="1">
      <c r="A145" s="136" t="s">
        <v>242</v>
      </c>
      <c r="B145" s="130" t="s">
        <v>341</v>
      </c>
      <c r="C145" s="174"/>
      <c r="D145" s="174"/>
      <c r="E145" s="457"/>
      <c r="F145" s="483"/>
    </row>
    <row r="146" spans="1:6" ht="16.5" thickBot="1">
      <c r="A146" s="141" t="s">
        <v>15</v>
      </c>
      <c r="B146" s="149" t="s">
        <v>342</v>
      </c>
      <c r="C146" s="123">
        <f>+C127+C131+C136+C141</f>
        <v>0</v>
      </c>
      <c r="D146" s="123">
        <f>+D127+D131+D136+D141</f>
        <v>336066</v>
      </c>
      <c r="E146" s="474">
        <f>+E127+E131+E136+E141</f>
        <v>335217</v>
      </c>
      <c r="F146" s="479"/>
    </row>
    <row r="147" spans="1:6" ht="16.5" thickBot="1">
      <c r="A147" s="166" t="s">
        <v>16</v>
      </c>
      <c r="B147" s="169" t="s">
        <v>343</v>
      </c>
      <c r="C147" s="123">
        <f>+C126+C146</f>
        <v>377226</v>
      </c>
      <c r="D147" s="123">
        <f>+D126+D146</f>
        <v>943241</v>
      </c>
      <c r="E147" s="474">
        <f>+E126+E146</f>
        <v>887642</v>
      </c>
      <c r="F147" s="485">
        <f t="shared" si="4"/>
        <v>235.30774654981363</v>
      </c>
    </row>
    <row r="149" spans="1:6" ht="18.75" customHeight="1">
      <c r="A149" s="392" t="s">
        <v>344</v>
      </c>
      <c r="B149" s="392"/>
      <c r="C149" s="392"/>
      <c r="D149" s="392"/>
      <c r="E149" s="392"/>
    </row>
    <row r="150" spans="1:6" ht="13.5" customHeight="1" thickBot="1">
      <c r="A150" s="151" t="s">
        <v>113</v>
      </c>
      <c r="B150" s="151"/>
      <c r="C150" s="181"/>
      <c r="E150" s="489" t="s">
        <v>152</v>
      </c>
      <c r="F150" s="489"/>
    </row>
    <row r="151" spans="1:6" ht="21.75" thickBot="1">
      <c r="A151" s="141">
        <v>1</v>
      </c>
      <c r="B151" s="144" t="s">
        <v>345</v>
      </c>
      <c r="C151" s="167">
        <f>+C62-C126</f>
        <v>-70363</v>
      </c>
      <c r="D151" s="167">
        <f>+D62-D126</f>
        <v>-57222</v>
      </c>
      <c r="E151" s="475">
        <f>+E62-E126</f>
        <v>-4893</v>
      </c>
      <c r="F151" s="488">
        <f>E151/C151*100</f>
        <v>6.9539388599121708</v>
      </c>
    </row>
    <row r="152" spans="1:6" ht="21.75" thickBot="1">
      <c r="A152" s="141" t="s">
        <v>8</v>
      </c>
      <c r="B152" s="144" t="s">
        <v>346</v>
      </c>
      <c r="C152" s="167">
        <f>+C85-C146</f>
        <v>70363</v>
      </c>
      <c r="D152" s="167">
        <f>+D85-D146</f>
        <v>57222</v>
      </c>
      <c r="E152" s="475">
        <f>+E85-E146</f>
        <v>58071</v>
      </c>
      <c r="F152" s="488">
        <f>E152/C152*100</f>
        <v>82.530591361937383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  <row r="162" ht="12.75" customHeight="1"/>
  </sheetData>
  <mergeCells count="12">
    <mergeCell ref="E150:F150"/>
    <mergeCell ref="E89:F89"/>
    <mergeCell ref="E2:F2"/>
    <mergeCell ref="A149:E149"/>
    <mergeCell ref="A1:E1"/>
    <mergeCell ref="A88:E88"/>
    <mergeCell ref="A90:A91"/>
    <mergeCell ref="B90:B91"/>
    <mergeCell ref="C90:E90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Tiszaszőlős Községi Önkormányzat
2015. ÉVI ZÁRSZÁMADÁSÁNAK PÉNZÜGYI MÉRLEGE&amp;10
&amp;R&amp;"Times New Roman CE,Félkövér dőlt"&amp;11 1.1. melléklet a ....../2016. (......) önkormányzati rendelethez</oddHeader>
  </headerFooter>
  <rowBreaks count="1" manualBreakCount="1">
    <brk id="8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topLeftCell="A43" zoomScaleSheetLayoutView="145" workbookViewId="0">
      <selection activeCell="H5" sqref="H5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6" width="11.33203125" style="24" customWidth="1"/>
    <col min="7" max="16384" width="9.33203125" style="24"/>
  </cols>
  <sheetData>
    <row r="1" spans="1:6" s="279" customFormat="1" ht="21" customHeight="1" thickBot="1">
      <c r="A1" s="278"/>
      <c r="B1" s="280"/>
      <c r="C1" s="549" t="str">
        <f>+CONCATENATE("6.3. melléklet a ……/",LEFT(ÖSSZEFÜGGÉSEK!A4,4)+1,". (……) önkormányzati rendelethez")</f>
        <v>6.3. melléklet a ……/2016. (……) önkormányzati rendelethez</v>
      </c>
      <c r="D1" s="549"/>
      <c r="E1" s="549"/>
      <c r="F1" s="549"/>
    </row>
    <row r="2" spans="1:6" s="326" customFormat="1" ht="25.5" customHeight="1">
      <c r="A2" s="306" t="s">
        <v>147</v>
      </c>
      <c r="B2" s="436" t="s">
        <v>484</v>
      </c>
      <c r="C2" s="437"/>
      <c r="D2" s="437"/>
      <c r="E2" s="540" t="s">
        <v>49</v>
      </c>
      <c r="F2" s="541"/>
    </row>
    <row r="3" spans="1:6" s="326" customFormat="1" ht="24.75" thickBot="1">
      <c r="A3" s="324" t="s">
        <v>146</v>
      </c>
      <c r="B3" s="439" t="s">
        <v>420</v>
      </c>
      <c r="C3" s="442"/>
      <c r="D3" s="442"/>
      <c r="E3" s="517" t="s">
        <v>41</v>
      </c>
      <c r="F3" s="514"/>
    </row>
    <row r="4" spans="1:6" s="327" customFormat="1" ht="15.95" customHeight="1" thickBot="1">
      <c r="A4" s="281"/>
      <c r="B4" s="281"/>
      <c r="C4" s="282"/>
      <c r="D4" s="282"/>
      <c r="E4" s="548" t="s">
        <v>42</v>
      </c>
      <c r="F4" s="548"/>
    </row>
    <row r="5" spans="1:6" ht="26.25" thickBot="1">
      <c r="A5" s="115" t="s">
        <v>148</v>
      </c>
      <c r="B5" s="116" t="s">
        <v>479</v>
      </c>
      <c r="C5" s="81" t="s">
        <v>174</v>
      </c>
      <c r="D5" s="81" t="s">
        <v>179</v>
      </c>
      <c r="E5" s="81" t="s">
        <v>180</v>
      </c>
      <c r="F5" s="497" t="s">
        <v>526</v>
      </c>
    </row>
    <row r="6" spans="1:6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491" t="s">
        <v>295</v>
      </c>
      <c r="F6" s="359" t="s">
        <v>527</v>
      </c>
    </row>
    <row r="7" spans="1:6" s="328" customFormat="1" ht="15.95" customHeight="1" thickBot="1">
      <c r="A7" s="433" t="s">
        <v>43</v>
      </c>
      <c r="B7" s="434"/>
      <c r="C7" s="434"/>
      <c r="D7" s="434"/>
      <c r="E7" s="434"/>
      <c r="F7" s="498"/>
    </row>
    <row r="8" spans="1:6" s="302" customFormat="1" ht="12" customHeight="1" thickBot="1">
      <c r="A8" s="276" t="s">
        <v>7</v>
      </c>
      <c r="B8" s="340" t="s">
        <v>428</v>
      </c>
      <c r="C8" s="208">
        <f>SUM(C9:C18)</f>
        <v>697</v>
      </c>
      <c r="D8" s="360">
        <f>SUM(D9:D18)</f>
        <v>544</v>
      </c>
      <c r="E8" s="519">
        <f>SUM(E9:E18)</f>
        <v>544</v>
      </c>
      <c r="F8" s="536">
        <f>E8/C8*100</f>
        <v>78.048780487804876</v>
      </c>
    </row>
    <row r="9" spans="1:6" s="302" customFormat="1" ht="12" customHeight="1">
      <c r="A9" s="351" t="s">
        <v>71</v>
      </c>
      <c r="B9" s="131" t="s">
        <v>210</v>
      </c>
      <c r="C9" s="88"/>
      <c r="D9" s="361"/>
      <c r="E9" s="520"/>
      <c r="F9" s="535"/>
    </row>
    <row r="10" spans="1:6" s="302" customFormat="1" ht="12" customHeight="1">
      <c r="A10" s="352" t="s">
        <v>72</v>
      </c>
      <c r="B10" s="129" t="s">
        <v>211</v>
      </c>
      <c r="C10" s="205"/>
      <c r="D10" s="362"/>
      <c r="E10" s="521"/>
      <c r="F10" s="533"/>
    </row>
    <row r="11" spans="1:6" s="302" customFormat="1" ht="12" customHeight="1">
      <c r="A11" s="352" t="s">
        <v>73</v>
      </c>
      <c r="B11" s="129" t="s">
        <v>212</v>
      </c>
      <c r="C11" s="205"/>
      <c r="D11" s="362"/>
      <c r="E11" s="521"/>
      <c r="F11" s="533"/>
    </row>
    <row r="12" spans="1:6" s="302" customFormat="1" ht="12" customHeight="1">
      <c r="A12" s="352" t="s">
        <v>74</v>
      </c>
      <c r="B12" s="129" t="s">
        <v>213</v>
      </c>
      <c r="C12" s="205"/>
      <c r="D12" s="362"/>
      <c r="E12" s="521"/>
      <c r="F12" s="533"/>
    </row>
    <row r="13" spans="1:6" s="302" customFormat="1" ht="12" customHeight="1">
      <c r="A13" s="352" t="s">
        <v>107</v>
      </c>
      <c r="B13" s="129" t="s">
        <v>214</v>
      </c>
      <c r="C13" s="205">
        <v>697</v>
      </c>
      <c r="D13" s="362">
        <v>482</v>
      </c>
      <c r="E13" s="521">
        <v>482</v>
      </c>
      <c r="F13" s="533"/>
    </row>
    <row r="14" spans="1:6" s="302" customFormat="1" ht="12" customHeight="1">
      <c r="A14" s="352" t="s">
        <v>75</v>
      </c>
      <c r="B14" s="129" t="s">
        <v>429</v>
      </c>
      <c r="C14" s="205"/>
      <c r="D14" s="362"/>
      <c r="E14" s="521"/>
      <c r="F14" s="533"/>
    </row>
    <row r="15" spans="1:6" s="329" customFormat="1" ht="12" customHeight="1">
      <c r="A15" s="352" t="s">
        <v>76</v>
      </c>
      <c r="B15" s="128" t="s">
        <v>430</v>
      </c>
      <c r="C15" s="205"/>
      <c r="D15" s="362"/>
      <c r="E15" s="521"/>
      <c r="F15" s="533"/>
    </row>
    <row r="16" spans="1:6" s="329" customFormat="1" ht="12" customHeight="1">
      <c r="A16" s="352" t="s">
        <v>84</v>
      </c>
      <c r="B16" s="129" t="s">
        <v>217</v>
      </c>
      <c r="C16" s="89"/>
      <c r="D16" s="363"/>
      <c r="E16" s="522"/>
      <c r="F16" s="533"/>
    </row>
    <row r="17" spans="1:6" s="302" customFormat="1" ht="12" customHeight="1">
      <c r="A17" s="352" t="s">
        <v>85</v>
      </c>
      <c r="B17" s="129" t="s">
        <v>219</v>
      </c>
      <c r="C17" s="205"/>
      <c r="D17" s="362"/>
      <c r="E17" s="521"/>
      <c r="F17" s="533"/>
    </row>
    <row r="18" spans="1:6" s="329" customFormat="1" ht="12" customHeight="1" thickBot="1">
      <c r="A18" s="352" t="s">
        <v>86</v>
      </c>
      <c r="B18" s="128" t="s">
        <v>221</v>
      </c>
      <c r="C18" s="207"/>
      <c r="D18" s="98">
        <v>62</v>
      </c>
      <c r="E18" s="523">
        <v>62</v>
      </c>
      <c r="F18" s="534"/>
    </row>
    <row r="19" spans="1:6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519">
        <f>SUM(E20:E22)</f>
        <v>0</v>
      </c>
      <c r="F19" s="536"/>
    </row>
    <row r="20" spans="1:6" s="329" customFormat="1" ht="12" customHeight="1">
      <c r="A20" s="352" t="s">
        <v>77</v>
      </c>
      <c r="B20" s="130" t="s">
        <v>191</v>
      </c>
      <c r="C20" s="205"/>
      <c r="D20" s="362"/>
      <c r="E20" s="521"/>
      <c r="F20" s="535"/>
    </row>
    <row r="21" spans="1:6" s="329" customFormat="1" ht="12" customHeight="1">
      <c r="A21" s="352" t="s">
        <v>78</v>
      </c>
      <c r="B21" s="129" t="s">
        <v>432</v>
      </c>
      <c r="C21" s="205"/>
      <c r="D21" s="362"/>
      <c r="E21" s="521"/>
      <c r="F21" s="533"/>
    </row>
    <row r="22" spans="1:6" s="329" customFormat="1" ht="12" customHeight="1">
      <c r="A22" s="352" t="s">
        <v>79</v>
      </c>
      <c r="B22" s="129" t="s">
        <v>433</v>
      </c>
      <c r="C22" s="205"/>
      <c r="D22" s="362"/>
      <c r="E22" s="521"/>
      <c r="F22" s="533"/>
    </row>
    <row r="23" spans="1:6" s="302" customFormat="1" ht="12" customHeight="1" thickBot="1">
      <c r="A23" s="352" t="s">
        <v>80</v>
      </c>
      <c r="B23" s="129" t="s">
        <v>462</v>
      </c>
      <c r="C23" s="205"/>
      <c r="D23" s="362"/>
      <c r="E23" s="521"/>
      <c r="F23" s="534"/>
    </row>
    <row r="24" spans="1:6" s="302" customFormat="1" ht="12" customHeight="1" thickBot="1">
      <c r="A24" s="339" t="s">
        <v>9</v>
      </c>
      <c r="B24" s="149" t="s">
        <v>124</v>
      </c>
      <c r="C24" s="27"/>
      <c r="D24" s="364"/>
      <c r="E24" s="524"/>
      <c r="F24" s="536"/>
    </row>
    <row r="25" spans="1:6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519">
        <f>+E26+E27</f>
        <v>0</v>
      </c>
      <c r="F25" s="539"/>
    </row>
    <row r="26" spans="1:6" s="302" customFormat="1" ht="12" customHeight="1">
      <c r="A26" s="353" t="s">
        <v>204</v>
      </c>
      <c r="B26" s="354" t="s">
        <v>432</v>
      </c>
      <c r="C26" s="87"/>
      <c r="D26" s="358"/>
      <c r="E26" s="525"/>
      <c r="F26" s="535"/>
    </row>
    <row r="27" spans="1:6" s="302" customFormat="1" ht="12" customHeight="1">
      <c r="A27" s="353" t="s">
        <v>205</v>
      </c>
      <c r="B27" s="355" t="s">
        <v>435</v>
      </c>
      <c r="C27" s="209"/>
      <c r="D27" s="365"/>
      <c r="E27" s="526"/>
      <c r="F27" s="533"/>
    </row>
    <row r="28" spans="1:6" s="302" customFormat="1" ht="12" customHeight="1" thickBot="1">
      <c r="A28" s="352" t="s">
        <v>206</v>
      </c>
      <c r="B28" s="356" t="s">
        <v>463</v>
      </c>
      <c r="C28" s="336"/>
      <c r="D28" s="366"/>
      <c r="E28" s="527"/>
      <c r="F28" s="534"/>
    </row>
    <row r="29" spans="1:6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519">
        <f>+E30+E31+E32</f>
        <v>0</v>
      </c>
      <c r="F29" s="536"/>
    </row>
    <row r="30" spans="1:6" s="302" customFormat="1" ht="12" customHeight="1">
      <c r="A30" s="353" t="s">
        <v>64</v>
      </c>
      <c r="B30" s="354" t="s">
        <v>223</v>
      </c>
      <c r="C30" s="87"/>
      <c r="D30" s="358"/>
      <c r="E30" s="525"/>
      <c r="F30" s="535"/>
    </row>
    <row r="31" spans="1:6" s="302" customFormat="1" ht="12" customHeight="1">
      <c r="A31" s="353" t="s">
        <v>65</v>
      </c>
      <c r="B31" s="355" t="s">
        <v>224</v>
      </c>
      <c r="C31" s="209"/>
      <c r="D31" s="365"/>
      <c r="E31" s="526"/>
      <c r="F31" s="533"/>
    </row>
    <row r="32" spans="1:6" s="302" customFormat="1" ht="12" customHeight="1" thickBot="1">
      <c r="A32" s="352" t="s">
        <v>66</v>
      </c>
      <c r="B32" s="338" t="s">
        <v>226</v>
      </c>
      <c r="C32" s="336"/>
      <c r="D32" s="366"/>
      <c r="E32" s="527"/>
      <c r="F32" s="534"/>
    </row>
    <row r="33" spans="1:6" s="302" customFormat="1" ht="12" customHeight="1" thickBot="1">
      <c r="A33" s="339" t="s">
        <v>12</v>
      </c>
      <c r="B33" s="149" t="s">
        <v>350</v>
      </c>
      <c r="C33" s="27"/>
      <c r="D33" s="364">
        <v>5</v>
      </c>
      <c r="E33" s="524">
        <v>5</v>
      </c>
      <c r="F33" s="538"/>
    </row>
    <row r="34" spans="1:6" s="302" customFormat="1" ht="12" customHeight="1" thickBot="1">
      <c r="A34" s="339" t="s">
        <v>13</v>
      </c>
      <c r="B34" s="149" t="s">
        <v>437</v>
      </c>
      <c r="C34" s="27"/>
      <c r="D34" s="364"/>
      <c r="E34" s="524"/>
      <c r="F34" s="536"/>
    </row>
    <row r="35" spans="1:6" s="302" customFormat="1" ht="12" customHeight="1" thickBot="1">
      <c r="A35" s="276" t="s">
        <v>14</v>
      </c>
      <c r="B35" s="149" t="s">
        <v>438</v>
      </c>
      <c r="C35" s="208">
        <f>+C8+C19+C24+C25+C29+C33+C34</f>
        <v>697</v>
      </c>
      <c r="D35" s="360">
        <f>+D8+D19+D24+D25+D29+D33+D34</f>
        <v>549</v>
      </c>
      <c r="E35" s="519">
        <f>+E8+E19+E24+E25+E29+E33+E34</f>
        <v>549</v>
      </c>
      <c r="F35" s="536">
        <f t="shared" ref="F11:F57" si="0">E35/C35*100</f>
        <v>78.766140602582496</v>
      </c>
    </row>
    <row r="36" spans="1:6" s="329" customFormat="1" ht="12" customHeight="1" thickBot="1">
      <c r="A36" s="341" t="s">
        <v>15</v>
      </c>
      <c r="B36" s="149" t="s">
        <v>439</v>
      </c>
      <c r="C36" s="208">
        <f>+C37+C38+C39</f>
        <v>36999</v>
      </c>
      <c r="D36" s="360">
        <f>+D37+D38+D39</f>
        <v>40495</v>
      </c>
      <c r="E36" s="519">
        <f>+E37+E38+E39</f>
        <v>37365</v>
      </c>
      <c r="F36" s="536">
        <f t="shared" si="0"/>
        <v>100.98921592475472</v>
      </c>
    </row>
    <row r="37" spans="1:6" s="329" customFormat="1" ht="15" customHeight="1">
      <c r="A37" s="353" t="s">
        <v>440</v>
      </c>
      <c r="B37" s="354" t="s">
        <v>161</v>
      </c>
      <c r="C37" s="87"/>
      <c r="D37" s="358">
        <v>3613</v>
      </c>
      <c r="E37" s="525">
        <v>3613</v>
      </c>
      <c r="F37" s="535"/>
    </row>
    <row r="38" spans="1:6" s="329" customFormat="1" ht="15" customHeight="1">
      <c r="A38" s="353" t="s">
        <v>441</v>
      </c>
      <c r="B38" s="355" t="s">
        <v>3</v>
      </c>
      <c r="C38" s="209"/>
      <c r="D38" s="365"/>
      <c r="E38" s="526"/>
      <c r="F38" s="533"/>
    </row>
    <row r="39" spans="1:6" ht="13.5" thickBot="1">
      <c r="A39" s="352" t="s">
        <v>442</v>
      </c>
      <c r="B39" s="338" t="s">
        <v>443</v>
      </c>
      <c r="C39" s="336">
        <v>36999</v>
      </c>
      <c r="D39" s="366">
        <v>36882</v>
      </c>
      <c r="E39" s="527">
        <v>33752</v>
      </c>
      <c r="F39" s="534">
        <f t="shared" si="0"/>
        <v>91.224087137490201</v>
      </c>
    </row>
    <row r="40" spans="1:6" s="328" customFormat="1" ht="16.5" customHeight="1" thickBot="1">
      <c r="A40" s="341" t="s">
        <v>16</v>
      </c>
      <c r="B40" s="342" t="s">
        <v>444</v>
      </c>
      <c r="C40" s="91">
        <f>+C35+C36</f>
        <v>37696</v>
      </c>
      <c r="D40" s="367">
        <f>+D35+D36</f>
        <v>41044</v>
      </c>
      <c r="E40" s="528">
        <f>+E35+E36</f>
        <v>37914</v>
      </c>
      <c r="F40" s="536">
        <f t="shared" si="0"/>
        <v>100.57831069609509</v>
      </c>
    </row>
    <row r="41" spans="1:6" s="105" customFormat="1" ht="12" customHeight="1">
      <c r="A41" s="284"/>
      <c r="B41" s="285"/>
      <c r="C41" s="300"/>
      <c r="D41" s="300"/>
      <c r="E41" s="300"/>
      <c r="F41" s="518"/>
    </row>
    <row r="42" spans="1:6" ht="12" customHeight="1" thickBot="1">
      <c r="A42" s="286"/>
      <c r="B42" s="287"/>
      <c r="C42" s="301"/>
      <c r="D42" s="301"/>
      <c r="E42" s="301"/>
      <c r="F42" s="518"/>
    </row>
    <row r="43" spans="1:6" ht="12" customHeight="1" thickBot="1">
      <c r="A43" s="433" t="s">
        <v>44</v>
      </c>
      <c r="B43" s="434"/>
      <c r="C43" s="434"/>
      <c r="D43" s="434"/>
      <c r="E43" s="434"/>
      <c r="F43" s="538"/>
    </row>
    <row r="44" spans="1:6" ht="12" customHeight="1" thickBot="1">
      <c r="A44" s="339" t="s">
        <v>7</v>
      </c>
      <c r="B44" s="149" t="s">
        <v>445</v>
      </c>
      <c r="C44" s="208">
        <f>SUM(C45:C49)</f>
        <v>37480</v>
      </c>
      <c r="D44" s="208">
        <f>SUM(D45:D49)</f>
        <v>39789</v>
      </c>
      <c r="E44" s="519">
        <f>SUM(E45:E49)</f>
        <v>35355</v>
      </c>
      <c r="F44" s="536">
        <f t="shared" si="0"/>
        <v>94.330309498399146</v>
      </c>
    </row>
    <row r="45" spans="1:6" ht="12" customHeight="1">
      <c r="A45" s="352" t="s">
        <v>71</v>
      </c>
      <c r="B45" s="130" t="s">
        <v>37</v>
      </c>
      <c r="C45" s="87">
        <v>22695</v>
      </c>
      <c r="D45" s="87">
        <v>21155</v>
      </c>
      <c r="E45" s="525">
        <v>21155</v>
      </c>
      <c r="F45" s="535">
        <f t="shared" si="0"/>
        <v>93.214364397444371</v>
      </c>
    </row>
    <row r="46" spans="1:6" ht="12" customHeight="1">
      <c r="A46" s="352" t="s">
        <v>72</v>
      </c>
      <c r="B46" s="129" t="s">
        <v>133</v>
      </c>
      <c r="C46" s="202">
        <v>6250</v>
      </c>
      <c r="D46" s="202">
        <v>5949</v>
      </c>
      <c r="E46" s="546">
        <v>5949</v>
      </c>
      <c r="F46" s="533">
        <f t="shared" si="0"/>
        <v>95.183999999999997</v>
      </c>
    </row>
    <row r="47" spans="1:6" ht="12" customHeight="1">
      <c r="A47" s="352" t="s">
        <v>73</v>
      </c>
      <c r="B47" s="129" t="s">
        <v>100</v>
      </c>
      <c r="C47" s="202">
        <v>8275</v>
      </c>
      <c r="D47" s="202">
        <v>12445</v>
      </c>
      <c r="E47" s="546">
        <v>8011</v>
      </c>
      <c r="F47" s="533">
        <f t="shared" si="0"/>
        <v>96.809667673716021</v>
      </c>
    </row>
    <row r="48" spans="1:6" s="105" customFormat="1" ht="12" customHeight="1">
      <c r="A48" s="352" t="s">
        <v>74</v>
      </c>
      <c r="B48" s="129" t="s">
        <v>134</v>
      </c>
      <c r="C48" s="202">
        <v>260</v>
      </c>
      <c r="D48" s="202">
        <v>240</v>
      </c>
      <c r="E48" s="546">
        <v>240</v>
      </c>
      <c r="F48" s="533"/>
    </row>
    <row r="49" spans="1:6" ht="12" customHeight="1" thickBot="1">
      <c r="A49" s="352" t="s">
        <v>107</v>
      </c>
      <c r="B49" s="129" t="s">
        <v>135</v>
      </c>
      <c r="C49" s="202"/>
      <c r="D49" s="202"/>
      <c r="E49" s="546"/>
      <c r="F49" s="534"/>
    </row>
    <row r="50" spans="1:6" ht="12" customHeight="1" thickBot="1">
      <c r="A50" s="339" t="s">
        <v>8</v>
      </c>
      <c r="B50" s="149" t="s">
        <v>446</v>
      </c>
      <c r="C50" s="208">
        <f>SUM(C51:C53)</f>
        <v>216</v>
      </c>
      <c r="D50" s="208">
        <f>SUM(D51:D53)</f>
        <v>1255</v>
      </c>
      <c r="E50" s="519">
        <f>SUM(E51:E53)</f>
        <v>1255</v>
      </c>
      <c r="F50" s="536">
        <f t="shared" si="0"/>
        <v>581.01851851851848</v>
      </c>
    </row>
    <row r="51" spans="1:6" ht="12" customHeight="1">
      <c r="A51" s="352" t="s">
        <v>77</v>
      </c>
      <c r="B51" s="130" t="s">
        <v>151</v>
      </c>
      <c r="C51" s="87">
        <v>216</v>
      </c>
      <c r="D51" s="87">
        <v>1255</v>
      </c>
      <c r="E51" s="525">
        <v>1255</v>
      </c>
      <c r="F51" s="535">
        <f t="shared" si="0"/>
        <v>581.01851851851848</v>
      </c>
    </row>
    <row r="52" spans="1:6" ht="12" customHeight="1">
      <c r="A52" s="352" t="s">
        <v>78</v>
      </c>
      <c r="B52" s="129" t="s">
        <v>137</v>
      </c>
      <c r="C52" s="202"/>
      <c r="D52" s="202"/>
      <c r="E52" s="546"/>
      <c r="F52" s="533"/>
    </row>
    <row r="53" spans="1:6" ht="15" customHeight="1">
      <c r="A53" s="352" t="s">
        <v>79</v>
      </c>
      <c r="B53" s="129" t="s">
        <v>45</v>
      </c>
      <c r="C53" s="202"/>
      <c r="D53" s="202"/>
      <c r="E53" s="546"/>
      <c r="F53" s="533"/>
    </row>
    <row r="54" spans="1:6" ht="13.5" thickBot="1">
      <c r="A54" s="352" t="s">
        <v>80</v>
      </c>
      <c r="B54" s="129" t="s">
        <v>464</v>
      </c>
      <c r="C54" s="202"/>
      <c r="D54" s="202"/>
      <c r="E54" s="546"/>
      <c r="F54" s="534"/>
    </row>
    <row r="55" spans="1:6" ht="15" customHeight="1" thickBot="1">
      <c r="A55" s="339" t="s">
        <v>9</v>
      </c>
      <c r="B55" s="343" t="s">
        <v>447</v>
      </c>
      <c r="C55" s="91">
        <f>+C44+C50</f>
        <v>37696</v>
      </c>
      <c r="D55" s="91">
        <f>+D44+D50</f>
        <v>41044</v>
      </c>
      <c r="E55" s="528">
        <f>+E44+E50</f>
        <v>36610</v>
      </c>
      <c r="F55" s="536">
        <f t="shared" si="0"/>
        <v>97.119057724957557</v>
      </c>
    </row>
    <row r="56" spans="1:6" ht="13.5" thickBot="1">
      <c r="C56" s="348"/>
      <c r="D56" s="348"/>
      <c r="E56" s="348"/>
      <c r="F56" s="518"/>
    </row>
    <row r="57" spans="1:6" ht="13.5" thickBot="1">
      <c r="A57" s="372" t="s">
        <v>481</v>
      </c>
      <c r="B57" s="373"/>
      <c r="C57" s="95">
        <v>7</v>
      </c>
      <c r="D57" s="95">
        <v>7</v>
      </c>
      <c r="E57" s="532">
        <v>7</v>
      </c>
      <c r="F57" s="536">
        <f t="shared" si="0"/>
        <v>100</v>
      </c>
    </row>
    <row r="58" spans="1:6" ht="13.5" thickBot="1">
      <c r="A58" s="374" t="s">
        <v>480</v>
      </c>
      <c r="B58" s="375"/>
      <c r="C58" s="95"/>
      <c r="D58" s="95"/>
      <c r="E58" s="532"/>
      <c r="F58" s="536"/>
    </row>
  </sheetData>
  <sheetProtection formatCells="0"/>
  <mergeCells count="8">
    <mergeCell ref="C1:F1"/>
    <mergeCell ref="A7:E7"/>
    <mergeCell ref="A43:E43"/>
    <mergeCell ref="B2:D2"/>
    <mergeCell ref="B3:D3"/>
    <mergeCell ref="E2:F2"/>
    <mergeCell ref="E3:F3"/>
    <mergeCell ref="E4:F4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+CONCATENATE("6.3.1. melléklet a ……/",LEFT(ÖSSZEFÜGGÉSEK!A4,4)+1,". (……) önkormányzati rendelethez")</f>
        <v>6.3.1. melléklet a ……/2016. (……) önkormányzati rendelethez</v>
      </c>
    </row>
    <row r="2" spans="1:5" s="326" customFormat="1" ht="25.5" customHeight="1">
      <c r="A2" s="306" t="s">
        <v>147</v>
      </c>
      <c r="B2" s="436" t="s">
        <v>484</v>
      </c>
      <c r="C2" s="437"/>
      <c r="D2" s="438"/>
      <c r="E2" s="349" t="s">
        <v>49</v>
      </c>
    </row>
    <row r="3" spans="1:5" s="326" customFormat="1" ht="24.75" thickBot="1">
      <c r="A3" s="324" t="s">
        <v>146</v>
      </c>
      <c r="B3" s="439" t="s">
        <v>470</v>
      </c>
      <c r="C3" s="442"/>
      <c r="D3" s="443"/>
      <c r="E3" s="350" t="s">
        <v>48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697</v>
      </c>
      <c r="D8" s="360">
        <f>SUM(D9:D18)</f>
        <v>544</v>
      </c>
      <c r="E8" s="346">
        <f>SUM(E9:E18)</f>
        <v>544</v>
      </c>
    </row>
    <row r="9" spans="1:5" s="302" customFormat="1" ht="12" customHeight="1">
      <c r="A9" s="351" t="s">
        <v>71</v>
      </c>
      <c r="B9" s="131" t="s">
        <v>210</v>
      </c>
      <c r="C9" s="88"/>
      <c r="D9" s="361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362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362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>
        <v>697</v>
      </c>
      <c r="D13" s="362">
        <v>482</v>
      </c>
      <c r="E13" s="97">
        <v>482</v>
      </c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>
        <v>62</v>
      </c>
      <c r="E18" s="330">
        <v>62</v>
      </c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>
        <v>5</v>
      </c>
      <c r="E33" s="345">
        <v>5</v>
      </c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697</v>
      </c>
      <c r="D35" s="360">
        <f>+D8+D19+D24+D25+D29+D33+D34</f>
        <v>549</v>
      </c>
      <c r="E35" s="346">
        <f>+E8+E19+E24+E25+E29+E33+E34</f>
        <v>549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36999</v>
      </c>
      <c r="D36" s="360">
        <f>+D37+D38+D39</f>
        <v>40495</v>
      </c>
      <c r="E36" s="346">
        <f>+E37+E38+E39</f>
        <v>37365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>
        <v>3613</v>
      </c>
      <c r="E37" s="333">
        <v>3613</v>
      </c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>
        <v>36999</v>
      </c>
      <c r="D39" s="366">
        <v>36882</v>
      </c>
      <c r="E39" s="331">
        <v>33752</v>
      </c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37696</v>
      </c>
      <c r="D40" s="367">
        <f>+D35+D36</f>
        <v>41044</v>
      </c>
      <c r="E40" s="347">
        <f>+E35+E36</f>
        <v>37914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37480</v>
      </c>
      <c r="D44" s="208">
        <f>SUM(D45:D49)</f>
        <v>39789</v>
      </c>
      <c r="E44" s="346">
        <f>SUM(E45:E49)</f>
        <v>35355</v>
      </c>
    </row>
    <row r="45" spans="1:5" ht="12" customHeight="1">
      <c r="A45" s="352" t="s">
        <v>71</v>
      </c>
      <c r="B45" s="130" t="s">
        <v>37</v>
      </c>
      <c r="C45" s="87">
        <v>22695</v>
      </c>
      <c r="D45" s="87">
        <v>21155</v>
      </c>
      <c r="E45" s="333">
        <v>21155</v>
      </c>
    </row>
    <row r="46" spans="1:5" ht="12" customHeight="1">
      <c r="A46" s="352" t="s">
        <v>72</v>
      </c>
      <c r="B46" s="129" t="s">
        <v>133</v>
      </c>
      <c r="C46" s="202">
        <v>6250</v>
      </c>
      <c r="D46" s="202">
        <v>5949</v>
      </c>
      <c r="E46" s="357">
        <v>5949</v>
      </c>
    </row>
    <row r="47" spans="1:5" ht="12" customHeight="1">
      <c r="A47" s="352" t="s">
        <v>73</v>
      </c>
      <c r="B47" s="129" t="s">
        <v>100</v>
      </c>
      <c r="C47" s="202">
        <v>8275</v>
      </c>
      <c r="D47" s="202">
        <v>12445</v>
      </c>
      <c r="E47" s="357">
        <v>8011</v>
      </c>
    </row>
    <row r="48" spans="1:5" s="105" customFormat="1" ht="12" customHeight="1">
      <c r="A48" s="352" t="s">
        <v>74</v>
      </c>
      <c r="B48" s="129" t="s">
        <v>134</v>
      </c>
      <c r="C48" s="202">
        <v>260</v>
      </c>
      <c r="D48" s="202">
        <v>240</v>
      </c>
      <c r="E48" s="357">
        <v>240</v>
      </c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216</v>
      </c>
      <c r="D50" s="208">
        <f>SUM(D51:D53)</f>
        <v>1255</v>
      </c>
      <c r="E50" s="346">
        <f>SUM(E51:E53)</f>
        <v>1255</v>
      </c>
    </row>
    <row r="51" spans="1:5" ht="12" customHeight="1">
      <c r="A51" s="352" t="s">
        <v>77</v>
      </c>
      <c r="B51" s="130" t="s">
        <v>151</v>
      </c>
      <c r="C51" s="87">
        <v>216</v>
      </c>
      <c r="D51" s="87">
        <v>1255</v>
      </c>
      <c r="E51" s="333">
        <v>1255</v>
      </c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37696</v>
      </c>
      <c r="D55" s="91">
        <f>+D44+D50</f>
        <v>41044</v>
      </c>
      <c r="E55" s="347">
        <f>+E44+E50</f>
        <v>36610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>
        <v>7</v>
      </c>
      <c r="D57" s="95">
        <v>7</v>
      </c>
      <c r="E57" s="337">
        <v>7</v>
      </c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+CONCATENATE("6.3.2. melléklet a ……/",LEFT(ÖSSZEFÜGGÉSEK!A4,4)+1,". (……) önkormányzati rendelethez")</f>
        <v>6.3.2. melléklet a ……/2016. (……) önkormányzati rendelethez</v>
      </c>
    </row>
    <row r="2" spans="1:5" s="326" customFormat="1" ht="25.5" customHeight="1">
      <c r="A2" s="306" t="s">
        <v>147</v>
      </c>
      <c r="B2" s="436" t="s">
        <v>484</v>
      </c>
      <c r="C2" s="437"/>
      <c r="D2" s="438"/>
      <c r="E2" s="349" t="s">
        <v>49</v>
      </c>
    </row>
    <row r="3" spans="1:5" s="326" customFormat="1" ht="24.75" thickBot="1">
      <c r="A3" s="324" t="s">
        <v>146</v>
      </c>
      <c r="B3" s="439" t="s">
        <v>461</v>
      </c>
      <c r="C3" s="442"/>
      <c r="D3" s="443"/>
      <c r="E3" s="350" t="s">
        <v>49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0</v>
      </c>
      <c r="E8" s="346">
        <f>SUM(E9:E18)</f>
        <v>0</v>
      </c>
    </row>
    <row r="9" spans="1:5" s="302" customFormat="1" ht="12" customHeight="1">
      <c r="A9" s="351" t="s">
        <v>71</v>
      </c>
      <c r="B9" s="131" t="s">
        <v>210</v>
      </c>
      <c r="C9" s="88"/>
      <c r="D9" s="361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362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362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362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0</v>
      </c>
      <c r="E35" s="346">
        <f>+E8+E19+E24+E25+E29+E33+E34</f>
        <v>0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360">
        <f>+D37+D38+D39</f>
        <v>0</v>
      </c>
      <c r="E36" s="346">
        <f>+E37+E38+E39</f>
        <v>0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/>
      <c r="E37" s="333"/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/>
      <c r="D39" s="366"/>
      <c r="E39" s="331"/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0</v>
      </c>
      <c r="D40" s="367">
        <f>+D35+D36</f>
        <v>0</v>
      </c>
      <c r="E40" s="347">
        <f>+E35+E36</f>
        <v>0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0</v>
      </c>
      <c r="D44" s="208">
        <f>SUM(D45:D49)</f>
        <v>0</v>
      </c>
      <c r="E44" s="346">
        <f>SUM(E45:E49)</f>
        <v>0</v>
      </c>
    </row>
    <row r="45" spans="1:5" ht="12" customHeight="1">
      <c r="A45" s="352" t="s">
        <v>71</v>
      </c>
      <c r="B45" s="130" t="s">
        <v>37</v>
      </c>
      <c r="C45" s="87"/>
      <c r="D45" s="87"/>
      <c r="E45" s="333"/>
    </row>
    <row r="46" spans="1:5" ht="12" customHeight="1">
      <c r="A46" s="352" t="s">
        <v>72</v>
      </c>
      <c r="B46" s="129" t="s">
        <v>133</v>
      </c>
      <c r="C46" s="202"/>
      <c r="D46" s="202"/>
      <c r="E46" s="357"/>
    </row>
    <row r="47" spans="1:5" ht="12" customHeight="1">
      <c r="A47" s="352" t="s">
        <v>73</v>
      </c>
      <c r="B47" s="129" t="s">
        <v>100</v>
      </c>
      <c r="C47" s="202"/>
      <c r="D47" s="202"/>
      <c r="E47" s="357"/>
    </row>
    <row r="48" spans="1:5" s="105" customFormat="1" ht="12" customHeight="1">
      <c r="A48" s="352" t="s">
        <v>74</v>
      </c>
      <c r="B48" s="129" t="s">
        <v>134</v>
      </c>
      <c r="C48" s="202"/>
      <c r="D48" s="202"/>
      <c r="E48" s="357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346">
        <f>SUM(E51:E53)</f>
        <v>0</v>
      </c>
    </row>
    <row r="51" spans="1:5" ht="12" customHeight="1">
      <c r="A51" s="352" t="s">
        <v>77</v>
      </c>
      <c r="B51" s="130" t="s">
        <v>151</v>
      </c>
      <c r="C51" s="87"/>
      <c r="D51" s="87"/>
      <c r="E51" s="333"/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0</v>
      </c>
      <c r="D55" s="91">
        <f>+D44+D50</f>
        <v>0</v>
      </c>
      <c r="E55" s="347">
        <f>+E44+E50</f>
        <v>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/>
      <c r="D57" s="95"/>
      <c r="E57" s="337"/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+CONCATENATE("6.3.3. melléklet a ……/",LEFT(ÖSSZEFÜGGÉSEK!A4,4)+1,". (……) önkormányzati rendelethez")</f>
        <v>6.3.3. melléklet a ……/2016. (……) önkormányzati rendelethez</v>
      </c>
    </row>
    <row r="2" spans="1:5" s="326" customFormat="1" ht="25.5" customHeight="1">
      <c r="A2" s="306" t="s">
        <v>147</v>
      </c>
      <c r="B2" s="436" t="s">
        <v>484</v>
      </c>
      <c r="C2" s="437"/>
      <c r="D2" s="438"/>
      <c r="E2" s="349" t="s">
        <v>49</v>
      </c>
    </row>
    <row r="3" spans="1:5" s="326" customFormat="1" ht="24.75" thickBot="1">
      <c r="A3" s="324" t="s">
        <v>146</v>
      </c>
      <c r="B3" s="439" t="s">
        <v>471</v>
      </c>
      <c r="C3" s="442"/>
      <c r="D3" s="443"/>
      <c r="E3" s="350" t="s">
        <v>50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0</v>
      </c>
      <c r="E8" s="346">
        <f>SUM(E9:E18)</f>
        <v>0</v>
      </c>
    </row>
    <row r="9" spans="1:5" s="302" customFormat="1" ht="12" customHeight="1">
      <c r="A9" s="351" t="s">
        <v>71</v>
      </c>
      <c r="B9" s="131" t="s">
        <v>210</v>
      </c>
      <c r="C9" s="88"/>
      <c r="D9" s="361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362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362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362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0</v>
      </c>
      <c r="E35" s="346">
        <f>+E8+E19+E24+E25+E29+E33+E34</f>
        <v>0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360">
        <f>+D37+D38+D39</f>
        <v>0</v>
      </c>
      <c r="E36" s="346">
        <f>+E37+E38+E39</f>
        <v>0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/>
      <c r="E37" s="333"/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/>
      <c r="D39" s="366"/>
      <c r="E39" s="331"/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0</v>
      </c>
      <c r="D40" s="367">
        <f>+D35+D36</f>
        <v>0</v>
      </c>
      <c r="E40" s="347">
        <f>+E35+E36</f>
        <v>0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0</v>
      </c>
      <c r="D44" s="208">
        <f>SUM(D45:D49)</f>
        <v>0</v>
      </c>
      <c r="E44" s="346">
        <f>SUM(E45:E49)</f>
        <v>0</v>
      </c>
    </row>
    <row r="45" spans="1:5" ht="12" customHeight="1">
      <c r="A45" s="352" t="s">
        <v>71</v>
      </c>
      <c r="B45" s="130" t="s">
        <v>37</v>
      </c>
      <c r="C45" s="87"/>
      <c r="D45" s="87"/>
      <c r="E45" s="333"/>
    </row>
    <row r="46" spans="1:5" ht="12" customHeight="1">
      <c r="A46" s="352" t="s">
        <v>72</v>
      </c>
      <c r="B46" s="129" t="s">
        <v>133</v>
      </c>
      <c r="C46" s="202"/>
      <c r="D46" s="202"/>
      <c r="E46" s="357"/>
    </row>
    <row r="47" spans="1:5" ht="12" customHeight="1">
      <c r="A47" s="352" t="s">
        <v>73</v>
      </c>
      <c r="B47" s="129" t="s">
        <v>100</v>
      </c>
      <c r="C47" s="202"/>
      <c r="D47" s="202"/>
      <c r="E47" s="357"/>
    </row>
    <row r="48" spans="1:5" s="105" customFormat="1" ht="12" customHeight="1">
      <c r="A48" s="352" t="s">
        <v>74</v>
      </c>
      <c r="B48" s="129" t="s">
        <v>134</v>
      </c>
      <c r="C48" s="202"/>
      <c r="D48" s="202"/>
      <c r="E48" s="357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346">
        <f>SUM(E51:E53)</f>
        <v>0</v>
      </c>
    </row>
    <row r="51" spans="1:5" ht="12" customHeight="1">
      <c r="A51" s="352" t="s">
        <v>77</v>
      </c>
      <c r="B51" s="130" t="s">
        <v>151</v>
      </c>
      <c r="C51" s="87"/>
      <c r="D51" s="87"/>
      <c r="E51" s="333"/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0</v>
      </c>
      <c r="D55" s="91">
        <f>+D44+D50</f>
        <v>0</v>
      </c>
      <c r="E55" s="347">
        <f>+E44+E50</f>
        <v>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/>
      <c r="D57" s="95"/>
      <c r="E57" s="337"/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topLeftCell="A34" zoomScaleSheetLayoutView="145" workbookViewId="0">
      <selection activeCell="I9" sqref="I9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6" width="11.33203125" style="24" customWidth="1"/>
    <col min="7" max="16384" width="9.33203125" style="24"/>
  </cols>
  <sheetData>
    <row r="1" spans="1:6" s="279" customFormat="1" ht="21" customHeight="1" thickBot="1">
      <c r="A1" s="278"/>
      <c r="B1" s="280"/>
      <c r="C1" s="547" t="str">
        <f>+CONCATENATE("6.4. melléklet a ……/",LEFT(ÖSSZEFÜGGÉSEK!A4,4)+1,". (……) önkormányzati rendelethez")</f>
        <v>6.4. melléklet a ……/2016. (……) önkormányzati rendelethez</v>
      </c>
      <c r="D1" s="547"/>
      <c r="E1" s="547"/>
      <c r="F1" s="547"/>
    </row>
    <row r="2" spans="1:6" s="326" customFormat="1" ht="25.5" customHeight="1">
      <c r="A2" s="306" t="s">
        <v>147</v>
      </c>
      <c r="B2" s="436" t="s">
        <v>485</v>
      </c>
      <c r="C2" s="437"/>
      <c r="D2" s="437"/>
      <c r="E2" s="540" t="s">
        <v>50</v>
      </c>
      <c r="F2" s="541"/>
    </row>
    <row r="3" spans="1:6" s="326" customFormat="1" ht="24.75" thickBot="1">
      <c r="A3" s="324" t="s">
        <v>146</v>
      </c>
      <c r="B3" s="439" t="s">
        <v>420</v>
      </c>
      <c r="C3" s="442"/>
      <c r="D3" s="442"/>
      <c r="E3" s="517" t="s">
        <v>41</v>
      </c>
      <c r="F3" s="514"/>
    </row>
    <row r="4" spans="1:6" s="327" customFormat="1" ht="15.95" customHeight="1" thickBot="1">
      <c r="A4" s="281"/>
      <c r="B4" s="281"/>
      <c r="C4" s="282"/>
      <c r="D4" s="282"/>
      <c r="E4" s="548" t="s">
        <v>42</v>
      </c>
      <c r="F4" s="548"/>
    </row>
    <row r="5" spans="1:6" ht="26.25" thickBot="1">
      <c r="A5" s="115" t="s">
        <v>148</v>
      </c>
      <c r="B5" s="116" t="s">
        <v>479</v>
      </c>
      <c r="C5" s="81" t="s">
        <v>174</v>
      </c>
      <c r="D5" s="81" t="s">
        <v>179</v>
      </c>
      <c r="E5" s="81" t="s">
        <v>180</v>
      </c>
      <c r="F5" s="497" t="s">
        <v>526</v>
      </c>
    </row>
    <row r="6" spans="1:6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491" t="s">
        <v>295</v>
      </c>
      <c r="F6" s="359" t="s">
        <v>527</v>
      </c>
    </row>
    <row r="7" spans="1:6" s="328" customFormat="1" ht="15.95" customHeight="1" thickBot="1">
      <c r="A7" s="433" t="s">
        <v>43</v>
      </c>
      <c r="B7" s="434"/>
      <c r="C7" s="434"/>
      <c r="D7" s="434"/>
      <c r="E7" s="434"/>
      <c r="F7" s="498"/>
    </row>
    <row r="8" spans="1:6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73</v>
      </c>
      <c r="E8" s="519">
        <f>SUM(E9:E18)</f>
        <v>73</v>
      </c>
      <c r="F8" s="536"/>
    </row>
    <row r="9" spans="1:6" s="302" customFormat="1" ht="12" customHeight="1">
      <c r="A9" s="351" t="s">
        <v>71</v>
      </c>
      <c r="B9" s="131" t="s">
        <v>210</v>
      </c>
      <c r="C9" s="88"/>
      <c r="D9" s="361">
        <v>60</v>
      </c>
      <c r="E9" s="520">
        <v>60</v>
      </c>
      <c r="F9" s="535"/>
    </row>
    <row r="10" spans="1:6" s="302" customFormat="1" ht="12" customHeight="1">
      <c r="A10" s="352" t="s">
        <v>72</v>
      </c>
      <c r="B10" s="129" t="s">
        <v>211</v>
      </c>
      <c r="C10" s="205"/>
      <c r="D10" s="362">
        <v>12</v>
      </c>
      <c r="E10" s="521">
        <v>12</v>
      </c>
      <c r="F10" s="533"/>
    </row>
    <row r="11" spans="1:6" s="302" customFormat="1" ht="12" customHeight="1">
      <c r="A11" s="352" t="s">
        <v>73</v>
      </c>
      <c r="B11" s="129" t="s">
        <v>212</v>
      </c>
      <c r="C11" s="205"/>
      <c r="D11" s="362">
        <v>1</v>
      </c>
      <c r="E11" s="521">
        <v>1</v>
      </c>
      <c r="F11" s="533"/>
    </row>
    <row r="12" spans="1:6" s="302" customFormat="1" ht="12" customHeight="1">
      <c r="A12" s="352" t="s">
        <v>74</v>
      </c>
      <c r="B12" s="129" t="s">
        <v>213</v>
      </c>
      <c r="C12" s="205"/>
      <c r="D12" s="362"/>
      <c r="E12" s="521"/>
      <c r="F12" s="533"/>
    </row>
    <row r="13" spans="1:6" s="302" customFormat="1" ht="12" customHeight="1">
      <c r="A13" s="352" t="s">
        <v>107</v>
      </c>
      <c r="B13" s="129" t="s">
        <v>214</v>
      </c>
      <c r="C13" s="205"/>
      <c r="D13" s="362"/>
      <c r="E13" s="521"/>
      <c r="F13" s="533"/>
    </row>
    <row r="14" spans="1:6" s="302" customFormat="1" ht="12" customHeight="1">
      <c r="A14" s="352" t="s">
        <v>75</v>
      </c>
      <c r="B14" s="129" t="s">
        <v>429</v>
      </c>
      <c r="C14" s="205"/>
      <c r="D14" s="362"/>
      <c r="E14" s="521"/>
      <c r="F14" s="533"/>
    </row>
    <row r="15" spans="1:6" s="329" customFormat="1" ht="12" customHeight="1">
      <c r="A15" s="352" t="s">
        <v>76</v>
      </c>
      <c r="B15" s="128" t="s">
        <v>430</v>
      </c>
      <c r="C15" s="205"/>
      <c r="D15" s="362"/>
      <c r="E15" s="521"/>
      <c r="F15" s="533"/>
    </row>
    <row r="16" spans="1:6" s="329" customFormat="1" ht="12" customHeight="1">
      <c r="A16" s="352" t="s">
        <v>84</v>
      </c>
      <c r="B16" s="129" t="s">
        <v>217</v>
      </c>
      <c r="C16" s="89"/>
      <c r="D16" s="363"/>
      <c r="E16" s="522"/>
      <c r="F16" s="533"/>
    </row>
    <row r="17" spans="1:6" s="302" customFormat="1" ht="12" customHeight="1">
      <c r="A17" s="352" t="s">
        <v>85</v>
      </c>
      <c r="B17" s="129" t="s">
        <v>219</v>
      </c>
      <c r="C17" s="205"/>
      <c r="D17" s="362"/>
      <c r="E17" s="521"/>
      <c r="F17" s="533"/>
    </row>
    <row r="18" spans="1:6" s="329" customFormat="1" ht="12" customHeight="1" thickBot="1">
      <c r="A18" s="352" t="s">
        <v>86</v>
      </c>
      <c r="B18" s="128" t="s">
        <v>221</v>
      </c>
      <c r="C18" s="207"/>
      <c r="D18" s="98"/>
      <c r="E18" s="523"/>
      <c r="F18" s="534"/>
    </row>
    <row r="19" spans="1:6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519">
        <f>SUM(E20:E22)</f>
        <v>0</v>
      </c>
      <c r="F19" s="536"/>
    </row>
    <row r="20" spans="1:6" s="329" customFormat="1" ht="12" customHeight="1">
      <c r="A20" s="352" t="s">
        <v>77</v>
      </c>
      <c r="B20" s="130" t="s">
        <v>191</v>
      </c>
      <c r="C20" s="205"/>
      <c r="D20" s="362"/>
      <c r="E20" s="521"/>
      <c r="F20" s="535"/>
    </row>
    <row r="21" spans="1:6" s="329" customFormat="1" ht="12" customHeight="1">
      <c r="A21" s="352" t="s">
        <v>78</v>
      </c>
      <c r="B21" s="129" t="s">
        <v>432</v>
      </c>
      <c r="C21" s="205"/>
      <c r="D21" s="362"/>
      <c r="E21" s="521"/>
      <c r="F21" s="533"/>
    </row>
    <row r="22" spans="1:6" s="329" customFormat="1" ht="12" customHeight="1">
      <c r="A22" s="352" t="s">
        <v>79</v>
      </c>
      <c r="B22" s="129" t="s">
        <v>433</v>
      </c>
      <c r="C22" s="205"/>
      <c r="D22" s="362"/>
      <c r="E22" s="521"/>
      <c r="F22" s="533"/>
    </row>
    <row r="23" spans="1:6" s="302" customFormat="1" ht="12" customHeight="1" thickBot="1">
      <c r="A23" s="352" t="s">
        <v>80</v>
      </c>
      <c r="B23" s="129" t="s">
        <v>462</v>
      </c>
      <c r="C23" s="205"/>
      <c r="D23" s="362"/>
      <c r="E23" s="521"/>
      <c r="F23" s="534"/>
    </row>
    <row r="24" spans="1:6" s="302" customFormat="1" ht="12" customHeight="1" thickBot="1">
      <c r="A24" s="339" t="s">
        <v>9</v>
      </c>
      <c r="B24" s="149" t="s">
        <v>124</v>
      </c>
      <c r="C24" s="27"/>
      <c r="D24" s="364"/>
      <c r="E24" s="524"/>
      <c r="F24" s="536"/>
    </row>
    <row r="25" spans="1:6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519">
        <f>+E26+E27</f>
        <v>0</v>
      </c>
      <c r="F25" s="539"/>
    </row>
    <row r="26" spans="1:6" s="302" customFormat="1" ht="12" customHeight="1">
      <c r="A26" s="353" t="s">
        <v>204</v>
      </c>
      <c r="B26" s="354" t="s">
        <v>432</v>
      </c>
      <c r="C26" s="87"/>
      <c r="D26" s="358"/>
      <c r="E26" s="525"/>
      <c r="F26" s="535"/>
    </row>
    <row r="27" spans="1:6" s="302" customFormat="1" ht="12" customHeight="1">
      <c r="A27" s="353" t="s">
        <v>205</v>
      </c>
      <c r="B27" s="355" t="s">
        <v>435</v>
      </c>
      <c r="C27" s="209"/>
      <c r="D27" s="365"/>
      <c r="E27" s="526"/>
      <c r="F27" s="533"/>
    </row>
    <row r="28" spans="1:6" s="302" customFormat="1" ht="12" customHeight="1" thickBot="1">
      <c r="A28" s="352" t="s">
        <v>206</v>
      </c>
      <c r="B28" s="356" t="s">
        <v>463</v>
      </c>
      <c r="C28" s="336"/>
      <c r="D28" s="366"/>
      <c r="E28" s="527"/>
      <c r="F28" s="534"/>
    </row>
    <row r="29" spans="1:6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519">
        <f>+E30+E31+E32</f>
        <v>0</v>
      </c>
      <c r="F29" s="536"/>
    </row>
    <row r="30" spans="1:6" s="302" customFormat="1" ht="12" customHeight="1">
      <c r="A30" s="353" t="s">
        <v>64</v>
      </c>
      <c r="B30" s="354" t="s">
        <v>223</v>
      </c>
      <c r="C30" s="87"/>
      <c r="D30" s="358"/>
      <c r="E30" s="525"/>
      <c r="F30" s="535"/>
    </row>
    <row r="31" spans="1:6" s="302" customFormat="1" ht="12" customHeight="1">
      <c r="A31" s="353" t="s">
        <v>65</v>
      </c>
      <c r="B31" s="355" t="s">
        <v>224</v>
      </c>
      <c r="C31" s="209"/>
      <c r="D31" s="365"/>
      <c r="E31" s="526"/>
      <c r="F31" s="533"/>
    </row>
    <row r="32" spans="1:6" s="302" customFormat="1" ht="12" customHeight="1" thickBot="1">
      <c r="A32" s="352" t="s">
        <v>66</v>
      </c>
      <c r="B32" s="338" t="s">
        <v>226</v>
      </c>
      <c r="C32" s="336"/>
      <c r="D32" s="366"/>
      <c r="E32" s="527"/>
      <c r="F32" s="534"/>
    </row>
    <row r="33" spans="1:6" s="302" customFormat="1" ht="12" customHeight="1" thickBot="1">
      <c r="A33" s="339" t="s">
        <v>12</v>
      </c>
      <c r="B33" s="149" t="s">
        <v>350</v>
      </c>
      <c r="C33" s="27"/>
      <c r="D33" s="364">
        <v>431</v>
      </c>
      <c r="E33" s="524">
        <v>431</v>
      </c>
      <c r="F33" s="538"/>
    </row>
    <row r="34" spans="1:6" s="302" customFormat="1" ht="12" customHeight="1" thickBot="1">
      <c r="A34" s="339" t="s">
        <v>13</v>
      </c>
      <c r="B34" s="149" t="s">
        <v>437</v>
      </c>
      <c r="C34" s="27"/>
      <c r="D34" s="364"/>
      <c r="E34" s="524"/>
      <c r="F34" s="536"/>
    </row>
    <row r="35" spans="1:6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504</v>
      </c>
      <c r="E35" s="519">
        <f>+E8+E19+E24+E25+E29+E33+E34</f>
        <v>504</v>
      </c>
      <c r="F35" s="536"/>
    </row>
    <row r="36" spans="1:6" s="329" customFormat="1" ht="12" customHeight="1" thickBot="1">
      <c r="A36" s="341" t="s">
        <v>15</v>
      </c>
      <c r="B36" s="149" t="s">
        <v>439</v>
      </c>
      <c r="C36" s="208">
        <f>+C37+C38+C39</f>
        <v>6456</v>
      </c>
      <c r="D36" s="360">
        <f>+D37+D38+D39</f>
        <v>10715</v>
      </c>
      <c r="E36" s="519">
        <f>+E37+E38+E39</f>
        <v>7815</v>
      </c>
      <c r="F36" s="536">
        <f t="shared" ref="F35:F57" si="0">E36/C36*100</f>
        <v>121.05018587360594</v>
      </c>
    </row>
    <row r="37" spans="1:6" s="329" customFormat="1" ht="15" customHeight="1">
      <c r="A37" s="353" t="s">
        <v>440</v>
      </c>
      <c r="B37" s="354" t="s">
        <v>161</v>
      </c>
      <c r="C37" s="87"/>
      <c r="D37" s="358">
        <v>4981</v>
      </c>
      <c r="E37" s="525">
        <v>4981</v>
      </c>
      <c r="F37" s="535"/>
    </row>
    <row r="38" spans="1:6" s="329" customFormat="1" ht="15" customHeight="1">
      <c r="A38" s="353" t="s">
        <v>441</v>
      </c>
      <c r="B38" s="355" t="s">
        <v>3</v>
      </c>
      <c r="C38" s="209"/>
      <c r="D38" s="365"/>
      <c r="E38" s="526"/>
      <c r="F38" s="533"/>
    </row>
    <row r="39" spans="1:6" ht="13.5" thickBot="1">
      <c r="A39" s="352" t="s">
        <v>442</v>
      </c>
      <c r="B39" s="338" t="s">
        <v>443</v>
      </c>
      <c r="C39" s="336">
        <v>6456</v>
      </c>
      <c r="D39" s="366">
        <v>5734</v>
      </c>
      <c r="E39" s="527">
        <v>2834</v>
      </c>
      <c r="F39" s="534">
        <f t="shared" si="0"/>
        <v>43.897149938042126</v>
      </c>
    </row>
    <row r="40" spans="1:6" s="328" customFormat="1" ht="16.5" customHeight="1" thickBot="1">
      <c r="A40" s="341" t="s">
        <v>16</v>
      </c>
      <c r="B40" s="342" t="s">
        <v>444</v>
      </c>
      <c r="C40" s="91">
        <f>+C35+C36</f>
        <v>6456</v>
      </c>
      <c r="D40" s="367">
        <f>+D35+D36</f>
        <v>11219</v>
      </c>
      <c r="E40" s="528">
        <f>+E35+E36</f>
        <v>8319</v>
      </c>
      <c r="F40" s="536">
        <f t="shared" si="0"/>
        <v>128.85687732342009</v>
      </c>
    </row>
    <row r="41" spans="1:6" s="105" customFormat="1" ht="12" customHeight="1">
      <c r="A41" s="284"/>
      <c r="B41" s="285"/>
      <c r="C41" s="300"/>
      <c r="D41" s="300"/>
      <c r="E41" s="300"/>
      <c r="F41" s="518"/>
    </row>
    <row r="42" spans="1:6" ht="12" customHeight="1" thickBot="1">
      <c r="A42" s="286"/>
      <c r="B42" s="287"/>
      <c r="C42" s="301"/>
      <c r="D42" s="301"/>
      <c r="E42" s="301"/>
      <c r="F42" s="518"/>
    </row>
    <row r="43" spans="1:6" ht="12" customHeight="1" thickBot="1">
      <c r="A43" s="433" t="s">
        <v>44</v>
      </c>
      <c r="B43" s="434"/>
      <c r="C43" s="434"/>
      <c r="D43" s="434"/>
      <c r="E43" s="434"/>
      <c r="F43" s="538"/>
    </row>
    <row r="44" spans="1:6" ht="12" customHeight="1" thickBot="1">
      <c r="A44" s="339" t="s">
        <v>7</v>
      </c>
      <c r="B44" s="149" t="s">
        <v>445</v>
      </c>
      <c r="C44" s="208">
        <f>SUM(C45:C49)</f>
        <v>6202</v>
      </c>
      <c r="D44" s="208">
        <f>SUM(D45:D49)</f>
        <v>10728</v>
      </c>
      <c r="E44" s="519">
        <f>SUM(E45:E49)</f>
        <v>5929</v>
      </c>
      <c r="F44" s="536">
        <f t="shared" si="0"/>
        <v>95.598194130925506</v>
      </c>
    </row>
    <row r="45" spans="1:6" ht="12" customHeight="1">
      <c r="A45" s="352" t="s">
        <v>71</v>
      </c>
      <c r="B45" s="130" t="s">
        <v>37</v>
      </c>
      <c r="C45" s="87">
        <v>2765</v>
      </c>
      <c r="D45" s="87">
        <v>2635</v>
      </c>
      <c r="E45" s="525">
        <v>2635</v>
      </c>
      <c r="F45" s="535">
        <f t="shared" si="0"/>
        <v>95.298372513562384</v>
      </c>
    </row>
    <row r="46" spans="1:6" ht="12" customHeight="1">
      <c r="A46" s="352" t="s">
        <v>72</v>
      </c>
      <c r="B46" s="129" t="s">
        <v>133</v>
      </c>
      <c r="C46" s="202">
        <v>791</v>
      </c>
      <c r="D46" s="202">
        <v>745</v>
      </c>
      <c r="E46" s="546">
        <v>745</v>
      </c>
      <c r="F46" s="533">
        <f t="shared" si="0"/>
        <v>94.184576485461449</v>
      </c>
    </row>
    <row r="47" spans="1:6" ht="12" customHeight="1">
      <c r="A47" s="352" t="s">
        <v>73</v>
      </c>
      <c r="B47" s="129" t="s">
        <v>100</v>
      </c>
      <c r="C47" s="202">
        <v>2646</v>
      </c>
      <c r="D47" s="202">
        <v>7348</v>
      </c>
      <c r="E47" s="546">
        <v>2549</v>
      </c>
      <c r="F47" s="533">
        <f t="shared" si="0"/>
        <v>96.334089191232053</v>
      </c>
    </row>
    <row r="48" spans="1:6" s="105" customFormat="1" ht="12" customHeight="1">
      <c r="A48" s="352" t="s">
        <v>74</v>
      </c>
      <c r="B48" s="129" t="s">
        <v>134</v>
      </c>
      <c r="C48" s="202"/>
      <c r="D48" s="202"/>
      <c r="E48" s="546"/>
      <c r="F48" s="533"/>
    </row>
    <row r="49" spans="1:6" ht="12" customHeight="1" thickBot="1">
      <c r="A49" s="352" t="s">
        <v>107</v>
      </c>
      <c r="B49" s="129" t="s">
        <v>135</v>
      </c>
      <c r="C49" s="202"/>
      <c r="D49" s="202"/>
      <c r="E49" s="546"/>
      <c r="F49" s="534"/>
    </row>
    <row r="50" spans="1:6" ht="12" customHeight="1" thickBot="1">
      <c r="A50" s="339" t="s">
        <v>8</v>
      </c>
      <c r="B50" s="149" t="s">
        <v>446</v>
      </c>
      <c r="C50" s="208">
        <f>SUM(C51:C53)</f>
        <v>254</v>
      </c>
      <c r="D50" s="208">
        <f>SUM(D51:D53)</f>
        <v>491</v>
      </c>
      <c r="E50" s="519">
        <f>SUM(E51:E53)</f>
        <v>491</v>
      </c>
      <c r="F50" s="536">
        <f t="shared" si="0"/>
        <v>193.30708661417322</v>
      </c>
    </row>
    <row r="51" spans="1:6" ht="12" customHeight="1">
      <c r="A51" s="352" t="s">
        <v>77</v>
      </c>
      <c r="B51" s="130" t="s">
        <v>151</v>
      </c>
      <c r="C51" s="87">
        <v>254</v>
      </c>
      <c r="D51" s="87">
        <v>491</v>
      </c>
      <c r="E51" s="525">
        <v>491</v>
      </c>
      <c r="F51" s="535">
        <f t="shared" si="0"/>
        <v>193.30708661417322</v>
      </c>
    </row>
    <row r="52" spans="1:6" ht="12" customHeight="1">
      <c r="A52" s="352" t="s">
        <v>78</v>
      </c>
      <c r="B52" s="129" t="s">
        <v>137</v>
      </c>
      <c r="C52" s="202"/>
      <c r="D52" s="202"/>
      <c r="E52" s="546"/>
      <c r="F52" s="533"/>
    </row>
    <row r="53" spans="1:6" ht="15" customHeight="1">
      <c r="A53" s="352" t="s">
        <v>79</v>
      </c>
      <c r="B53" s="129" t="s">
        <v>45</v>
      </c>
      <c r="C53" s="202"/>
      <c r="D53" s="202"/>
      <c r="E53" s="546"/>
      <c r="F53" s="533"/>
    </row>
    <row r="54" spans="1:6" ht="13.5" thickBot="1">
      <c r="A54" s="352" t="s">
        <v>80</v>
      </c>
      <c r="B54" s="129" t="s">
        <v>464</v>
      </c>
      <c r="C54" s="202"/>
      <c r="D54" s="202"/>
      <c r="E54" s="546"/>
      <c r="F54" s="534"/>
    </row>
    <row r="55" spans="1:6" ht="15" customHeight="1" thickBot="1">
      <c r="A55" s="339" t="s">
        <v>9</v>
      </c>
      <c r="B55" s="343" t="s">
        <v>447</v>
      </c>
      <c r="C55" s="91">
        <f>+C44+C50</f>
        <v>6456</v>
      </c>
      <c r="D55" s="91">
        <f>+D44+D50</f>
        <v>11219</v>
      </c>
      <c r="E55" s="528">
        <f>+E44+E50</f>
        <v>6420</v>
      </c>
      <c r="F55" s="536">
        <f t="shared" si="0"/>
        <v>99.442379182156131</v>
      </c>
    </row>
    <row r="56" spans="1:6" ht="13.5" thickBot="1">
      <c r="C56" s="348"/>
      <c r="D56" s="348"/>
      <c r="E56" s="348"/>
      <c r="F56" s="518"/>
    </row>
    <row r="57" spans="1:6" ht="13.5" thickBot="1">
      <c r="A57" s="372" t="s">
        <v>481</v>
      </c>
      <c r="B57" s="373"/>
      <c r="C57" s="95">
        <v>1</v>
      </c>
      <c r="D57" s="95">
        <v>1</v>
      </c>
      <c r="E57" s="532">
        <v>1</v>
      </c>
      <c r="F57" s="536">
        <f t="shared" si="0"/>
        <v>100</v>
      </c>
    </row>
    <row r="58" spans="1:6" ht="13.5" thickBot="1">
      <c r="A58" s="374" t="s">
        <v>480</v>
      </c>
      <c r="B58" s="375"/>
      <c r="C58" s="95"/>
      <c r="D58" s="95"/>
      <c r="E58" s="532"/>
      <c r="F58" s="536"/>
    </row>
  </sheetData>
  <sheetProtection formatCells="0"/>
  <mergeCells count="8">
    <mergeCell ref="C1:F1"/>
    <mergeCell ref="E4:F4"/>
    <mergeCell ref="B2:D2"/>
    <mergeCell ref="B3:D3"/>
    <mergeCell ref="A7:E7"/>
    <mergeCell ref="A43:E43"/>
    <mergeCell ref="E2:F2"/>
    <mergeCell ref="E3:F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+CONCATENATE("6.4.1. melléklet a ……/",LEFT(ÖSSZEFÜGGÉSEK!A4,4)+1,". (……) önkormányzati rendelethez")</f>
        <v>6.4.1. melléklet a ……/2016. (……) önkormányzati rendelethez</v>
      </c>
    </row>
    <row r="2" spans="1:5" s="326" customFormat="1" ht="25.5" customHeight="1">
      <c r="A2" s="306" t="s">
        <v>147</v>
      </c>
      <c r="B2" s="436" t="s">
        <v>485</v>
      </c>
      <c r="C2" s="437"/>
      <c r="D2" s="438"/>
      <c r="E2" s="349" t="s">
        <v>50</v>
      </c>
    </row>
    <row r="3" spans="1:5" s="326" customFormat="1" ht="24.75" thickBot="1">
      <c r="A3" s="324" t="s">
        <v>146</v>
      </c>
      <c r="B3" s="439" t="s">
        <v>470</v>
      </c>
      <c r="C3" s="442"/>
      <c r="D3" s="443"/>
      <c r="E3" s="350" t="s">
        <v>48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73</v>
      </c>
      <c r="E8" s="346">
        <f>SUM(E9:E18)</f>
        <v>73</v>
      </c>
    </row>
    <row r="9" spans="1:5" s="302" customFormat="1" ht="12" customHeight="1">
      <c r="A9" s="351" t="s">
        <v>71</v>
      </c>
      <c r="B9" s="131" t="s">
        <v>210</v>
      </c>
      <c r="C9" s="88"/>
      <c r="D9" s="361">
        <v>60</v>
      </c>
      <c r="E9" s="335">
        <v>60</v>
      </c>
    </row>
    <row r="10" spans="1:5" s="302" customFormat="1" ht="12" customHeight="1">
      <c r="A10" s="352" t="s">
        <v>72</v>
      </c>
      <c r="B10" s="129" t="s">
        <v>211</v>
      </c>
      <c r="C10" s="205"/>
      <c r="D10" s="362">
        <v>12</v>
      </c>
      <c r="E10" s="97">
        <v>12</v>
      </c>
    </row>
    <row r="11" spans="1:5" s="302" customFormat="1" ht="12" customHeight="1">
      <c r="A11" s="352" t="s">
        <v>73</v>
      </c>
      <c r="B11" s="129" t="s">
        <v>212</v>
      </c>
      <c r="C11" s="205"/>
      <c r="D11" s="362">
        <v>1</v>
      </c>
      <c r="E11" s="97">
        <v>1</v>
      </c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362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>
        <v>431</v>
      </c>
      <c r="E33" s="345">
        <v>431</v>
      </c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504</v>
      </c>
      <c r="E35" s="346">
        <f>+E8+E19+E24+E25+E29+E33+E34</f>
        <v>504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6456</v>
      </c>
      <c r="D36" s="360">
        <f>+D37+D38+D39</f>
        <v>10715</v>
      </c>
      <c r="E36" s="346">
        <f>+E37+E38+E39</f>
        <v>7815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>
        <v>4981</v>
      </c>
      <c r="E37" s="333">
        <v>4981</v>
      </c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>
        <v>6456</v>
      </c>
      <c r="D39" s="366">
        <v>5734</v>
      </c>
      <c r="E39" s="331">
        <v>2834</v>
      </c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6456</v>
      </c>
      <c r="D40" s="367">
        <f>+D35+D36</f>
        <v>11219</v>
      </c>
      <c r="E40" s="347">
        <f>+E35+E36</f>
        <v>8319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6202</v>
      </c>
      <c r="D44" s="208">
        <f>SUM(D45:D49)</f>
        <v>10728</v>
      </c>
      <c r="E44" s="346">
        <f>SUM(E45:E49)</f>
        <v>5929</v>
      </c>
    </row>
    <row r="45" spans="1:5" ht="12" customHeight="1">
      <c r="A45" s="352" t="s">
        <v>71</v>
      </c>
      <c r="B45" s="130" t="s">
        <v>37</v>
      </c>
      <c r="C45" s="87">
        <v>2765</v>
      </c>
      <c r="D45" s="87">
        <v>2635</v>
      </c>
      <c r="E45" s="333">
        <v>2635</v>
      </c>
    </row>
    <row r="46" spans="1:5" ht="12" customHeight="1">
      <c r="A46" s="352" t="s">
        <v>72</v>
      </c>
      <c r="B46" s="129" t="s">
        <v>133</v>
      </c>
      <c r="C46" s="202">
        <v>791</v>
      </c>
      <c r="D46" s="202">
        <v>745</v>
      </c>
      <c r="E46" s="357">
        <v>745</v>
      </c>
    </row>
    <row r="47" spans="1:5" ht="12" customHeight="1">
      <c r="A47" s="352" t="s">
        <v>73</v>
      </c>
      <c r="B47" s="129" t="s">
        <v>100</v>
      </c>
      <c r="C47" s="202">
        <v>2646</v>
      </c>
      <c r="D47" s="202">
        <v>7348</v>
      </c>
      <c r="E47" s="357">
        <v>2549</v>
      </c>
    </row>
    <row r="48" spans="1:5" s="105" customFormat="1" ht="12" customHeight="1">
      <c r="A48" s="352" t="s">
        <v>74</v>
      </c>
      <c r="B48" s="129" t="s">
        <v>134</v>
      </c>
      <c r="C48" s="202"/>
      <c r="D48" s="202"/>
      <c r="E48" s="357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254</v>
      </c>
      <c r="D50" s="208">
        <f>SUM(D51:D53)</f>
        <v>491</v>
      </c>
      <c r="E50" s="346">
        <f>SUM(E51:E53)</f>
        <v>491</v>
      </c>
    </row>
    <row r="51" spans="1:5" ht="12" customHeight="1">
      <c r="A51" s="352" t="s">
        <v>77</v>
      </c>
      <c r="B51" s="130" t="s">
        <v>151</v>
      </c>
      <c r="C51" s="87">
        <v>254</v>
      </c>
      <c r="D51" s="87">
        <v>491</v>
      </c>
      <c r="E51" s="333">
        <v>491</v>
      </c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6456</v>
      </c>
      <c r="D55" s="91">
        <f>+D44+D50</f>
        <v>11219</v>
      </c>
      <c r="E55" s="347">
        <f>+E44+E50</f>
        <v>6420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>
        <v>1</v>
      </c>
      <c r="D57" s="95">
        <v>1</v>
      </c>
      <c r="E57" s="337">
        <v>1</v>
      </c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+CONCATENATE("6.4.2. melléklet a ……/",LEFT(ÖSSZEFÜGGÉSEK!A4,4)+1,". (……) önkormányzati rendelethez")</f>
        <v>6.4.2. melléklet a ……/2016. (……) önkormányzati rendelethez</v>
      </c>
    </row>
    <row r="2" spans="1:5" s="326" customFormat="1" ht="25.5" customHeight="1">
      <c r="A2" s="306" t="s">
        <v>147</v>
      </c>
      <c r="B2" s="436" t="s">
        <v>485</v>
      </c>
      <c r="C2" s="437"/>
      <c r="D2" s="438"/>
      <c r="E2" s="349" t="s">
        <v>50</v>
      </c>
    </row>
    <row r="3" spans="1:5" s="326" customFormat="1" ht="24.75" thickBot="1">
      <c r="A3" s="324" t="s">
        <v>146</v>
      </c>
      <c r="B3" s="439" t="s">
        <v>461</v>
      </c>
      <c r="C3" s="442"/>
      <c r="D3" s="443"/>
      <c r="E3" s="350" t="s">
        <v>49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0</v>
      </c>
      <c r="E8" s="346">
        <f>SUM(E9:E18)</f>
        <v>0</v>
      </c>
    </row>
    <row r="9" spans="1:5" s="302" customFormat="1" ht="12" customHeight="1">
      <c r="A9" s="351" t="s">
        <v>71</v>
      </c>
      <c r="B9" s="131" t="s">
        <v>210</v>
      </c>
      <c r="C9" s="88"/>
      <c r="D9" s="361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362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362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362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0</v>
      </c>
      <c r="E35" s="346">
        <f>+E8+E19+E24+E25+E29+E33+E34</f>
        <v>0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360">
        <f>+D37+D38+D39</f>
        <v>0</v>
      </c>
      <c r="E36" s="346">
        <f>+E37+E38+E39</f>
        <v>0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/>
      <c r="E37" s="333"/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/>
      <c r="D39" s="366"/>
      <c r="E39" s="331"/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0</v>
      </c>
      <c r="D40" s="367">
        <f>+D35+D36</f>
        <v>0</v>
      </c>
      <c r="E40" s="347">
        <f>+E35+E36</f>
        <v>0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0</v>
      </c>
      <c r="D44" s="208">
        <f>SUM(D45:D49)</f>
        <v>0</v>
      </c>
      <c r="E44" s="346">
        <f>SUM(E45:E49)</f>
        <v>0</v>
      </c>
    </row>
    <row r="45" spans="1:5" ht="12" customHeight="1">
      <c r="A45" s="352" t="s">
        <v>71</v>
      </c>
      <c r="B45" s="130" t="s">
        <v>37</v>
      </c>
      <c r="C45" s="87"/>
      <c r="D45" s="87"/>
      <c r="E45" s="333"/>
    </row>
    <row r="46" spans="1:5" ht="12" customHeight="1">
      <c r="A46" s="352" t="s">
        <v>72</v>
      </c>
      <c r="B46" s="129" t="s">
        <v>133</v>
      </c>
      <c r="C46" s="202"/>
      <c r="D46" s="202"/>
      <c r="E46" s="357"/>
    </row>
    <row r="47" spans="1:5" ht="12" customHeight="1">
      <c r="A47" s="352" t="s">
        <v>73</v>
      </c>
      <c r="B47" s="129" t="s">
        <v>100</v>
      </c>
      <c r="C47" s="202"/>
      <c r="D47" s="202"/>
      <c r="E47" s="357"/>
    </row>
    <row r="48" spans="1:5" s="105" customFormat="1" ht="12" customHeight="1">
      <c r="A48" s="352" t="s">
        <v>74</v>
      </c>
      <c r="B48" s="129" t="s">
        <v>134</v>
      </c>
      <c r="C48" s="202"/>
      <c r="D48" s="202"/>
      <c r="E48" s="357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346">
        <f>SUM(E51:E53)</f>
        <v>0</v>
      </c>
    </row>
    <row r="51" spans="1:5" ht="12" customHeight="1">
      <c r="A51" s="352" t="s">
        <v>77</v>
      </c>
      <c r="B51" s="130" t="s">
        <v>151</v>
      </c>
      <c r="C51" s="87"/>
      <c r="D51" s="87"/>
      <c r="E51" s="333"/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0</v>
      </c>
      <c r="D55" s="91">
        <f>+D44+D50</f>
        <v>0</v>
      </c>
      <c r="E55" s="347">
        <f>+E44+E50</f>
        <v>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/>
      <c r="D57" s="95"/>
      <c r="E57" s="337"/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344" customWidth="1"/>
    <col min="2" max="2" width="62" style="24" customWidth="1"/>
    <col min="3" max="5" width="15.83203125" style="24" customWidth="1"/>
    <col min="6" max="16384" width="9.33203125" style="24"/>
  </cols>
  <sheetData>
    <row r="1" spans="1:5" s="279" customFormat="1" ht="21" customHeight="1" thickBot="1">
      <c r="A1" s="278"/>
      <c r="B1" s="280"/>
      <c r="C1" s="325"/>
      <c r="D1" s="325"/>
      <c r="E1" s="370" t="str">
        <f>+CONCATENATE("6.4.3. melléklet a ……/",LEFT(ÖSSZEFÜGGÉSEK!A4,4)+1,". (……) önkormányzati rendelethez")</f>
        <v>6.4.3. melléklet a ……/2016. (……) önkormányzati rendelethez</v>
      </c>
    </row>
    <row r="2" spans="1:5" s="326" customFormat="1" ht="25.5" customHeight="1">
      <c r="A2" s="306" t="s">
        <v>147</v>
      </c>
      <c r="B2" s="436" t="s">
        <v>485</v>
      </c>
      <c r="C2" s="437"/>
      <c r="D2" s="438"/>
      <c r="E2" s="349" t="s">
        <v>50</v>
      </c>
    </row>
    <row r="3" spans="1:5" s="326" customFormat="1" ht="24.75" thickBot="1">
      <c r="A3" s="324" t="s">
        <v>146</v>
      </c>
      <c r="B3" s="439" t="s">
        <v>456</v>
      </c>
      <c r="C3" s="442"/>
      <c r="D3" s="443"/>
      <c r="E3" s="350" t="s">
        <v>50</v>
      </c>
    </row>
    <row r="4" spans="1:5" s="327" customFormat="1" ht="15.95" customHeight="1" thickBot="1">
      <c r="A4" s="281"/>
      <c r="B4" s="281"/>
      <c r="C4" s="282"/>
      <c r="D4" s="282"/>
      <c r="E4" s="282" t="s">
        <v>42</v>
      </c>
    </row>
    <row r="5" spans="1:5" ht="24.75" thickBot="1">
      <c r="A5" s="115" t="s">
        <v>148</v>
      </c>
      <c r="B5" s="116" t="s">
        <v>479</v>
      </c>
      <c r="C5" s="81" t="s">
        <v>174</v>
      </c>
      <c r="D5" s="81" t="s">
        <v>179</v>
      </c>
      <c r="E5" s="283" t="s">
        <v>180</v>
      </c>
    </row>
    <row r="6" spans="1:5" s="328" customFormat="1" ht="12.95" customHeight="1" thickBot="1">
      <c r="A6" s="276" t="s">
        <v>291</v>
      </c>
      <c r="B6" s="277" t="s">
        <v>292</v>
      </c>
      <c r="C6" s="277" t="s">
        <v>293</v>
      </c>
      <c r="D6" s="94" t="s">
        <v>294</v>
      </c>
      <c r="E6" s="92" t="s">
        <v>295</v>
      </c>
    </row>
    <row r="7" spans="1:5" s="328" customFormat="1" ht="15.95" customHeight="1" thickBot="1">
      <c r="A7" s="433" t="s">
        <v>43</v>
      </c>
      <c r="B7" s="434"/>
      <c r="C7" s="434"/>
      <c r="D7" s="434"/>
      <c r="E7" s="435"/>
    </row>
    <row r="8" spans="1:5" s="302" customFormat="1" ht="12" customHeight="1" thickBot="1">
      <c r="A8" s="276" t="s">
        <v>7</v>
      </c>
      <c r="B8" s="340" t="s">
        <v>428</v>
      </c>
      <c r="C8" s="208">
        <f>SUM(C9:C18)</f>
        <v>0</v>
      </c>
      <c r="D8" s="360">
        <f>SUM(D9:D18)</f>
        <v>0</v>
      </c>
      <c r="E8" s="346">
        <f>SUM(E9:E18)</f>
        <v>0</v>
      </c>
    </row>
    <row r="9" spans="1:5" s="302" customFormat="1" ht="12" customHeight="1">
      <c r="A9" s="351" t="s">
        <v>71</v>
      </c>
      <c r="B9" s="131" t="s">
        <v>210</v>
      </c>
      <c r="C9" s="88"/>
      <c r="D9" s="361"/>
      <c r="E9" s="335"/>
    </row>
    <row r="10" spans="1:5" s="302" customFormat="1" ht="12" customHeight="1">
      <c r="A10" s="352" t="s">
        <v>72</v>
      </c>
      <c r="B10" s="129" t="s">
        <v>211</v>
      </c>
      <c r="C10" s="205"/>
      <c r="D10" s="362"/>
      <c r="E10" s="97"/>
    </row>
    <row r="11" spans="1:5" s="302" customFormat="1" ht="12" customHeight="1">
      <c r="A11" s="352" t="s">
        <v>73</v>
      </c>
      <c r="B11" s="129" t="s">
        <v>212</v>
      </c>
      <c r="C11" s="205"/>
      <c r="D11" s="362"/>
      <c r="E11" s="97"/>
    </row>
    <row r="12" spans="1:5" s="302" customFormat="1" ht="12" customHeight="1">
      <c r="A12" s="352" t="s">
        <v>74</v>
      </c>
      <c r="B12" s="129" t="s">
        <v>213</v>
      </c>
      <c r="C12" s="205"/>
      <c r="D12" s="362"/>
      <c r="E12" s="97"/>
    </row>
    <row r="13" spans="1:5" s="302" customFormat="1" ht="12" customHeight="1">
      <c r="A13" s="352" t="s">
        <v>107</v>
      </c>
      <c r="B13" s="129" t="s">
        <v>214</v>
      </c>
      <c r="C13" s="205"/>
      <c r="D13" s="362"/>
      <c r="E13" s="97"/>
    </row>
    <row r="14" spans="1:5" s="302" customFormat="1" ht="12" customHeight="1">
      <c r="A14" s="352" t="s">
        <v>75</v>
      </c>
      <c r="B14" s="129" t="s">
        <v>429</v>
      </c>
      <c r="C14" s="205"/>
      <c r="D14" s="362"/>
      <c r="E14" s="97"/>
    </row>
    <row r="15" spans="1:5" s="329" customFormat="1" ht="12" customHeight="1">
      <c r="A15" s="352" t="s">
        <v>76</v>
      </c>
      <c r="B15" s="128" t="s">
        <v>430</v>
      </c>
      <c r="C15" s="205"/>
      <c r="D15" s="362"/>
      <c r="E15" s="97"/>
    </row>
    <row r="16" spans="1:5" s="329" customFormat="1" ht="12" customHeight="1">
      <c r="A16" s="352" t="s">
        <v>84</v>
      </c>
      <c r="B16" s="129" t="s">
        <v>217</v>
      </c>
      <c r="C16" s="89"/>
      <c r="D16" s="363"/>
      <c r="E16" s="334"/>
    </row>
    <row r="17" spans="1:5" s="302" customFormat="1" ht="12" customHeight="1">
      <c r="A17" s="352" t="s">
        <v>85</v>
      </c>
      <c r="B17" s="129" t="s">
        <v>219</v>
      </c>
      <c r="C17" s="205"/>
      <c r="D17" s="362"/>
      <c r="E17" s="97"/>
    </row>
    <row r="18" spans="1:5" s="329" customFormat="1" ht="12" customHeight="1" thickBot="1">
      <c r="A18" s="352" t="s">
        <v>86</v>
      </c>
      <c r="B18" s="128" t="s">
        <v>221</v>
      </c>
      <c r="C18" s="207"/>
      <c r="D18" s="98"/>
      <c r="E18" s="330"/>
    </row>
    <row r="19" spans="1:5" s="329" customFormat="1" ht="12" customHeight="1" thickBot="1">
      <c r="A19" s="276" t="s">
        <v>8</v>
      </c>
      <c r="B19" s="340" t="s">
        <v>431</v>
      </c>
      <c r="C19" s="208">
        <f>SUM(C20:C22)</f>
        <v>0</v>
      </c>
      <c r="D19" s="360">
        <f>SUM(D20:D22)</f>
        <v>0</v>
      </c>
      <c r="E19" s="346">
        <f>SUM(E20:E22)</f>
        <v>0</v>
      </c>
    </row>
    <row r="20" spans="1:5" s="329" customFormat="1" ht="12" customHeight="1">
      <c r="A20" s="352" t="s">
        <v>77</v>
      </c>
      <c r="B20" s="130" t="s">
        <v>191</v>
      </c>
      <c r="C20" s="205"/>
      <c r="D20" s="362"/>
      <c r="E20" s="97"/>
    </row>
    <row r="21" spans="1:5" s="329" customFormat="1" ht="12" customHeight="1">
      <c r="A21" s="352" t="s">
        <v>78</v>
      </c>
      <c r="B21" s="129" t="s">
        <v>432</v>
      </c>
      <c r="C21" s="205"/>
      <c r="D21" s="362"/>
      <c r="E21" s="97"/>
    </row>
    <row r="22" spans="1:5" s="329" customFormat="1" ht="12" customHeight="1">
      <c r="A22" s="352" t="s">
        <v>79</v>
      </c>
      <c r="B22" s="129" t="s">
        <v>433</v>
      </c>
      <c r="C22" s="205"/>
      <c r="D22" s="362"/>
      <c r="E22" s="97"/>
    </row>
    <row r="23" spans="1:5" s="302" customFormat="1" ht="12" customHeight="1" thickBot="1">
      <c r="A23" s="352" t="s">
        <v>80</v>
      </c>
      <c r="B23" s="129" t="s">
        <v>462</v>
      </c>
      <c r="C23" s="205"/>
      <c r="D23" s="362"/>
      <c r="E23" s="97"/>
    </row>
    <row r="24" spans="1:5" s="302" customFormat="1" ht="12" customHeight="1" thickBot="1">
      <c r="A24" s="339" t="s">
        <v>9</v>
      </c>
      <c r="B24" s="149" t="s">
        <v>124</v>
      </c>
      <c r="C24" s="27"/>
      <c r="D24" s="364"/>
      <c r="E24" s="345"/>
    </row>
    <row r="25" spans="1:5" s="302" customFormat="1" ht="12" customHeight="1" thickBot="1">
      <c r="A25" s="339" t="s">
        <v>10</v>
      </c>
      <c r="B25" s="149" t="s">
        <v>434</v>
      </c>
      <c r="C25" s="208">
        <f>+C26+C27</f>
        <v>0</v>
      </c>
      <c r="D25" s="360">
        <f>+D26+D27</f>
        <v>0</v>
      </c>
      <c r="E25" s="346">
        <f>+E26+E27</f>
        <v>0</v>
      </c>
    </row>
    <row r="26" spans="1:5" s="302" customFormat="1" ht="12" customHeight="1">
      <c r="A26" s="353" t="s">
        <v>204</v>
      </c>
      <c r="B26" s="354" t="s">
        <v>432</v>
      </c>
      <c r="C26" s="87"/>
      <c r="D26" s="358"/>
      <c r="E26" s="333"/>
    </row>
    <row r="27" spans="1:5" s="302" customFormat="1" ht="12" customHeight="1">
      <c r="A27" s="353" t="s">
        <v>205</v>
      </c>
      <c r="B27" s="355" t="s">
        <v>435</v>
      </c>
      <c r="C27" s="209"/>
      <c r="D27" s="365"/>
      <c r="E27" s="332"/>
    </row>
    <row r="28" spans="1:5" s="302" customFormat="1" ht="12" customHeight="1" thickBot="1">
      <c r="A28" s="352" t="s">
        <v>206</v>
      </c>
      <c r="B28" s="356" t="s">
        <v>463</v>
      </c>
      <c r="C28" s="336"/>
      <c r="D28" s="366"/>
      <c r="E28" s="331"/>
    </row>
    <row r="29" spans="1:5" s="302" customFormat="1" ht="12" customHeight="1" thickBot="1">
      <c r="A29" s="339" t="s">
        <v>11</v>
      </c>
      <c r="B29" s="149" t="s">
        <v>436</v>
      </c>
      <c r="C29" s="208">
        <f>+C30+C31+C32</f>
        <v>0</v>
      </c>
      <c r="D29" s="360">
        <f>+D30+D31+D32</f>
        <v>0</v>
      </c>
      <c r="E29" s="346">
        <f>+E30+E31+E32</f>
        <v>0</v>
      </c>
    </row>
    <row r="30" spans="1:5" s="302" customFormat="1" ht="12" customHeight="1">
      <c r="A30" s="353" t="s">
        <v>64</v>
      </c>
      <c r="B30" s="354" t="s">
        <v>223</v>
      </c>
      <c r="C30" s="87"/>
      <c r="D30" s="358"/>
      <c r="E30" s="333"/>
    </row>
    <row r="31" spans="1:5" s="302" customFormat="1" ht="12" customHeight="1">
      <c r="A31" s="353" t="s">
        <v>65</v>
      </c>
      <c r="B31" s="355" t="s">
        <v>224</v>
      </c>
      <c r="C31" s="209"/>
      <c r="D31" s="365"/>
      <c r="E31" s="332"/>
    </row>
    <row r="32" spans="1:5" s="302" customFormat="1" ht="12" customHeight="1" thickBot="1">
      <c r="A32" s="352" t="s">
        <v>66</v>
      </c>
      <c r="B32" s="338" t="s">
        <v>226</v>
      </c>
      <c r="C32" s="336"/>
      <c r="D32" s="366"/>
      <c r="E32" s="331"/>
    </row>
    <row r="33" spans="1:5" s="302" customFormat="1" ht="12" customHeight="1" thickBot="1">
      <c r="A33" s="339" t="s">
        <v>12</v>
      </c>
      <c r="B33" s="149" t="s">
        <v>350</v>
      </c>
      <c r="C33" s="27"/>
      <c r="D33" s="364"/>
      <c r="E33" s="345"/>
    </row>
    <row r="34" spans="1:5" s="302" customFormat="1" ht="12" customHeight="1" thickBot="1">
      <c r="A34" s="339" t="s">
        <v>13</v>
      </c>
      <c r="B34" s="149" t="s">
        <v>437</v>
      </c>
      <c r="C34" s="27"/>
      <c r="D34" s="364"/>
      <c r="E34" s="345"/>
    </row>
    <row r="35" spans="1:5" s="302" customFormat="1" ht="12" customHeight="1" thickBot="1">
      <c r="A35" s="276" t="s">
        <v>14</v>
      </c>
      <c r="B35" s="149" t="s">
        <v>438</v>
      </c>
      <c r="C35" s="208">
        <f>+C8+C19+C24+C25+C29+C33+C34</f>
        <v>0</v>
      </c>
      <c r="D35" s="360">
        <f>+D8+D19+D24+D25+D29+D33+D34</f>
        <v>0</v>
      </c>
      <c r="E35" s="346">
        <f>+E8+E19+E24+E25+E29+E33+E34</f>
        <v>0</v>
      </c>
    </row>
    <row r="36" spans="1:5" s="329" customFormat="1" ht="12" customHeight="1" thickBot="1">
      <c r="A36" s="341" t="s">
        <v>15</v>
      </c>
      <c r="B36" s="149" t="s">
        <v>439</v>
      </c>
      <c r="C36" s="208">
        <f>+C37+C38+C39</f>
        <v>0</v>
      </c>
      <c r="D36" s="360">
        <f>+D37+D38+D39</f>
        <v>0</v>
      </c>
      <c r="E36" s="346">
        <f>+E37+E38+E39</f>
        <v>0</v>
      </c>
    </row>
    <row r="37" spans="1:5" s="329" customFormat="1" ht="15" customHeight="1">
      <c r="A37" s="353" t="s">
        <v>440</v>
      </c>
      <c r="B37" s="354" t="s">
        <v>161</v>
      </c>
      <c r="C37" s="87"/>
      <c r="D37" s="358"/>
      <c r="E37" s="333"/>
    </row>
    <row r="38" spans="1:5" s="329" customFormat="1" ht="15" customHeight="1">
      <c r="A38" s="353" t="s">
        <v>441</v>
      </c>
      <c r="B38" s="355" t="s">
        <v>3</v>
      </c>
      <c r="C38" s="209"/>
      <c r="D38" s="365"/>
      <c r="E38" s="332"/>
    </row>
    <row r="39" spans="1:5" ht="13.5" thickBot="1">
      <c r="A39" s="352" t="s">
        <v>442</v>
      </c>
      <c r="B39" s="338" t="s">
        <v>443</v>
      </c>
      <c r="C39" s="336"/>
      <c r="D39" s="366"/>
      <c r="E39" s="331"/>
    </row>
    <row r="40" spans="1:5" s="328" customFormat="1" ht="16.5" customHeight="1" thickBot="1">
      <c r="A40" s="341" t="s">
        <v>16</v>
      </c>
      <c r="B40" s="342" t="s">
        <v>444</v>
      </c>
      <c r="C40" s="91">
        <f>+C35+C36</f>
        <v>0</v>
      </c>
      <c r="D40" s="367">
        <f>+D35+D36</f>
        <v>0</v>
      </c>
      <c r="E40" s="347">
        <f>+E35+E36</f>
        <v>0</v>
      </c>
    </row>
    <row r="41" spans="1:5" s="105" customFormat="1" ht="12" customHeight="1">
      <c r="A41" s="284"/>
      <c r="B41" s="285"/>
      <c r="C41" s="300"/>
      <c r="D41" s="300"/>
      <c r="E41" s="300"/>
    </row>
    <row r="42" spans="1:5" ht="12" customHeight="1" thickBot="1">
      <c r="A42" s="286"/>
      <c r="B42" s="287"/>
      <c r="C42" s="301"/>
      <c r="D42" s="301"/>
      <c r="E42" s="301"/>
    </row>
    <row r="43" spans="1:5" ht="12" customHeight="1" thickBot="1">
      <c r="A43" s="433" t="s">
        <v>44</v>
      </c>
      <c r="B43" s="434"/>
      <c r="C43" s="434"/>
      <c r="D43" s="434"/>
      <c r="E43" s="435"/>
    </row>
    <row r="44" spans="1:5" ht="12" customHeight="1" thickBot="1">
      <c r="A44" s="339" t="s">
        <v>7</v>
      </c>
      <c r="B44" s="149" t="s">
        <v>445</v>
      </c>
      <c r="C44" s="208">
        <f>SUM(C45:C49)</f>
        <v>0</v>
      </c>
      <c r="D44" s="208">
        <f>SUM(D45:D49)</f>
        <v>0</v>
      </c>
      <c r="E44" s="346">
        <f>SUM(E45:E49)</f>
        <v>0</v>
      </c>
    </row>
    <row r="45" spans="1:5" ht="12" customHeight="1">
      <c r="A45" s="352" t="s">
        <v>71</v>
      </c>
      <c r="B45" s="130" t="s">
        <v>37</v>
      </c>
      <c r="C45" s="87"/>
      <c r="D45" s="87"/>
      <c r="E45" s="333"/>
    </row>
    <row r="46" spans="1:5" ht="12" customHeight="1">
      <c r="A46" s="352" t="s">
        <v>72</v>
      </c>
      <c r="B46" s="129" t="s">
        <v>133</v>
      </c>
      <c r="C46" s="202"/>
      <c r="D46" s="202"/>
      <c r="E46" s="357"/>
    </row>
    <row r="47" spans="1:5" ht="12" customHeight="1">
      <c r="A47" s="352" t="s">
        <v>73</v>
      </c>
      <c r="B47" s="129" t="s">
        <v>100</v>
      </c>
      <c r="C47" s="202"/>
      <c r="D47" s="202"/>
      <c r="E47" s="357"/>
    </row>
    <row r="48" spans="1:5" s="105" customFormat="1" ht="12" customHeight="1">
      <c r="A48" s="352" t="s">
        <v>74</v>
      </c>
      <c r="B48" s="129" t="s">
        <v>134</v>
      </c>
      <c r="C48" s="202"/>
      <c r="D48" s="202"/>
      <c r="E48" s="357"/>
    </row>
    <row r="49" spans="1:5" ht="12" customHeight="1" thickBot="1">
      <c r="A49" s="352" t="s">
        <v>107</v>
      </c>
      <c r="B49" s="129" t="s">
        <v>135</v>
      </c>
      <c r="C49" s="202"/>
      <c r="D49" s="202"/>
      <c r="E49" s="357"/>
    </row>
    <row r="50" spans="1:5" ht="12" customHeight="1" thickBot="1">
      <c r="A50" s="339" t="s">
        <v>8</v>
      </c>
      <c r="B50" s="149" t="s">
        <v>446</v>
      </c>
      <c r="C50" s="208">
        <f>SUM(C51:C53)</f>
        <v>0</v>
      </c>
      <c r="D50" s="208">
        <f>SUM(D51:D53)</f>
        <v>0</v>
      </c>
      <c r="E50" s="346">
        <f>SUM(E51:E53)</f>
        <v>0</v>
      </c>
    </row>
    <row r="51" spans="1:5" ht="12" customHeight="1">
      <c r="A51" s="352" t="s">
        <v>77</v>
      </c>
      <c r="B51" s="130" t="s">
        <v>151</v>
      </c>
      <c r="C51" s="87"/>
      <c r="D51" s="87"/>
      <c r="E51" s="333"/>
    </row>
    <row r="52" spans="1:5" ht="12" customHeight="1">
      <c r="A52" s="352" t="s">
        <v>78</v>
      </c>
      <c r="B52" s="129" t="s">
        <v>137</v>
      </c>
      <c r="C52" s="202"/>
      <c r="D52" s="202"/>
      <c r="E52" s="357"/>
    </row>
    <row r="53" spans="1:5" ht="15" customHeight="1">
      <c r="A53" s="352" t="s">
        <v>79</v>
      </c>
      <c r="B53" s="129" t="s">
        <v>45</v>
      </c>
      <c r="C53" s="202"/>
      <c r="D53" s="202"/>
      <c r="E53" s="357"/>
    </row>
    <row r="54" spans="1:5" ht="13.5" thickBot="1">
      <c r="A54" s="352" t="s">
        <v>80</v>
      </c>
      <c r="B54" s="129" t="s">
        <v>464</v>
      </c>
      <c r="C54" s="202"/>
      <c r="D54" s="202"/>
      <c r="E54" s="357"/>
    </row>
    <row r="55" spans="1:5" ht="15" customHeight="1" thickBot="1">
      <c r="A55" s="339" t="s">
        <v>9</v>
      </c>
      <c r="B55" s="343" t="s">
        <v>447</v>
      </c>
      <c r="C55" s="91">
        <f>+C44+C50</f>
        <v>0</v>
      </c>
      <c r="D55" s="91">
        <f>+D44+D50</f>
        <v>0</v>
      </c>
      <c r="E55" s="347">
        <f>+E44+E50</f>
        <v>0</v>
      </c>
    </row>
    <row r="56" spans="1:5" ht="13.5" thickBot="1">
      <c r="C56" s="348"/>
      <c r="D56" s="348"/>
      <c r="E56" s="348"/>
    </row>
    <row r="57" spans="1:5" ht="13.5" thickBot="1">
      <c r="A57" s="372" t="s">
        <v>481</v>
      </c>
      <c r="B57" s="373"/>
      <c r="C57" s="95"/>
      <c r="D57" s="95"/>
      <c r="E57" s="337"/>
    </row>
    <row r="58" spans="1:5" ht="13.5" thickBot="1">
      <c r="A58" s="374" t="s">
        <v>480</v>
      </c>
      <c r="B58" s="375"/>
      <c r="C58" s="95"/>
      <c r="D58" s="95"/>
      <c r="E58" s="33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workbookViewId="0">
      <selection activeCell="C12" sqref="C12"/>
    </sheetView>
  </sheetViews>
  <sheetFormatPr defaultRowHeight="12.75"/>
  <cols>
    <col min="1" max="1" width="7" style="103" customWidth="1"/>
    <col min="2" max="2" width="37.6640625" style="24" customWidth="1"/>
    <col min="3" max="3" width="12.5" style="24" customWidth="1"/>
    <col min="4" max="6" width="11.83203125" style="24" customWidth="1"/>
    <col min="7" max="7" width="12.83203125" style="24" customWidth="1"/>
    <col min="8" max="16384" width="9.33203125" style="24"/>
  </cols>
  <sheetData>
    <row r="1" spans="1:7" ht="14.25" thickBot="1">
      <c r="G1" s="25" t="s">
        <v>51</v>
      </c>
    </row>
    <row r="2" spans="1:7" ht="17.25" customHeight="1" thickBot="1">
      <c r="A2" s="448" t="s">
        <v>5</v>
      </c>
      <c r="B2" s="450" t="s">
        <v>184</v>
      </c>
      <c r="C2" s="450" t="s">
        <v>465</v>
      </c>
      <c r="D2" s="450" t="s">
        <v>472</v>
      </c>
      <c r="E2" s="444" t="s">
        <v>466</v>
      </c>
      <c r="F2" s="444"/>
      <c r="G2" s="445"/>
    </row>
    <row r="3" spans="1:7" s="104" customFormat="1" ht="57.75" customHeight="1" thickBot="1">
      <c r="A3" s="449"/>
      <c r="B3" s="451"/>
      <c r="C3" s="451"/>
      <c r="D3" s="451"/>
      <c r="E3" s="23" t="s">
        <v>467</v>
      </c>
      <c r="F3" s="23" t="s">
        <v>468</v>
      </c>
      <c r="G3" s="371" t="s">
        <v>469</v>
      </c>
    </row>
    <row r="4" spans="1:7" s="105" customFormat="1" ht="15" customHeight="1" thickBot="1">
      <c r="A4" s="276" t="s">
        <v>291</v>
      </c>
      <c r="B4" s="277" t="s">
        <v>292</v>
      </c>
      <c r="C4" s="277" t="s">
        <v>293</v>
      </c>
      <c r="D4" s="277" t="s">
        <v>294</v>
      </c>
      <c r="E4" s="277" t="s">
        <v>473</v>
      </c>
      <c r="F4" s="277" t="s">
        <v>371</v>
      </c>
      <c r="G4" s="359" t="s">
        <v>372</v>
      </c>
    </row>
    <row r="5" spans="1:7" ht="15" customHeight="1">
      <c r="A5" s="106" t="s">
        <v>7</v>
      </c>
      <c r="B5" s="107" t="s">
        <v>483</v>
      </c>
      <c r="C5" s="108">
        <v>1191</v>
      </c>
      <c r="D5" s="108"/>
      <c r="E5" s="109">
        <f>C5+D5</f>
        <v>1191</v>
      </c>
      <c r="F5" s="108">
        <v>1191</v>
      </c>
      <c r="G5" s="110"/>
    </row>
    <row r="6" spans="1:7" ht="15" customHeight="1">
      <c r="A6" s="111" t="s">
        <v>8</v>
      </c>
      <c r="B6" s="112" t="s">
        <v>484</v>
      </c>
      <c r="C6" s="1">
        <v>1304</v>
      </c>
      <c r="D6" s="1"/>
      <c r="E6" s="109">
        <f t="shared" ref="E6:E35" si="0">C6+D6</f>
        <v>1304</v>
      </c>
      <c r="F6" s="1">
        <v>1304</v>
      </c>
      <c r="G6" s="99"/>
    </row>
    <row r="7" spans="1:7" ht="15" customHeight="1">
      <c r="A7" s="111" t="s">
        <v>9</v>
      </c>
      <c r="B7" s="112" t="s">
        <v>521</v>
      </c>
      <c r="C7" s="1">
        <v>1899</v>
      </c>
      <c r="D7" s="1"/>
      <c r="E7" s="109">
        <f t="shared" si="0"/>
        <v>1899</v>
      </c>
      <c r="F7" s="1">
        <v>1899</v>
      </c>
      <c r="G7" s="99"/>
    </row>
    <row r="8" spans="1:7" ht="15" customHeight="1">
      <c r="A8" s="111" t="s">
        <v>10</v>
      </c>
      <c r="B8" s="112" t="s">
        <v>482</v>
      </c>
      <c r="C8" s="1">
        <v>48784</v>
      </c>
      <c r="D8" s="1"/>
      <c r="E8" s="109">
        <f t="shared" si="0"/>
        <v>48784</v>
      </c>
      <c r="F8" s="1">
        <v>29457</v>
      </c>
      <c r="G8" s="99">
        <v>19327</v>
      </c>
    </row>
    <row r="9" spans="1:7" ht="15" customHeight="1">
      <c r="A9" s="111" t="s">
        <v>11</v>
      </c>
      <c r="B9" s="112"/>
      <c r="C9" s="1"/>
      <c r="D9" s="1"/>
      <c r="E9" s="109">
        <f t="shared" si="0"/>
        <v>0</v>
      </c>
      <c r="F9" s="1"/>
      <c r="G9" s="99"/>
    </row>
    <row r="10" spans="1:7" ht="15" customHeight="1">
      <c r="A10" s="111" t="s">
        <v>12</v>
      </c>
      <c r="B10" s="112"/>
      <c r="C10" s="1"/>
      <c r="D10" s="1"/>
      <c r="E10" s="109">
        <f t="shared" si="0"/>
        <v>0</v>
      </c>
      <c r="F10" s="1"/>
      <c r="G10" s="99"/>
    </row>
    <row r="11" spans="1:7" ht="15" customHeight="1">
      <c r="A11" s="111" t="s">
        <v>13</v>
      </c>
      <c r="B11" s="112"/>
      <c r="C11" s="1"/>
      <c r="D11" s="1"/>
      <c r="E11" s="109">
        <f t="shared" si="0"/>
        <v>0</v>
      </c>
      <c r="F11" s="1"/>
      <c r="G11" s="99"/>
    </row>
    <row r="12" spans="1:7" ht="15" customHeight="1">
      <c r="A12" s="111" t="s">
        <v>14</v>
      </c>
      <c r="B12" s="112"/>
      <c r="C12" s="1"/>
      <c r="D12" s="1"/>
      <c r="E12" s="109">
        <f t="shared" si="0"/>
        <v>0</v>
      </c>
      <c r="F12" s="1"/>
      <c r="G12" s="99"/>
    </row>
    <row r="13" spans="1:7" ht="15" customHeight="1">
      <c r="A13" s="111" t="s">
        <v>15</v>
      </c>
      <c r="B13" s="112"/>
      <c r="C13" s="1"/>
      <c r="D13" s="1"/>
      <c r="E13" s="109">
        <f t="shared" si="0"/>
        <v>0</v>
      </c>
      <c r="F13" s="1"/>
      <c r="G13" s="99"/>
    </row>
    <row r="14" spans="1:7" ht="15" customHeight="1">
      <c r="A14" s="111" t="s">
        <v>16</v>
      </c>
      <c r="B14" s="112"/>
      <c r="C14" s="1"/>
      <c r="D14" s="1"/>
      <c r="E14" s="109">
        <f t="shared" si="0"/>
        <v>0</v>
      </c>
      <c r="F14" s="1"/>
      <c r="G14" s="99"/>
    </row>
    <row r="15" spans="1:7" ht="15" customHeight="1">
      <c r="A15" s="111" t="s">
        <v>17</v>
      </c>
      <c r="B15" s="112"/>
      <c r="C15" s="1"/>
      <c r="D15" s="1"/>
      <c r="E15" s="109">
        <f t="shared" si="0"/>
        <v>0</v>
      </c>
      <c r="F15" s="1"/>
      <c r="G15" s="99"/>
    </row>
    <row r="16" spans="1:7" ht="15" customHeight="1">
      <c r="A16" s="111" t="s">
        <v>18</v>
      </c>
      <c r="B16" s="112"/>
      <c r="C16" s="1"/>
      <c r="D16" s="1"/>
      <c r="E16" s="109">
        <f t="shared" si="0"/>
        <v>0</v>
      </c>
      <c r="F16" s="1"/>
      <c r="G16" s="99"/>
    </row>
    <row r="17" spans="1:7" ht="15" customHeight="1">
      <c r="A17" s="111" t="s">
        <v>19</v>
      </c>
      <c r="B17" s="112"/>
      <c r="C17" s="1"/>
      <c r="D17" s="1"/>
      <c r="E17" s="109">
        <f t="shared" si="0"/>
        <v>0</v>
      </c>
      <c r="F17" s="1"/>
      <c r="G17" s="99"/>
    </row>
    <row r="18" spans="1:7" ht="15" customHeight="1">
      <c r="A18" s="111" t="s">
        <v>20</v>
      </c>
      <c r="B18" s="112"/>
      <c r="C18" s="1"/>
      <c r="D18" s="1"/>
      <c r="E18" s="109">
        <f t="shared" si="0"/>
        <v>0</v>
      </c>
      <c r="F18" s="1"/>
      <c r="G18" s="99"/>
    </row>
    <row r="19" spans="1:7" ht="15" customHeight="1">
      <c r="A19" s="111" t="s">
        <v>21</v>
      </c>
      <c r="B19" s="112"/>
      <c r="C19" s="1"/>
      <c r="D19" s="1"/>
      <c r="E19" s="109">
        <f t="shared" si="0"/>
        <v>0</v>
      </c>
      <c r="F19" s="1"/>
      <c r="G19" s="99"/>
    </row>
    <row r="20" spans="1:7" ht="15" customHeight="1">
      <c r="A20" s="111" t="s">
        <v>22</v>
      </c>
      <c r="B20" s="112"/>
      <c r="C20" s="1"/>
      <c r="D20" s="1"/>
      <c r="E20" s="109">
        <f t="shared" si="0"/>
        <v>0</v>
      </c>
      <c r="F20" s="1"/>
      <c r="G20" s="99"/>
    </row>
    <row r="21" spans="1:7" ht="15" customHeight="1">
      <c r="A21" s="111" t="s">
        <v>23</v>
      </c>
      <c r="B21" s="112"/>
      <c r="C21" s="1"/>
      <c r="D21" s="1"/>
      <c r="E21" s="109">
        <f t="shared" si="0"/>
        <v>0</v>
      </c>
      <c r="F21" s="1"/>
      <c r="G21" s="99"/>
    </row>
    <row r="22" spans="1:7" ht="15" customHeight="1">
      <c r="A22" s="111" t="s">
        <v>24</v>
      </c>
      <c r="B22" s="112"/>
      <c r="C22" s="1"/>
      <c r="D22" s="1"/>
      <c r="E22" s="109">
        <f t="shared" si="0"/>
        <v>0</v>
      </c>
      <c r="F22" s="1"/>
      <c r="G22" s="99"/>
    </row>
    <row r="23" spans="1:7" ht="15" customHeight="1">
      <c r="A23" s="111" t="s">
        <v>25</v>
      </c>
      <c r="B23" s="112"/>
      <c r="C23" s="1"/>
      <c r="D23" s="1"/>
      <c r="E23" s="109">
        <f t="shared" si="0"/>
        <v>0</v>
      </c>
      <c r="F23" s="1"/>
      <c r="G23" s="99"/>
    </row>
    <row r="24" spans="1:7" ht="15" customHeight="1">
      <c r="A24" s="111" t="s">
        <v>26</v>
      </c>
      <c r="B24" s="112"/>
      <c r="C24" s="1"/>
      <c r="D24" s="1"/>
      <c r="E24" s="109">
        <f t="shared" si="0"/>
        <v>0</v>
      </c>
      <c r="F24" s="1"/>
      <c r="G24" s="99"/>
    </row>
    <row r="25" spans="1:7" ht="15" customHeight="1">
      <c r="A25" s="111" t="s">
        <v>27</v>
      </c>
      <c r="B25" s="112"/>
      <c r="C25" s="1"/>
      <c r="D25" s="1"/>
      <c r="E25" s="109">
        <f t="shared" si="0"/>
        <v>0</v>
      </c>
      <c r="F25" s="1"/>
      <c r="G25" s="99"/>
    </row>
    <row r="26" spans="1:7" ht="15" customHeight="1">
      <c r="A26" s="111" t="s">
        <v>28</v>
      </c>
      <c r="B26" s="112"/>
      <c r="C26" s="1"/>
      <c r="D26" s="1"/>
      <c r="E26" s="109">
        <f t="shared" si="0"/>
        <v>0</v>
      </c>
      <c r="F26" s="1"/>
      <c r="G26" s="99"/>
    </row>
    <row r="27" spans="1:7" ht="15" customHeight="1">
      <c r="A27" s="111" t="s">
        <v>29</v>
      </c>
      <c r="B27" s="112"/>
      <c r="C27" s="1"/>
      <c r="D27" s="1"/>
      <c r="E27" s="109">
        <f t="shared" si="0"/>
        <v>0</v>
      </c>
      <c r="F27" s="1"/>
      <c r="G27" s="99"/>
    </row>
    <row r="28" spans="1:7" ht="15" customHeight="1">
      <c r="A28" s="111" t="s">
        <v>30</v>
      </c>
      <c r="B28" s="112"/>
      <c r="C28" s="1"/>
      <c r="D28" s="1"/>
      <c r="E28" s="109">
        <f t="shared" si="0"/>
        <v>0</v>
      </c>
      <c r="F28" s="1"/>
      <c r="G28" s="99"/>
    </row>
    <row r="29" spans="1:7" ht="15" customHeight="1">
      <c r="A29" s="111" t="s">
        <v>31</v>
      </c>
      <c r="B29" s="112"/>
      <c r="C29" s="1"/>
      <c r="D29" s="1"/>
      <c r="E29" s="109">
        <f t="shared" si="0"/>
        <v>0</v>
      </c>
      <c r="F29" s="1"/>
      <c r="G29" s="99"/>
    </row>
    <row r="30" spans="1:7" ht="15" customHeight="1">
      <c r="A30" s="111" t="s">
        <v>32</v>
      </c>
      <c r="B30" s="112"/>
      <c r="C30" s="1"/>
      <c r="D30" s="1"/>
      <c r="E30" s="109"/>
      <c r="F30" s="1"/>
      <c r="G30" s="99"/>
    </row>
    <row r="31" spans="1:7" ht="15" customHeight="1">
      <c r="A31" s="111" t="s">
        <v>33</v>
      </c>
      <c r="B31" s="112"/>
      <c r="C31" s="1"/>
      <c r="D31" s="1"/>
      <c r="E31" s="109">
        <f t="shared" si="0"/>
        <v>0</v>
      </c>
      <c r="F31" s="1"/>
      <c r="G31" s="99"/>
    </row>
    <row r="32" spans="1:7" ht="15" customHeight="1">
      <c r="A32" s="111" t="s">
        <v>34</v>
      </c>
      <c r="B32" s="112"/>
      <c r="C32" s="1"/>
      <c r="D32" s="1"/>
      <c r="E32" s="109">
        <f t="shared" si="0"/>
        <v>0</v>
      </c>
      <c r="F32" s="1"/>
      <c r="G32" s="99"/>
    </row>
    <row r="33" spans="1:7" ht="15" customHeight="1">
      <c r="A33" s="111" t="s">
        <v>35</v>
      </c>
      <c r="B33" s="112"/>
      <c r="C33" s="1"/>
      <c r="D33" s="1"/>
      <c r="E33" s="109">
        <f t="shared" si="0"/>
        <v>0</v>
      </c>
      <c r="F33" s="1"/>
      <c r="G33" s="99"/>
    </row>
    <row r="34" spans="1:7" ht="15" customHeight="1">
      <c r="A34" s="111" t="s">
        <v>91</v>
      </c>
      <c r="B34" s="112"/>
      <c r="C34" s="1"/>
      <c r="D34" s="1"/>
      <c r="E34" s="109">
        <f t="shared" si="0"/>
        <v>0</v>
      </c>
      <c r="F34" s="1"/>
      <c r="G34" s="99"/>
    </row>
    <row r="35" spans="1:7" ht="15" customHeight="1" thickBot="1">
      <c r="A35" s="111" t="s">
        <v>183</v>
      </c>
      <c r="B35" s="113"/>
      <c r="C35" s="2"/>
      <c r="D35" s="2"/>
      <c r="E35" s="109">
        <f t="shared" si="0"/>
        <v>0</v>
      </c>
      <c r="F35" s="2"/>
      <c r="G35" s="114"/>
    </row>
    <row r="36" spans="1:7" ht="15" customHeight="1" thickBot="1">
      <c r="A36" s="446" t="s">
        <v>40</v>
      </c>
      <c r="B36" s="447"/>
      <c r="C36" s="12">
        <f>SUM(C5:C35)</f>
        <v>53178</v>
      </c>
      <c r="D36" s="12">
        <f>SUM(D5:D35)</f>
        <v>0</v>
      </c>
      <c r="E36" s="12">
        <f>SUM(E5:E35)</f>
        <v>53178</v>
      </c>
      <c r="F36" s="12">
        <f>SUM(F5:F35)</f>
        <v>33851</v>
      </c>
      <c r="G36" s="13">
        <f>SUM(G5:G35)</f>
        <v>19327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59055118110236227" right="0.59055118110236227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……/2016. (……) önkormányzati rendelethez&amp;"Times New Roman CE,Dőlt"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zoomScale="130" zoomScaleNormal="130" zoomScaleSheetLayoutView="100" workbookViewId="0">
      <selection activeCell="B12" sqref="B12"/>
    </sheetView>
  </sheetViews>
  <sheetFormatPr defaultRowHeight="15.75"/>
  <cols>
    <col min="1" max="1" width="9.5" style="170" customWidth="1"/>
    <col min="2" max="2" width="60.83203125" style="170" customWidth="1"/>
    <col min="3" max="5" width="15.83203125" style="171" customWidth="1"/>
    <col min="6" max="16384" width="9.33203125" style="181"/>
  </cols>
  <sheetData>
    <row r="1" spans="1:5" ht="15.95" customHeight="1">
      <c r="A1" s="393" t="s">
        <v>4</v>
      </c>
      <c r="B1" s="393"/>
      <c r="C1" s="393"/>
      <c r="D1" s="393"/>
      <c r="E1" s="393"/>
    </row>
    <row r="2" spans="1:5" ht="15.95" customHeight="1" thickBot="1">
      <c r="A2" s="31" t="s">
        <v>111</v>
      </c>
      <c r="B2" s="31"/>
      <c r="C2" s="168"/>
      <c r="D2" s="168"/>
      <c r="E2" s="168" t="s">
        <v>152</v>
      </c>
    </row>
    <row r="3" spans="1:5" ht="15.95" customHeight="1">
      <c r="A3" s="394" t="s">
        <v>59</v>
      </c>
      <c r="B3" s="396" t="s">
        <v>6</v>
      </c>
      <c r="C3" s="398" t="str">
        <f>+'1.1.sz.mell.'!C3:E3</f>
        <v>2015. évi</v>
      </c>
      <c r="D3" s="398"/>
      <c r="E3" s="399"/>
    </row>
    <row r="4" spans="1:5" ht="38.1" customHeight="1" thickBot="1">
      <c r="A4" s="395"/>
      <c r="B4" s="397"/>
      <c r="C4" s="33" t="s">
        <v>174</v>
      </c>
      <c r="D4" s="33" t="s">
        <v>179</v>
      </c>
      <c r="E4" s="34" t="s">
        <v>180</v>
      </c>
    </row>
    <row r="5" spans="1:5" s="182" customFormat="1" ht="12" customHeight="1" thickBot="1">
      <c r="A5" s="146" t="s">
        <v>291</v>
      </c>
      <c r="B5" s="147" t="s">
        <v>292</v>
      </c>
      <c r="C5" s="147" t="s">
        <v>293</v>
      </c>
      <c r="D5" s="147" t="s">
        <v>294</v>
      </c>
      <c r="E5" s="193" t="s">
        <v>295</v>
      </c>
    </row>
    <row r="6" spans="1:5" s="183" customFormat="1" ht="12" customHeight="1" thickBot="1">
      <c r="A6" s="141" t="s">
        <v>7</v>
      </c>
      <c r="B6" s="142" t="s">
        <v>185</v>
      </c>
      <c r="C6" s="173">
        <f>SUM(C7:C12)</f>
        <v>174417</v>
      </c>
      <c r="D6" s="173">
        <f>SUM(D7:D12)</f>
        <v>182042</v>
      </c>
      <c r="E6" s="156">
        <f>SUM(E7:E12)</f>
        <v>182042</v>
      </c>
    </row>
    <row r="7" spans="1:5" s="183" customFormat="1" ht="12" customHeight="1">
      <c r="A7" s="136" t="s">
        <v>71</v>
      </c>
      <c r="B7" s="184" t="s">
        <v>186</v>
      </c>
      <c r="C7" s="175">
        <v>68662</v>
      </c>
      <c r="D7" s="175">
        <v>68662</v>
      </c>
      <c r="E7" s="158">
        <v>68662</v>
      </c>
    </row>
    <row r="8" spans="1:5" s="183" customFormat="1" ht="12" customHeight="1">
      <c r="A8" s="135" t="s">
        <v>72</v>
      </c>
      <c r="B8" s="185" t="s">
        <v>187</v>
      </c>
      <c r="C8" s="174">
        <v>25611</v>
      </c>
      <c r="D8" s="174">
        <v>25879</v>
      </c>
      <c r="E8" s="157">
        <v>25879</v>
      </c>
    </row>
    <row r="9" spans="1:5" s="183" customFormat="1" ht="12" customHeight="1">
      <c r="A9" s="135" t="s">
        <v>73</v>
      </c>
      <c r="B9" s="185" t="s">
        <v>188</v>
      </c>
      <c r="C9" s="174">
        <v>34184</v>
      </c>
      <c r="D9" s="174">
        <v>44222</v>
      </c>
      <c r="E9" s="157">
        <v>44222</v>
      </c>
    </row>
    <row r="10" spans="1:5" s="183" customFormat="1" ht="12" customHeight="1">
      <c r="A10" s="135" t="s">
        <v>74</v>
      </c>
      <c r="B10" s="185" t="s">
        <v>189</v>
      </c>
      <c r="C10" s="174">
        <v>1793</v>
      </c>
      <c r="D10" s="174">
        <v>1919</v>
      </c>
      <c r="E10" s="157">
        <v>1919</v>
      </c>
    </row>
    <row r="11" spans="1:5" s="183" customFormat="1" ht="12" customHeight="1">
      <c r="A11" s="135" t="s">
        <v>107</v>
      </c>
      <c r="B11" s="391" t="s">
        <v>523</v>
      </c>
      <c r="C11" s="174">
        <v>44167</v>
      </c>
      <c r="D11" s="174">
        <v>41246</v>
      </c>
      <c r="E11" s="157">
        <v>41246</v>
      </c>
    </row>
    <row r="12" spans="1:5" s="183" customFormat="1" ht="12" customHeight="1" thickBot="1">
      <c r="A12" s="137" t="s">
        <v>75</v>
      </c>
      <c r="B12" s="121" t="s">
        <v>524</v>
      </c>
      <c r="C12" s="176"/>
      <c r="D12" s="176">
        <v>114</v>
      </c>
      <c r="E12" s="159">
        <v>114</v>
      </c>
    </row>
    <row r="13" spans="1:5" s="183" customFormat="1" ht="12" customHeight="1" thickBot="1">
      <c r="A13" s="141" t="s">
        <v>8</v>
      </c>
      <c r="B13" s="163" t="s">
        <v>190</v>
      </c>
      <c r="C13" s="173">
        <f>SUM(C14:C18)</f>
        <v>55607</v>
      </c>
      <c r="D13" s="173">
        <f>SUM(D14:D18)</f>
        <v>187974</v>
      </c>
      <c r="E13" s="156">
        <f>SUM(E14:E18)</f>
        <v>187974</v>
      </c>
    </row>
    <row r="14" spans="1:5" s="183" customFormat="1" ht="12" customHeight="1">
      <c r="A14" s="136" t="s">
        <v>77</v>
      </c>
      <c r="B14" s="184" t="s">
        <v>191</v>
      </c>
      <c r="C14" s="175"/>
      <c r="D14" s="175"/>
      <c r="E14" s="158"/>
    </row>
    <row r="15" spans="1:5" s="183" customFormat="1" ht="12" customHeight="1">
      <c r="A15" s="135" t="s">
        <v>78</v>
      </c>
      <c r="B15" s="185" t="s">
        <v>192</v>
      </c>
      <c r="C15" s="174"/>
      <c r="D15" s="174"/>
      <c r="E15" s="157"/>
    </row>
    <row r="16" spans="1:5" s="183" customFormat="1" ht="12" customHeight="1">
      <c r="A16" s="135" t="s">
        <v>79</v>
      </c>
      <c r="B16" s="185" t="s">
        <v>193</v>
      </c>
      <c r="C16" s="174"/>
      <c r="D16" s="174"/>
      <c r="E16" s="157"/>
    </row>
    <row r="17" spans="1:5" s="183" customFormat="1" ht="12" customHeight="1">
      <c r="A17" s="135" t="s">
        <v>80</v>
      </c>
      <c r="B17" s="185" t="s">
        <v>194</v>
      </c>
      <c r="C17" s="174"/>
      <c r="D17" s="174"/>
      <c r="E17" s="157"/>
    </row>
    <row r="18" spans="1:5" s="183" customFormat="1" ht="12" customHeight="1">
      <c r="A18" s="135" t="s">
        <v>81</v>
      </c>
      <c r="B18" s="185" t="s">
        <v>195</v>
      </c>
      <c r="C18" s="174">
        <v>55607</v>
      </c>
      <c r="D18" s="174">
        <v>187974</v>
      </c>
      <c r="E18" s="157">
        <v>187974</v>
      </c>
    </row>
    <row r="19" spans="1:5" s="183" customFormat="1" ht="12" customHeight="1" thickBot="1">
      <c r="A19" s="137" t="s">
        <v>88</v>
      </c>
      <c r="B19" s="186" t="s">
        <v>196</v>
      </c>
      <c r="C19" s="176"/>
      <c r="D19" s="176"/>
      <c r="E19" s="159"/>
    </row>
    <row r="20" spans="1:5" s="183" customFormat="1" ht="12" customHeight="1" thickBot="1">
      <c r="A20" s="141" t="s">
        <v>9</v>
      </c>
      <c r="B20" s="142" t="s">
        <v>197</v>
      </c>
      <c r="C20" s="173">
        <f>SUM(C21:C25)</f>
        <v>20593</v>
      </c>
      <c r="D20" s="173">
        <f>SUM(D21:D25)</f>
        <v>96534</v>
      </c>
      <c r="E20" s="156">
        <f>SUM(E21:E25)</f>
        <v>96534</v>
      </c>
    </row>
    <row r="21" spans="1:5" s="183" customFormat="1" ht="12" customHeight="1">
      <c r="A21" s="136" t="s">
        <v>60</v>
      </c>
      <c r="B21" s="184" t="s">
        <v>198</v>
      </c>
      <c r="C21" s="175">
        <v>20593</v>
      </c>
      <c r="D21" s="175">
        <v>71999</v>
      </c>
      <c r="E21" s="158">
        <v>71999</v>
      </c>
    </row>
    <row r="22" spans="1:5" s="183" customFormat="1" ht="12" customHeight="1">
      <c r="A22" s="135" t="s">
        <v>61</v>
      </c>
      <c r="B22" s="185" t="s">
        <v>199</v>
      </c>
      <c r="C22" s="174"/>
      <c r="D22" s="174"/>
      <c r="E22" s="157"/>
    </row>
    <row r="23" spans="1:5" s="183" customFormat="1" ht="12" customHeight="1">
      <c r="A23" s="135" t="s">
        <v>62</v>
      </c>
      <c r="B23" s="185" t="s">
        <v>200</v>
      </c>
      <c r="C23" s="174"/>
      <c r="D23" s="174">
        <v>5000</v>
      </c>
      <c r="E23" s="157">
        <v>5000</v>
      </c>
    </row>
    <row r="24" spans="1:5" s="183" customFormat="1" ht="12" customHeight="1">
      <c r="A24" s="135" t="s">
        <v>63</v>
      </c>
      <c r="B24" s="185" t="s">
        <v>201</v>
      </c>
      <c r="C24" s="174"/>
      <c r="D24" s="174"/>
      <c r="E24" s="157"/>
    </row>
    <row r="25" spans="1:5" s="183" customFormat="1" ht="12" customHeight="1">
      <c r="A25" s="135" t="s">
        <v>121</v>
      </c>
      <c r="B25" s="185" t="s">
        <v>202</v>
      </c>
      <c r="C25" s="174"/>
      <c r="D25" s="174">
        <v>19535</v>
      </c>
      <c r="E25" s="157">
        <v>19535</v>
      </c>
    </row>
    <row r="26" spans="1:5" s="183" customFormat="1" ht="12" customHeight="1" thickBot="1">
      <c r="A26" s="137" t="s">
        <v>122</v>
      </c>
      <c r="B26" s="186" t="s">
        <v>203</v>
      </c>
      <c r="C26" s="176"/>
      <c r="D26" s="176"/>
      <c r="E26" s="159"/>
    </row>
    <row r="27" spans="1:5" s="183" customFormat="1" ht="12" customHeight="1" thickBot="1">
      <c r="A27" s="141" t="s">
        <v>123</v>
      </c>
      <c r="B27" s="142" t="s">
        <v>475</v>
      </c>
      <c r="C27" s="179">
        <f>C28+C32+C33+C34</f>
        <v>19380</v>
      </c>
      <c r="D27" s="179">
        <f>D28+D32+D33+D34</f>
        <v>18394</v>
      </c>
      <c r="E27" s="296">
        <f>E28+E32+E33+E34</f>
        <v>18146</v>
      </c>
    </row>
    <row r="28" spans="1:5" s="183" customFormat="1" ht="12" customHeight="1">
      <c r="A28" s="136" t="s">
        <v>204</v>
      </c>
      <c r="B28" s="184" t="s">
        <v>486</v>
      </c>
      <c r="C28" s="175">
        <f>SUM(C29:C31)</f>
        <v>16380</v>
      </c>
      <c r="D28" s="175">
        <f t="shared" ref="D28:E28" si="0">SUM(D29:D31)</f>
        <v>15062</v>
      </c>
      <c r="E28" s="292">
        <f t="shared" si="0"/>
        <v>15087</v>
      </c>
    </row>
    <row r="29" spans="1:5" s="183" customFormat="1" ht="12" customHeight="1">
      <c r="A29" s="135" t="s">
        <v>205</v>
      </c>
      <c r="B29" s="376" t="s">
        <v>487</v>
      </c>
      <c r="C29" s="174">
        <v>480</v>
      </c>
      <c r="D29" s="174">
        <v>382</v>
      </c>
      <c r="E29" s="157">
        <v>312</v>
      </c>
    </row>
    <row r="30" spans="1:5" s="183" customFormat="1" ht="12" customHeight="1">
      <c r="A30" s="135" t="s">
        <v>206</v>
      </c>
      <c r="B30" s="376" t="s">
        <v>488</v>
      </c>
      <c r="C30" s="174">
        <v>15900</v>
      </c>
      <c r="D30" s="174"/>
      <c r="E30" s="157"/>
    </row>
    <row r="31" spans="1:5" s="183" customFormat="1" ht="12" customHeight="1">
      <c r="A31" s="135" t="s">
        <v>490</v>
      </c>
      <c r="B31" s="376" t="s">
        <v>489</v>
      </c>
      <c r="C31" s="174"/>
      <c r="D31" s="174">
        <v>14680</v>
      </c>
      <c r="E31" s="157">
        <v>14775</v>
      </c>
    </row>
    <row r="32" spans="1:5" s="183" customFormat="1" ht="12" customHeight="1">
      <c r="A32" s="135" t="s">
        <v>476</v>
      </c>
      <c r="B32" s="185" t="s">
        <v>491</v>
      </c>
      <c r="C32" s="174">
        <v>2500</v>
      </c>
      <c r="D32" s="174">
        <v>2297</v>
      </c>
      <c r="E32" s="157">
        <v>2163</v>
      </c>
    </row>
    <row r="33" spans="1:5" s="183" customFormat="1" ht="12" customHeight="1">
      <c r="A33" s="135" t="s">
        <v>477</v>
      </c>
      <c r="B33" s="164" t="s">
        <v>207</v>
      </c>
      <c r="C33" s="174"/>
      <c r="D33" s="174">
        <v>585</v>
      </c>
      <c r="E33" s="293">
        <v>640</v>
      </c>
    </row>
    <row r="34" spans="1:5" s="183" customFormat="1" ht="12" customHeight="1" thickBot="1">
      <c r="A34" s="139" t="s">
        <v>478</v>
      </c>
      <c r="B34" s="377" t="s">
        <v>208</v>
      </c>
      <c r="C34" s="83">
        <v>500</v>
      </c>
      <c r="D34" s="83">
        <v>450</v>
      </c>
      <c r="E34" s="297">
        <v>256</v>
      </c>
    </row>
    <row r="35" spans="1:5" s="183" customFormat="1" ht="12" customHeight="1" thickBot="1">
      <c r="A35" s="141" t="s">
        <v>11</v>
      </c>
      <c r="B35" s="142" t="s">
        <v>209</v>
      </c>
      <c r="C35" s="173">
        <f>SUM(C36:C45)</f>
        <v>21128</v>
      </c>
      <c r="D35" s="173">
        <f>SUM(D36:D45)</f>
        <v>30497</v>
      </c>
      <c r="E35" s="156">
        <f>SUM(E36:E45)</f>
        <v>28371</v>
      </c>
    </row>
    <row r="36" spans="1:5" s="183" customFormat="1" ht="12" customHeight="1">
      <c r="A36" s="136" t="s">
        <v>64</v>
      </c>
      <c r="B36" s="184" t="s">
        <v>210</v>
      </c>
      <c r="C36" s="175">
        <v>4000</v>
      </c>
      <c r="D36" s="175">
        <v>3756</v>
      </c>
      <c r="E36" s="158">
        <v>3550</v>
      </c>
    </row>
    <row r="37" spans="1:5" s="183" customFormat="1" ht="12" customHeight="1">
      <c r="A37" s="135" t="s">
        <v>65</v>
      </c>
      <c r="B37" s="185" t="s">
        <v>211</v>
      </c>
      <c r="C37" s="174">
        <v>4551</v>
      </c>
      <c r="D37" s="174">
        <v>8666</v>
      </c>
      <c r="E37" s="157">
        <v>7199</v>
      </c>
    </row>
    <row r="38" spans="1:5" s="183" customFormat="1" ht="12" customHeight="1">
      <c r="A38" s="135" t="s">
        <v>66</v>
      </c>
      <c r="B38" s="185" t="s">
        <v>212</v>
      </c>
      <c r="C38" s="174">
        <v>186</v>
      </c>
      <c r="D38" s="174">
        <v>124</v>
      </c>
      <c r="E38" s="157">
        <v>117</v>
      </c>
    </row>
    <row r="39" spans="1:5" s="183" customFormat="1" ht="12" customHeight="1">
      <c r="A39" s="135" t="s">
        <v>125</v>
      </c>
      <c r="B39" s="185" t="s">
        <v>213</v>
      </c>
      <c r="C39" s="174"/>
      <c r="D39" s="174">
        <v>15</v>
      </c>
      <c r="E39" s="157">
        <v>15</v>
      </c>
    </row>
    <row r="40" spans="1:5" s="183" customFormat="1" ht="12" customHeight="1">
      <c r="A40" s="135" t="s">
        <v>126</v>
      </c>
      <c r="B40" s="185" t="s">
        <v>214</v>
      </c>
      <c r="C40" s="174">
        <v>1336</v>
      </c>
      <c r="D40" s="174">
        <v>897</v>
      </c>
      <c r="E40" s="157">
        <v>897</v>
      </c>
    </row>
    <row r="41" spans="1:5" s="183" customFormat="1" ht="12" customHeight="1">
      <c r="A41" s="135" t="s">
        <v>127</v>
      </c>
      <c r="B41" s="185" t="s">
        <v>215</v>
      </c>
      <c r="C41" s="174">
        <v>2215</v>
      </c>
      <c r="D41" s="174">
        <v>3288</v>
      </c>
      <c r="E41" s="157">
        <v>2842</v>
      </c>
    </row>
    <row r="42" spans="1:5" s="183" customFormat="1" ht="12" customHeight="1">
      <c r="A42" s="135" t="s">
        <v>128</v>
      </c>
      <c r="B42" s="185" t="s">
        <v>216</v>
      </c>
      <c r="C42" s="174">
        <v>140</v>
      </c>
      <c r="D42" s="174">
        <v>3583</v>
      </c>
      <c r="E42" s="157">
        <v>3583</v>
      </c>
    </row>
    <row r="43" spans="1:5" s="183" customFormat="1" ht="12" customHeight="1">
      <c r="A43" s="135" t="s">
        <v>129</v>
      </c>
      <c r="B43" s="185" t="s">
        <v>217</v>
      </c>
      <c r="C43" s="174">
        <v>8700</v>
      </c>
      <c r="D43" s="174">
        <v>9333</v>
      </c>
      <c r="E43" s="157">
        <v>9333</v>
      </c>
    </row>
    <row r="44" spans="1:5" s="183" customFormat="1" ht="12" customHeight="1">
      <c r="A44" s="135" t="s">
        <v>218</v>
      </c>
      <c r="B44" s="185" t="s">
        <v>219</v>
      </c>
      <c r="C44" s="177"/>
      <c r="D44" s="177"/>
      <c r="E44" s="160"/>
    </row>
    <row r="45" spans="1:5" s="183" customFormat="1" ht="12" customHeight="1" thickBot="1">
      <c r="A45" s="137" t="s">
        <v>220</v>
      </c>
      <c r="B45" s="186" t="s">
        <v>221</v>
      </c>
      <c r="C45" s="178"/>
      <c r="D45" s="178">
        <v>835</v>
      </c>
      <c r="E45" s="161">
        <v>835</v>
      </c>
    </row>
    <row r="46" spans="1:5" s="183" customFormat="1" ht="12" customHeight="1" thickBot="1">
      <c r="A46" s="141" t="s">
        <v>12</v>
      </c>
      <c r="B46" s="142" t="s">
        <v>222</v>
      </c>
      <c r="C46" s="173">
        <f>SUM(C47:C51)</f>
        <v>0</v>
      </c>
      <c r="D46" s="173">
        <f>SUM(D47:D51)</f>
        <v>0</v>
      </c>
      <c r="E46" s="156">
        <f>SUM(E47:E51)</f>
        <v>0</v>
      </c>
    </row>
    <row r="47" spans="1:5" s="183" customFormat="1" ht="12" customHeight="1">
      <c r="A47" s="136" t="s">
        <v>67</v>
      </c>
      <c r="B47" s="184" t="s">
        <v>223</v>
      </c>
      <c r="C47" s="194"/>
      <c r="D47" s="194"/>
      <c r="E47" s="162"/>
    </row>
    <row r="48" spans="1:5" s="183" customFormat="1" ht="12" customHeight="1">
      <c r="A48" s="135" t="s">
        <v>68</v>
      </c>
      <c r="B48" s="185" t="s">
        <v>224</v>
      </c>
      <c r="C48" s="177"/>
      <c r="D48" s="177"/>
      <c r="E48" s="160"/>
    </row>
    <row r="49" spans="1:5" s="183" customFormat="1" ht="12" customHeight="1">
      <c r="A49" s="135" t="s">
        <v>225</v>
      </c>
      <c r="B49" s="185" t="s">
        <v>226</v>
      </c>
      <c r="C49" s="177"/>
      <c r="D49" s="177"/>
      <c r="E49" s="160"/>
    </row>
    <row r="50" spans="1:5" s="183" customFormat="1" ht="12" customHeight="1">
      <c r="A50" s="135" t="s">
        <v>227</v>
      </c>
      <c r="B50" s="185" t="s">
        <v>228</v>
      </c>
      <c r="C50" s="177"/>
      <c r="D50" s="177"/>
      <c r="E50" s="160"/>
    </row>
    <row r="51" spans="1:5" s="183" customFormat="1" ht="12" customHeight="1" thickBot="1">
      <c r="A51" s="137" t="s">
        <v>229</v>
      </c>
      <c r="B51" s="186" t="s">
        <v>230</v>
      </c>
      <c r="C51" s="178"/>
      <c r="D51" s="178"/>
      <c r="E51" s="161"/>
    </row>
    <row r="52" spans="1:5" s="183" customFormat="1" ht="17.25" customHeight="1" thickBot="1">
      <c r="A52" s="141" t="s">
        <v>130</v>
      </c>
      <c r="B52" s="142" t="s">
        <v>231</v>
      </c>
      <c r="C52" s="173">
        <f>SUM(C53:C55)</f>
        <v>0</v>
      </c>
      <c r="D52" s="173">
        <f>SUM(D53:D55)</f>
        <v>6947</v>
      </c>
      <c r="E52" s="156">
        <f>SUM(E53:E55)</f>
        <v>6947</v>
      </c>
    </row>
    <row r="53" spans="1:5" s="183" customFormat="1" ht="12" customHeight="1">
      <c r="A53" s="136" t="s">
        <v>69</v>
      </c>
      <c r="B53" s="184" t="s">
        <v>232</v>
      </c>
      <c r="C53" s="175"/>
      <c r="D53" s="175"/>
      <c r="E53" s="158"/>
    </row>
    <row r="54" spans="1:5" s="183" customFormat="1" ht="12" customHeight="1">
      <c r="A54" s="135" t="s">
        <v>70</v>
      </c>
      <c r="B54" s="185" t="s">
        <v>233</v>
      </c>
      <c r="C54" s="174"/>
      <c r="D54" s="174">
        <v>5016</v>
      </c>
      <c r="E54" s="157">
        <v>5016</v>
      </c>
    </row>
    <row r="55" spans="1:5" s="183" customFormat="1" ht="12" customHeight="1">
      <c r="A55" s="135" t="s">
        <v>234</v>
      </c>
      <c r="B55" s="185" t="s">
        <v>235</v>
      </c>
      <c r="C55" s="174"/>
      <c r="D55" s="174">
        <v>1931</v>
      </c>
      <c r="E55" s="157">
        <v>1931</v>
      </c>
    </row>
    <row r="56" spans="1:5" s="183" customFormat="1" ht="12" customHeight="1" thickBot="1">
      <c r="A56" s="137" t="s">
        <v>236</v>
      </c>
      <c r="B56" s="186" t="s">
        <v>237</v>
      </c>
      <c r="C56" s="176"/>
      <c r="D56" s="176"/>
      <c r="E56" s="159"/>
    </row>
    <row r="57" spans="1:5" s="183" customFormat="1" ht="12" customHeight="1" thickBot="1">
      <c r="A57" s="141" t="s">
        <v>14</v>
      </c>
      <c r="B57" s="163" t="s">
        <v>238</v>
      </c>
      <c r="C57" s="173">
        <f>SUM(C58:C60)</f>
        <v>90</v>
      </c>
      <c r="D57" s="173">
        <f>SUM(D58:D60)</f>
        <v>16256</v>
      </c>
      <c r="E57" s="156">
        <f>SUM(E58:E60)</f>
        <v>16256</v>
      </c>
    </row>
    <row r="58" spans="1:5" s="183" customFormat="1" ht="12" customHeight="1">
      <c r="A58" s="136" t="s">
        <v>131</v>
      </c>
      <c r="B58" s="184" t="s">
        <v>239</v>
      </c>
      <c r="C58" s="177"/>
      <c r="D58" s="177"/>
      <c r="E58" s="160"/>
    </row>
    <row r="59" spans="1:5" s="183" customFormat="1" ht="12" customHeight="1">
      <c r="A59" s="135" t="s">
        <v>132</v>
      </c>
      <c r="B59" s="185" t="s">
        <v>240</v>
      </c>
      <c r="C59" s="177"/>
      <c r="D59" s="177">
        <v>16107</v>
      </c>
      <c r="E59" s="160">
        <v>16107</v>
      </c>
    </row>
    <row r="60" spans="1:5" s="183" customFormat="1" ht="12" customHeight="1">
      <c r="A60" s="135" t="s">
        <v>153</v>
      </c>
      <c r="B60" s="185" t="s">
        <v>241</v>
      </c>
      <c r="C60" s="177">
        <v>90</v>
      </c>
      <c r="D60" s="177">
        <v>149</v>
      </c>
      <c r="E60" s="160">
        <v>149</v>
      </c>
    </row>
    <row r="61" spans="1:5" s="183" customFormat="1" ht="12" customHeight="1" thickBot="1">
      <c r="A61" s="137" t="s">
        <v>242</v>
      </c>
      <c r="B61" s="186" t="s">
        <v>243</v>
      </c>
      <c r="C61" s="177"/>
      <c r="D61" s="177"/>
      <c r="E61" s="160"/>
    </row>
    <row r="62" spans="1:5" s="183" customFormat="1" ht="12" customHeight="1" thickBot="1">
      <c r="A62" s="141" t="s">
        <v>15</v>
      </c>
      <c r="B62" s="142" t="s">
        <v>244</v>
      </c>
      <c r="C62" s="179">
        <f>+C6+C13+C20+C27+C35+C46+C52+C57</f>
        <v>291215</v>
      </c>
      <c r="D62" s="179">
        <f>+D6+D13+D20+D27+D35+D46+D52+D57</f>
        <v>538644</v>
      </c>
      <c r="E62" s="192">
        <f>+E6+E13+E20+E27+E35+E46+E52+E57</f>
        <v>536270</v>
      </c>
    </row>
    <row r="63" spans="1:5" s="183" customFormat="1" ht="12" customHeight="1" thickBot="1">
      <c r="A63" s="195" t="s">
        <v>245</v>
      </c>
      <c r="B63" s="163" t="s">
        <v>246</v>
      </c>
      <c r="C63" s="173">
        <f>+C64+C65+C66</f>
        <v>0</v>
      </c>
      <c r="D63" s="173">
        <f>+D64+D65+D66</f>
        <v>0</v>
      </c>
      <c r="E63" s="156">
        <f>+E64+E65+E66</f>
        <v>0</v>
      </c>
    </row>
    <row r="64" spans="1:5" s="183" customFormat="1" ht="12" customHeight="1">
      <c r="A64" s="136" t="s">
        <v>247</v>
      </c>
      <c r="B64" s="184" t="s">
        <v>248</v>
      </c>
      <c r="C64" s="177"/>
      <c r="D64" s="177"/>
      <c r="E64" s="160"/>
    </row>
    <row r="65" spans="1:5" s="183" customFormat="1" ht="12" customHeight="1">
      <c r="A65" s="135" t="s">
        <v>249</v>
      </c>
      <c r="B65" s="185" t="s">
        <v>250</v>
      </c>
      <c r="C65" s="177"/>
      <c r="D65" s="177"/>
      <c r="E65" s="160"/>
    </row>
    <row r="66" spans="1:5" s="183" customFormat="1" ht="12" customHeight="1" thickBot="1">
      <c r="A66" s="137" t="s">
        <v>251</v>
      </c>
      <c r="B66" s="121" t="s">
        <v>296</v>
      </c>
      <c r="C66" s="177"/>
      <c r="D66" s="177"/>
      <c r="E66" s="160"/>
    </row>
    <row r="67" spans="1:5" s="183" customFormat="1" ht="12" customHeight="1" thickBot="1">
      <c r="A67" s="195" t="s">
        <v>253</v>
      </c>
      <c r="B67" s="163" t="s">
        <v>254</v>
      </c>
      <c r="C67" s="173">
        <f>+C68+C69+C70+C71</f>
        <v>0</v>
      </c>
      <c r="D67" s="173">
        <f>+D68+D69+D70+D71</f>
        <v>300000</v>
      </c>
      <c r="E67" s="156">
        <f>+E68+E69+E70+E71</f>
        <v>300000</v>
      </c>
    </row>
    <row r="68" spans="1:5" s="183" customFormat="1" ht="13.5" customHeight="1">
      <c r="A68" s="136" t="s">
        <v>108</v>
      </c>
      <c r="B68" s="184" t="s">
        <v>255</v>
      </c>
      <c r="C68" s="177"/>
      <c r="D68" s="177">
        <v>300000</v>
      </c>
      <c r="E68" s="160">
        <v>300000</v>
      </c>
    </row>
    <row r="69" spans="1:5" s="183" customFormat="1" ht="12" customHeight="1">
      <c r="A69" s="135" t="s">
        <v>109</v>
      </c>
      <c r="B69" s="185" t="s">
        <v>256</v>
      </c>
      <c r="C69" s="177"/>
      <c r="D69" s="177"/>
      <c r="E69" s="160"/>
    </row>
    <row r="70" spans="1:5" s="183" customFormat="1" ht="12" customHeight="1">
      <c r="A70" s="135" t="s">
        <v>257</v>
      </c>
      <c r="B70" s="185" t="s">
        <v>258</v>
      </c>
      <c r="C70" s="177"/>
      <c r="D70" s="177"/>
      <c r="E70" s="160"/>
    </row>
    <row r="71" spans="1:5" s="183" customFormat="1" ht="12" customHeight="1" thickBot="1">
      <c r="A71" s="137" t="s">
        <v>259</v>
      </c>
      <c r="B71" s="186" t="s">
        <v>260</v>
      </c>
      <c r="C71" s="177"/>
      <c r="D71" s="177"/>
      <c r="E71" s="160"/>
    </row>
    <row r="72" spans="1:5" s="183" customFormat="1" ht="12" customHeight="1" thickBot="1">
      <c r="A72" s="195" t="s">
        <v>261</v>
      </c>
      <c r="B72" s="163" t="s">
        <v>262</v>
      </c>
      <c r="C72" s="173">
        <f>+C73+C74</f>
        <v>0</v>
      </c>
      <c r="D72" s="173">
        <f>+D73+D74</f>
        <v>55304</v>
      </c>
      <c r="E72" s="156">
        <f>+E73+E74</f>
        <v>55304</v>
      </c>
    </row>
    <row r="73" spans="1:5" s="183" customFormat="1" ht="12" customHeight="1">
      <c r="A73" s="136" t="s">
        <v>263</v>
      </c>
      <c r="B73" s="184" t="s">
        <v>264</v>
      </c>
      <c r="C73" s="177"/>
      <c r="D73" s="177">
        <v>55304</v>
      </c>
      <c r="E73" s="160">
        <v>55304</v>
      </c>
    </row>
    <row r="74" spans="1:5" s="183" customFormat="1" ht="12" customHeight="1" thickBot="1">
      <c r="A74" s="137" t="s">
        <v>265</v>
      </c>
      <c r="B74" s="186" t="s">
        <v>266</v>
      </c>
      <c r="C74" s="177"/>
      <c r="D74" s="177"/>
      <c r="E74" s="160"/>
    </row>
    <row r="75" spans="1:5" s="183" customFormat="1" ht="12" customHeight="1" thickBot="1">
      <c r="A75" s="195" t="s">
        <v>267</v>
      </c>
      <c r="B75" s="163" t="s">
        <v>268</v>
      </c>
      <c r="C75" s="173">
        <f>+C76+C77+C78</f>
        <v>0</v>
      </c>
      <c r="D75" s="173">
        <f>+D76+D77+D78</f>
        <v>5333</v>
      </c>
      <c r="E75" s="156">
        <f>+E76+E77+E78</f>
        <v>5333</v>
      </c>
    </row>
    <row r="76" spans="1:5" s="183" customFormat="1" ht="12" customHeight="1">
      <c r="A76" s="136" t="s">
        <v>269</v>
      </c>
      <c r="B76" s="184" t="s">
        <v>270</v>
      </c>
      <c r="C76" s="177"/>
      <c r="D76" s="177">
        <v>5333</v>
      </c>
      <c r="E76" s="160">
        <v>5333</v>
      </c>
    </row>
    <row r="77" spans="1:5" s="183" customFormat="1" ht="12" customHeight="1">
      <c r="A77" s="135" t="s">
        <v>271</v>
      </c>
      <c r="B77" s="185" t="s">
        <v>272</v>
      </c>
      <c r="C77" s="177"/>
      <c r="D77" s="177"/>
      <c r="E77" s="160"/>
    </row>
    <row r="78" spans="1:5" s="183" customFormat="1" ht="12" customHeight="1" thickBot="1">
      <c r="A78" s="137" t="s">
        <v>273</v>
      </c>
      <c r="B78" s="165" t="s">
        <v>274</v>
      </c>
      <c r="C78" s="177"/>
      <c r="D78" s="177"/>
      <c r="E78" s="160"/>
    </row>
    <row r="79" spans="1:5" s="183" customFormat="1" ht="12" customHeight="1" thickBot="1">
      <c r="A79" s="195" t="s">
        <v>275</v>
      </c>
      <c r="B79" s="163" t="s">
        <v>276</v>
      </c>
      <c r="C79" s="173">
        <f>+C80+C81+C82+C83</f>
        <v>0</v>
      </c>
      <c r="D79" s="173">
        <f>+D80+D81+D82+D83</f>
        <v>0</v>
      </c>
      <c r="E79" s="156">
        <f>+E80+E81+E82+E83</f>
        <v>0</v>
      </c>
    </row>
    <row r="80" spans="1:5" s="183" customFormat="1" ht="12" customHeight="1">
      <c r="A80" s="187" t="s">
        <v>277</v>
      </c>
      <c r="B80" s="184" t="s">
        <v>278</v>
      </c>
      <c r="C80" s="177"/>
      <c r="D80" s="177"/>
      <c r="E80" s="160"/>
    </row>
    <row r="81" spans="1:5" s="183" customFormat="1" ht="12" customHeight="1">
      <c r="A81" s="188" t="s">
        <v>279</v>
      </c>
      <c r="B81" s="185" t="s">
        <v>280</v>
      </c>
      <c r="C81" s="177"/>
      <c r="D81" s="177"/>
      <c r="E81" s="160"/>
    </row>
    <row r="82" spans="1:5" s="183" customFormat="1" ht="12" customHeight="1">
      <c r="A82" s="188" t="s">
        <v>281</v>
      </c>
      <c r="B82" s="185" t="s">
        <v>282</v>
      </c>
      <c r="C82" s="177"/>
      <c r="D82" s="177"/>
      <c r="E82" s="160"/>
    </row>
    <row r="83" spans="1:5" s="183" customFormat="1" ht="12" customHeight="1" thickBot="1">
      <c r="A83" s="196" t="s">
        <v>283</v>
      </c>
      <c r="B83" s="165" t="s">
        <v>284</v>
      </c>
      <c r="C83" s="177"/>
      <c r="D83" s="177"/>
      <c r="E83" s="160"/>
    </row>
    <row r="84" spans="1:5" s="183" customFormat="1" ht="12" customHeight="1" thickBot="1">
      <c r="A84" s="195" t="s">
        <v>285</v>
      </c>
      <c r="B84" s="163" t="s">
        <v>286</v>
      </c>
      <c r="C84" s="198"/>
      <c r="D84" s="198"/>
      <c r="E84" s="199"/>
    </row>
    <row r="85" spans="1:5" s="183" customFormat="1" ht="12" customHeight="1" thickBot="1">
      <c r="A85" s="195" t="s">
        <v>287</v>
      </c>
      <c r="B85" s="119" t="s">
        <v>288</v>
      </c>
      <c r="C85" s="179">
        <f>+C63+C67+C72+C75+C79+C84</f>
        <v>0</v>
      </c>
      <c r="D85" s="179">
        <f>+D63+D67+D72+D75+D79+D84</f>
        <v>360637</v>
      </c>
      <c r="E85" s="192">
        <f>+E63+E67+E72+E75+E79+E84</f>
        <v>360637</v>
      </c>
    </row>
    <row r="86" spans="1:5" s="183" customFormat="1" ht="12" customHeight="1" thickBot="1">
      <c r="A86" s="197" t="s">
        <v>289</v>
      </c>
      <c r="B86" s="122" t="s">
        <v>290</v>
      </c>
      <c r="C86" s="179">
        <f>+C62+C85</f>
        <v>291215</v>
      </c>
      <c r="D86" s="179">
        <f>+D62+D85</f>
        <v>899281</v>
      </c>
      <c r="E86" s="192">
        <f>+E62+E85</f>
        <v>896907</v>
      </c>
    </row>
    <row r="87" spans="1:5" s="183" customFormat="1" ht="12" customHeight="1">
      <c r="A87" s="117"/>
      <c r="B87" s="117"/>
      <c r="C87" s="118"/>
      <c r="D87" s="118"/>
      <c r="E87" s="118"/>
    </row>
    <row r="88" spans="1:5" ht="16.5" customHeight="1">
      <c r="A88" s="393" t="s">
        <v>36</v>
      </c>
      <c r="B88" s="393"/>
      <c r="C88" s="393"/>
      <c r="D88" s="393"/>
      <c r="E88" s="393"/>
    </row>
    <row r="89" spans="1:5" s="189" customFormat="1" ht="16.5" customHeight="1" thickBot="1">
      <c r="A89" s="32" t="s">
        <v>112</v>
      </c>
      <c r="B89" s="32"/>
      <c r="C89" s="150"/>
      <c r="D89" s="150"/>
      <c r="E89" s="150" t="s">
        <v>152</v>
      </c>
    </row>
    <row r="90" spans="1:5" s="189" customFormat="1" ht="16.5" customHeight="1">
      <c r="A90" s="394" t="s">
        <v>59</v>
      </c>
      <c r="B90" s="396" t="s">
        <v>173</v>
      </c>
      <c r="C90" s="398" t="str">
        <f>+C3</f>
        <v>2015. évi</v>
      </c>
      <c r="D90" s="398"/>
      <c r="E90" s="399"/>
    </row>
    <row r="91" spans="1:5" ht="38.1" customHeight="1" thickBot="1">
      <c r="A91" s="395"/>
      <c r="B91" s="397"/>
      <c r="C91" s="33" t="s">
        <v>174</v>
      </c>
      <c r="D91" s="33" t="s">
        <v>179</v>
      </c>
      <c r="E91" s="34" t="s">
        <v>180</v>
      </c>
    </row>
    <row r="92" spans="1:5" s="182" customFormat="1" ht="12" customHeight="1" thickBot="1">
      <c r="A92" s="146" t="s">
        <v>291</v>
      </c>
      <c r="B92" s="147" t="s">
        <v>292</v>
      </c>
      <c r="C92" s="147" t="s">
        <v>293</v>
      </c>
      <c r="D92" s="147" t="s">
        <v>294</v>
      </c>
      <c r="E92" s="148" t="s">
        <v>295</v>
      </c>
    </row>
    <row r="93" spans="1:5" ht="12" customHeight="1" thickBot="1">
      <c r="A93" s="143" t="s">
        <v>7</v>
      </c>
      <c r="B93" s="145" t="s">
        <v>297</v>
      </c>
      <c r="C93" s="172">
        <f>SUM(C94:C98)</f>
        <v>202776</v>
      </c>
      <c r="D93" s="172">
        <f>SUM(D94:D98)</f>
        <v>382258</v>
      </c>
      <c r="E93" s="127">
        <f>SUM(E94:E98)</f>
        <v>372185</v>
      </c>
    </row>
    <row r="94" spans="1:5" ht="12" customHeight="1">
      <c r="A94" s="138" t="s">
        <v>71</v>
      </c>
      <c r="B94" s="131" t="s">
        <v>37</v>
      </c>
      <c r="C94" s="82">
        <v>95637</v>
      </c>
      <c r="D94" s="82">
        <v>194113</v>
      </c>
      <c r="E94" s="126">
        <v>194113</v>
      </c>
    </row>
    <row r="95" spans="1:5" ht="12" customHeight="1">
      <c r="A95" s="135" t="s">
        <v>72</v>
      </c>
      <c r="B95" s="129" t="s">
        <v>133</v>
      </c>
      <c r="C95" s="174">
        <v>19837</v>
      </c>
      <c r="D95" s="174">
        <v>33644</v>
      </c>
      <c r="E95" s="157">
        <v>33644</v>
      </c>
    </row>
    <row r="96" spans="1:5" ht="12" customHeight="1">
      <c r="A96" s="135" t="s">
        <v>73</v>
      </c>
      <c r="B96" s="129" t="s">
        <v>100</v>
      </c>
      <c r="C96" s="176">
        <v>68430</v>
      </c>
      <c r="D96" s="176">
        <v>100084</v>
      </c>
      <c r="E96" s="159">
        <v>90019</v>
      </c>
    </row>
    <row r="97" spans="1:5" ht="12" customHeight="1">
      <c r="A97" s="135" t="s">
        <v>74</v>
      </c>
      <c r="B97" s="132" t="s">
        <v>134</v>
      </c>
      <c r="C97" s="176">
        <v>15947</v>
      </c>
      <c r="D97" s="176">
        <v>31411</v>
      </c>
      <c r="E97" s="159">
        <v>31403</v>
      </c>
    </row>
    <row r="98" spans="1:5" ht="12" customHeight="1">
      <c r="A98" s="135" t="s">
        <v>83</v>
      </c>
      <c r="B98" s="140" t="s">
        <v>135</v>
      </c>
      <c r="C98" s="176">
        <f>SUM(C99:C108)</f>
        <v>2925</v>
      </c>
      <c r="D98" s="176">
        <f t="shared" ref="D98:E98" si="1">SUM(D99:D108)</f>
        <v>23006</v>
      </c>
      <c r="E98" s="176">
        <f t="shared" si="1"/>
        <v>23006</v>
      </c>
    </row>
    <row r="99" spans="1:5" ht="12" customHeight="1">
      <c r="A99" s="135" t="s">
        <v>75</v>
      </c>
      <c r="B99" s="129" t="s">
        <v>492</v>
      </c>
      <c r="C99" s="176"/>
      <c r="D99" s="176">
        <v>13767</v>
      </c>
      <c r="E99" s="159">
        <v>13767</v>
      </c>
    </row>
    <row r="100" spans="1:5" ht="12" customHeight="1">
      <c r="A100" s="135" t="s">
        <v>76</v>
      </c>
      <c r="B100" s="152" t="s">
        <v>298</v>
      </c>
      <c r="C100" s="176"/>
      <c r="D100" s="176"/>
      <c r="E100" s="159"/>
    </row>
    <row r="101" spans="1:5" ht="12" customHeight="1">
      <c r="A101" s="135" t="s">
        <v>84</v>
      </c>
      <c r="B101" s="153" t="s">
        <v>299</v>
      </c>
      <c r="C101" s="176"/>
      <c r="D101" s="176"/>
      <c r="E101" s="159"/>
    </row>
    <row r="102" spans="1:5" ht="12" customHeight="1">
      <c r="A102" s="135" t="s">
        <v>85</v>
      </c>
      <c r="B102" s="153" t="s">
        <v>300</v>
      </c>
      <c r="C102" s="176"/>
      <c r="D102" s="176"/>
      <c r="E102" s="159"/>
    </row>
    <row r="103" spans="1:5" ht="12" customHeight="1">
      <c r="A103" s="135" t="s">
        <v>86</v>
      </c>
      <c r="B103" s="152" t="s">
        <v>301</v>
      </c>
      <c r="C103" s="176">
        <v>200</v>
      </c>
      <c r="D103" s="176"/>
      <c r="E103" s="159"/>
    </row>
    <row r="104" spans="1:5" ht="12" customHeight="1">
      <c r="A104" s="135" t="s">
        <v>87</v>
      </c>
      <c r="B104" s="152" t="s">
        <v>302</v>
      </c>
      <c r="C104" s="176"/>
      <c r="D104" s="176"/>
      <c r="E104" s="159"/>
    </row>
    <row r="105" spans="1:5" ht="12" customHeight="1">
      <c r="A105" s="135" t="s">
        <v>89</v>
      </c>
      <c r="B105" s="153" t="s">
        <v>303</v>
      </c>
      <c r="C105" s="176"/>
      <c r="D105" s="176">
        <v>5016</v>
      </c>
      <c r="E105" s="159">
        <v>5016</v>
      </c>
    </row>
    <row r="106" spans="1:5" ht="12" customHeight="1">
      <c r="A106" s="134" t="s">
        <v>136</v>
      </c>
      <c r="B106" s="154" t="s">
        <v>304</v>
      </c>
      <c r="C106" s="176"/>
      <c r="D106" s="176"/>
      <c r="E106" s="159"/>
    </row>
    <row r="107" spans="1:5" ht="12" customHeight="1">
      <c r="A107" s="135" t="s">
        <v>305</v>
      </c>
      <c r="B107" s="154" t="s">
        <v>306</v>
      </c>
      <c r="C107" s="176"/>
      <c r="D107" s="176"/>
      <c r="E107" s="159"/>
    </row>
    <row r="108" spans="1:5" ht="12" customHeight="1" thickBot="1">
      <c r="A108" s="139" t="s">
        <v>307</v>
      </c>
      <c r="B108" s="155" t="s">
        <v>308</v>
      </c>
      <c r="C108" s="83">
        <v>2725</v>
      </c>
      <c r="D108" s="83">
        <v>4223</v>
      </c>
      <c r="E108" s="120">
        <v>4223</v>
      </c>
    </row>
    <row r="109" spans="1:5" ht="12" customHeight="1" thickBot="1">
      <c r="A109" s="141" t="s">
        <v>8</v>
      </c>
      <c r="B109" s="144" t="s">
        <v>309</v>
      </c>
      <c r="C109" s="173">
        <f>+C110+C112+C114</f>
        <v>23731</v>
      </c>
      <c r="D109" s="173">
        <f>+D110+D112+D114</f>
        <v>117728</v>
      </c>
      <c r="E109" s="156">
        <f>+E110+E112+E114</f>
        <v>79425</v>
      </c>
    </row>
    <row r="110" spans="1:5" ht="12" customHeight="1">
      <c r="A110" s="136" t="s">
        <v>77</v>
      </c>
      <c r="B110" s="129" t="s">
        <v>151</v>
      </c>
      <c r="C110" s="175">
        <v>23731</v>
      </c>
      <c r="D110" s="175">
        <v>92805</v>
      </c>
      <c r="E110" s="158">
        <v>54502</v>
      </c>
    </row>
    <row r="111" spans="1:5" ht="12" customHeight="1">
      <c r="A111" s="136" t="s">
        <v>78</v>
      </c>
      <c r="B111" s="133" t="s">
        <v>310</v>
      </c>
      <c r="C111" s="175">
        <v>20593</v>
      </c>
      <c r="D111" s="175">
        <v>27201</v>
      </c>
      <c r="E111" s="158">
        <v>27201</v>
      </c>
    </row>
    <row r="112" spans="1:5">
      <c r="A112" s="136" t="s">
        <v>79</v>
      </c>
      <c r="B112" s="133" t="s">
        <v>137</v>
      </c>
      <c r="C112" s="174"/>
      <c r="D112" s="174">
        <v>2489</v>
      </c>
      <c r="E112" s="157">
        <v>2489</v>
      </c>
    </row>
    <row r="113" spans="1:5" ht="12" customHeight="1">
      <c r="A113" s="136" t="s">
        <v>80</v>
      </c>
      <c r="B113" s="133" t="s">
        <v>311</v>
      </c>
      <c r="C113" s="174"/>
      <c r="D113" s="174"/>
      <c r="E113" s="157"/>
    </row>
    <row r="114" spans="1:5" ht="12" customHeight="1">
      <c r="A114" s="136" t="s">
        <v>81</v>
      </c>
      <c r="B114" s="165" t="s">
        <v>154</v>
      </c>
      <c r="C114" s="174">
        <f>SUM(C115:C122)</f>
        <v>0</v>
      </c>
      <c r="D114" s="174">
        <f t="shared" ref="D114:E114" si="2">SUM(D115:D122)</f>
        <v>22434</v>
      </c>
      <c r="E114" s="293">
        <f t="shared" si="2"/>
        <v>22434</v>
      </c>
    </row>
    <row r="115" spans="1:5" ht="21.75" customHeight="1">
      <c r="A115" s="136" t="s">
        <v>88</v>
      </c>
      <c r="B115" s="164" t="s">
        <v>312</v>
      </c>
      <c r="C115" s="174"/>
      <c r="D115" s="174"/>
      <c r="E115" s="157"/>
    </row>
    <row r="116" spans="1:5" ht="24" customHeight="1">
      <c r="A116" s="136" t="s">
        <v>90</v>
      </c>
      <c r="B116" s="180" t="s">
        <v>313</v>
      </c>
      <c r="C116" s="174"/>
      <c r="D116" s="174">
        <v>5000</v>
      </c>
      <c r="E116" s="157">
        <v>5000</v>
      </c>
    </row>
    <row r="117" spans="1:5" ht="12" customHeight="1">
      <c r="A117" s="136" t="s">
        <v>138</v>
      </c>
      <c r="B117" s="153" t="s">
        <v>300</v>
      </c>
      <c r="C117" s="174"/>
      <c r="D117" s="174"/>
      <c r="E117" s="157"/>
    </row>
    <row r="118" spans="1:5" ht="12" customHeight="1">
      <c r="A118" s="136" t="s">
        <v>139</v>
      </c>
      <c r="B118" s="153" t="s">
        <v>314</v>
      </c>
      <c r="C118" s="174"/>
      <c r="D118" s="174">
        <v>1327</v>
      </c>
      <c r="E118" s="157">
        <v>1327</v>
      </c>
    </row>
    <row r="119" spans="1:5" ht="12" customHeight="1">
      <c r="A119" s="136" t="s">
        <v>140</v>
      </c>
      <c r="B119" s="153" t="s">
        <v>315</v>
      </c>
      <c r="C119" s="174"/>
      <c r="D119" s="174"/>
      <c r="E119" s="157"/>
    </row>
    <row r="120" spans="1:5" s="200" customFormat="1" ht="12" customHeight="1">
      <c r="A120" s="136" t="s">
        <v>316</v>
      </c>
      <c r="B120" s="153" t="s">
        <v>303</v>
      </c>
      <c r="C120" s="174"/>
      <c r="D120" s="174">
        <v>16107</v>
      </c>
      <c r="E120" s="157">
        <v>16107</v>
      </c>
    </row>
    <row r="121" spans="1:5" ht="12" customHeight="1">
      <c r="A121" s="136" t="s">
        <v>317</v>
      </c>
      <c r="B121" s="153" t="s">
        <v>318</v>
      </c>
      <c r="C121" s="174"/>
      <c r="D121" s="174"/>
      <c r="E121" s="157"/>
    </row>
    <row r="122" spans="1:5" ht="12" customHeight="1" thickBot="1">
      <c r="A122" s="134" t="s">
        <v>319</v>
      </c>
      <c r="B122" s="153" t="s">
        <v>320</v>
      </c>
      <c r="C122" s="176"/>
      <c r="D122" s="176"/>
      <c r="E122" s="159"/>
    </row>
    <row r="123" spans="1:5" ht="12" customHeight="1" thickBot="1">
      <c r="A123" s="141" t="s">
        <v>9</v>
      </c>
      <c r="B123" s="149" t="s">
        <v>321</v>
      </c>
      <c r="C123" s="173">
        <f>+C124+C125</f>
        <v>400</v>
      </c>
      <c r="D123" s="173">
        <f>+D124+D125</f>
        <v>0</v>
      </c>
      <c r="E123" s="156">
        <f>+E124+E125</f>
        <v>0</v>
      </c>
    </row>
    <row r="124" spans="1:5" ht="12" customHeight="1">
      <c r="A124" s="136" t="s">
        <v>60</v>
      </c>
      <c r="B124" s="130" t="s">
        <v>46</v>
      </c>
      <c r="C124" s="175">
        <v>400</v>
      </c>
      <c r="D124" s="175"/>
      <c r="E124" s="158"/>
    </row>
    <row r="125" spans="1:5" ht="12" customHeight="1" thickBot="1">
      <c r="A125" s="137" t="s">
        <v>61</v>
      </c>
      <c r="B125" s="133" t="s">
        <v>47</v>
      </c>
      <c r="C125" s="176"/>
      <c r="D125" s="176"/>
      <c r="E125" s="159"/>
    </row>
    <row r="126" spans="1:5" ht="12" customHeight="1" thickBot="1">
      <c r="A126" s="141" t="s">
        <v>10</v>
      </c>
      <c r="B126" s="149" t="s">
        <v>322</v>
      </c>
      <c r="C126" s="173">
        <f>+C93+C109+C123</f>
        <v>226907</v>
      </c>
      <c r="D126" s="173">
        <f>+D93+D109+D123</f>
        <v>499986</v>
      </c>
      <c r="E126" s="156">
        <f>+E93+E109+E123</f>
        <v>451610</v>
      </c>
    </row>
    <row r="127" spans="1:5" ht="12" customHeight="1" thickBot="1">
      <c r="A127" s="141" t="s">
        <v>11</v>
      </c>
      <c r="B127" s="149" t="s">
        <v>323</v>
      </c>
      <c r="C127" s="173">
        <f>+C128+C129+C130</f>
        <v>0</v>
      </c>
      <c r="D127" s="173">
        <f>+D128+D129+D130</f>
        <v>0</v>
      </c>
      <c r="E127" s="156">
        <f>+E128+E129+E130</f>
        <v>0</v>
      </c>
    </row>
    <row r="128" spans="1:5" ht="12" customHeight="1">
      <c r="A128" s="136" t="s">
        <v>64</v>
      </c>
      <c r="B128" s="130" t="s">
        <v>324</v>
      </c>
      <c r="C128" s="174"/>
      <c r="D128" s="174"/>
      <c r="E128" s="157"/>
    </row>
    <row r="129" spans="1:9" ht="12" customHeight="1">
      <c r="A129" s="136" t="s">
        <v>65</v>
      </c>
      <c r="B129" s="130" t="s">
        <v>325</v>
      </c>
      <c r="C129" s="174"/>
      <c r="D129" s="174"/>
      <c r="E129" s="157"/>
    </row>
    <row r="130" spans="1:9" ht="12" customHeight="1" thickBot="1">
      <c r="A130" s="134" t="s">
        <v>66</v>
      </c>
      <c r="B130" s="128" t="s">
        <v>326</v>
      </c>
      <c r="C130" s="174"/>
      <c r="D130" s="174"/>
      <c r="E130" s="157"/>
    </row>
    <row r="131" spans="1:9" ht="12" customHeight="1" thickBot="1">
      <c r="A131" s="141" t="s">
        <v>12</v>
      </c>
      <c r="B131" s="149" t="s">
        <v>327</v>
      </c>
      <c r="C131" s="173">
        <f>+C132+C133+C135+C134</f>
        <v>0</v>
      </c>
      <c r="D131" s="173">
        <f>+D132+D133+D135+D134</f>
        <v>300000</v>
      </c>
      <c r="E131" s="156">
        <f>+E132+E133+E135+E134</f>
        <v>300000</v>
      </c>
    </row>
    <row r="132" spans="1:9" ht="12" customHeight="1">
      <c r="A132" s="136" t="s">
        <v>67</v>
      </c>
      <c r="B132" s="130" t="s">
        <v>328</v>
      </c>
      <c r="C132" s="174"/>
      <c r="D132" s="174">
        <v>300000</v>
      </c>
      <c r="E132" s="157">
        <v>300000</v>
      </c>
    </row>
    <row r="133" spans="1:9" ht="12" customHeight="1">
      <c r="A133" s="136" t="s">
        <v>68</v>
      </c>
      <c r="B133" s="130" t="s">
        <v>329</v>
      </c>
      <c r="C133" s="174"/>
      <c r="D133" s="174"/>
      <c r="E133" s="157"/>
    </row>
    <row r="134" spans="1:9" ht="12" customHeight="1">
      <c r="A134" s="136" t="s">
        <v>225</v>
      </c>
      <c r="B134" s="130" t="s">
        <v>330</v>
      </c>
      <c r="C134" s="174"/>
      <c r="D134" s="174"/>
      <c r="E134" s="157"/>
    </row>
    <row r="135" spans="1:9" ht="12" customHeight="1" thickBot="1">
      <c r="A135" s="134" t="s">
        <v>227</v>
      </c>
      <c r="B135" s="128" t="s">
        <v>331</v>
      </c>
      <c r="C135" s="174"/>
      <c r="D135" s="174"/>
      <c r="E135" s="157"/>
    </row>
    <row r="136" spans="1:9" ht="12" customHeight="1" thickBot="1">
      <c r="A136" s="141" t="s">
        <v>13</v>
      </c>
      <c r="B136" s="149" t="s">
        <v>332</v>
      </c>
      <c r="C136" s="179">
        <f>+C137+C138+C139+C140</f>
        <v>0</v>
      </c>
      <c r="D136" s="179">
        <f>+D137+D138+D139+D140</f>
        <v>5333</v>
      </c>
      <c r="E136" s="192">
        <f>+E137+E138+E139+E140</f>
        <v>4484</v>
      </c>
    </row>
    <row r="137" spans="1:9" ht="12" customHeight="1">
      <c r="A137" s="136" t="s">
        <v>69</v>
      </c>
      <c r="B137" s="130" t="s">
        <v>333</v>
      </c>
      <c r="C137" s="174"/>
      <c r="D137" s="174"/>
      <c r="E137" s="157"/>
    </row>
    <row r="138" spans="1:9" ht="12" customHeight="1">
      <c r="A138" s="136" t="s">
        <v>70</v>
      </c>
      <c r="B138" s="130" t="s">
        <v>334</v>
      </c>
      <c r="C138" s="174"/>
      <c r="D138" s="174">
        <v>5333</v>
      </c>
      <c r="E138" s="157">
        <v>4484</v>
      </c>
    </row>
    <row r="139" spans="1:9" ht="12" customHeight="1">
      <c r="A139" s="136" t="s">
        <v>234</v>
      </c>
      <c r="B139" s="130" t="s">
        <v>335</v>
      </c>
      <c r="C139" s="174"/>
      <c r="D139" s="174"/>
      <c r="E139" s="157"/>
    </row>
    <row r="140" spans="1:9" ht="12" customHeight="1" thickBot="1">
      <c r="A140" s="134" t="s">
        <v>236</v>
      </c>
      <c r="B140" s="128" t="s">
        <v>336</v>
      </c>
      <c r="C140" s="174"/>
      <c r="D140" s="174"/>
      <c r="E140" s="157"/>
    </row>
    <row r="141" spans="1:9" ht="15" customHeight="1" thickBot="1">
      <c r="A141" s="141" t="s">
        <v>14</v>
      </c>
      <c r="B141" s="149" t="s">
        <v>337</v>
      </c>
      <c r="C141" s="84">
        <f>+C142+C143+C144+C145</f>
        <v>0</v>
      </c>
      <c r="D141" s="84">
        <f>+D142+D143+D144+D145</f>
        <v>0</v>
      </c>
      <c r="E141" s="125">
        <f>+E142+E143+E144+E145</f>
        <v>0</v>
      </c>
      <c r="F141" s="190"/>
      <c r="G141" s="191"/>
      <c r="H141" s="191"/>
      <c r="I141" s="191"/>
    </row>
    <row r="142" spans="1:9" s="183" customFormat="1" ht="12.95" customHeight="1">
      <c r="A142" s="136" t="s">
        <v>131</v>
      </c>
      <c r="B142" s="130" t="s">
        <v>338</v>
      </c>
      <c r="C142" s="174"/>
      <c r="D142" s="174"/>
      <c r="E142" s="157"/>
    </row>
    <row r="143" spans="1:9" ht="12.75" customHeight="1">
      <c r="A143" s="136" t="s">
        <v>132</v>
      </c>
      <c r="B143" s="130" t="s">
        <v>339</v>
      </c>
      <c r="C143" s="174"/>
      <c r="D143" s="174"/>
      <c r="E143" s="157"/>
    </row>
    <row r="144" spans="1:9" ht="12.75" customHeight="1">
      <c r="A144" s="136" t="s">
        <v>153</v>
      </c>
      <c r="B144" s="130" t="s">
        <v>340</v>
      </c>
      <c r="C144" s="174"/>
      <c r="D144" s="174"/>
      <c r="E144" s="157"/>
    </row>
    <row r="145" spans="1:5" ht="12.75" customHeight="1" thickBot="1">
      <c r="A145" s="136" t="s">
        <v>242</v>
      </c>
      <c r="B145" s="130" t="s">
        <v>341</v>
      </c>
      <c r="C145" s="174"/>
      <c r="D145" s="174"/>
      <c r="E145" s="157"/>
    </row>
    <row r="146" spans="1:5" ht="16.5" thickBot="1">
      <c r="A146" s="141" t="s">
        <v>15</v>
      </c>
      <c r="B146" s="149" t="s">
        <v>342</v>
      </c>
      <c r="C146" s="123">
        <f>+C127+C131+C136+C141</f>
        <v>0</v>
      </c>
      <c r="D146" s="123">
        <f>+D127+D131+D136+D141</f>
        <v>305333</v>
      </c>
      <c r="E146" s="124">
        <f>+E127+E131+E136+E141</f>
        <v>304484</v>
      </c>
    </row>
    <row r="147" spans="1:5" ht="16.5" thickBot="1">
      <c r="A147" s="166" t="s">
        <v>16</v>
      </c>
      <c r="B147" s="169" t="s">
        <v>343</v>
      </c>
      <c r="C147" s="123">
        <f>+C126+C146</f>
        <v>226907</v>
      </c>
      <c r="D147" s="123">
        <f>+D126+D146</f>
        <v>805319</v>
      </c>
      <c r="E147" s="124">
        <f>+E126+E146</f>
        <v>756094</v>
      </c>
    </row>
    <row r="149" spans="1:5" ht="18.75" customHeight="1">
      <c r="A149" s="392" t="s">
        <v>344</v>
      </c>
      <c r="B149" s="392"/>
      <c r="C149" s="392"/>
      <c r="D149" s="392"/>
      <c r="E149" s="392"/>
    </row>
    <row r="150" spans="1:5" ht="13.5" customHeight="1" thickBot="1">
      <c r="A150" s="151" t="s">
        <v>113</v>
      </c>
      <c r="B150" s="151"/>
      <c r="C150" s="181"/>
      <c r="E150" s="168" t="s">
        <v>152</v>
      </c>
    </row>
    <row r="151" spans="1:5" ht="21.75" thickBot="1">
      <c r="A151" s="141">
        <v>1</v>
      </c>
      <c r="B151" s="144" t="s">
        <v>345</v>
      </c>
      <c r="C151" s="167">
        <f>+C62-C126</f>
        <v>64308</v>
      </c>
      <c r="D151" s="167">
        <f>+D62-D126</f>
        <v>38658</v>
      </c>
      <c r="E151" s="167">
        <f>+E62-E126</f>
        <v>84660</v>
      </c>
    </row>
    <row r="152" spans="1:5" ht="21.75" thickBot="1">
      <c r="A152" s="141" t="s">
        <v>8</v>
      </c>
      <c r="B152" s="144" t="s">
        <v>346</v>
      </c>
      <c r="C152" s="167">
        <f>+C85-C146</f>
        <v>0</v>
      </c>
      <c r="D152" s="167">
        <f>+D85-D146</f>
        <v>55304</v>
      </c>
      <c r="E152" s="167">
        <f>+E85-E146</f>
        <v>56153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170" customFormat="1" ht="12.75" customHeight="1">
      <c r="C162" s="171"/>
      <c r="D162" s="171"/>
      <c r="E162" s="171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Tiszaszőlős Községi Önkormányzat
2015. ÉVI ZÁRSZÁMADÁS
KÖTELEZŐ FELADATAINAK MÉRLEGE 
&amp;R&amp;"Times New Roman CE,Félkövér dőlt"&amp;11 1.2. melléklet a ....../2016. (......) önkormányzati rendelethez</oddHeader>
  </headerFooter>
  <rowBreaks count="1" manualBreakCount="1">
    <brk id="8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zoomScale="130" zoomScaleNormal="130" zoomScaleSheetLayoutView="100" workbookViewId="0">
      <selection activeCell="B12" sqref="B12"/>
    </sheetView>
  </sheetViews>
  <sheetFormatPr defaultRowHeight="15.75"/>
  <cols>
    <col min="1" max="1" width="9.5" style="170" customWidth="1"/>
    <col min="2" max="2" width="60.83203125" style="170" customWidth="1"/>
    <col min="3" max="5" width="15.83203125" style="171" customWidth="1"/>
    <col min="6" max="16384" width="9.33203125" style="181"/>
  </cols>
  <sheetData>
    <row r="1" spans="1:5" ht="15.95" customHeight="1">
      <c r="A1" s="393" t="s">
        <v>4</v>
      </c>
      <c r="B1" s="393"/>
      <c r="C1" s="393"/>
      <c r="D1" s="393"/>
      <c r="E1" s="393"/>
    </row>
    <row r="2" spans="1:5" ht="15.95" customHeight="1" thickBot="1">
      <c r="A2" s="31" t="s">
        <v>111</v>
      </c>
      <c r="B2" s="31"/>
      <c r="C2" s="168"/>
      <c r="D2" s="168"/>
      <c r="E2" s="168" t="s">
        <v>152</v>
      </c>
    </row>
    <row r="3" spans="1:5" ht="15.95" customHeight="1">
      <c r="A3" s="394" t="s">
        <v>59</v>
      </c>
      <c r="B3" s="396" t="s">
        <v>6</v>
      </c>
      <c r="C3" s="398" t="str">
        <f>+'1.1.sz.mell.'!C3:E3</f>
        <v>2015. évi</v>
      </c>
      <c r="D3" s="398"/>
      <c r="E3" s="399"/>
    </row>
    <row r="4" spans="1:5" ht="38.1" customHeight="1" thickBot="1">
      <c r="A4" s="395"/>
      <c r="B4" s="397"/>
      <c r="C4" s="33" t="s">
        <v>174</v>
      </c>
      <c r="D4" s="33" t="s">
        <v>179</v>
      </c>
      <c r="E4" s="34" t="s">
        <v>180</v>
      </c>
    </row>
    <row r="5" spans="1:5" s="182" customFormat="1" ht="12" customHeight="1" thickBot="1">
      <c r="A5" s="146" t="s">
        <v>291</v>
      </c>
      <c r="B5" s="147" t="s">
        <v>292</v>
      </c>
      <c r="C5" s="147" t="s">
        <v>293</v>
      </c>
      <c r="D5" s="147" t="s">
        <v>294</v>
      </c>
      <c r="E5" s="193" t="s">
        <v>295</v>
      </c>
    </row>
    <row r="6" spans="1:5" s="183" customFormat="1" ht="12" customHeight="1" thickBot="1">
      <c r="A6" s="141" t="s">
        <v>7</v>
      </c>
      <c r="B6" s="142" t="s">
        <v>185</v>
      </c>
      <c r="C6" s="173">
        <f>SUM(C7:C12)</f>
        <v>0</v>
      </c>
      <c r="D6" s="173">
        <f>SUM(D7:D12)</f>
        <v>0</v>
      </c>
      <c r="E6" s="156">
        <f>SUM(E7:E12)</f>
        <v>0</v>
      </c>
    </row>
    <row r="7" spans="1:5" s="183" customFormat="1" ht="12" customHeight="1">
      <c r="A7" s="136" t="s">
        <v>71</v>
      </c>
      <c r="B7" s="184" t="s">
        <v>186</v>
      </c>
      <c r="C7" s="175"/>
      <c r="D7" s="175"/>
      <c r="E7" s="158"/>
    </row>
    <row r="8" spans="1:5" s="183" customFormat="1" ht="12" customHeight="1">
      <c r="A8" s="135" t="s">
        <v>72</v>
      </c>
      <c r="B8" s="185" t="s">
        <v>187</v>
      </c>
      <c r="C8" s="174"/>
      <c r="D8" s="174"/>
      <c r="E8" s="157"/>
    </row>
    <row r="9" spans="1:5" s="183" customFormat="1" ht="12" customHeight="1">
      <c r="A9" s="135" t="s">
        <v>73</v>
      </c>
      <c r="B9" s="185" t="s">
        <v>188</v>
      </c>
      <c r="C9" s="174"/>
      <c r="D9" s="174"/>
      <c r="E9" s="157"/>
    </row>
    <row r="10" spans="1:5" s="183" customFormat="1" ht="12" customHeight="1">
      <c r="A10" s="135" t="s">
        <v>74</v>
      </c>
      <c r="B10" s="185" t="s">
        <v>189</v>
      </c>
      <c r="C10" s="174"/>
      <c r="D10" s="174"/>
      <c r="E10" s="157"/>
    </row>
    <row r="11" spans="1:5" s="183" customFormat="1" ht="12" customHeight="1">
      <c r="A11" s="135" t="s">
        <v>107</v>
      </c>
      <c r="B11" s="391" t="s">
        <v>523</v>
      </c>
      <c r="C11" s="174"/>
      <c r="D11" s="174"/>
      <c r="E11" s="157"/>
    </row>
    <row r="12" spans="1:5" s="183" customFormat="1" ht="12" customHeight="1" thickBot="1">
      <c r="A12" s="137" t="s">
        <v>75</v>
      </c>
      <c r="B12" s="121" t="s">
        <v>524</v>
      </c>
      <c r="C12" s="176"/>
      <c r="D12" s="176"/>
      <c r="E12" s="159"/>
    </row>
    <row r="13" spans="1:5" s="183" customFormat="1" ht="12" customHeight="1" thickBot="1">
      <c r="A13" s="141" t="s">
        <v>8</v>
      </c>
      <c r="B13" s="163" t="s">
        <v>190</v>
      </c>
      <c r="C13" s="173">
        <f>SUM(C14:C18)</f>
        <v>0</v>
      </c>
      <c r="D13" s="173">
        <f>SUM(D14:D18)</f>
        <v>0</v>
      </c>
      <c r="E13" s="156">
        <f>SUM(E14:E18)</f>
        <v>0</v>
      </c>
    </row>
    <row r="14" spans="1:5" s="183" customFormat="1" ht="12" customHeight="1">
      <c r="A14" s="136" t="s">
        <v>77</v>
      </c>
      <c r="B14" s="184" t="s">
        <v>191</v>
      </c>
      <c r="C14" s="175"/>
      <c r="D14" s="175"/>
      <c r="E14" s="158"/>
    </row>
    <row r="15" spans="1:5" s="183" customFormat="1" ht="12" customHeight="1">
      <c r="A15" s="135" t="s">
        <v>78</v>
      </c>
      <c r="B15" s="185" t="s">
        <v>192</v>
      </c>
      <c r="C15" s="174"/>
      <c r="D15" s="174"/>
      <c r="E15" s="157"/>
    </row>
    <row r="16" spans="1:5" s="183" customFormat="1" ht="12" customHeight="1">
      <c r="A16" s="135" t="s">
        <v>79</v>
      </c>
      <c r="B16" s="185" t="s">
        <v>193</v>
      </c>
      <c r="C16" s="174"/>
      <c r="D16" s="174"/>
      <c r="E16" s="157"/>
    </row>
    <row r="17" spans="1:5" s="183" customFormat="1" ht="12" customHeight="1">
      <c r="A17" s="135" t="s">
        <v>80</v>
      </c>
      <c r="B17" s="185" t="s">
        <v>194</v>
      </c>
      <c r="C17" s="174"/>
      <c r="D17" s="174"/>
      <c r="E17" s="157"/>
    </row>
    <row r="18" spans="1:5" s="183" customFormat="1" ht="12" customHeight="1">
      <c r="A18" s="135" t="s">
        <v>81</v>
      </c>
      <c r="B18" s="185" t="s">
        <v>195</v>
      </c>
      <c r="C18" s="174"/>
      <c r="D18" s="174"/>
      <c r="E18" s="157"/>
    </row>
    <row r="19" spans="1:5" s="183" customFormat="1" ht="12" customHeight="1" thickBot="1">
      <c r="A19" s="137" t="s">
        <v>88</v>
      </c>
      <c r="B19" s="186" t="s">
        <v>196</v>
      </c>
      <c r="C19" s="176"/>
      <c r="D19" s="176"/>
      <c r="E19" s="159"/>
    </row>
    <row r="20" spans="1:5" s="183" customFormat="1" ht="12" customHeight="1" thickBot="1">
      <c r="A20" s="141" t="s">
        <v>9</v>
      </c>
      <c r="B20" s="142" t="s">
        <v>197</v>
      </c>
      <c r="C20" s="173">
        <f>SUM(C21:C25)</f>
        <v>0</v>
      </c>
      <c r="D20" s="173">
        <f>SUM(D21:D25)</f>
        <v>0</v>
      </c>
      <c r="E20" s="156">
        <f>SUM(E21:E25)</f>
        <v>0</v>
      </c>
    </row>
    <row r="21" spans="1:5" s="183" customFormat="1" ht="12" customHeight="1">
      <c r="A21" s="136" t="s">
        <v>60</v>
      </c>
      <c r="B21" s="184" t="s">
        <v>198</v>
      </c>
      <c r="C21" s="175"/>
      <c r="D21" s="175"/>
      <c r="E21" s="158"/>
    </row>
    <row r="22" spans="1:5" s="183" customFormat="1" ht="12" customHeight="1">
      <c r="A22" s="135" t="s">
        <v>61</v>
      </c>
      <c r="B22" s="185" t="s">
        <v>199</v>
      </c>
      <c r="C22" s="174"/>
      <c r="D22" s="174"/>
      <c r="E22" s="157"/>
    </row>
    <row r="23" spans="1:5" s="183" customFormat="1" ht="12" customHeight="1">
      <c r="A23" s="135" t="s">
        <v>62</v>
      </c>
      <c r="B23" s="185" t="s">
        <v>200</v>
      </c>
      <c r="C23" s="174"/>
      <c r="D23" s="174"/>
      <c r="E23" s="157"/>
    </row>
    <row r="24" spans="1:5" s="183" customFormat="1" ht="12" customHeight="1">
      <c r="A24" s="135" t="s">
        <v>63</v>
      </c>
      <c r="B24" s="185" t="s">
        <v>201</v>
      </c>
      <c r="C24" s="174"/>
      <c r="D24" s="174"/>
      <c r="E24" s="157"/>
    </row>
    <row r="25" spans="1:5" s="183" customFormat="1" ht="12" customHeight="1">
      <c r="A25" s="135" t="s">
        <v>121</v>
      </c>
      <c r="B25" s="185" t="s">
        <v>202</v>
      </c>
      <c r="C25" s="174"/>
      <c r="D25" s="174"/>
      <c r="E25" s="157"/>
    </row>
    <row r="26" spans="1:5" s="183" customFormat="1" ht="12" customHeight="1" thickBot="1">
      <c r="A26" s="137" t="s">
        <v>122</v>
      </c>
      <c r="B26" s="186" t="s">
        <v>203</v>
      </c>
      <c r="C26" s="176"/>
      <c r="D26" s="176"/>
      <c r="E26" s="159"/>
    </row>
    <row r="27" spans="1:5" s="183" customFormat="1" ht="12" customHeight="1" thickBot="1">
      <c r="A27" s="141" t="s">
        <v>123</v>
      </c>
      <c r="B27" s="142" t="s">
        <v>475</v>
      </c>
      <c r="C27" s="179">
        <f>SUM(C28:C33)</f>
        <v>0</v>
      </c>
      <c r="D27" s="179">
        <f>SUM(D28:D33)</f>
        <v>0</v>
      </c>
      <c r="E27" s="192">
        <f>SUM(E28:E33)</f>
        <v>0</v>
      </c>
    </row>
    <row r="28" spans="1:5" s="183" customFormat="1" ht="12" customHeight="1">
      <c r="A28" s="136" t="s">
        <v>204</v>
      </c>
      <c r="B28" s="184" t="s">
        <v>486</v>
      </c>
      <c r="C28" s="175"/>
      <c r="D28" s="175">
        <f>+D29+D30</f>
        <v>0</v>
      </c>
      <c r="E28" s="158">
        <f>+E29+E30</f>
        <v>0</v>
      </c>
    </row>
    <row r="29" spans="1:5" s="183" customFormat="1" ht="12" customHeight="1">
      <c r="A29" s="135" t="s">
        <v>205</v>
      </c>
      <c r="B29" s="376" t="s">
        <v>487</v>
      </c>
      <c r="C29" s="174"/>
      <c r="D29" s="174"/>
      <c r="E29" s="157"/>
    </row>
    <row r="30" spans="1:5" s="183" customFormat="1" ht="12" customHeight="1">
      <c r="A30" s="135" t="s">
        <v>206</v>
      </c>
      <c r="B30" s="376" t="s">
        <v>488</v>
      </c>
      <c r="C30" s="174"/>
      <c r="D30" s="174"/>
      <c r="E30" s="157"/>
    </row>
    <row r="31" spans="1:5" s="183" customFormat="1" ht="12" customHeight="1">
      <c r="A31" s="135" t="s">
        <v>490</v>
      </c>
      <c r="B31" s="376" t="s">
        <v>489</v>
      </c>
      <c r="C31" s="174"/>
      <c r="D31" s="174"/>
      <c r="E31" s="157"/>
    </row>
    <row r="32" spans="1:5" s="183" customFormat="1" ht="12" customHeight="1">
      <c r="A32" s="135" t="s">
        <v>476</v>
      </c>
      <c r="B32" s="185" t="s">
        <v>491</v>
      </c>
      <c r="C32" s="174"/>
      <c r="D32" s="174"/>
      <c r="E32" s="157"/>
    </row>
    <row r="33" spans="1:5" s="183" customFormat="1" ht="12" customHeight="1">
      <c r="A33" s="135" t="s">
        <v>477</v>
      </c>
      <c r="B33" s="164" t="s">
        <v>207</v>
      </c>
      <c r="C33" s="174"/>
      <c r="D33" s="174"/>
      <c r="E33" s="293"/>
    </row>
    <row r="34" spans="1:5" s="183" customFormat="1" ht="12" customHeight="1" thickBot="1">
      <c r="A34" s="139" t="s">
        <v>478</v>
      </c>
      <c r="B34" s="377" t="s">
        <v>208</v>
      </c>
      <c r="C34" s="83"/>
      <c r="D34" s="83"/>
      <c r="E34" s="297"/>
    </row>
    <row r="35" spans="1:5" s="183" customFormat="1" ht="12" customHeight="1" thickBot="1">
      <c r="A35" s="141" t="s">
        <v>11</v>
      </c>
      <c r="B35" s="142" t="s">
        <v>209</v>
      </c>
      <c r="C35" s="173">
        <f>SUM(C36:C45)</f>
        <v>6350</v>
      </c>
      <c r="D35" s="173">
        <f>SUM(D36:D45)</f>
        <v>5938</v>
      </c>
      <c r="E35" s="156">
        <f>SUM(E36:E45)</f>
        <v>5891</v>
      </c>
    </row>
    <row r="36" spans="1:5" s="183" customFormat="1" ht="12" customHeight="1">
      <c r="A36" s="136" t="s">
        <v>64</v>
      </c>
      <c r="B36" s="184" t="s">
        <v>210</v>
      </c>
      <c r="C36" s="175"/>
      <c r="D36" s="175"/>
      <c r="E36" s="158"/>
    </row>
    <row r="37" spans="1:5" s="183" customFormat="1" ht="12" customHeight="1">
      <c r="A37" s="135" t="s">
        <v>65</v>
      </c>
      <c r="B37" s="185" t="s">
        <v>211</v>
      </c>
      <c r="C37" s="174"/>
      <c r="D37" s="174"/>
      <c r="E37" s="157"/>
    </row>
    <row r="38" spans="1:5" s="183" customFormat="1" ht="12" customHeight="1">
      <c r="A38" s="135" t="s">
        <v>66</v>
      </c>
      <c r="B38" s="185" t="s">
        <v>212</v>
      </c>
      <c r="C38" s="174">
        <v>6350</v>
      </c>
      <c r="D38" s="174">
        <v>5938</v>
      </c>
      <c r="E38" s="157">
        <v>5891</v>
      </c>
    </row>
    <row r="39" spans="1:5" s="183" customFormat="1" ht="12" customHeight="1">
      <c r="A39" s="135" t="s">
        <v>125</v>
      </c>
      <c r="B39" s="185" t="s">
        <v>213</v>
      </c>
      <c r="C39" s="174"/>
      <c r="D39" s="174"/>
      <c r="E39" s="157"/>
    </row>
    <row r="40" spans="1:5" s="183" customFormat="1" ht="12" customHeight="1">
      <c r="A40" s="135" t="s">
        <v>126</v>
      </c>
      <c r="B40" s="185" t="s">
        <v>214</v>
      </c>
      <c r="C40" s="174"/>
      <c r="D40" s="174"/>
      <c r="E40" s="157"/>
    </row>
    <row r="41" spans="1:5" s="183" customFormat="1" ht="12" customHeight="1">
      <c r="A41" s="135" t="s">
        <v>127</v>
      </c>
      <c r="B41" s="185" t="s">
        <v>215</v>
      </c>
      <c r="C41" s="174"/>
      <c r="D41" s="174"/>
      <c r="E41" s="157"/>
    </row>
    <row r="42" spans="1:5" s="183" customFormat="1" ht="12" customHeight="1">
      <c r="A42" s="135" t="s">
        <v>128</v>
      </c>
      <c r="B42" s="185" t="s">
        <v>216</v>
      </c>
      <c r="C42" s="174"/>
      <c r="D42" s="174"/>
      <c r="E42" s="157"/>
    </row>
    <row r="43" spans="1:5" s="183" customFormat="1" ht="12" customHeight="1">
      <c r="A43" s="135" t="s">
        <v>129</v>
      </c>
      <c r="B43" s="185" t="s">
        <v>217</v>
      </c>
      <c r="C43" s="174"/>
      <c r="D43" s="174"/>
      <c r="E43" s="157"/>
    </row>
    <row r="44" spans="1:5" s="183" customFormat="1" ht="12" customHeight="1">
      <c r="A44" s="135" t="s">
        <v>218</v>
      </c>
      <c r="B44" s="185" t="s">
        <v>219</v>
      </c>
      <c r="C44" s="177"/>
      <c r="D44" s="177"/>
      <c r="E44" s="160"/>
    </row>
    <row r="45" spans="1:5" s="183" customFormat="1" ht="12" customHeight="1" thickBot="1">
      <c r="A45" s="137" t="s">
        <v>220</v>
      </c>
      <c r="B45" s="186" t="s">
        <v>221</v>
      </c>
      <c r="C45" s="178"/>
      <c r="D45" s="178"/>
      <c r="E45" s="161"/>
    </row>
    <row r="46" spans="1:5" s="183" customFormat="1" ht="12" customHeight="1" thickBot="1">
      <c r="A46" s="141" t="s">
        <v>12</v>
      </c>
      <c r="B46" s="142" t="s">
        <v>222</v>
      </c>
      <c r="C46" s="173">
        <f>SUM(C47:C51)</f>
        <v>0</v>
      </c>
      <c r="D46" s="173">
        <f>SUM(D47:D51)</f>
        <v>0</v>
      </c>
      <c r="E46" s="156">
        <f>SUM(E47:E51)</f>
        <v>0</v>
      </c>
    </row>
    <row r="47" spans="1:5" s="183" customFormat="1" ht="12" customHeight="1">
      <c r="A47" s="136" t="s">
        <v>67</v>
      </c>
      <c r="B47" s="184" t="s">
        <v>223</v>
      </c>
      <c r="C47" s="194"/>
      <c r="D47" s="194"/>
      <c r="E47" s="162"/>
    </row>
    <row r="48" spans="1:5" s="183" customFormat="1" ht="12" customHeight="1">
      <c r="A48" s="135" t="s">
        <v>68</v>
      </c>
      <c r="B48" s="185" t="s">
        <v>224</v>
      </c>
      <c r="C48" s="177"/>
      <c r="D48" s="177"/>
      <c r="E48" s="160"/>
    </row>
    <row r="49" spans="1:5" s="183" customFormat="1" ht="12" customHeight="1">
      <c r="A49" s="135" t="s">
        <v>225</v>
      </c>
      <c r="B49" s="185" t="s">
        <v>226</v>
      </c>
      <c r="C49" s="177"/>
      <c r="D49" s="177"/>
      <c r="E49" s="160"/>
    </row>
    <row r="50" spans="1:5" s="183" customFormat="1" ht="12" customHeight="1">
      <c r="A50" s="135" t="s">
        <v>227</v>
      </c>
      <c r="B50" s="185" t="s">
        <v>228</v>
      </c>
      <c r="C50" s="177"/>
      <c r="D50" s="177"/>
      <c r="E50" s="160"/>
    </row>
    <row r="51" spans="1:5" s="183" customFormat="1" ht="12" customHeight="1" thickBot="1">
      <c r="A51" s="137" t="s">
        <v>229</v>
      </c>
      <c r="B51" s="186" t="s">
        <v>230</v>
      </c>
      <c r="C51" s="178"/>
      <c r="D51" s="178"/>
      <c r="E51" s="161"/>
    </row>
    <row r="52" spans="1:5" s="183" customFormat="1" ht="17.25" customHeight="1" thickBot="1">
      <c r="A52" s="141" t="s">
        <v>130</v>
      </c>
      <c r="B52" s="142" t="s">
        <v>231</v>
      </c>
      <c r="C52" s="173">
        <f>SUM(C53:C55)</f>
        <v>240</v>
      </c>
      <c r="D52" s="173">
        <f>SUM(D53:D55)</f>
        <v>240</v>
      </c>
      <c r="E52" s="156">
        <f>SUM(E53:E55)</f>
        <v>240</v>
      </c>
    </row>
    <row r="53" spans="1:5" s="183" customFormat="1" ht="12" customHeight="1">
      <c r="A53" s="136" t="s">
        <v>69</v>
      </c>
      <c r="B53" s="184" t="s">
        <v>232</v>
      </c>
      <c r="C53" s="175"/>
      <c r="D53" s="175"/>
      <c r="E53" s="158"/>
    </row>
    <row r="54" spans="1:5" s="183" customFormat="1" ht="12" customHeight="1">
      <c r="A54" s="135" t="s">
        <v>70</v>
      </c>
      <c r="B54" s="185" t="s">
        <v>233</v>
      </c>
      <c r="C54" s="174"/>
      <c r="D54" s="174"/>
      <c r="E54" s="157"/>
    </row>
    <row r="55" spans="1:5" s="183" customFormat="1" ht="12" customHeight="1">
      <c r="A55" s="135" t="s">
        <v>234</v>
      </c>
      <c r="B55" s="185" t="s">
        <v>235</v>
      </c>
      <c r="C55" s="174">
        <v>240</v>
      </c>
      <c r="D55" s="174">
        <v>240</v>
      </c>
      <c r="E55" s="157">
        <v>240</v>
      </c>
    </row>
    <row r="56" spans="1:5" s="183" customFormat="1" ht="12" customHeight="1" thickBot="1">
      <c r="A56" s="137" t="s">
        <v>236</v>
      </c>
      <c r="B56" s="186" t="s">
        <v>237</v>
      </c>
      <c r="C56" s="176"/>
      <c r="D56" s="176"/>
      <c r="E56" s="159"/>
    </row>
    <row r="57" spans="1:5" s="183" customFormat="1" ht="12" customHeight="1" thickBot="1">
      <c r="A57" s="141" t="s">
        <v>14</v>
      </c>
      <c r="B57" s="163" t="s">
        <v>238</v>
      </c>
      <c r="C57" s="173">
        <f>SUM(C58:C60)</f>
        <v>0</v>
      </c>
      <c r="D57" s="173">
        <f>SUM(D58:D60)</f>
        <v>0</v>
      </c>
      <c r="E57" s="156">
        <f>SUM(E58:E60)</f>
        <v>0</v>
      </c>
    </row>
    <row r="58" spans="1:5" s="183" customFormat="1" ht="12" customHeight="1">
      <c r="A58" s="136" t="s">
        <v>131</v>
      </c>
      <c r="B58" s="184" t="s">
        <v>239</v>
      </c>
      <c r="C58" s="177"/>
      <c r="D58" s="177"/>
      <c r="E58" s="160"/>
    </row>
    <row r="59" spans="1:5" s="183" customFormat="1" ht="12" customHeight="1">
      <c r="A59" s="135" t="s">
        <v>132</v>
      </c>
      <c r="B59" s="185" t="s">
        <v>240</v>
      </c>
      <c r="C59" s="177"/>
      <c r="D59" s="177"/>
      <c r="E59" s="160"/>
    </row>
    <row r="60" spans="1:5" s="183" customFormat="1" ht="12" customHeight="1">
      <c r="A60" s="135" t="s">
        <v>153</v>
      </c>
      <c r="B60" s="185" t="s">
        <v>241</v>
      </c>
      <c r="C60" s="177"/>
      <c r="D60" s="177"/>
      <c r="E60" s="160"/>
    </row>
    <row r="61" spans="1:5" s="183" customFormat="1" ht="12" customHeight="1" thickBot="1">
      <c r="A61" s="137" t="s">
        <v>242</v>
      </c>
      <c r="B61" s="186" t="s">
        <v>243</v>
      </c>
      <c r="C61" s="177"/>
      <c r="D61" s="177"/>
      <c r="E61" s="160"/>
    </row>
    <row r="62" spans="1:5" s="183" customFormat="1" ht="12" customHeight="1" thickBot="1">
      <c r="A62" s="141" t="s">
        <v>15</v>
      </c>
      <c r="B62" s="142" t="s">
        <v>244</v>
      </c>
      <c r="C62" s="179">
        <f>+C6+C13+C20+C27+C35+C46+C52+C57</f>
        <v>6590</v>
      </c>
      <c r="D62" s="179">
        <f>+D6+D13+D20+D27+D35+D46+D52+D57</f>
        <v>6178</v>
      </c>
      <c r="E62" s="192">
        <f>+E6+E13+E20+E27+E35+E46+E52+E57</f>
        <v>6131</v>
      </c>
    </row>
    <row r="63" spans="1:5" s="183" customFormat="1" ht="12" customHeight="1" thickBot="1">
      <c r="A63" s="195" t="s">
        <v>245</v>
      </c>
      <c r="B63" s="163" t="s">
        <v>246</v>
      </c>
      <c r="C63" s="173">
        <f>+C64+C65+C66</f>
        <v>0</v>
      </c>
      <c r="D63" s="173">
        <f>+D64+D65+D66</f>
        <v>0</v>
      </c>
      <c r="E63" s="156">
        <f>+E64+E65+E66</f>
        <v>0</v>
      </c>
    </row>
    <row r="64" spans="1:5" s="183" customFormat="1" ht="12" customHeight="1">
      <c r="A64" s="136" t="s">
        <v>247</v>
      </c>
      <c r="B64" s="184" t="s">
        <v>248</v>
      </c>
      <c r="C64" s="177"/>
      <c r="D64" s="177"/>
      <c r="E64" s="160"/>
    </row>
    <row r="65" spans="1:5" s="183" customFormat="1" ht="12" customHeight="1">
      <c r="A65" s="135" t="s">
        <v>249</v>
      </c>
      <c r="B65" s="185" t="s">
        <v>250</v>
      </c>
      <c r="C65" s="177"/>
      <c r="D65" s="177"/>
      <c r="E65" s="160"/>
    </row>
    <row r="66" spans="1:5" s="183" customFormat="1" ht="12" customHeight="1" thickBot="1">
      <c r="A66" s="137" t="s">
        <v>251</v>
      </c>
      <c r="B66" s="121" t="s">
        <v>296</v>
      </c>
      <c r="C66" s="177"/>
      <c r="D66" s="177"/>
      <c r="E66" s="160"/>
    </row>
    <row r="67" spans="1:5" s="183" customFormat="1" ht="12" customHeight="1" thickBot="1">
      <c r="A67" s="195" t="s">
        <v>253</v>
      </c>
      <c r="B67" s="163" t="s">
        <v>254</v>
      </c>
      <c r="C67" s="173">
        <f>+C68+C69+C70+C71</f>
        <v>0</v>
      </c>
      <c r="D67" s="173">
        <f>+D68+D69+D70+D71</f>
        <v>0</v>
      </c>
      <c r="E67" s="156">
        <f>+E68+E69+E70+E71</f>
        <v>0</v>
      </c>
    </row>
    <row r="68" spans="1:5" s="183" customFormat="1" ht="13.5" customHeight="1">
      <c r="A68" s="136" t="s">
        <v>108</v>
      </c>
      <c r="B68" s="184" t="s">
        <v>255</v>
      </c>
      <c r="C68" s="177"/>
      <c r="D68" s="177"/>
      <c r="E68" s="160"/>
    </row>
    <row r="69" spans="1:5" s="183" customFormat="1" ht="12" customHeight="1">
      <c r="A69" s="135" t="s">
        <v>109</v>
      </c>
      <c r="B69" s="185" t="s">
        <v>256</v>
      </c>
      <c r="C69" s="177"/>
      <c r="D69" s="177"/>
      <c r="E69" s="160"/>
    </row>
    <row r="70" spans="1:5" s="183" customFormat="1" ht="12" customHeight="1">
      <c r="A70" s="135" t="s">
        <v>257</v>
      </c>
      <c r="B70" s="185" t="s">
        <v>258</v>
      </c>
      <c r="C70" s="177"/>
      <c r="D70" s="177"/>
      <c r="E70" s="160"/>
    </row>
    <row r="71" spans="1:5" s="183" customFormat="1" ht="12" customHeight="1" thickBot="1">
      <c r="A71" s="137" t="s">
        <v>259</v>
      </c>
      <c r="B71" s="186" t="s">
        <v>260</v>
      </c>
      <c r="C71" s="177"/>
      <c r="D71" s="177"/>
      <c r="E71" s="160"/>
    </row>
    <row r="72" spans="1:5" s="183" customFormat="1" ht="12" customHeight="1" thickBot="1">
      <c r="A72" s="195" t="s">
        <v>261</v>
      </c>
      <c r="B72" s="163" t="s">
        <v>262</v>
      </c>
      <c r="C72" s="173">
        <f>+C73+C74</f>
        <v>0</v>
      </c>
      <c r="D72" s="173">
        <f>+D73+D74</f>
        <v>0</v>
      </c>
      <c r="E72" s="156">
        <f>+E73+E74</f>
        <v>0</v>
      </c>
    </row>
    <row r="73" spans="1:5" s="183" customFormat="1" ht="12" customHeight="1">
      <c r="A73" s="136" t="s">
        <v>263</v>
      </c>
      <c r="B73" s="184" t="s">
        <v>264</v>
      </c>
      <c r="C73" s="177"/>
      <c r="D73" s="177"/>
      <c r="E73" s="160"/>
    </row>
    <row r="74" spans="1:5" s="183" customFormat="1" ht="12" customHeight="1" thickBot="1">
      <c r="A74" s="137" t="s">
        <v>265</v>
      </c>
      <c r="B74" s="186" t="s">
        <v>266</v>
      </c>
      <c r="C74" s="177"/>
      <c r="D74" s="177"/>
      <c r="E74" s="160"/>
    </row>
    <row r="75" spans="1:5" s="183" customFormat="1" ht="12" customHeight="1" thickBot="1">
      <c r="A75" s="195" t="s">
        <v>267</v>
      </c>
      <c r="B75" s="163" t="s">
        <v>268</v>
      </c>
      <c r="C75" s="173">
        <f>+C76+C77+C78</f>
        <v>70363</v>
      </c>
      <c r="D75" s="173">
        <f>+D76+D77+D78</f>
        <v>32651</v>
      </c>
      <c r="E75" s="156">
        <f>+E76+E77+E78</f>
        <v>32651</v>
      </c>
    </row>
    <row r="76" spans="1:5" s="183" customFormat="1" ht="12" customHeight="1">
      <c r="A76" s="136" t="s">
        <v>269</v>
      </c>
      <c r="B76" s="184" t="s">
        <v>270</v>
      </c>
      <c r="C76" s="177"/>
      <c r="D76" s="177"/>
      <c r="E76" s="160"/>
    </row>
    <row r="77" spans="1:5" s="183" customFormat="1" ht="12" customHeight="1">
      <c r="A77" s="135" t="s">
        <v>271</v>
      </c>
      <c r="B77" s="185" t="s">
        <v>272</v>
      </c>
      <c r="C77" s="177"/>
      <c r="D77" s="177"/>
      <c r="E77" s="160"/>
    </row>
    <row r="78" spans="1:5" s="183" customFormat="1" ht="12" customHeight="1" thickBot="1">
      <c r="A78" s="137" t="s">
        <v>273</v>
      </c>
      <c r="B78" s="165" t="s">
        <v>274</v>
      </c>
      <c r="C78" s="177">
        <v>70363</v>
      </c>
      <c r="D78" s="177">
        <v>32651</v>
      </c>
      <c r="E78" s="160">
        <v>32651</v>
      </c>
    </row>
    <row r="79" spans="1:5" s="183" customFormat="1" ht="12" customHeight="1" thickBot="1">
      <c r="A79" s="195" t="s">
        <v>275</v>
      </c>
      <c r="B79" s="163" t="s">
        <v>276</v>
      </c>
      <c r="C79" s="173">
        <f>+C80+C81+C82+C83</f>
        <v>0</v>
      </c>
      <c r="D79" s="173">
        <f>+D80+D81+D82+D83</f>
        <v>0</v>
      </c>
      <c r="E79" s="156">
        <f>+E80+E81+E82+E83</f>
        <v>0</v>
      </c>
    </row>
    <row r="80" spans="1:5" s="183" customFormat="1" ht="12" customHeight="1">
      <c r="A80" s="187" t="s">
        <v>277</v>
      </c>
      <c r="B80" s="184" t="s">
        <v>278</v>
      </c>
      <c r="C80" s="177"/>
      <c r="D80" s="177"/>
      <c r="E80" s="160"/>
    </row>
    <row r="81" spans="1:5" s="183" customFormat="1" ht="12" customHeight="1">
      <c r="A81" s="188" t="s">
        <v>279</v>
      </c>
      <c r="B81" s="185" t="s">
        <v>280</v>
      </c>
      <c r="C81" s="177"/>
      <c r="D81" s="177"/>
      <c r="E81" s="160"/>
    </row>
    <row r="82" spans="1:5" s="183" customFormat="1" ht="12" customHeight="1">
      <c r="A82" s="188" t="s">
        <v>281</v>
      </c>
      <c r="B82" s="185" t="s">
        <v>282</v>
      </c>
      <c r="C82" s="177"/>
      <c r="D82" s="177"/>
      <c r="E82" s="160"/>
    </row>
    <row r="83" spans="1:5" s="183" customFormat="1" ht="12" customHeight="1" thickBot="1">
      <c r="A83" s="196" t="s">
        <v>283</v>
      </c>
      <c r="B83" s="165" t="s">
        <v>284</v>
      </c>
      <c r="C83" s="177"/>
      <c r="D83" s="177"/>
      <c r="E83" s="160"/>
    </row>
    <row r="84" spans="1:5" s="183" customFormat="1" ht="12" customHeight="1" thickBot="1">
      <c r="A84" s="195" t="s">
        <v>285</v>
      </c>
      <c r="B84" s="163" t="s">
        <v>286</v>
      </c>
      <c r="C84" s="198"/>
      <c r="D84" s="198"/>
      <c r="E84" s="199"/>
    </row>
    <row r="85" spans="1:5" s="183" customFormat="1" ht="12" customHeight="1" thickBot="1">
      <c r="A85" s="195" t="s">
        <v>287</v>
      </c>
      <c r="B85" s="119" t="s">
        <v>288</v>
      </c>
      <c r="C85" s="179">
        <f>+C63+C67+C72+C75+C79+C84</f>
        <v>70363</v>
      </c>
      <c r="D85" s="179">
        <f>+D63+D67+D72+D75+D79+D84</f>
        <v>32651</v>
      </c>
      <c r="E85" s="192">
        <f>+E63+E67+E72+E75+E79+E84</f>
        <v>32651</v>
      </c>
    </row>
    <row r="86" spans="1:5" s="183" customFormat="1" ht="12" customHeight="1" thickBot="1">
      <c r="A86" s="197" t="s">
        <v>289</v>
      </c>
      <c r="B86" s="122" t="s">
        <v>290</v>
      </c>
      <c r="C86" s="179">
        <f>+C62+C85</f>
        <v>76953</v>
      </c>
      <c r="D86" s="179">
        <f>+D62+D85</f>
        <v>38829</v>
      </c>
      <c r="E86" s="192">
        <f>+E62+E85</f>
        <v>38782</v>
      </c>
    </row>
    <row r="87" spans="1:5" s="183" customFormat="1" ht="12" customHeight="1">
      <c r="A87" s="117"/>
      <c r="B87" s="117"/>
      <c r="C87" s="118"/>
      <c r="D87" s="118"/>
      <c r="E87" s="118"/>
    </row>
    <row r="88" spans="1:5" ht="16.5" customHeight="1">
      <c r="A88" s="393" t="s">
        <v>36</v>
      </c>
      <c r="B88" s="393"/>
      <c r="C88" s="393"/>
      <c r="D88" s="393"/>
      <c r="E88" s="393"/>
    </row>
    <row r="89" spans="1:5" s="189" customFormat="1" ht="16.5" customHeight="1" thickBot="1">
      <c r="A89" s="32" t="s">
        <v>112</v>
      </c>
      <c r="B89" s="32"/>
      <c r="C89" s="150"/>
      <c r="D89" s="150"/>
      <c r="E89" s="150" t="s">
        <v>152</v>
      </c>
    </row>
    <row r="90" spans="1:5" s="189" customFormat="1" ht="16.5" customHeight="1">
      <c r="A90" s="394" t="s">
        <v>59</v>
      </c>
      <c r="B90" s="396" t="s">
        <v>173</v>
      </c>
      <c r="C90" s="398" t="str">
        <f>+C3</f>
        <v>2015. évi</v>
      </c>
      <c r="D90" s="398"/>
      <c r="E90" s="399"/>
    </row>
    <row r="91" spans="1:5" ht="38.1" customHeight="1" thickBot="1">
      <c r="A91" s="395"/>
      <c r="B91" s="397"/>
      <c r="C91" s="33" t="s">
        <v>174</v>
      </c>
      <c r="D91" s="33" t="s">
        <v>179</v>
      </c>
      <c r="E91" s="34" t="s">
        <v>180</v>
      </c>
    </row>
    <row r="92" spans="1:5" s="182" customFormat="1" ht="12" customHeight="1" thickBot="1">
      <c r="A92" s="146" t="s">
        <v>291</v>
      </c>
      <c r="B92" s="147" t="s">
        <v>292</v>
      </c>
      <c r="C92" s="147" t="s">
        <v>293</v>
      </c>
      <c r="D92" s="147" t="s">
        <v>294</v>
      </c>
      <c r="E92" s="148" t="s">
        <v>295</v>
      </c>
    </row>
    <row r="93" spans="1:5" ht="12" customHeight="1" thickBot="1">
      <c r="A93" s="143" t="s">
        <v>7</v>
      </c>
      <c r="B93" s="145" t="s">
        <v>297</v>
      </c>
      <c r="C93" s="172">
        <f>SUM(C94:C98)</f>
        <v>15893</v>
      </c>
      <c r="D93" s="172">
        <f>SUM(D94:D98)</f>
        <v>16305</v>
      </c>
      <c r="E93" s="127">
        <f>SUM(E94:E98)</f>
        <v>16228</v>
      </c>
    </row>
    <row r="94" spans="1:5" ht="12" customHeight="1">
      <c r="A94" s="138" t="s">
        <v>71</v>
      </c>
      <c r="B94" s="131" t="s">
        <v>37</v>
      </c>
      <c r="C94" s="82">
        <v>3125</v>
      </c>
      <c r="D94" s="82">
        <v>4171</v>
      </c>
      <c r="E94" s="126">
        <v>4171</v>
      </c>
    </row>
    <row r="95" spans="1:5" ht="12" customHeight="1">
      <c r="A95" s="135" t="s">
        <v>72</v>
      </c>
      <c r="B95" s="129" t="s">
        <v>133</v>
      </c>
      <c r="C95" s="174">
        <v>990</v>
      </c>
      <c r="D95" s="174">
        <v>1126</v>
      </c>
      <c r="E95" s="157">
        <v>1126</v>
      </c>
    </row>
    <row r="96" spans="1:5" ht="12" customHeight="1">
      <c r="A96" s="135" t="s">
        <v>73</v>
      </c>
      <c r="B96" s="129" t="s">
        <v>100</v>
      </c>
      <c r="C96" s="176">
        <v>10243</v>
      </c>
      <c r="D96" s="176">
        <v>8555</v>
      </c>
      <c r="E96" s="159">
        <v>8478</v>
      </c>
    </row>
    <row r="97" spans="1:5" ht="12" customHeight="1">
      <c r="A97" s="135" t="s">
        <v>74</v>
      </c>
      <c r="B97" s="132" t="s">
        <v>134</v>
      </c>
      <c r="C97" s="176">
        <v>350</v>
      </c>
      <c r="D97" s="176">
        <v>300</v>
      </c>
      <c r="E97" s="159">
        <v>300</v>
      </c>
    </row>
    <row r="98" spans="1:5" ht="12" customHeight="1">
      <c r="A98" s="135" t="s">
        <v>83</v>
      </c>
      <c r="B98" s="140" t="s">
        <v>135</v>
      </c>
      <c r="C98" s="176">
        <f>SUM(C99:C108)</f>
        <v>1185</v>
      </c>
      <c r="D98" s="176">
        <f t="shared" ref="D98:E98" si="0">SUM(D99:D108)</f>
        <v>2153</v>
      </c>
      <c r="E98" s="293">
        <f t="shared" si="0"/>
        <v>2153</v>
      </c>
    </row>
    <row r="99" spans="1:5" ht="12" customHeight="1">
      <c r="A99" s="135" t="s">
        <v>75</v>
      </c>
      <c r="B99" s="129" t="s">
        <v>492</v>
      </c>
      <c r="C99" s="176"/>
      <c r="D99" s="176"/>
      <c r="E99" s="159"/>
    </row>
    <row r="100" spans="1:5" ht="12" customHeight="1">
      <c r="A100" s="135" t="s">
        <v>76</v>
      </c>
      <c r="B100" s="152" t="s">
        <v>298</v>
      </c>
      <c r="C100" s="176"/>
      <c r="D100" s="176"/>
      <c r="E100" s="159"/>
    </row>
    <row r="101" spans="1:5" ht="12" customHeight="1">
      <c r="A101" s="135" t="s">
        <v>84</v>
      </c>
      <c r="B101" s="153" t="s">
        <v>299</v>
      </c>
      <c r="C101" s="176"/>
      <c r="D101" s="176"/>
      <c r="E101" s="159"/>
    </row>
    <row r="102" spans="1:5" ht="12" customHeight="1">
      <c r="A102" s="135" t="s">
        <v>85</v>
      </c>
      <c r="B102" s="153" t="s">
        <v>300</v>
      </c>
      <c r="C102" s="176"/>
      <c r="D102" s="176"/>
      <c r="E102" s="159"/>
    </row>
    <row r="103" spans="1:5" ht="12" customHeight="1">
      <c r="A103" s="135" t="s">
        <v>86</v>
      </c>
      <c r="B103" s="152" t="s">
        <v>301</v>
      </c>
      <c r="C103" s="176">
        <v>300</v>
      </c>
      <c r="D103" s="176">
        <v>474</v>
      </c>
      <c r="E103" s="159">
        <v>474</v>
      </c>
    </row>
    <row r="104" spans="1:5" ht="12" customHeight="1">
      <c r="A104" s="135" t="s">
        <v>87</v>
      </c>
      <c r="B104" s="152" t="s">
        <v>302</v>
      </c>
      <c r="C104" s="176"/>
      <c r="D104" s="176"/>
      <c r="E104" s="159"/>
    </row>
    <row r="105" spans="1:5" ht="12" customHeight="1">
      <c r="A105" s="135" t="s">
        <v>89</v>
      </c>
      <c r="B105" s="153" t="s">
        <v>303</v>
      </c>
      <c r="C105" s="176"/>
      <c r="D105" s="176"/>
      <c r="E105" s="159"/>
    </row>
    <row r="106" spans="1:5" ht="12" customHeight="1">
      <c r="A106" s="134" t="s">
        <v>136</v>
      </c>
      <c r="B106" s="154" t="s">
        <v>304</v>
      </c>
      <c r="C106" s="176"/>
      <c r="D106" s="176"/>
      <c r="E106" s="159"/>
    </row>
    <row r="107" spans="1:5" ht="12" customHeight="1">
      <c r="A107" s="135" t="s">
        <v>305</v>
      </c>
      <c r="B107" s="154" t="s">
        <v>306</v>
      </c>
      <c r="C107" s="176"/>
      <c r="D107" s="176"/>
      <c r="E107" s="159"/>
    </row>
    <row r="108" spans="1:5" ht="12" customHeight="1" thickBot="1">
      <c r="A108" s="139" t="s">
        <v>307</v>
      </c>
      <c r="B108" s="155" t="s">
        <v>308</v>
      </c>
      <c r="C108" s="83">
        <v>885</v>
      </c>
      <c r="D108" s="83">
        <v>1679</v>
      </c>
      <c r="E108" s="120">
        <v>1679</v>
      </c>
    </row>
    <row r="109" spans="1:5" ht="12" customHeight="1" thickBot="1">
      <c r="A109" s="141" t="s">
        <v>8</v>
      </c>
      <c r="B109" s="144" t="s">
        <v>309</v>
      </c>
      <c r="C109" s="173">
        <f>+C110+C112+C114</f>
        <v>74808</v>
      </c>
      <c r="D109" s="173">
        <f>+D110+D112+D114</f>
        <v>28568</v>
      </c>
      <c r="E109" s="156">
        <f>+E110+E112+E114</f>
        <v>28568</v>
      </c>
    </row>
    <row r="110" spans="1:5" ht="12" customHeight="1">
      <c r="A110" s="136" t="s">
        <v>77</v>
      </c>
      <c r="B110" s="129" t="s">
        <v>151</v>
      </c>
      <c r="C110" s="175">
        <v>63590</v>
      </c>
      <c r="D110" s="175">
        <v>27207</v>
      </c>
      <c r="E110" s="158">
        <v>27207</v>
      </c>
    </row>
    <row r="111" spans="1:5" ht="12" customHeight="1">
      <c r="A111" s="136" t="s">
        <v>78</v>
      </c>
      <c r="B111" s="133" t="s">
        <v>310</v>
      </c>
      <c r="C111" s="175"/>
      <c r="D111" s="175"/>
      <c r="E111" s="158"/>
    </row>
    <row r="112" spans="1:5">
      <c r="A112" s="136" t="s">
        <v>79</v>
      </c>
      <c r="B112" s="133" t="s">
        <v>137</v>
      </c>
      <c r="C112" s="174">
        <v>11218</v>
      </c>
      <c r="D112" s="174">
        <v>1361</v>
      </c>
      <c r="E112" s="157">
        <v>1361</v>
      </c>
    </row>
    <row r="113" spans="1:5" ht="12" customHeight="1">
      <c r="A113" s="136" t="s">
        <v>80</v>
      </c>
      <c r="B113" s="133" t="s">
        <v>311</v>
      </c>
      <c r="C113" s="174"/>
      <c r="D113" s="174"/>
      <c r="E113" s="157"/>
    </row>
    <row r="114" spans="1:5" ht="12" customHeight="1">
      <c r="A114" s="136" t="s">
        <v>81</v>
      </c>
      <c r="B114" s="165" t="s">
        <v>154</v>
      </c>
      <c r="C114" s="174">
        <f>SUM(C115:C122)</f>
        <v>0</v>
      </c>
      <c r="D114" s="174">
        <f t="shared" ref="D114:E114" si="1">SUM(D115:D122)</f>
        <v>0</v>
      </c>
      <c r="E114" s="174">
        <f t="shared" si="1"/>
        <v>0</v>
      </c>
    </row>
    <row r="115" spans="1:5" ht="21.75" customHeight="1">
      <c r="A115" s="136" t="s">
        <v>88</v>
      </c>
      <c r="B115" s="164" t="s">
        <v>312</v>
      </c>
      <c r="C115" s="174"/>
      <c r="D115" s="174"/>
      <c r="E115" s="157"/>
    </row>
    <row r="116" spans="1:5" ht="24" customHeight="1">
      <c r="A116" s="136" t="s">
        <v>90</v>
      </c>
      <c r="B116" s="180" t="s">
        <v>313</v>
      </c>
      <c r="C116" s="174"/>
      <c r="D116" s="174"/>
      <c r="E116" s="157"/>
    </row>
    <row r="117" spans="1:5" ht="12" customHeight="1">
      <c r="A117" s="136" t="s">
        <v>138</v>
      </c>
      <c r="B117" s="153" t="s">
        <v>300</v>
      </c>
      <c r="C117" s="174"/>
      <c r="D117" s="174"/>
      <c r="E117" s="157"/>
    </row>
    <row r="118" spans="1:5" ht="12" customHeight="1">
      <c r="A118" s="136" t="s">
        <v>139</v>
      </c>
      <c r="B118" s="153" t="s">
        <v>314</v>
      </c>
      <c r="C118" s="174"/>
      <c r="D118" s="174"/>
      <c r="E118" s="157"/>
    </row>
    <row r="119" spans="1:5" ht="12" customHeight="1">
      <c r="A119" s="136" t="s">
        <v>140</v>
      </c>
      <c r="B119" s="153" t="s">
        <v>315</v>
      </c>
      <c r="C119" s="174"/>
      <c r="D119" s="174"/>
      <c r="E119" s="157"/>
    </row>
    <row r="120" spans="1:5" s="200" customFormat="1" ht="12" customHeight="1">
      <c r="A120" s="136" t="s">
        <v>316</v>
      </c>
      <c r="B120" s="153" t="s">
        <v>303</v>
      </c>
      <c r="C120" s="174"/>
      <c r="D120" s="174"/>
      <c r="E120" s="157"/>
    </row>
    <row r="121" spans="1:5" ht="12" customHeight="1">
      <c r="A121" s="136" t="s">
        <v>317</v>
      </c>
      <c r="B121" s="153" t="s">
        <v>318</v>
      </c>
      <c r="C121" s="174"/>
      <c r="D121" s="174"/>
      <c r="E121" s="157"/>
    </row>
    <row r="122" spans="1:5" ht="12" customHeight="1" thickBot="1">
      <c r="A122" s="134" t="s">
        <v>319</v>
      </c>
      <c r="B122" s="153" t="s">
        <v>320</v>
      </c>
      <c r="C122" s="176"/>
      <c r="D122" s="176"/>
      <c r="E122" s="159"/>
    </row>
    <row r="123" spans="1:5" ht="12" customHeight="1" thickBot="1">
      <c r="A123" s="141" t="s">
        <v>9</v>
      </c>
      <c r="B123" s="149" t="s">
        <v>321</v>
      </c>
      <c r="C123" s="173">
        <f>+C124+C125</f>
        <v>0</v>
      </c>
      <c r="D123" s="173">
        <f>+D124+D125</f>
        <v>0</v>
      </c>
      <c r="E123" s="156">
        <f>+E124+E125</f>
        <v>0</v>
      </c>
    </row>
    <row r="124" spans="1:5" ht="12" customHeight="1">
      <c r="A124" s="136" t="s">
        <v>60</v>
      </c>
      <c r="B124" s="130" t="s">
        <v>46</v>
      </c>
      <c r="C124" s="175"/>
      <c r="D124" s="175"/>
      <c r="E124" s="158"/>
    </row>
    <row r="125" spans="1:5" ht="12" customHeight="1" thickBot="1">
      <c r="A125" s="137" t="s">
        <v>61</v>
      </c>
      <c r="B125" s="133" t="s">
        <v>47</v>
      </c>
      <c r="C125" s="176"/>
      <c r="D125" s="176"/>
      <c r="E125" s="159"/>
    </row>
    <row r="126" spans="1:5" ht="12" customHeight="1" thickBot="1">
      <c r="A126" s="141" t="s">
        <v>10</v>
      </c>
      <c r="B126" s="149" t="s">
        <v>322</v>
      </c>
      <c r="C126" s="173">
        <f>+C93+C109+C123</f>
        <v>90701</v>
      </c>
      <c r="D126" s="173">
        <f>+D93+D109+D123</f>
        <v>44873</v>
      </c>
      <c r="E126" s="156">
        <f>+E93+E109+E123</f>
        <v>44796</v>
      </c>
    </row>
    <row r="127" spans="1:5" ht="12" customHeight="1" thickBot="1">
      <c r="A127" s="141" t="s">
        <v>11</v>
      </c>
      <c r="B127" s="149" t="s">
        <v>323</v>
      </c>
      <c r="C127" s="173">
        <f>+C128+C129+C130</f>
        <v>0</v>
      </c>
      <c r="D127" s="173">
        <f>+D128+D129+D130</f>
        <v>0</v>
      </c>
      <c r="E127" s="156">
        <f>+E128+E129+E130</f>
        <v>0</v>
      </c>
    </row>
    <row r="128" spans="1:5" ht="12" customHeight="1">
      <c r="A128" s="136" t="s">
        <v>64</v>
      </c>
      <c r="B128" s="130" t="s">
        <v>324</v>
      </c>
      <c r="C128" s="174"/>
      <c r="D128" s="174"/>
      <c r="E128" s="157"/>
    </row>
    <row r="129" spans="1:9" ht="12" customHeight="1">
      <c r="A129" s="136" t="s">
        <v>65</v>
      </c>
      <c r="B129" s="130" t="s">
        <v>325</v>
      </c>
      <c r="C129" s="174"/>
      <c r="D129" s="174"/>
      <c r="E129" s="157"/>
    </row>
    <row r="130" spans="1:9" ht="12" customHeight="1" thickBot="1">
      <c r="A130" s="134" t="s">
        <v>66</v>
      </c>
      <c r="B130" s="128" t="s">
        <v>326</v>
      </c>
      <c r="C130" s="174"/>
      <c r="D130" s="174"/>
      <c r="E130" s="157"/>
    </row>
    <row r="131" spans="1:9" ht="12" customHeight="1" thickBot="1">
      <c r="A131" s="141" t="s">
        <v>12</v>
      </c>
      <c r="B131" s="149" t="s">
        <v>327</v>
      </c>
      <c r="C131" s="173">
        <f>+C132+C133+C135+C134</f>
        <v>0</v>
      </c>
      <c r="D131" s="173">
        <f>+D132+D133+D135+D134</f>
        <v>0</v>
      </c>
      <c r="E131" s="156">
        <f>+E132+E133+E135+E134</f>
        <v>0</v>
      </c>
    </row>
    <row r="132" spans="1:9" ht="12" customHeight="1">
      <c r="A132" s="136" t="s">
        <v>67</v>
      </c>
      <c r="B132" s="130" t="s">
        <v>328</v>
      </c>
      <c r="C132" s="174"/>
      <c r="D132" s="174"/>
      <c r="E132" s="157"/>
    </row>
    <row r="133" spans="1:9" ht="12" customHeight="1">
      <c r="A133" s="136" t="s">
        <v>68</v>
      </c>
      <c r="B133" s="130" t="s">
        <v>329</v>
      </c>
      <c r="C133" s="174"/>
      <c r="D133" s="174"/>
      <c r="E133" s="157"/>
    </row>
    <row r="134" spans="1:9" ht="12" customHeight="1">
      <c r="A134" s="136" t="s">
        <v>225</v>
      </c>
      <c r="B134" s="130" t="s">
        <v>330</v>
      </c>
      <c r="C134" s="174"/>
      <c r="D134" s="174"/>
      <c r="E134" s="157"/>
    </row>
    <row r="135" spans="1:9" ht="12" customHeight="1" thickBot="1">
      <c r="A135" s="134" t="s">
        <v>227</v>
      </c>
      <c r="B135" s="128" t="s">
        <v>331</v>
      </c>
      <c r="C135" s="174"/>
      <c r="D135" s="174"/>
      <c r="E135" s="157"/>
    </row>
    <row r="136" spans="1:9" ht="12" customHeight="1" thickBot="1">
      <c r="A136" s="141" t="s">
        <v>13</v>
      </c>
      <c r="B136" s="149" t="s">
        <v>332</v>
      </c>
      <c r="C136" s="179">
        <f>+C137+C138+C139+C140</f>
        <v>0</v>
      </c>
      <c r="D136" s="179">
        <f>+D137+D138+D139+D140</f>
        <v>30733</v>
      </c>
      <c r="E136" s="192">
        <f>+E137+E138+E139+E140</f>
        <v>30733</v>
      </c>
    </row>
    <row r="137" spans="1:9" ht="12" customHeight="1">
      <c r="A137" s="136" t="s">
        <v>69</v>
      </c>
      <c r="B137" s="130" t="s">
        <v>333</v>
      </c>
      <c r="C137" s="174"/>
      <c r="D137" s="174"/>
      <c r="E137" s="157"/>
    </row>
    <row r="138" spans="1:9" ht="12" customHeight="1">
      <c r="A138" s="136" t="s">
        <v>70</v>
      </c>
      <c r="B138" s="130" t="s">
        <v>334</v>
      </c>
      <c r="C138" s="174"/>
      <c r="D138" s="174"/>
      <c r="E138" s="157"/>
    </row>
    <row r="139" spans="1:9" ht="12" customHeight="1">
      <c r="A139" s="136" t="s">
        <v>234</v>
      </c>
      <c r="B139" s="130" t="s">
        <v>335</v>
      </c>
      <c r="C139" s="174"/>
      <c r="D139" s="174">
        <v>30733</v>
      </c>
      <c r="E139" s="157">
        <v>30733</v>
      </c>
    </row>
    <row r="140" spans="1:9" ht="12" customHeight="1" thickBot="1">
      <c r="A140" s="134" t="s">
        <v>236</v>
      </c>
      <c r="B140" s="128" t="s">
        <v>336</v>
      </c>
      <c r="C140" s="174"/>
      <c r="D140" s="174"/>
      <c r="E140" s="157"/>
    </row>
    <row r="141" spans="1:9" ht="15" customHeight="1" thickBot="1">
      <c r="A141" s="141" t="s">
        <v>14</v>
      </c>
      <c r="B141" s="149" t="s">
        <v>337</v>
      </c>
      <c r="C141" s="84">
        <f>+C142+C143+C144+C145</f>
        <v>0</v>
      </c>
      <c r="D141" s="84">
        <f>+D142+D143+D144+D145</f>
        <v>0</v>
      </c>
      <c r="E141" s="125">
        <f>+E142+E143+E144+E145</f>
        <v>0</v>
      </c>
      <c r="F141" s="190"/>
      <c r="G141" s="191"/>
      <c r="H141" s="191"/>
      <c r="I141" s="191"/>
    </row>
    <row r="142" spans="1:9" s="183" customFormat="1" ht="12.95" customHeight="1">
      <c r="A142" s="136" t="s">
        <v>131</v>
      </c>
      <c r="B142" s="130" t="s">
        <v>338</v>
      </c>
      <c r="C142" s="174"/>
      <c r="D142" s="174"/>
      <c r="E142" s="157"/>
    </row>
    <row r="143" spans="1:9" ht="12.75" customHeight="1">
      <c r="A143" s="136" t="s">
        <v>132</v>
      </c>
      <c r="B143" s="130" t="s">
        <v>339</v>
      </c>
      <c r="C143" s="174"/>
      <c r="D143" s="174"/>
      <c r="E143" s="157"/>
    </row>
    <row r="144" spans="1:9" ht="12.75" customHeight="1">
      <c r="A144" s="136" t="s">
        <v>153</v>
      </c>
      <c r="B144" s="130" t="s">
        <v>340</v>
      </c>
      <c r="C144" s="174"/>
      <c r="D144" s="174"/>
      <c r="E144" s="157"/>
    </row>
    <row r="145" spans="1:5" ht="12.75" customHeight="1" thickBot="1">
      <c r="A145" s="136" t="s">
        <v>242</v>
      </c>
      <c r="B145" s="130" t="s">
        <v>341</v>
      </c>
      <c r="C145" s="174"/>
      <c r="D145" s="174"/>
      <c r="E145" s="157"/>
    </row>
    <row r="146" spans="1:5" ht="16.5" thickBot="1">
      <c r="A146" s="141" t="s">
        <v>15</v>
      </c>
      <c r="B146" s="149" t="s">
        <v>342</v>
      </c>
      <c r="C146" s="123">
        <f>+C127+C131+C136+C141</f>
        <v>0</v>
      </c>
      <c r="D146" s="123">
        <f>+D127+D131+D136+D141</f>
        <v>30733</v>
      </c>
      <c r="E146" s="124">
        <f>+E127+E131+E136+E141</f>
        <v>30733</v>
      </c>
    </row>
    <row r="147" spans="1:5" ht="16.5" thickBot="1">
      <c r="A147" s="166" t="s">
        <v>16</v>
      </c>
      <c r="B147" s="169" t="s">
        <v>343</v>
      </c>
      <c r="C147" s="123">
        <f>+C126+C146</f>
        <v>90701</v>
      </c>
      <c r="D147" s="123">
        <f>+D126+D146</f>
        <v>75606</v>
      </c>
      <c r="E147" s="124">
        <f>+E126+E146</f>
        <v>75529</v>
      </c>
    </row>
    <row r="149" spans="1:5" ht="18.75" customHeight="1">
      <c r="A149" s="392" t="s">
        <v>344</v>
      </c>
      <c r="B149" s="392"/>
      <c r="C149" s="392"/>
      <c r="D149" s="392"/>
      <c r="E149" s="392"/>
    </row>
    <row r="150" spans="1:5" ht="13.5" customHeight="1" thickBot="1">
      <c r="A150" s="151" t="s">
        <v>113</v>
      </c>
      <c r="B150" s="151"/>
      <c r="C150" s="181"/>
      <c r="E150" s="168" t="s">
        <v>152</v>
      </c>
    </row>
    <row r="151" spans="1:5" ht="21.75" thickBot="1">
      <c r="A151" s="141">
        <v>1</v>
      </c>
      <c r="B151" s="144" t="s">
        <v>345</v>
      </c>
      <c r="C151" s="167">
        <f>+C62-C126</f>
        <v>-84111</v>
      </c>
      <c r="D151" s="167">
        <f>+D62-D126</f>
        <v>-38695</v>
      </c>
      <c r="E151" s="167">
        <f>+E62-E126</f>
        <v>-38665</v>
      </c>
    </row>
    <row r="152" spans="1:5" ht="21.75" thickBot="1">
      <c r="A152" s="141" t="s">
        <v>8</v>
      </c>
      <c r="B152" s="144" t="s">
        <v>346</v>
      </c>
      <c r="C152" s="167">
        <f>+C85-C146</f>
        <v>70363</v>
      </c>
      <c r="D152" s="167">
        <f>+D85-D146</f>
        <v>1918</v>
      </c>
      <c r="E152" s="167">
        <f>+E85-E146</f>
        <v>1918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170" customFormat="1" ht="12.75" customHeight="1">
      <c r="C162" s="171"/>
      <c r="D162" s="171"/>
      <c r="E162" s="171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Tiszaszőlős Községi Önkormányzat
2015. ÉVI ZÁRSZÁMADÁS
ÖNKÉNT VÁLLALT FELADATAINAK MÉRLEGE
&amp;R&amp;"Times New Roman CE,Félkövér dőlt"&amp;11 1.3. melléklet a ....../2016. (......) önkormányzati rendelethez</oddHeader>
  </headerFooter>
  <rowBreaks count="1" manualBreakCount="1">
    <brk id="87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topLeftCell="A2" zoomScale="130" zoomScaleNormal="130" zoomScaleSheetLayoutView="100" workbookViewId="0">
      <selection activeCell="B23" sqref="B23"/>
    </sheetView>
  </sheetViews>
  <sheetFormatPr defaultRowHeight="15.75"/>
  <cols>
    <col min="1" max="1" width="9.5" style="170" customWidth="1"/>
    <col min="2" max="2" width="60.83203125" style="170" customWidth="1"/>
    <col min="3" max="5" width="15.83203125" style="171" customWidth="1"/>
    <col min="6" max="16384" width="9.33203125" style="181"/>
  </cols>
  <sheetData>
    <row r="1" spans="1:5" ht="15.95" customHeight="1">
      <c r="A1" s="393" t="s">
        <v>4</v>
      </c>
      <c r="B1" s="393"/>
      <c r="C1" s="393"/>
      <c r="D1" s="393"/>
      <c r="E1" s="393"/>
    </row>
    <row r="2" spans="1:5" ht="15.95" customHeight="1" thickBot="1">
      <c r="A2" s="31" t="s">
        <v>111</v>
      </c>
      <c r="B2" s="31"/>
      <c r="C2" s="168"/>
      <c r="D2" s="168"/>
      <c r="E2" s="168" t="s">
        <v>152</v>
      </c>
    </row>
    <row r="3" spans="1:5" ht="15.95" customHeight="1">
      <c r="A3" s="394" t="s">
        <v>59</v>
      </c>
      <c r="B3" s="396" t="s">
        <v>6</v>
      </c>
      <c r="C3" s="398" t="str">
        <f>+'1.1.sz.mell.'!C3:E3</f>
        <v>2015. évi</v>
      </c>
      <c r="D3" s="398"/>
      <c r="E3" s="399"/>
    </row>
    <row r="4" spans="1:5" ht="38.1" customHeight="1" thickBot="1">
      <c r="A4" s="395"/>
      <c r="B4" s="397"/>
      <c r="C4" s="33" t="s">
        <v>174</v>
      </c>
      <c r="D4" s="33" t="s">
        <v>179</v>
      </c>
      <c r="E4" s="34" t="s">
        <v>180</v>
      </c>
    </row>
    <row r="5" spans="1:5" s="182" customFormat="1" ht="12" customHeight="1" thickBot="1">
      <c r="A5" s="146" t="s">
        <v>291</v>
      </c>
      <c r="B5" s="147" t="s">
        <v>292</v>
      </c>
      <c r="C5" s="147" t="s">
        <v>293</v>
      </c>
      <c r="D5" s="147" t="s">
        <v>294</v>
      </c>
      <c r="E5" s="193" t="s">
        <v>295</v>
      </c>
    </row>
    <row r="6" spans="1:5" s="183" customFormat="1" ht="12" customHeight="1" thickBot="1">
      <c r="A6" s="141" t="s">
        <v>7</v>
      </c>
      <c r="B6" s="142" t="s">
        <v>185</v>
      </c>
      <c r="C6" s="173">
        <f>SUM(C7:C12)</f>
        <v>0</v>
      </c>
      <c r="D6" s="173">
        <f>SUM(D7:D12)</f>
        <v>0</v>
      </c>
      <c r="E6" s="156">
        <f>SUM(E7:E12)</f>
        <v>0</v>
      </c>
    </row>
    <row r="7" spans="1:5" s="183" customFormat="1" ht="12" customHeight="1">
      <c r="A7" s="136" t="s">
        <v>71</v>
      </c>
      <c r="B7" s="184" t="s">
        <v>186</v>
      </c>
      <c r="C7" s="175"/>
      <c r="D7" s="175"/>
      <c r="E7" s="158"/>
    </row>
    <row r="8" spans="1:5" s="183" customFormat="1" ht="12" customHeight="1">
      <c r="A8" s="135" t="s">
        <v>72</v>
      </c>
      <c r="B8" s="185" t="s">
        <v>187</v>
      </c>
      <c r="C8" s="174"/>
      <c r="D8" s="174"/>
      <c r="E8" s="157"/>
    </row>
    <row r="9" spans="1:5" s="183" customFormat="1" ht="12" customHeight="1">
      <c r="A9" s="135" t="s">
        <v>73</v>
      </c>
      <c r="B9" s="185" t="s">
        <v>188</v>
      </c>
      <c r="C9" s="174"/>
      <c r="D9" s="174"/>
      <c r="E9" s="157"/>
    </row>
    <row r="10" spans="1:5" s="183" customFormat="1" ht="12" customHeight="1">
      <c r="A10" s="135" t="s">
        <v>74</v>
      </c>
      <c r="B10" s="185" t="s">
        <v>189</v>
      </c>
      <c r="C10" s="174"/>
      <c r="D10" s="174"/>
      <c r="E10" s="157"/>
    </row>
    <row r="11" spans="1:5" s="183" customFormat="1" ht="12" customHeight="1">
      <c r="A11" s="135" t="s">
        <v>107</v>
      </c>
      <c r="B11" s="391" t="s">
        <v>523</v>
      </c>
      <c r="C11" s="174"/>
      <c r="D11" s="174"/>
      <c r="E11" s="157"/>
    </row>
    <row r="12" spans="1:5" s="183" customFormat="1" ht="12" customHeight="1" thickBot="1">
      <c r="A12" s="137" t="s">
        <v>75</v>
      </c>
      <c r="B12" s="121" t="s">
        <v>524</v>
      </c>
      <c r="C12" s="176"/>
      <c r="D12" s="176"/>
      <c r="E12" s="159"/>
    </row>
    <row r="13" spans="1:5" s="183" customFormat="1" ht="12" customHeight="1" thickBot="1">
      <c r="A13" s="141" t="s">
        <v>8</v>
      </c>
      <c r="B13" s="163" t="s">
        <v>190</v>
      </c>
      <c r="C13" s="173">
        <f>SUM(C14:C18)</f>
        <v>9058</v>
      </c>
      <c r="D13" s="173">
        <f>SUM(D14:D18)</f>
        <v>5117</v>
      </c>
      <c r="E13" s="156">
        <f>SUM(E14:E18)</f>
        <v>5117</v>
      </c>
    </row>
    <row r="14" spans="1:5" s="183" customFormat="1" ht="12" customHeight="1">
      <c r="A14" s="136" t="s">
        <v>77</v>
      </c>
      <c r="B14" s="184" t="s">
        <v>191</v>
      </c>
      <c r="C14" s="175"/>
      <c r="D14" s="175"/>
      <c r="E14" s="158"/>
    </row>
    <row r="15" spans="1:5" s="183" customFormat="1" ht="12" customHeight="1">
      <c r="A15" s="135" t="s">
        <v>78</v>
      </c>
      <c r="B15" s="185" t="s">
        <v>192</v>
      </c>
      <c r="C15" s="174"/>
      <c r="D15" s="174"/>
      <c r="E15" s="157"/>
    </row>
    <row r="16" spans="1:5" s="183" customFormat="1" ht="12" customHeight="1">
      <c r="A16" s="135" t="s">
        <v>79</v>
      </c>
      <c r="B16" s="185" t="s">
        <v>193</v>
      </c>
      <c r="C16" s="174"/>
      <c r="D16" s="174"/>
      <c r="E16" s="157"/>
    </row>
    <row r="17" spans="1:5" s="183" customFormat="1" ht="12" customHeight="1">
      <c r="A17" s="135" t="s">
        <v>80</v>
      </c>
      <c r="B17" s="185" t="s">
        <v>194</v>
      </c>
      <c r="C17" s="174"/>
      <c r="D17" s="174"/>
      <c r="E17" s="157"/>
    </row>
    <row r="18" spans="1:5" s="183" customFormat="1" ht="12" customHeight="1">
      <c r="A18" s="135" t="s">
        <v>81</v>
      </c>
      <c r="B18" s="185" t="s">
        <v>195</v>
      </c>
      <c r="C18" s="174">
        <v>9058</v>
      </c>
      <c r="D18" s="174">
        <v>5117</v>
      </c>
      <c r="E18" s="157">
        <v>5117</v>
      </c>
    </row>
    <row r="19" spans="1:5" s="183" customFormat="1" ht="12" customHeight="1" thickBot="1">
      <c r="A19" s="137" t="s">
        <v>88</v>
      </c>
      <c r="B19" s="186" t="s">
        <v>196</v>
      </c>
      <c r="C19" s="176"/>
      <c r="D19" s="176"/>
      <c r="E19" s="159"/>
    </row>
    <row r="20" spans="1:5" s="183" customFormat="1" ht="12" customHeight="1" thickBot="1">
      <c r="A20" s="141" t="s">
        <v>9</v>
      </c>
      <c r="B20" s="142" t="s">
        <v>197</v>
      </c>
      <c r="C20" s="173">
        <f>SUM(C21:C25)</f>
        <v>0</v>
      </c>
      <c r="D20" s="173">
        <f>SUM(D21:D25)</f>
        <v>0</v>
      </c>
      <c r="E20" s="156">
        <f>SUM(E21:E25)</f>
        <v>0</v>
      </c>
    </row>
    <row r="21" spans="1:5" s="183" customFormat="1" ht="12" customHeight="1">
      <c r="A21" s="136" t="s">
        <v>60</v>
      </c>
      <c r="B21" s="184" t="s">
        <v>198</v>
      </c>
      <c r="C21" s="175"/>
      <c r="D21" s="175"/>
      <c r="E21" s="158"/>
    </row>
    <row r="22" spans="1:5" s="183" customFormat="1" ht="12" customHeight="1">
      <c r="A22" s="135" t="s">
        <v>61</v>
      </c>
      <c r="B22" s="185" t="s">
        <v>199</v>
      </c>
      <c r="C22" s="174"/>
      <c r="D22" s="174"/>
      <c r="E22" s="157"/>
    </row>
    <row r="23" spans="1:5" s="183" customFormat="1" ht="12" customHeight="1">
      <c r="A23" s="135" t="s">
        <v>62</v>
      </c>
      <c r="B23" s="185" t="s">
        <v>200</v>
      </c>
      <c r="C23" s="174"/>
      <c r="D23" s="174"/>
      <c r="E23" s="157"/>
    </row>
    <row r="24" spans="1:5" s="183" customFormat="1" ht="12" customHeight="1">
      <c r="A24" s="135" t="s">
        <v>63</v>
      </c>
      <c r="B24" s="185" t="s">
        <v>201</v>
      </c>
      <c r="C24" s="174"/>
      <c r="D24" s="174"/>
      <c r="E24" s="157"/>
    </row>
    <row r="25" spans="1:5" s="183" customFormat="1" ht="12" customHeight="1">
      <c r="A25" s="135" t="s">
        <v>121</v>
      </c>
      <c r="B25" s="185" t="s">
        <v>202</v>
      </c>
      <c r="C25" s="174"/>
      <c r="D25" s="174"/>
      <c r="E25" s="157"/>
    </row>
    <row r="26" spans="1:5" s="183" customFormat="1" ht="12" customHeight="1" thickBot="1">
      <c r="A26" s="137" t="s">
        <v>122</v>
      </c>
      <c r="B26" s="186" t="s">
        <v>203</v>
      </c>
      <c r="C26" s="176"/>
      <c r="D26" s="176"/>
      <c r="E26" s="159"/>
    </row>
    <row r="27" spans="1:5" s="183" customFormat="1" ht="12" customHeight="1" thickBot="1">
      <c r="A27" s="141" t="s">
        <v>123</v>
      </c>
      <c r="B27" s="142" t="s">
        <v>475</v>
      </c>
      <c r="C27" s="179">
        <f>SUM(C28:C33)</f>
        <v>0</v>
      </c>
      <c r="D27" s="179">
        <f>SUM(D28:D33)</f>
        <v>0</v>
      </c>
      <c r="E27" s="192">
        <f>SUM(E28:E33)</f>
        <v>0</v>
      </c>
    </row>
    <row r="28" spans="1:5" s="183" customFormat="1" ht="12" customHeight="1">
      <c r="A28" s="136" t="s">
        <v>204</v>
      </c>
      <c r="B28" s="184" t="s">
        <v>486</v>
      </c>
      <c r="C28" s="175"/>
      <c r="D28" s="175">
        <f>+D29+D30</f>
        <v>0</v>
      </c>
      <c r="E28" s="158">
        <f>+E29+E30</f>
        <v>0</v>
      </c>
    </row>
    <row r="29" spans="1:5" s="183" customFormat="1" ht="12" customHeight="1">
      <c r="A29" s="135" t="s">
        <v>205</v>
      </c>
      <c r="B29" s="376" t="s">
        <v>487</v>
      </c>
      <c r="C29" s="174"/>
      <c r="D29" s="174"/>
      <c r="E29" s="157"/>
    </row>
    <row r="30" spans="1:5" s="183" customFormat="1" ht="12" customHeight="1">
      <c r="A30" s="135" t="s">
        <v>206</v>
      </c>
      <c r="B30" s="376" t="s">
        <v>488</v>
      </c>
      <c r="C30" s="174"/>
      <c r="D30" s="174"/>
      <c r="E30" s="157"/>
    </row>
    <row r="31" spans="1:5" s="183" customFormat="1" ht="12" customHeight="1">
      <c r="A31" s="135" t="s">
        <v>490</v>
      </c>
      <c r="B31" s="376" t="s">
        <v>489</v>
      </c>
      <c r="C31" s="174"/>
      <c r="D31" s="174"/>
      <c r="E31" s="157"/>
    </row>
    <row r="32" spans="1:5" s="183" customFormat="1" ht="12" customHeight="1">
      <c r="A32" s="135" t="s">
        <v>476</v>
      </c>
      <c r="B32" s="185" t="s">
        <v>491</v>
      </c>
      <c r="C32" s="174"/>
      <c r="D32" s="174"/>
      <c r="E32" s="157"/>
    </row>
    <row r="33" spans="1:5" s="183" customFormat="1" ht="12" customHeight="1">
      <c r="A33" s="135" t="s">
        <v>477</v>
      </c>
      <c r="B33" s="164" t="s">
        <v>207</v>
      </c>
      <c r="C33" s="174"/>
      <c r="D33" s="174"/>
      <c r="E33" s="293"/>
    </row>
    <row r="34" spans="1:5" s="183" customFormat="1" ht="12" customHeight="1" thickBot="1">
      <c r="A34" s="139" t="s">
        <v>478</v>
      </c>
      <c r="B34" s="377" t="s">
        <v>208</v>
      </c>
      <c r="C34" s="83"/>
      <c r="D34" s="83"/>
      <c r="E34" s="297"/>
    </row>
    <row r="35" spans="1:5" s="183" customFormat="1" ht="12" customHeight="1" thickBot="1">
      <c r="A35" s="141" t="s">
        <v>11</v>
      </c>
      <c r="B35" s="142" t="s">
        <v>209</v>
      </c>
      <c r="C35" s="173">
        <f>SUM(C36:C45)</f>
        <v>0</v>
      </c>
      <c r="D35" s="173">
        <f>SUM(D36:D45)</f>
        <v>14</v>
      </c>
      <c r="E35" s="156">
        <f>SUM(E36:E45)</f>
        <v>14</v>
      </c>
    </row>
    <row r="36" spans="1:5" s="183" customFormat="1" ht="12" customHeight="1">
      <c r="A36" s="136" t="s">
        <v>64</v>
      </c>
      <c r="B36" s="184" t="s">
        <v>210</v>
      </c>
      <c r="C36" s="175"/>
      <c r="D36" s="175"/>
      <c r="E36" s="158"/>
    </row>
    <row r="37" spans="1:5" s="183" customFormat="1" ht="12" customHeight="1">
      <c r="A37" s="135" t="s">
        <v>65</v>
      </c>
      <c r="B37" s="185" t="s">
        <v>211</v>
      </c>
      <c r="C37" s="174"/>
      <c r="D37" s="174"/>
      <c r="E37" s="157"/>
    </row>
    <row r="38" spans="1:5" s="183" customFormat="1" ht="12" customHeight="1">
      <c r="A38" s="135" t="s">
        <v>66</v>
      </c>
      <c r="B38" s="185" t="s">
        <v>212</v>
      </c>
      <c r="C38" s="174"/>
      <c r="D38" s="174"/>
      <c r="E38" s="157"/>
    </row>
    <row r="39" spans="1:5" s="183" customFormat="1" ht="12" customHeight="1">
      <c r="A39" s="135" t="s">
        <v>125</v>
      </c>
      <c r="B39" s="185" t="s">
        <v>213</v>
      </c>
      <c r="C39" s="174"/>
      <c r="D39" s="174">
        <v>6</v>
      </c>
      <c r="E39" s="157">
        <v>6</v>
      </c>
    </row>
    <row r="40" spans="1:5" s="183" customFormat="1" ht="12" customHeight="1">
      <c r="A40" s="135" t="s">
        <v>126</v>
      </c>
      <c r="B40" s="185" t="s">
        <v>214</v>
      </c>
      <c r="C40" s="174"/>
      <c r="D40" s="174"/>
      <c r="E40" s="157"/>
    </row>
    <row r="41" spans="1:5" s="183" customFormat="1" ht="12" customHeight="1">
      <c r="A41" s="135" t="s">
        <v>127</v>
      </c>
      <c r="B41" s="185" t="s">
        <v>215</v>
      </c>
      <c r="C41" s="174"/>
      <c r="D41" s="174"/>
      <c r="E41" s="157"/>
    </row>
    <row r="42" spans="1:5" s="183" customFormat="1" ht="12" customHeight="1">
      <c r="A42" s="135" t="s">
        <v>128</v>
      </c>
      <c r="B42" s="185" t="s">
        <v>216</v>
      </c>
      <c r="C42" s="174"/>
      <c r="D42" s="174"/>
      <c r="E42" s="157"/>
    </row>
    <row r="43" spans="1:5" s="183" customFormat="1" ht="12" customHeight="1">
      <c r="A43" s="135" t="s">
        <v>129</v>
      </c>
      <c r="B43" s="185" t="s">
        <v>217</v>
      </c>
      <c r="C43" s="174"/>
      <c r="D43" s="174"/>
      <c r="E43" s="157"/>
    </row>
    <row r="44" spans="1:5" s="183" customFormat="1" ht="12" customHeight="1">
      <c r="A44" s="135" t="s">
        <v>218</v>
      </c>
      <c r="B44" s="185" t="s">
        <v>219</v>
      </c>
      <c r="C44" s="177"/>
      <c r="D44" s="177"/>
      <c r="E44" s="160"/>
    </row>
    <row r="45" spans="1:5" s="183" customFormat="1" ht="12" customHeight="1" thickBot="1">
      <c r="A45" s="137" t="s">
        <v>220</v>
      </c>
      <c r="B45" s="186" t="s">
        <v>221</v>
      </c>
      <c r="C45" s="178"/>
      <c r="D45" s="178">
        <v>8</v>
      </c>
      <c r="E45" s="161">
        <v>8</v>
      </c>
    </row>
    <row r="46" spans="1:5" s="183" customFormat="1" ht="12" customHeight="1" thickBot="1">
      <c r="A46" s="141" t="s">
        <v>12</v>
      </c>
      <c r="B46" s="142" t="s">
        <v>222</v>
      </c>
      <c r="C46" s="173">
        <f>SUM(C47:C51)</f>
        <v>0</v>
      </c>
      <c r="D46" s="173">
        <f>SUM(D47:D51)</f>
        <v>0</v>
      </c>
      <c r="E46" s="156">
        <f>SUM(E47:E51)</f>
        <v>0</v>
      </c>
    </row>
    <row r="47" spans="1:5" s="183" customFormat="1" ht="12" customHeight="1">
      <c r="A47" s="136" t="s">
        <v>67</v>
      </c>
      <c r="B47" s="184" t="s">
        <v>223</v>
      </c>
      <c r="C47" s="194"/>
      <c r="D47" s="194"/>
      <c r="E47" s="162"/>
    </row>
    <row r="48" spans="1:5" s="183" customFormat="1" ht="12" customHeight="1">
      <c r="A48" s="135" t="s">
        <v>68</v>
      </c>
      <c r="B48" s="185" t="s">
        <v>224</v>
      </c>
      <c r="C48" s="177"/>
      <c r="D48" s="177"/>
      <c r="E48" s="160"/>
    </row>
    <row r="49" spans="1:5" s="183" customFormat="1" ht="12" customHeight="1">
      <c r="A49" s="135" t="s">
        <v>225</v>
      </c>
      <c r="B49" s="185" t="s">
        <v>226</v>
      </c>
      <c r="C49" s="177"/>
      <c r="D49" s="177"/>
      <c r="E49" s="160"/>
    </row>
    <row r="50" spans="1:5" s="183" customFormat="1" ht="12" customHeight="1">
      <c r="A50" s="135" t="s">
        <v>227</v>
      </c>
      <c r="B50" s="185" t="s">
        <v>228</v>
      </c>
      <c r="C50" s="177"/>
      <c r="D50" s="177"/>
      <c r="E50" s="160"/>
    </row>
    <row r="51" spans="1:5" s="183" customFormat="1" ht="12" customHeight="1" thickBot="1">
      <c r="A51" s="137" t="s">
        <v>229</v>
      </c>
      <c r="B51" s="186" t="s">
        <v>230</v>
      </c>
      <c r="C51" s="178"/>
      <c r="D51" s="178"/>
      <c r="E51" s="161"/>
    </row>
    <row r="52" spans="1:5" s="183" customFormat="1" ht="17.25" customHeight="1" thickBot="1">
      <c r="A52" s="141" t="s">
        <v>130</v>
      </c>
      <c r="B52" s="142" t="s">
        <v>231</v>
      </c>
      <c r="C52" s="173">
        <f>SUM(C53:C55)</f>
        <v>0</v>
      </c>
      <c r="D52" s="173">
        <f>SUM(D53:D55)</f>
        <v>0</v>
      </c>
      <c r="E52" s="156">
        <f>SUM(E53:E55)</f>
        <v>0</v>
      </c>
    </row>
    <row r="53" spans="1:5" s="183" customFormat="1" ht="12" customHeight="1">
      <c r="A53" s="136" t="s">
        <v>69</v>
      </c>
      <c r="B53" s="184" t="s">
        <v>232</v>
      </c>
      <c r="C53" s="175"/>
      <c r="D53" s="175"/>
      <c r="E53" s="158"/>
    </row>
    <row r="54" spans="1:5" s="183" customFormat="1" ht="12" customHeight="1">
      <c r="A54" s="135" t="s">
        <v>70</v>
      </c>
      <c r="B54" s="185" t="s">
        <v>233</v>
      </c>
      <c r="C54" s="174"/>
      <c r="D54" s="174"/>
      <c r="E54" s="157"/>
    </row>
    <row r="55" spans="1:5" s="183" customFormat="1" ht="12" customHeight="1">
      <c r="A55" s="135" t="s">
        <v>234</v>
      </c>
      <c r="B55" s="185" t="s">
        <v>235</v>
      </c>
      <c r="C55" s="174"/>
      <c r="D55" s="174"/>
      <c r="E55" s="157"/>
    </row>
    <row r="56" spans="1:5" s="183" customFormat="1" ht="12" customHeight="1" thickBot="1">
      <c r="A56" s="137" t="s">
        <v>236</v>
      </c>
      <c r="B56" s="186" t="s">
        <v>237</v>
      </c>
      <c r="C56" s="176"/>
      <c r="D56" s="176"/>
      <c r="E56" s="159"/>
    </row>
    <row r="57" spans="1:5" s="183" customFormat="1" ht="12" customHeight="1" thickBot="1">
      <c r="A57" s="141" t="s">
        <v>14</v>
      </c>
      <c r="B57" s="163" t="s">
        <v>238</v>
      </c>
      <c r="C57" s="173">
        <f>SUM(C58:C60)</f>
        <v>0</v>
      </c>
      <c r="D57" s="173">
        <f>SUM(D58:D60)</f>
        <v>0</v>
      </c>
      <c r="E57" s="156">
        <f>SUM(E58:E60)</f>
        <v>0</v>
      </c>
    </row>
    <row r="58" spans="1:5" s="183" customFormat="1" ht="12" customHeight="1">
      <c r="A58" s="136" t="s">
        <v>131</v>
      </c>
      <c r="B58" s="184" t="s">
        <v>239</v>
      </c>
      <c r="C58" s="177"/>
      <c r="D58" s="177"/>
      <c r="E58" s="160"/>
    </row>
    <row r="59" spans="1:5" s="183" customFormat="1" ht="12" customHeight="1">
      <c r="A59" s="135" t="s">
        <v>132</v>
      </c>
      <c r="B59" s="185" t="s">
        <v>240</v>
      </c>
      <c r="C59" s="177"/>
      <c r="D59" s="177"/>
      <c r="E59" s="160"/>
    </row>
    <row r="60" spans="1:5" s="183" customFormat="1" ht="12" customHeight="1">
      <c r="A60" s="135" t="s">
        <v>153</v>
      </c>
      <c r="B60" s="185" t="s">
        <v>241</v>
      </c>
      <c r="C60" s="177"/>
      <c r="D60" s="177"/>
      <c r="E60" s="160"/>
    </row>
    <row r="61" spans="1:5" s="183" customFormat="1" ht="12" customHeight="1" thickBot="1">
      <c r="A61" s="137" t="s">
        <v>242</v>
      </c>
      <c r="B61" s="186" t="s">
        <v>243</v>
      </c>
      <c r="C61" s="177"/>
      <c r="D61" s="177"/>
      <c r="E61" s="160"/>
    </row>
    <row r="62" spans="1:5" s="183" customFormat="1" ht="12" customHeight="1" thickBot="1">
      <c r="A62" s="141" t="s">
        <v>15</v>
      </c>
      <c r="B62" s="142" t="s">
        <v>244</v>
      </c>
      <c r="C62" s="179">
        <f>+C6+C13+C20+C27+C35+C46+C52+C57</f>
        <v>9058</v>
      </c>
      <c r="D62" s="179">
        <f>+D6+D13+D20+D27+D35+D46+D52+D57</f>
        <v>5131</v>
      </c>
      <c r="E62" s="192">
        <f>+E6+E13+E20+E27+E35+E46+E52+E57</f>
        <v>5131</v>
      </c>
    </row>
    <row r="63" spans="1:5" s="183" customFormat="1" ht="12" customHeight="1" thickBot="1">
      <c r="A63" s="195" t="s">
        <v>245</v>
      </c>
      <c r="B63" s="163" t="s">
        <v>246</v>
      </c>
      <c r="C63" s="173">
        <f>+C64+C65+C66</f>
        <v>0</v>
      </c>
      <c r="D63" s="173">
        <f>+D64+D65+D66</f>
        <v>0</v>
      </c>
      <c r="E63" s="156">
        <f>+E64+E65+E66</f>
        <v>0</v>
      </c>
    </row>
    <row r="64" spans="1:5" s="183" customFormat="1" ht="12" customHeight="1">
      <c r="A64" s="136" t="s">
        <v>247</v>
      </c>
      <c r="B64" s="184" t="s">
        <v>248</v>
      </c>
      <c r="C64" s="177"/>
      <c r="D64" s="177"/>
      <c r="E64" s="160"/>
    </row>
    <row r="65" spans="1:5" s="183" customFormat="1" ht="12" customHeight="1">
      <c r="A65" s="135" t="s">
        <v>249</v>
      </c>
      <c r="B65" s="185" t="s">
        <v>250</v>
      </c>
      <c r="C65" s="177"/>
      <c r="D65" s="177"/>
      <c r="E65" s="160"/>
    </row>
    <row r="66" spans="1:5" s="183" customFormat="1" ht="12" customHeight="1" thickBot="1">
      <c r="A66" s="137" t="s">
        <v>251</v>
      </c>
      <c r="B66" s="121" t="s">
        <v>296</v>
      </c>
      <c r="C66" s="177"/>
      <c r="D66" s="177"/>
      <c r="E66" s="160"/>
    </row>
    <row r="67" spans="1:5" s="183" customFormat="1" ht="12" customHeight="1" thickBot="1">
      <c r="A67" s="195" t="s">
        <v>253</v>
      </c>
      <c r="B67" s="163" t="s">
        <v>254</v>
      </c>
      <c r="C67" s="173">
        <f>+C68+C69+C70+C71</f>
        <v>0</v>
      </c>
      <c r="D67" s="173">
        <f>+D68+D69+D70+D71</f>
        <v>0</v>
      </c>
      <c r="E67" s="156">
        <f>+E68+E69+E70+E71</f>
        <v>0</v>
      </c>
    </row>
    <row r="68" spans="1:5" s="183" customFormat="1" ht="13.5" customHeight="1">
      <c r="A68" s="136" t="s">
        <v>108</v>
      </c>
      <c r="B68" s="184" t="s">
        <v>255</v>
      </c>
      <c r="C68" s="177"/>
      <c r="D68" s="177"/>
      <c r="E68" s="160"/>
    </row>
    <row r="69" spans="1:5" s="183" customFormat="1" ht="12" customHeight="1">
      <c r="A69" s="135" t="s">
        <v>109</v>
      </c>
      <c r="B69" s="185" t="s">
        <v>256</v>
      </c>
      <c r="C69" s="177"/>
      <c r="D69" s="177"/>
      <c r="E69" s="160"/>
    </row>
    <row r="70" spans="1:5" s="183" customFormat="1" ht="12" customHeight="1">
      <c r="A70" s="135" t="s">
        <v>257</v>
      </c>
      <c r="B70" s="185" t="s">
        <v>258</v>
      </c>
      <c r="C70" s="177"/>
      <c r="D70" s="177"/>
      <c r="E70" s="160"/>
    </row>
    <row r="71" spans="1:5" s="183" customFormat="1" ht="12" customHeight="1" thickBot="1">
      <c r="A71" s="137" t="s">
        <v>259</v>
      </c>
      <c r="B71" s="186" t="s">
        <v>260</v>
      </c>
      <c r="C71" s="177"/>
      <c r="D71" s="177"/>
      <c r="E71" s="160"/>
    </row>
    <row r="72" spans="1:5" s="183" customFormat="1" ht="12" customHeight="1" thickBot="1">
      <c r="A72" s="195" t="s">
        <v>261</v>
      </c>
      <c r="B72" s="163" t="s">
        <v>262</v>
      </c>
      <c r="C72" s="173">
        <f>+C73+C74</f>
        <v>0</v>
      </c>
      <c r="D72" s="173">
        <f>+D73+D74</f>
        <v>0</v>
      </c>
      <c r="E72" s="156">
        <f>+E73+E74</f>
        <v>0</v>
      </c>
    </row>
    <row r="73" spans="1:5" s="183" customFormat="1" ht="12" customHeight="1">
      <c r="A73" s="136" t="s">
        <v>263</v>
      </c>
      <c r="B73" s="184" t="s">
        <v>264</v>
      </c>
      <c r="C73" s="177"/>
      <c r="D73" s="177"/>
      <c r="E73" s="160"/>
    </row>
    <row r="74" spans="1:5" s="183" customFormat="1" ht="12" customHeight="1" thickBot="1">
      <c r="A74" s="137" t="s">
        <v>265</v>
      </c>
      <c r="B74" s="186" t="s">
        <v>266</v>
      </c>
      <c r="C74" s="177"/>
      <c r="D74" s="177"/>
      <c r="E74" s="160"/>
    </row>
    <row r="75" spans="1:5" s="183" customFormat="1" ht="12" customHeight="1" thickBot="1">
      <c r="A75" s="195" t="s">
        <v>267</v>
      </c>
      <c r="B75" s="163" t="s">
        <v>268</v>
      </c>
      <c r="C75" s="173">
        <f>+C76+C77+C78</f>
        <v>0</v>
      </c>
      <c r="D75" s="173">
        <f>+D76+D77+D78</f>
        <v>0</v>
      </c>
      <c r="E75" s="156">
        <f>+E76+E77+E78</f>
        <v>0</v>
      </c>
    </row>
    <row r="76" spans="1:5" s="183" customFormat="1" ht="12" customHeight="1">
      <c r="A76" s="136" t="s">
        <v>269</v>
      </c>
      <c r="B76" s="184" t="s">
        <v>270</v>
      </c>
      <c r="C76" s="177"/>
      <c r="D76" s="177"/>
      <c r="E76" s="160"/>
    </row>
    <row r="77" spans="1:5" s="183" customFormat="1" ht="12" customHeight="1">
      <c r="A77" s="135" t="s">
        <v>271</v>
      </c>
      <c r="B77" s="185" t="s">
        <v>272</v>
      </c>
      <c r="C77" s="177"/>
      <c r="D77" s="177"/>
      <c r="E77" s="160"/>
    </row>
    <row r="78" spans="1:5" s="183" customFormat="1" ht="12" customHeight="1" thickBot="1">
      <c r="A78" s="137" t="s">
        <v>273</v>
      </c>
      <c r="B78" s="165" t="s">
        <v>274</v>
      </c>
      <c r="C78" s="177"/>
      <c r="D78" s="177"/>
      <c r="E78" s="160"/>
    </row>
    <row r="79" spans="1:5" s="183" customFormat="1" ht="12" customHeight="1" thickBot="1">
      <c r="A79" s="195" t="s">
        <v>275</v>
      </c>
      <c r="B79" s="163" t="s">
        <v>276</v>
      </c>
      <c r="C79" s="173">
        <f>+C80+C81+C82+C83</f>
        <v>0</v>
      </c>
      <c r="D79" s="173">
        <f>+D80+D81+D82+D83</f>
        <v>0</v>
      </c>
      <c r="E79" s="156">
        <f>+E80+E81+E82+E83</f>
        <v>0</v>
      </c>
    </row>
    <row r="80" spans="1:5" s="183" customFormat="1" ht="12" customHeight="1">
      <c r="A80" s="187" t="s">
        <v>277</v>
      </c>
      <c r="B80" s="184" t="s">
        <v>278</v>
      </c>
      <c r="C80" s="177"/>
      <c r="D80" s="177"/>
      <c r="E80" s="160"/>
    </row>
    <row r="81" spans="1:5" s="183" customFormat="1" ht="12" customHeight="1">
      <c r="A81" s="188" t="s">
        <v>279</v>
      </c>
      <c r="B81" s="185" t="s">
        <v>280</v>
      </c>
      <c r="C81" s="177"/>
      <c r="D81" s="177"/>
      <c r="E81" s="160"/>
    </row>
    <row r="82" spans="1:5" s="183" customFormat="1" ht="12" customHeight="1">
      <c r="A82" s="188" t="s">
        <v>281</v>
      </c>
      <c r="B82" s="185" t="s">
        <v>282</v>
      </c>
      <c r="C82" s="177"/>
      <c r="D82" s="177"/>
      <c r="E82" s="160"/>
    </row>
    <row r="83" spans="1:5" s="183" customFormat="1" ht="12" customHeight="1" thickBot="1">
      <c r="A83" s="196" t="s">
        <v>283</v>
      </c>
      <c r="B83" s="165" t="s">
        <v>284</v>
      </c>
      <c r="C83" s="177"/>
      <c r="D83" s="177"/>
      <c r="E83" s="160"/>
    </row>
    <row r="84" spans="1:5" s="183" customFormat="1" ht="12" customHeight="1" thickBot="1">
      <c r="A84" s="195" t="s">
        <v>285</v>
      </c>
      <c r="B84" s="163" t="s">
        <v>286</v>
      </c>
      <c r="C84" s="198"/>
      <c r="D84" s="198"/>
      <c r="E84" s="199"/>
    </row>
    <row r="85" spans="1:5" s="183" customFormat="1" ht="12" customHeight="1" thickBot="1">
      <c r="A85" s="195" t="s">
        <v>287</v>
      </c>
      <c r="B85" s="119" t="s">
        <v>288</v>
      </c>
      <c r="C85" s="179">
        <f>+C63+C67+C72+C75+C79+C84</f>
        <v>0</v>
      </c>
      <c r="D85" s="179">
        <f>+D63+D67+D72+D75+D79+D84</f>
        <v>0</v>
      </c>
      <c r="E85" s="192">
        <f>+E63+E67+E72+E75+E79+E84</f>
        <v>0</v>
      </c>
    </row>
    <row r="86" spans="1:5" s="183" customFormat="1" ht="12" customHeight="1" thickBot="1">
      <c r="A86" s="197" t="s">
        <v>289</v>
      </c>
      <c r="B86" s="122" t="s">
        <v>290</v>
      </c>
      <c r="C86" s="179">
        <f>+C62+C85</f>
        <v>9058</v>
      </c>
      <c r="D86" s="179">
        <f>+D62+D85</f>
        <v>5131</v>
      </c>
      <c r="E86" s="192">
        <f>+E62+E85</f>
        <v>5131</v>
      </c>
    </row>
    <row r="87" spans="1:5" s="183" customFormat="1" ht="12" customHeight="1">
      <c r="A87" s="117"/>
      <c r="B87" s="117"/>
      <c r="C87" s="118"/>
      <c r="D87" s="118"/>
      <c r="E87" s="118"/>
    </row>
    <row r="88" spans="1:5" ht="16.5" customHeight="1">
      <c r="A88" s="393" t="s">
        <v>36</v>
      </c>
      <c r="B88" s="393"/>
      <c r="C88" s="393"/>
      <c r="D88" s="393"/>
      <c r="E88" s="393"/>
    </row>
    <row r="89" spans="1:5" s="189" customFormat="1" ht="16.5" customHeight="1" thickBot="1">
      <c r="A89" s="32" t="s">
        <v>112</v>
      </c>
      <c r="B89" s="32"/>
      <c r="C89" s="150"/>
      <c r="D89" s="150"/>
      <c r="E89" s="150" t="s">
        <v>152</v>
      </c>
    </row>
    <row r="90" spans="1:5" s="189" customFormat="1" ht="16.5" customHeight="1">
      <c r="A90" s="394" t="s">
        <v>59</v>
      </c>
      <c r="B90" s="396" t="s">
        <v>173</v>
      </c>
      <c r="C90" s="398" t="str">
        <f>+C3</f>
        <v>2015. évi</v>
      </c>
      <c r="D90" s="398"/>
      <c r="E90" s="399"/>
    </row>
    <row r="91" spans="1:5" ht="38.1" customHeight="1" thickBot="1">
      <c r="A91" s="395"/>
      <c r="B91" s="397"/>
      <c r="C91" s="33" t="s">
        <v>174</v>
      </c>
      <c r="D91" s="33" t="s">
        <v>179</v>
      </c>
      <c r="E91" s="34" t="s">
        <v>180</v>
      </c>
    </row>
    <row r="92" spans="1:5" s="182" customFormat="1" ht="12" customHeight="1" thickBot="1">
      <c r="A92" s="146" t="s">
        <v>291</v>
      </c>
      <c r="B92" s="147" t="s">
        <v>292</v>
      </c>
      <c r="C92" s="147" t="s">
        <v>293</v>
      </c>
      <c r="D92" s="147" t="s">
        <v>294</v>
      </c>
      <c r="E92" s="148" t="s">
        <v>295</v>
      </c>
    </row>
    <row r="93" spans="1:5" ht="12" customHeight="1" thickBot="1">
      <c r="A93" s="143" t="s">
        <v>7</v>
      </c>
      <c r="B93" s="145" t="s">
        <v>297</v>
      </c>
      <c r="C93" s="172">
        <f>SUM(C94:C98)</f>
        <v>58411</v>
      </c>
      <c r="D93" s="172">
        <f>SUM(D94:D98)</f>
        <v>62149</v>
      </c>
      <c r="E93" s="127">
        <f>SUM(E94:E98)</f>
        <v>55852</v>
      </c>
    </row>
    <row r="94" spans="1:5" ht="12" customHeight="1">
      <c r="A94" s="138" t="s">
        <v>71</v>
      </c>
      <c r="B94" s="131" t="s">
        <v>37</v>
      </c>
      <c r="C94" s="82">
        <v>37389</v>
      </c>
      <c r="D94" s="82">
        <v>34279</v>
      </c>
      <c r="E94" s="126">
        <v>34279</v>
      </c>
    </row>
    <row r="95" spans="1:5" ht="12" customHeight="1">
      <c r="A95" s="135" t="s">
        <v>72</v>
      </c>
      <c r="B95" s="129" t="s">
        <v>133</v>
      </c>
      <c r="C95" s="174">
        <v>10367</v>
      </c>
      <c r="D95" s="174">
        <v>9534</v>
      </c>
      <c r="E95" s="157">
        <v>9534</v>
      </c>
    </row>
    <row r="96" spans="1:5" ht="12" customHeight="1">
      <c r="A96" s="135" t="s">
        <v>73</v>
      </c>
      <c r="B96" s="129" t="s">
        <v>100</v>
      </c>
      <c r="C96" s="176">
        <v>10655</v>
      </c>
      <c r="D96" s="176">
        <v>14946</v>
      </c>
      <c r="E96" s="159">
        <v>8649</v>
      </c>
    </row>
    <row r="97" spans="1:5" ht="12" customHeight="1">
      <c r="A97" s="135" t="s">
        <v>74</v>
      </c>
      <c r="B97" s="132" t="s">
        <v>134</v>
      </c>
      <c r="C97" s="176"/>
      <c r="D97" s="176"/>
      <c r="E97" s="159"/>
    </row>
    <row r="98" spans="1:5" ht="12" customHeight="1">
      <c r="A98" s="135" t="s">
        <v>83</v>
      </c>
      <c r="B98" s="140" t="s">
        <v>135</v>
      </c>
      <c r="C98" s="176">
        <f>SUM(C99:C108)</f>
        <v>0</v>
      </c>
      <c r="D98" s="176">
        <f t="shared" ref="D98:E98" si="0">SUM(D99:D108)</f>
        <v>3390</v>
      </c>
      <c r="E98" s="176">
        <f t="shared" si="0"/>
        <v>3390</v>
      </c>
    </row>
    <row r="99" spans="1:5" ht="12" customHeight="1">
      <c r="A99" s="135" t="s">
        <v>75</v>
      </c>
      <c r="B99" s="129" t="s">
        <v>492</v>
      </c>
      <c r="C99" s="176"/>
      <c r="D99" s="176"/>
      <c r="E99" s="159"/>
    </row>
    <row r="100" spans="1:5" ht="12" customHeight="1">
      <c r="A100" s="135" t="s">
        <v>76</v>
      </c>
      <c r="B100" s="152" t="s">
        <v>298</v>
      </c>
      <c r="C100" s="176"/>
      <c r="D100" s="176"/>
      <c r="E100" s="159"/>
    </row>
    <row r="101" spans="1:5" ht="12" customHeight="1">
      <c r="A101" s="135" t="s">
        <v>84</v>
      </c>
      <c r="B101" s="153" t="s">
        <v>299</v>
      </c>
      <c r="C101" s="176"/>
      <c r="D101" s="176"/>
      <c r="E101" s="159"/>
    </row>
    <row r="102" spans="1:5" ht="12" customHeight="1">
      <c r="A102" s="135" t="s">
        <v>85</v>
      </c>
      <c r="B102" s="153" t="s">
        <v>300</v>
      </c>
      <c r="C102" s="176"/>
      <c r="D102" s="176"/>
      <c r="E102" s="159"/>
    </row>
    <row r="103" spans="1:5" ht="12" customHeight="1">
      <c r="A103" s="135" t="s">
        <v>86</v>
      </c>
      <c r="B103" s="152" t="s">
        <v>301</v>
      </c>
      <c r="C103" s="176"/>
      <c r="D103" s="176">
        <v>3390</v>
      </c>
      <c r="E103" s="159">
        <v>3390</v>
      </c>
    </row>
    <row r="104" spans="1:5" ht="12" customHeight="1">
      <c r="A104" s="135" t="s">
        <v>87</v>
      </c>
      <c r="B104" s="152" t="s">
        <v>302</v>
      </c>
      <c r="C104" s="176"/>
      <c r="D104" s="176"/>
      <c r="E104" s="159"/>
    </row>
    <row r="105" spans="1:5" ht="12" customHeight="1">
      <c r="A105" s="135" t="s">
        <v>89</v>
      </c>
      <c r="B105" s="153" t="s">
        <v>303</v>
      </c>
      <c r="C105" s="176"/>
      <c r="D105" s="176"/>
      <c r="E105" s="159"/>
    </row>
    <row r="106" spans="1:5" ht="12" customHeight="1">
      <c r="A106" s="134" t="s">
        <v>136</v>
      </c>
      <c r="B106" s="154" t="s">
        <v>304</v>
      </c>
      <c r="C106" s="176"/>
      <c r="D106" s="176"/>
      <c r="E106" s="159"/>
    </row>
    <row r="107" spans="1:5" ht="12" customHeight="1">
      <c r="A107" s="135" t="s">
        <v>305</v>
      </c>
      <c r="B107" s="154" t="s">
        <v>306</v>
      </c>
      <c r="C107" s="176"/>
      <c r="D107" s="176"/>
      <c r="E107" s="159"/>
    </row>
    <row r="108" spans="1:5" ht="12" customHeight="1" thickBot="1">
      <c r="A108" s="139" t="s">
        <v>307</v>
      </c>
      <c r="B108" s="155" t="s">
        <v>308</v>
      </c>
      <c r="C108" s="83"/>
      <c r="D108" s="83"/>
      <c r="E108" s="120"/>
    </row>
    <row r="109" spans="1:5" ht="12" customHeight="1" thickBot="1">
      <c r="A109" s="141" t="s">
        <v>8</v>
      </c>
      <c r="B109" s="144" t="s">
        <v>309</v>
      </c>
      <c r="C109" s="173">
        <f>+C110+C112+C114</f>
        <v>1207</v>
      </c>
      <c r="D109" s="173">
        <f>+D110+D112+D114</f>
        <v>167</v>
      </c>
      <c r="E109" s="156">
        <f>+E110+E112+E114</f>
        <v>167</v>
      </c>
    </row>
    <row r="110" spans="1:5" ht="12" customHeight="1">
      <c r="A110" s="136" t="s">
        <v>77</v>
      </c>
      <c r="B110" s="129" t="s">
        <v>151</v>
      </c>
      <c r="C110" s="175">
        <v>1207</v>
      </c>
      <c r="D110" s="175">
        <v>167</v>
      </c>
      <c r="E110" s="158">
        <v>167</v>
      </c>
    </row>
    <row r="111" spans="1:5" ht="12" customHeight="1">
      <c r="A111" s="136" t="s">
        <v>78</v>
      </c>
      <c r="B111" s="133" t="s">
        <v>310</v>
      </c>
      <c r="C111" s="175"/>
      <c r="D111" s="175"/>
      <c r="E111" s="158"/>
    </row>
    <row r="112" spans="1:5">
      <c r="A112" s="136" t="s">
        <v>79</v>
      </c>
      <c r="B112" s="133" t="s">
        <v>137</v>
      </c>
      <c r="C112" s="174"/>
      <c r="D112" s="174"/>
      <c r="E112" s="157"/>
    </row>
    <row r="113" spans="1:5" ht="12" customHeight="1">
      <c r="A113" s="136" t="s">
        <v>80</v>
      </c>
      <c r="B113" s="133" t="s">
        <v>311</v>
      </c>
      <c r="C113" s="174"/>
      <c r="D113" s="174"/>
      <c r="E113" s="157"/>
    </row>
    <row r="114" spans="1:5" ht="12" customHeight="1">
      <c r="A114" s="136" t="s">
        <v>81</v>
      </c>
      <c r="B114" s="165" t="s">
        <v>154</v>
      </c>
      <c r="C114" s="174"/>
      <c r="D114" s="174"/>
      <c r="E114" s="157"/>
    </row>
    <row r="115" spans="1:5" ht="21.75" customHeight="1">
      <c r="A115" s="136" t="s">
        <v>88</v>
      </c>
      <c r="B115" s="164" t="s">
        <v>312</v>
      </c>
      <c r="C115" s="174"/>
      <c r="D115" s="174"/>
      <c r="E115" s="157"/>
    </row>
    <row r="116" spans="1:5" ht="24" customHeight="1">
      <c r="A116" s="136" t="s">
        <v>90</v>
      </c>
      <c r="B116" s="180" t="s">
        <v>313</v>
      </c>
      <c r="C116" s="174"/>
      <c r="D116" s="174"/>
      <c r="E116" s="157"/>
    </row>
    <row r="117" spans="1:5" ht="12" customHeight="1">
      <c r="A117" s="136" t="s">
        <v>138</v>
      </c>
      <c r="B117" s="153" t="s">
        <v>300</v>
      </c>
      <c r="C117" s="174"/>
      <c r="D117" s="174"/>
      <c r="E117" s="157"/>
    </row>
    <row r="118" spans="1:5" ht="12" customHeight="1">
      <c r="A118" s="136" t="s">
        <v>139</v>
      </c>
      <c r="B118" s="153" t="s">
        <v>314</v>
      </c>
      <c r="C118" s="174"/>
      <c r="D118" s="174"/>
      <c r="E118" s="157"/>
    </row>
    <row r="119" spans="1:5" ht="12" customHeight="1">
      <c r="A119" s="136" t="s">
        <v>140</v>
      </c>
      <c r="B119" s="153" t="s">
        <v>315</v>
      </c>
      <c r="C119" s="174"/>
      <c r="D119" s="174"/>
      <c r="E119" s="157"/>
    </row>
    <row r="120" spans="1:5" s="200" customFormat="1" ht="12" customHeight="1">
      <c r="A120" s="136" t="s">
        <v>316</v>
      </c>
      <c r="B120" s="153" t="s">
        <v>303</v>
      </c>
      <c r="C120" s="174"/>
      <c r="D120" s="174"/>
      <c r="E120" s="157"/>
    </row>
    <row r="121" spans="1:5" ht="12" customHeight="1">
      <c r="A121" s="136" t="s">
        <v>317</v>
      </c>
      <c r="B121" s="153" t="s">
        <v>318</v>
      </c>
      <c r="C121" s="174"/>
      <c r="D121" s="174"/>
      <c r="E121" s="157"/>
    </row>
    <row r="122" spans="1:5" ht="12" customHeight="1" thickBot="1">
      <c r="A122" s="134" t="s">
        <v>319</v>
      </c>
      <c r="B122" s="153" t="s">
        <v>320</v>
      </c>
      <c r="C122" s="176"/>
      <c r="D122" s="176"/>
      <c r="E122" s="159"/>
    </row>
    <row r="123" spans="1:5" ht="12" customHeight="1" thickBot="1">
      <c r="A123" s="141" t="s">
        <v>9</v>
      </c>
      <c r="B123" s="149" t="s">
        <v>321</v>
      </c>
      <c r="C123" s="173">
        <f>+C124+C125</f>
        <v>0</v>
      </c>
      <c r="D123" s="173">
        <f>+D124+D125</f>
        <v>0</v>
      </c>
      <c r="E123" s="156">
        <f>+E124+E125</f>
        <v>0</v>
      </c>
    </row>
    <row r="124" spans="1:5" ht="12" customHeight="1">
      <c r="A124" s="136" t="s">
        <v>60</v>
      </c>
      <c r="B124" s="130" t="s">
        <v>46</v>
      </c>
      <c r="C124" s="175"/>
      <c r="D124" s="175"/>
      <c r="E124" s="158"/>
    </row>
    <row r="125" spans="1:5" ht="12" customHeight="1" thickBot="1">
      <c r="A125" s="137" t="s">
        <v>61</v>
      </c>
      <c r="B125" s="133" t="s">
        <v>47</v>
      </c>
      <c r="C125" s="176"/>
      <c r="D125" s="176"/>
      <c r="E125" s="159"/>
    </row>
    <row r="126" spans="1:5" ht="12" customHeight="1" thickBot="1">
      <c r="A126" s="141" t="s">
        <v>10</v>
      </c>
      <c r="B126" s="149" t="s">
        <v>322</v>
      </c>
      <c r="C126" s="173">
        <f>+C93+C109+C123</f>
        <v>59618</v>
      </c>
      <c r="D126" s="173">
        <f>+D93+D109+D123</f>
        <v>62316</v>
      </c>
      <c r="E126" s="156">
        <f>+E93+E109+E123</f>
        <v>56019</v>
      </c>
    </row>
    <row r="127" spans="1:5" ht="12" customHeight="1" thickBot="1">
      <c r="A127" s="141" t="s">
        <v>11</v>
      </c>
      <c r="B127" s="149" t="s">
        <v>323</v>
      </c>
      <c r="C127" s="173">
        <f>+C128+C129+C130</f>
        <v>0</v>
      </c>
      <c r="D127" s="173">
        <f>+D128+D129+D130</f>
        <v>0</v>
      </c>
      <c r="E127" s="156">
        <f>+E128+E129+E130</f>
        <v>0</v>
      </c>
    </row>
    <row r="128" spans="1:5" ht="12" customHeight="1">
      <c r="A128" s="136" t="s">
        <v>64</v>
      </c>
      <c r="B128" s="130" t="s">
        <v>324</v>
      </c>
      <c r="C128" s="174"/>
      <c r="D128" s="174"/>
      <c r="E128" s="157"/>
    </row>
    <row r="129" spans="1:9" ht="12" customHeight="1">
      <c r="A129" s="136" t="s">
        <v>65</v>
      </c>
      <c r="B129" s="130" t="s">
        <v>325</v>
      </c>
      <c r="C129" s="174"/>
      <c r="D129" s="174"/>
      <c r="E129" s="157"/>
    </row>
    <row r="130" spans="1:9" ht="12" customHeight="1" thickBot="1">
      <c r="A130" s="134" t="s">
        <v>66</v>
      </c>
      <c r="B130" s="128" t="s">
        <v>326</v>
      </c>
      <c r="C130" s="174"/>
      <c r="D130" s="174"/>
      <c r="E130" s="157"/>
    </row>
    <row r="131" spans="1:9" ht="12" customHeight="1" thickBot="1">
      <c r="A131" s="141" t="s">
        <v>12</v>
      </c>
      <c r="B131" s="149" t="s">
        <v>327</v>
      </c>
      <c r="C131" s="173">
        <f>+C132+C133+C135+C134</f>
        <v>0</v>
      </c>
      <c r="D131" s="173">
        <f>+D132+D133+D135+D134</f>
        <v>0</v>
      </c>
      <c r="E131" s="156">
        <f>+E132+E133+E135+E134</f>
        <v>0</v>
      </c>
    </row>
    <row r="132" spans="1:9" ht="12" customHeight="1">
      <c r="A132" s="136" t="s">
        <v>67</v>
      </c>
      <c r="B132" s="130" t="s">
        <v>328</v>
      </c>
      <c r="C132" s="174"/>
      <c r="D132" s="174"/>
      <c r="E132" s="157"/>
    </row>
    <row r="133" spans="1:9" ht="12" customHeight="1">
      <c r="A133" s="136" t="s">
        <v>68</v>
      </c>
      <c r="B133" s="130" t="s">
        <v>329</v>
      </c>
      <c r="C133" s="174"/>
      <c r="D133" s="174"/>
      <c r="E133" s="157"/>
    </row>
    <row r="134" spans="1:9" ht="12" customHeight="1">
      <c r="A134" s="136" t="s">
        <v>225</v>
      </c>
      <c r="B134" s="130" t="s">
        <v>330</v>
      </c>
      <c r="C134" s="174"/>
      <c r="D134" s="174"/>
      <c r="E134" s="157"/>
    </row>
    <row r="135" spans="1:9" ht="12" customHeight="1" thickBot="1">
      <c r="A135" s="134" t="s">
        <v>227</v>
      </c>
      <c r="B135" s="128" t="s">
        <v>331</v>
      </c>
      <c r="C135" s="174"/>
      <c r="D135" s="174"/>
      <c r="E135" s="157"/>
    </row>
    <row r="136" spans="1:9" ht="12" customHeight="1" thickBot="1">
      <c r="A136" s="141" t="s">
        <v>13</v>
      </c>
      <c r="B136" s="149" t="s">
        <v>332</v>
      </c>
      <c r="C136" s="179">
        <f>+C137+C138+C139+C140</f>
        <v>0</v>
      </c>
      <c r="D136" s="179">
        <f>+D137+D138+D139+D140</f>
        <v>0</v>
      </c>
      <c r="E136" s="192">
        <f>+E137+E138+E139+E140</f>
        <v>0</v>
      </c>
    </row>
    <row r="137" spans="1:9" ht="12" customHeight="1">
      <c r="A137" s="136" t="s">
        <v>69</v>
      </c>
      <c r="B137" s="130" t="s">
        <v>333</v>
      </c>
      <c r="C137" s="174"/>
      <c r="D137" s="174"/>
      <c r="E137" s="157"/>
    </row>
    <row r="138" spans="1:9" ht="12" customHeight="1">
      <c r="A138" s="136" t="s">
        <v>70</v>
      </c>
      <c r="B138" s="130" t="s">
        <v>334</v>
      </c>
      <c r="C138" s="174"/>
      <c r="D138" s="174"/>
      <c r="E138" s="157"/>
    </row>
    <row r="139" spans="1:9" ht="12" customHeight="1">
      <c r="A139" s="136" t="s">
        <v>234</v>
      </c>
      <c r="B139" s="130" t="s">
        <v>335</v>
      </c>
      <c r="C139" s="174"/>
      <c r="D139" s="174"/>
      <c r="E139" s="157"/>
    </row>
    <row r="140" spans="1:9" ht="12" customHeight="1" thickBot="1">
      <c r="A140" s="134" t="s">
        <v>236</v>
      </c>
      <c r="B140" s="128" t="s">
        <v>336</v>
      </c>
      <c r="C140" s="174"/>
      <c r="D140" s="174"/>
      <c r="E140" s="157"/>
    </row>
    <row r="141" spans="1:9" ht="15" customHeight="1" thickBot="1">
      <c r="A141" s="141" t="s">
        <v>14</v>
      </c>
      <c r="B141" s="149" t="s">
        <v>337</v>
      </c>
      <c r="C141" s="84">
        <f>+C142+C143+C144+C145</f>
        <v>0</v>
      </c>
      <c r="D141" s="84">
        <f>+D142+D143+D144+D145</f>
        <v>0</v>
      </c>
      <c r="E141" s="125">
        <f>+E142+E143+E144+E145</f>
        <v>0</v>
      </c>
      <c r="F141" s="190"/>
      <c r="G141" s="191"/>
      <c r="H141" s="191"/>
      <c r="I141" s="191"/>
    </row>
    <row r="142" spans="1:9" s="183" customFormat="1" ht="12.95" customHeight="1">
      <c r="A142" s="136" t="s">
        <v>131</v>
      </c>
      <c r="B142" s="130" t="s">
        <v>338</v>
      </c>
      <c r="C142" s="174"/>
      <c r="D142" s="174"/>
      <c r="E142" s="157"/>
    </row>
    <row r="143" spans="1:9" ht="12.75" customHeight="1">
      <c r="A143" s="136" t="s">
        <v>132</v>
      </c>
      <c r="B143" s="130" t="s">
        <v>339</v>
      </c>
      <c r="C143" s="174"/>
      <c r="D143" s="174"/>
      <c r="E143" s="157"/>
    </row>
    <row r="144" spans="1:9" ht="12.75" customHeight="1">
      <c r="A144" s="136" t="s">
        <v>153</v>
      </c>
      <c r="B144" s="130" t="s">
        <v>340</v>
      </c>
      <c r="C144" s="174"/>
      <c r="D144" s="174"/>
      <c r="E144" s="157"/>
    </row>
    <row r="145" spans="1:5" ht="12.75" customHeight="1" thickBot="1">
      <c r="A145" s="136" t="s">
        <v>242</v>
      </c>
      <c r="B145" s="130" t="s">
        <v>341</v>
      </c>
      <c r="C145" s="174"/>
      <c r="D145" s="174"/>
      <c r="E145" s="157"/>
    </row>
    <row r="146" spans="1:5" ht="16.5" thickBot="1">
      <c r="A146" s="141" t="s">
        <v>15</v>
      </c>
      <c r="B146" s="149" t="s">
        <v>342</v>
      </c>
      <c r="C146" s="123">
        <f>+C127+C131+C136+C141</f>
        <v>0</v>
      </c>
      <c r="D146" s="123">
        <f>+D127+D131+D136+D141</f>
        <v>0</v>
      </c>
      <c r="E146" s="124">
        <f>+E127+E131+E136+E141</f>
        <v>0</v>
      </c>
    </row>
    <row r="147" spans="1:5" ht="16.5" thickBot="1">
      <c r="A147" s="166" t="s">
        <v>16</v>
      </c>
      <c r="B147" s="169" t="s">
        <v>343</v>
      </c>
      <c r="C147" s="123">
        <f>+C126+C146</f>
        <v>59618</v>
      </c>
      <c r="D147" s="123">
        <f>+D126+D146</f>
        <v>62316</v>
      </c>
      <c r="E147" s="124">
        <f>+E126+E146</f>
        <v>56019</v>
      </c>
    </row>
    <row r="149" spans="1:5" ht="18.75" customHeight="1">
      <c r="A149" s="392" t="s">
        <v>344</v>
      </c>
      <c r="B149" s="392"/>
      <c r="C149" s="392"/>
      <c r="D149" s="392"/>
      <c r="E149" s="392"/>
    </row>
    <row r="150" spans="1:5" ht="13.5" customHeight="1" thickBot="1">
      <c r="A150" s="151" t="s">
        <v>113</v>
      </c>
      <c r="B150" s="151"/>
      <c r="C150" s="181"/>
      <c r="E150" s="168" t="s">
        <v>152</v>
      </c>
    </row>
    <row r="151" spans="1:5" ht="21.75" thickBot="1">
      <c r="A151" s="141">
        <v>1</v>
      </c>
      <c r="B151" s="144" t="s">
        <v>345</v>
      </c>
      <c r="C151" s="167">
        <f>+C62-C126</f>
        <v>-50560</v>
      </c>
      <c r="D151" s="167">
        <f>+D62-D126</f>
        <v>-57185</v>
      </c>
      <c r="E151" s="167">
        <f>+E62-E126</f>
        <v>-50888</v>
      </c>
    </row>
    <row r="152" spans="1:5" ht="21.75" thickBot="1">
      <c r="A152" s="141" t="s">
        <v>8</v>
      </c>
      <c r="B152" s="144" t="s">
        <v>346</v>
      </c>
      <c r="C152" s="167">
        <f>+C85-C146</f>
        <v>0</v>
      </c>
      <c r="D152" s="167">
        <f>+D85-D146</f>
        <v>0</v>
      </c>
      <c r="E152" s="167">
        <f>+E85-E146</f>
        <v>0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170" customFormat="1" ht="12.75" customHeight="1">
      <c r="C162" s="171"/>
      <c r="D162" s="171"/>
      <c r="E162" s="171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Tiszaszőlős Községi Önkormányzat
2015. ÉVI ZÁRSZÁMADÁS
ÁLLAMIGAZGATÁSI FELADATOK MÉRLEGE
&amp;R&amp;"Times New Roman CE,Félkövér dőlt"&amp;11 1.4. melléklet a ....../2016. (......) önkormányzati rendelethez</oddHeader>
  </headerFooter>
  <rowBreaks count="1" manualBreakCount="1"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topLeftCell="B7" zoomScaleSheetLayoutView="100" workbookViewId="0">
      <selection activeCell="G24" sqref="G24"/>
    </sheetView>
  </sheetViews>
  <sheetFormatPr defaultRowHeight="12.75"/>
  <cols>
    <col min="1" max="1" width="6.83203125" style="9" customWidth="1"/>
    <col min="2" max="2" width="55.1640625" style="19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>
      <c r="B1" s="213" t="s">
        <v>117</v>
      </c>
      <c r="C1" s="214"/>
      <c r="D1" s="214"/>
      <c r="E1" s="214"/>
      <c r="F1" s="214"/>
      <c r="G1" s="214"/>
      <c r="H1" s="214"/>
      <c r="I1" s="214"/>
      <c r="J1" s="402" t="str">
        <f>+CONCATENATE("2.1. melléklet a ……/",LEFT('1.1.sz.mell.'!C3,4)+1,". (……) önkormányzati rendelethez")</f>
        <v>2.1. melléklet a ……/2016. (……) önkormányzati rendelethez</v>
      </c>
    </row>
    <row r="2" spans="1:10" ht="14.25" thickBot="1">
      <c r="G2" s="25"/>
      <c r="H2" s="25"/>
      <c r="I2" s="25" t="s">
        <v>51</v>
      </c>
      <c r="J2" s="402"/>
    </row>
    <row r="3" spans="1:10" ht="18" customHeight="1" thickBot="1">
      <c r="A3" s="400" t="s">
        <v>59</v>
      </c>
      <c r="B3" s="241" t="s">
        <v>43</v>
      </c>
      <c r="C3" s="242"/>
      <c r="D3" s="242"/>
      <c r="E3" s="242"/>
      <c r="F3" s="241" t="s">
        <v>44</v>
      </c>
      <c r="G3" s="243"/>
      <c r="H3" s="243"/>
      <c r="I3" s="243"/>
      <c r="J3" s="402"/>
    </row>
    <row r="4" spans="1:10" s="215" customFormat="1" ht="35.25" customHeight="1" thickBot="1">
      <c r="A4" s="401"/>
      <c r="B4" s="20" t="s">
        <v>52</v>
      </c>
      <c r="C4" s="21" t="str">
        <f>+CONCATENATE(LEFT('1.1.sz.mell.'!C3,4),". évi eredeti előirányzat")</f>
        <v>2015. évi eredeti előirányzat</v>
      </c>
      <c r="D4" s="201" t="str">
        <f>+CONCATENATE(LEFT('1.1.sz.mell.'!C3,4),". évi módosított előirányzat")</f>
        <v>2015. évi módosított előirányzat</v>
      </c>
      <c r="E4" s="21" t="str">
        <f>+CONCATENATE(LEFT('1.1.sz.mell.'!C3,4),". évi teljesítés")</f>
        <v>2015. évi teljesítés</v>
      </c>
      <c r="F4" s="20" t="s">
        <v>52</v>
      </c>
      <c r="G4" s="21" t="str">
        <f>+C4</f>
        <v>2015. évi eredeti előirányzat</v>
      </c>
      <c r="H4" s="201" t="str">
        <f>+D4</f>
        <v>2015. évi módosított előirányzat</v>
      </c>
      <c r="I4" s="231" t="str">
        <f>+E4</f>
        <v>2015. évi teljesítés</v>
      </c>
      <c r="J4" s="402"/>
    </row>
    <row r="5" spans="1:10" s="216" customFormat="1" ht="12" customHeight="1" thickBot="1">
      <c r="A5" s="244" t="s">
        <v>291</v>
      </c>
      <c r="B5" s="245" t="s">
        <v>292</v>
      </c>
      <c r="C5" s="246" t="s">
        <v>293</v>
      </c>
      <c r="D5" s="246" t="s">
        <v>294</v>
      </c>
      <c r="E5" s="246" t="s">
        <v>295</v>
      </c>
      <c r="F5" s="245" t="s">
        <v>371</v>
      </c>
      <c r="G5" s="246" t="s">
        <v>372</v>
      </c>
      <c r="H5" s="246" t="s">
        <v>373</v>
      </c>
      <c r="I5" s="247" t="s">
        <v>374</v>
      </c>
      <c r="J5" s="402"/>
    </row>
    <row r="6" spans="1:10" ht="15" customHeight="1">
      <c r="A6" s="217" t="s">
        <v>7</v>
      </c>
      <c r="B6" s="218" t="s">
        <v>347</v>
      </c>
      <c r="C6" s="204">
        <v>174417</v>
      </c>
      <c r="D6" s="204">
        <v>182042</v>
      </c>
      <c r="E6" s="204">
        <v>182042</v>
      </c>
      <c r="F6" s="218" t="s">
        <v>53</v>
      </c>
      <c r="G6" s="204">
        <v>136151</v>
      </c>
      <c r="H6" s="204">
        <v>232563</v>
      </c>
      <c r="I6" s="210">
        <v>232563</v>
      </c>
      <c r="J6" s="402"/>
    </row>
    <row r="7" spans="1:10" ht="15" customHeight="1">
      <c r="A7" s="219" t="s">
        <v>8</v>
      </c>
      <c r="B7" s="220" t="s">
        <v>348</v>
      </c>
      <c r="C7" s="205">
        <v>64665</v>
      </c>
      <c r="D7" s="205">
        <v>193091</v>
      </c>
      <c r="E7" s="205">
        <v>193091</v>
      </c>
      <c r="F7" s="220" t="s">
        <v>133</v>
      </c>
      <c r="G7" s="205">
        <v>31194</v>
      </c>
      <c r="H7" s="205">
        <v>44304</v>
      </c>
      <c r="I7" s="211">
        <v>44304</v>
      </c>
      <c r="J7" s="402"/>
    </row>
    <row r="8" spans="1:10" ht="15" customHeight="1">
      <c r="A8" s="219" t="s">
        <v>9</v>
      </c>
      <c r="B8" s="220" t="s">
        <v>349</v>
      </c>
      <c r="C8" s="205"/>
      <c r="D8" s="205"/>
      <c r="E8" s="205"/>
      <c r="F8" s="220" t="s">
        <v>157</v>
      </c>
      <c r="G8" s="205">
        <v>89328</v>
      </c>
      <c r="H8" s="205">
        <v>123585</v>
      </c>
      <c r="I8" s="211">
        <v>107146</v>
      </c>
      <c r="J8" s="402"/>
    </row>
    <row r="9" spans="1:10" ht="15" customHeight="1">
      <c r="A9" s="219" t="s">
        <v>10</v>
      </c>
      <c r="B9" s="220" t="s">
        <v>124</v>
      </c>
      <c r="C9" s="205">
        <v>19380</v>
      </c>
      <c r="D9" s="205">
        <v>18394</v>
      </c>
      <c r="E9" s="205">
        <v>18146</v>
      </c>
      <c r="F9" s="220" t="s">
        <v>134</v>
      </c>
      <c r="G9" s="205">
        <v>16297</v>
      </c>
      <c r="H9" s="205">
        <v>31711</v>
      </c>
      <c r="I9" s="211">
        <v>31703</v>
      </c>
      <c r="J9" s="402"/>
    </row>
    <row r="10" spans="1:10" ht="15" customHeight="1">
      <c r="A10" s="219" t="s">
        <v>11</v>
      </c>
      <c r="B10" s="221" t="s">
        <v>350</v>
      </c>
      <c r="C10" s="205">
        <v>240</v>
      </c>
      <c r="D10" s="205">
        <v>7187</v>
      </c>
      <c r="E10" s="205">
        <v>7187</v>
      </c>
      <c r="F10" s="220" t="s">
        <v>135</v>
      </c>
      <c r="G10" s="205">
        <v>4110</v>
      </c>
      <c r="H10" s="205">
        <v>28549</v>
      </c>
      <c r="I10" s="211">
        <v>28549</v>
      </c>
      <c r="J10" s="402"/>
    </row>
    <row r="11" spans="1:10" ht="15" customHeight="1">
      <c r="A11" s="219" t="s">
        <v>12</v>
      </c>
      <c r="B11" s="220" t="s">
        <v>448</v>
      </c>
      <c r="C11" s="206"/>
      <c r="D11" s="206"/>
      <c r="E11" s="206"/>
      <c r="F11" s="220" t="s">
        <v>38</v>
      </c>
      <c r="G11" s="205">
        <v>400</v>
      </c>
      <c r="H11" s="205"/>
      <c r="I11" s="211"/>
      <c r="J11" s="402"/>
    </row>
    <row r="12" spans="1:10" ht="15" customHeight="1">
      <c r="A12" s="219" t="s">
        <v>13</v>
      </c>
      <c r="B12" s="220" t="s">
        <v>493</v>
      </c>
      <c r="C12" s="205">
        <v>27478</v>
      </c>
      <c r="D12" s="205">
        <v>36449</v>
      </c>
      <c r="E12" s="205">
        <v>34276</v>
      </c>
      <c r="F12" s="6"/>
      <c r="G12" s="205"/>
      <c r="H12" s="205"/>
      <c r="I12" s="211"/>
      <c r="J12" s="402"/>
    </row>
    <row r="13" spans="1:10" ht="15" customHeight="1">
      <c r="A13" s="219" t="s">
        <v>14</v>
      </c>
      <c r="B13" s="6"/>
      <c r="C13" s="205"/>
      <c r="D13" s="205"/>
      <c r="E13" s="205"/>
      <c r="F13" s="6"/>
      <c r="G13" s="205"/>
      <c r="H13" s="205"/>
      <c r="I13" s="211"/>
      <c r="J13" s="402"/>
    </row>
    <row r="14" spans="1:10" ht="15" customHeight="1">
      <c r="A14" s="219" t="s">
        <v>15</v>
      </c>
      <c r="B14" s="230"/>
      <c r="C14" s="206"/>
      <c r="D14" s="206"/>
      <c r="E14" s="206"/>
      <c r="F14" s="6"/>
      <c r="G14" s="205"/>
      <c r="H14" s="205"/>
      <c r="I14" s="211"/>
      <c r="J14" s="402"/>
    </row>
    <row r="15" spans="1:10" ht="15" customHeight="1">
      <c r="A15" s="219" t="s">
        <v>16</v>
      </c>
      <c r="B15" s="6"/>
      <c r="C15" s="205"/>
      <c r="D15" s="205"/>
      <c r="E15" s="205"/>
      <c r="F15" s="6"/>
      <c r="G15" s="205"/>
      <c r="H15" s="205"/>
      <c r="I15" s="211"/>
      <c r="J15" s="402"/>
    </row>
    <row r="16" spans="1:10" ht="15" customHeight="1">
      <c r="A16" s="219" t="s">
        <v>17</v>
      </c>
      <c r="B16" s="6"/>
      <c r="C16" s="205"/>
      <c r="D16" s="205"/>
      <c r="E16" s="205"/>
      <c r="F16" s="6"/>
      <c r="G16" s="205"/>
      <c r="H16" s="205"/>
      <c r="I16" s="211"/>
      <c r="J16" s="402"/>
    </row>
    <row r="17" spans="1:10" ht="15" customHeight="1" thickBot="1">
      <c r="A17" s="219" t="s">
        <v>18</v>
      </c>
      <c r="B17" s="10"/>
      <c r="C17" s="207"/>
      <c r="D17" s="207"/>
      <c r="E17" s="207"/>
      <c r="F17" s="6"/>
      <c r="G17" s="207"/>
      <c r="H17" s="207"/>
      <c r="I17" s="212"/>
      <c r="J17" s="402"/>
    </row>
    <row r="18" spans="1:10" ht="17.25" customHeight="1" thickBot="1">
      <c r="A18" s="222" t="s">
        <v>19</v>
      </c>
      <c r="B18" s="203" t="s">
        <v>351</v>
      </c>
      <c r="C18" s="208">
        <f>+C6+C7+C9+C10+C12+C13+C14+C15+C16+C17</f>
        <v>286180</v>
      </c>
      <c r="D18" s="208">
        <f>+D6+D7+D9+D10+D12+D13+D14+D15+D16+D17</f>
        <v>437163</v>
      </c>
      <c r="E18" s="208">
        <f>+E6+E7+E9+E10+E12+E13+E14+E15+E16+E17</f>
        <v>434742</v>
      </c>
      <c r="F18" s="203" t="s">
        <v>358</v>
      </c>
      <c r="G18" s="208">
        <f>SUM(G6:G17)</f>
        <v>277480</v>
      </c>
      <c r="H18" s="208">
        <f>SUM(H6:H17)</f>
        <v>460712</v>
      </c>
      <c r="I18" s="208">
        <f>SUM(I6:I17)</f>
        <v>444265</v>
      </c>
      <c r="J18" s="402"/>
    </row>
    <row r="19" spans="1:10" ht="15" customHeight="1">
      <c r="A19" s="223" t="s">
        <v>20</v>
      </c>
      <c r="B19" s="224" t="s">
        <v>352</v>
      </c>
      <c r="C19" s="26">
        <f>+C20+C21+C22+C23</f>
        <v>0</v>
      </c>
      <c r="D19" s="26">
        <f>+D20+D21+D22+D23</f>
        <v>60637</v>
      </c>
      <c r="E19" s="26">
        <f>+E20+E21+E22+E23</f>
        <v>60637</v>
      </c>
      <c r="F19" s="225" t="s">
        <v>141</v>
      </c>
      <c r="G19" s="209"/>
      <c r="H19" s="209"/>
      <c r="I19" s="209"/>
      <c r="J19" s="402"/>
    </row>
    <row r="20" spans="1:10" ht="15" customHeight="1">
      <c r="A20" s="226" t="s">
        <v>21</v>
      </c>
      <c r="B20" s="225" t="s">
        <v>149</v>
      </c>
      <c r="C20" s="202"/>
      <c r="D20" s="202">
        <v>55304</v>
      </c>
      <c r="E20" s="202">
        <v>55304</v>
      </c>
      <c r="F20" s="225" t="s">
        <v>359</v>
      </c>
      <c r="G20" s="202"/>
      <c r="H20" s="202"/>
      <c r="I20" s="202"/>
      <c r="J20" s="402"/>
    </row>
    <row r="21" spans="1:10" ht="15" customHeight="1">
      <c r="A21" s="226" t="s">
        <v>22</v>
      </c>
      <c r="B21" s="225" t="s">
        <v>150</v>
      </c>
      <c r="C21" s="202"/>
      <c r="D21" s="202"/>
      <c r="E21" s="202"/>
      <c r="F21" s="225" t="s">
        <v>115</v>
      </c>
      <c r="G21" s="202"/>
      <c r="H21" s="202"/>
      <c r="I21" s="202"/>
      <c r="J21" s="402"/>
    </row>
    <row r="22" spans="1:10" ht="15" customHeight="1">
      <c r="A22" s="226" t="s">
        <v>23</v>
      </c>
      <c r="B22" s="225" t="s">
        <v>155</v>
      </c>
      <c r="C22" s="202"/>
      <c r="D22" s="202"/>
      <c r="E22" s="202"/>
      <c r="F22" s="225" t="s">
        <v>116</v>
      </c>
      <c r="G22" s="202"/>
      <c r="H22" s="202"/>
      <c r="I22" s="202"/>
      <c r="J22" s="402"/>
    </row>
    <row r="23" spans="1:10" ht="15" customHeight="1">
      <c r="A23" s="226" t="s">
        <v>24</v>
      </c>
      <c r="B23" s="225" t="s">
        <v>156</v>
      </c>
      <c r="C23" s="202"/>
      <c r="D23" s="202">
        <v>5333</v>
      </c>
      <c r="E23" s="202">
        <v>5333</v>
      </c>
      <c r="F23" s="224" t="s">
        <v>158</v>
      </c>
      <c r="G23" s="202"/>
      <c r="H23" s="202"/>
      <c r="I23" s="202"/>
      <c r="J23" s="402"/>
    </row>
    <row r="24" spans="1:10" ht="15" customHeight="1">
      <c r="A24" s="226" t="s">
        <v>25</v>
      </c>
      <c r="B24" s="225" t="s">
        <v>353</v>
      </c>
      <c r="C24" s="227">
        <f>+C25+C26</f>
        <v>0</v>
      </c>
      <c r="D24" s="227">
        <f>+D25+D26</f>
        <v>0</v>
      </c>
      <c r="E24" s="227">
        <f>+E25+E26</f>
        <v>0</v>
      </c>
      <c r="F24" s="225" t="s">
        <v>142</v>
      </c>
      <c r="G24" s="202"/>
      <c r="H24" s="202"/>
      <c r="I24" s="202"/>
      <c r="J24" s="402"/>
    </row>
    <row r="25" spans="1:10" ht="15" customHeight="1">
      <c r="A25" s="223" t="s">
        <v>26</v>
      </c>
      <c r="B25" s="224" t="s">
        <v>354</v>
      </c>
      <c r="C25" s="209"/>
      <c r="D25" s="209"/>
      <c r="E25" s="209"/>
      <c r="F25" s="218" t="s">
        <v>143</v>
      </c>
      <c r="G25" s="209"/>
      <c r="H25" s="209"/>
      <c r="I25" s="209"/>
      <c r="J25" s="402"/>
    </row>
    <row r="26" spans="1:10" ht="15" customHeight="1" thickBot="1">
      <c r="A26" s="226" t="s">
        <v>27</v>
      </c>
      <c r="B26" s="225" t="s">
        <v>355</v>
      </c>
      <c r="C26" s="202"/>
      <c r="D26" s="202"/>
      <c r="E26" s="202"/>
      <c r="F26" s="252" t="s">
        <v>495</v>
      </c>
      <c r="G26" s="202"/>
      <c r="H26" s="202">
        <v>5333</v>
      </c>
      <c r="I26" s="202">
        <v>4484</v>
      </c>
      <c r="J26" s="402"/>
    </row>
    <row r="27" spans="1:10" ht="17.25" customHeight="1" thickBot="1">
      <c r="A27" s="222" t="s">
        <v>28</v>
      </c>
      <c r="B27" s="203" t="s">
        <v>356</v>
      </c>
      <c r="C27" s="208">
        <f>+C19+C24</f>
        <v>0</v>
      </c>
      <c r="D27" s="208">
        <f>+D19+D24</f>
        <v>60637</v>
      </c>
      <c r="E27" s="208">
        <f>+E19+E24</f>
        <v>60637</v>
      </c>
      <c r="F27" s="203" t="s">
        <v>360</v>
      </c>
      <c r="G27" s="208">
        <f>SUM(G19:G26)</f>
        <v>0</v>
      </c>
      <c r="H27" s="208">
        <f>SUM(H19:H26)</f>
        <v>5333</v>
      </c>
      <c r="I27" s="208">
        <f>SUM(I19:I26)</f>
        <v>4484</v>
      </c>
      <c r="J27" s="402"/>
    </row>
    <row r="28" spans="1:10" ht="17.25" customHeight="1" thickBot="1">
      <c r="A28" s="222" t="s">
        <v>29</v>
      </c>
      <c r="B28" s="228" t="s">
        <v>357</v>
      </c>
      <c r="C28" s="85">
        <f>+C18+C27</f>
        <v>286180</v>
      </c>
      <c r="D28" s="85">
        <f>+D18+D27</f>
        <v>497800</v>
      </c>
      <c r="E28" s="229">
        <f>+E18+E27</f>
        <v>495379</v>
      </c>
      <c r="F28" s="228" t="s">
        <v>361</v>
      </c>
      <c r="G28" s="85">
        <f>+G18+G27</f>
        <v>277480</v>
      </c>
      <c r="H28" s="85">
        <f>+H18+H27</f>
        <v>466045</v>
      </c>
      <c r="I28" s="85">
        <f>+I18+I27</f>
        <v>448749</v>
      </c>
      <c r="J28" s="402"/>
    </row>
    <row r="29" spans="1:10" ht="17.25" customHeight="1" thickBot="1">
      <c r="A29" s="222" t="s">
        <v>30</v>
      </c>
      <c r="B29" s="228" t="s">
        <v>119</v>
      </c>
      <c r="C29" s="85" t="str">
        <f>IF(C18-G18&lt;0,G18-C18,"-")</f>
        <v>-</v>
      </c>
      <c r="D29" s="85">
        <f>IF(D18-H18&lt;0,H18-D18,"-")</f>
        <v>23549</v>
      </c>
      <c r="E29" s="229">
        <f>IF(E18-I18&lt;0,I18-E18,"-")</f>
        <v>9523</v>
      </c>
      <c r="F29" s="228" t="s">
        <v>120</v>
      </c>
      <c r="G29" s="85">
        <f>IF(C18-G18&gt;0,C18-G18,"-")</f>
        <v>8700</v>
      </c>
      <c r="H29" s="85" t="str">
        <f>IF(D18-H18&gt;0,D18-H18,"-")</f>
        <v>-</v>
      </c>
      <c r="I29" s="85" t="str">
        <f>IF(E18-I18&gt;0,E18-I18,"-")</f>
        <v>-</v>
      </c>
      <c r="J29" s="402"/>
    </row>
    <row r="30" spans="1:10" ht="17.25" customHeight="1" thickBot="1">
      <c r="A30" s="222" t="s">
        <v>31</v>
      </c>
      <c r="B30" s="228" t="s">
        <v>159</v>
      </c>
      <c r="C30" s="85" t="str">
        <f>IF(C28-G28&lt;0,G28-C28,"-")</f>
        <v>-</v>
      </c>
      <c r="D30" s="85" t="str">
        <f>IF(D28-H28&lt;0,H28-D28,"-")</f>
        <v>-</v>
      </c>
      <c r="E30" s="229" t="str">
        <f>IF(E28-I28&lt;0,I28-E28,"-")</f>
        <v>-</v>
      </c>
      <c r="F30" s="228" t="s">
        <v>160</v>
      </c>
      <c r="G30" s="85">
        <f>IF(C28-G28&gt;0,C28-G28,"-")</f>
        <v>8700</v>
      </c>
      <c r="H30" s="85">
        <f>IF(D28-H28&gt;0,D28-H28,"-")</f>
        <v>31755</v>
      </c>
      <c r="I30" s="85">
        <f>IF(E28-I28&gt;0,E28-I28,"-")</f>
        <v>46630</v>
      </c>
      <c r="J30" s="402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H8" sqref="H8"/>
    </sheetView>
  </sheetViews>
  <sheetFormatPr defaultRowHeight="12.75"/>
  <cols>
    <col min="1" max="1" width="6.83203125" style="9" customWidth="1"/>
    <col min="2" max="2" width="55.1640625" style="19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>
      <c r="B1" s="213" t="s">
        <v>118</v>
      </c>
      <c r="C1" s="214"/>
      <c r="D1" s="214"/>
      <c r="E1" s="214"/>
      <c r="F1" s="214"/>
      <c r="G1" s="214"/>
      <c r="H1" s="214"/>
      <c r="I1" s="214"/>
      <c r="J1" s="405" t="str">
        <f>+CONCATENATE("2.2. melléklet a ……/",LEFT('1.1.sz.mell.'!C3,4)+1,". (……) önkormányzati rendelethez")</f>
        <v>2.2. melléklet a ……/2016. (……) önkormányzati rendelethez</v>
      </c>
    </row>
    <row r="2" spans="1:10" ht="14.25" thickBot="1">
      <c r="G2" s="25"/>
      <c r="H2" s="25"/>
      <c r="I2" s="25" t="s">
        <v>51</v>
      </c>
      <c r="J2" s="405"/>
    </row>
    <row r="3" spans="1:10" ht="24" customHeight="1" thickBot="1">
      <c r="A3" s="403" t="s">
        <v>59</v>
      </c>
      <c r="B3" s="241" t="s">
        <v>43</v>
      </c>
      <c r="C3" s="242"/>
      <c r="D3" s="242"/>
      <c r="E3" s="242"/>
      <c r="F3" s="241" t="s">
        <v>44</v>
      </c>
      <c r="G3" s="243"/>
      <c r="H3" s="243"/>
      <c r="I3" s="243"/>
      <c r="J3" s="405"/>
    </row>
    <row r="4" spans="1:10" s="215" customFormat="1" ht="35.25" customHeight="1" thickBot="1">
      <c r="A4" s="404"/>
      <c r="B4" s="20" t="s">
        <v>52</v>
      </c>
      <c r="C4" s="21" t="str">
        <f>+'2.1.sz.mell  '!C4</f>
        <v>2015. évi eredeti előirányzat</v>
      </c>
      <c r="D4" s="201" t="str">
        <f>+'2.1.sz.mell  '!D4</f>
        <v>2015. évi módosított előirányzat</v>
      </c>
      <c r="E4" s="21" t="str">
        <f>+'2.1.sz.mell  '!E4</f>
        <v>2015. évi teljesítés</v>
      </c>
      <c r="F4" s="20" t="s">
        <v>52</v>
      </c>
      <c r="G4" s="21" t="str">
        <f>+'2.1.sz.mell  '!C4</f>
        <v>2015. évi eredeti előirányzat</v>
      </c>
      <c r="H4" s="201" t="str">
        <f>+'2.1.sz.mell  '!D4</f>
        <v>2015. évi módosított előirányzat</v>
      </c>
      <c r="I4" s="231" t="str">
        <f>+'2.1.sz.mell  '!E4</f>
        <v>2015. évi teljesítés</v>
      </c>
      <c r="J4" s="405"/>
    </row>
    <row r="5" spans="1:10" s="215" customFormat="1" ht="13.5" thickBot="1">
      <c r="A5" s="244" t="s">
        <v>291</v>
      </c>
      <c r="B5" s="245" t="s">
        <v>292</v>
      </c>
      <c r="C5" s="246" t="s">
        <v>293</v>
      </c>
      <c r="D5" s="246" t="s">
        <v>294</v>
      </c>
      <c r="E5" s="246" t="s">
        <v>295</v>
      </c>
      <c r="F5" s="245" t="s">
        <v>371</v>
      </c>
      <c r="G5" s="246" t="s">
        <v>372</v>
      </c>
      <c r="H5" s="246" t="s">
        <v>373</v>
      </c>
      <c r="I5" s="247" t="s">
        <v>374</v>
      </c>
      <c r="J5" s="405"/>
    </row>
    <row r="6" spans="1:10" ht="12.95" customHeight="1">
      <c r="A6" s="217" t="s">
        <v>7</v>
      </c>
      <c r="B6" s="218" t="s">
        <v>362</v>
      </c>
      <c r="C6" s="204">
        <v>20593</v>
      </c>
      <c r="D6" s="204">
        <v>71999</v>
      </c>
      <c r="E6" s="204">
        <v>71999</v>
      </c>
      <c r="F6" s="218" t="s">
        <v>151</v>
      </c>
      <c r="G6" s="204">
        <v>88528</v>
      </c>
      <c r="H6" s="204">
        <v>120179</v>
      </c>
      <c r="I6" s="210">
        <v>81876</v>
      </c>
      <c r="J6" s="405"/>
    </row>
    <row r="7" spans="1:10">
      <c r="A7" s="219" t="s">
        <v>8</v>
      </c>
      <c r="B7" s="220" t="s">
        <v>363</v>
      </c>
      <c r="C7" s="205">
        <v>20593</v>
      </c>
      <c r="D7" s="205">
        <v>27213</v>
      </c>
      <c r="E7" s="205">
        <v>27213</v>
      </c>
      <c r="F7" s="220" t="s">
        <v>375</v>
      </c>
      <c r="G7" s="205">
        <v>20593</v>
      </c>
      <c r="H7" s="205">
        <v>27201</v>
      </c>
      <c r="I7" s="211">
        <v>27201</v>
      </c>
      <c r="J7" s="405"/>
    </row>
    <row r="8" spans="1:10" ht="12.95" customHeight="1">
      <c r="A8" s="219" t="s">
        <v>9</v>
      </c>
      <c r="B8" s="220" t="s">
        <v>364</v>
      </c>
      <c r="C8" s="205"/>
      <c r="D8" s="205"/>
      <c r="E8" s="205"/>
      <c r="F8" s="220" t="s">
        <v>137</v>
      </c>
      <c r="G8" s="205">
        <v>11218</v>
      </c>
      <c r="H8" s="205">
        <v>3850</v>
      </c>
      <c r="I8" s="211">
        <v>3850</v>
      </c>
      <c r="J8" s="405"/>
    </row>
    <row r="9" spans="1:10" ht="12.95" customHeight="1">
      <c r="A9" s="219" t="s">
        <v>10</v>
      </c>
      <c r="B9" s="220" t="s">
        <v>365</v>
      </c>
      <c r="C9" s="205">
        <v>90</v>
      </c>
      <c r="D9" s="205">
        <v>16256</v>
      </c>
      <c r="E9" s="205">
        <v>16256</v>
      </c>
      <c r="F9" s="220" t="s">
        <v>376</v>
      </c>
      <c r="G9" s="205"/>
      <c r="H9" s="205"/>
      <c r="I9" s="211"/>
      <c r="J9" s="405"/>
    </row>
    <row r="10" spans="1:10" ht="12.75" customHeight="1">
      <c r="A10" s="219" t="s">
        <v>11</v>
      </c>
      <c r="B10" s="220" t="s">
        <v>366</v>
      </c>
      <c r="C10" s="205"/>
      <c r="D10" s="205"/>
      <c r="E10" s="205"/>
      <c r="F10" s="220" t="s">
        <v>154</v>
      </c>
      <c r="G10" s="205"/>
      <c r="H10" s="205">
        <v>22434</v>
      </c>
      <c r="I10" s="211">
        <v>22434</v>
      </c>
      <c r="J10" s="405"/>
    </row>
    <row r="11" spans="1:10" ht="12.95" customHeight="1">
      <c r="A11" s="219" t="s">
        <v>12</v>
      </c>
      <c r="B11" s="220" t="s">
        <v>367</v>
      </c>
      <c r="C11" s="206"/>
      <c r="D11" s="206">
        <v>19535</v>
      </c>
      <c r="E11" s="206">
        <v>19535</v>
      </c>
      <c r="F11" s="261"/>
      <c r="G11" s="205"/>
      <c r="H11" s="205"/>
      <c r="I11" s="211"/>
      <c r="J11" s="405"/>
    </row>
    <row r="12" spans="1:10" ht="12.95" customHeight="1">
      <c r="A12" s="219" t="s">
        <v>13</v>
      </c>
      <c r="B12" s="6" t="s">
        <v>494</v>
      </c>
      <c r="C12" s="205"/>
      <c r="D12" s="205">
        <v>5000</v>
      </c>
      <c r="E12" s="205">
        <v>5000</v>
      </c>
      <c r="F12" s="261"/>
      <c r="G12" s="205"/>
      <c r="H12" s="205"/>
      <c r="I12" s="211"/>
      <c r="J12" s="405"/>
    </row>
    <row r="13" spans="1:10" ht="12.95" customHeight="1">
      <c r="A13" s="219" t="s">
        <v>14</v>
      </c>
      <c r="B13" s="6"/>
      <c r="C13" s="205"/>
      <c r="D13" s="205"/>
      <c r="E13" s="205"/>
      <c r="F13" s="262"/>
      <c r="G13" s="205"/>
      <c r="H13" s="205"/>
      <c r="I13" s="211"/>
      <c r="J13" s="405"/>
    </row>
    <row r="14" spans="1:10" ht="12.95" customHeight="1">
      <c r="A14" s="219" t="s">
        <v>15</v>
      </c>
      <c r="B14" s="259"/>
      <c r="C14" s="206"/>
      <c r="D14" s="206"/>
      <c r="E14" s="206"/>
      <c r="F14" s="261"/>
      <c r="G14" s="205"/>
      <c r="H14" s="205"/>
      <c r="I14" s="211"/>
      <c r="J14" s="405"/>
    </row>
    <row r="15" spans="1:10">
      <c r="A15" s="219" t="s">
        <v>16</v>
      </c>
      <c r="B15" s="6"/>
      <c r="C15" s="206"/>
      <c r="D15" s="206"/>
      <c r="E15" s="206"/>
      <c r="F15" s="261"/>
      <c r="G15" s="205"/>
      <c r="H15" s="205"/>
      <c r="I15" s="211"/>
      <c r="J15" s="405"/>
    </row>
    <row r="16" spans="1:10" ht="12.95" customHeight="1" thickBot="1">
      <c r="A16" s="256" t="s">
        <v>17</v>
      </c>
      <c r="B16" s="260"/>
      <c r="C16" s="258"/>
      <c r="D16" s="90"/>
      <c r="E16" s="97"/>
      <c r="F16" s="257" t="s">
        <v>38</v>
      </c>
      <c r="G16" s="205"/>
      <c r="H16" s="205"/>
      <c r="I16" s="211"/>
      <c r="J16" s="405"/>
    </row>
    <row r="17" spans="1:10" ht="15.95" customHeight="1" thickBot="1">
      <c r="A17" s="222" t="s">
        <v>18</v>
      </c>
      <c r="B17" s="203" t="s">
        <v>368</v>
      </c>
      <c r="C17" s="208">
        <f>+C6+C8+C9+C11+C12+C13+C14+C15+C16</f>
        <v>20683</v>
      </c>
      <c r="D17" s="208">
        <f>+D6+D8+D9+D11+D12+D13+D14+D15+D16</f>
        <v>112790</v>
      </c>
      <c r="E17" s="208">
        <f>+E6+E8+E9+E11+E12+E13+E14+E15+E16</f>
        <v>112790</v>
      </c>
      <c r="F17" s="203" t="s">
        <v>377</v>
      </c>
      <c r="G17" s="208">
        <f>+G6+G8+G10+G11+G12+G13+G14+G15+G16</f>
        <v>99746</v>
      </c>
      <c r="H17" s="208">
        <f>+H6+H8+H10+H11+H12+H13+H14+H15+H16</f>
        <v>146463</v>
      </c>
      <c r="I17" s="240">
        <f>+I6+I8+I10+I11+I12+I13+I14+I15+I16</f>
        <v>108160</v>
      </c>
      <c r="J17" s="405"/>
    </row>
    <row r="18" spans="1:10" ht="12.95" customHeight="1">
      <c r="A18" s="217" t="s">
        <v>19</v>
      </c>
      <c r="B18" s="248" t="s">
        <v>172</v>
      </c>
      <c r="C18" s="255">
        <f>+C19+C20+C21+C22+C23</f>
        <v>70363</v>
      </c>
      <c r="D18" s="255">
        <f>+D19+D20+D21+D22+D23</f>
        <v>332651</v>
      </c>
      <c r="E18" s="255">
        <f>+E19+E20+E21+E22+E23</f>
        <v>332651</v>
      </c>
      <c r="F18" s="225" t="s">
        <v>141</v>
      </c>
      <c r="G18" s="87"/>
      <c r="H18" s="87">
        <v>300000</v>
      </c>
      <c r="I18" s="235">
        <v>300000</v>
      </c>
      <c r="J18" s="405"/>
    </row>
    <row r="19" spans="1:10" ht="12.95" customHeight="1">
      <c r="A19" s="219" t="s">
        <v>20</v>
      </c>
      <c r="B19" s="249" t="s">
        <v>161</v>
      </c>
      <c r="C19" s="202"/>
      <c r="D19" s="202"/>
      <c r="E19" s="202"/>
      <c r="F19" s="225" t="s">
        <v>144</v>
      </c>
      <c r="G19" s="202"/>
      <c r="H19" s="202"/>
      <c r="I19" s="236"/>
      <c r="J19" s="405"/>
    </row>
    <row r="20" spans="1:10" ht="12.95" customHeight="1">
      <c r="A20" s="217" t="s">
        <v>21</v>
      </c>
      <c r="B20" s="249" t="s">
        <v>162</v>
      </c>
      <c r="C20" s="202"/>
      <c r="D20" s="202"/>
      <c r="E20" s="202"/>
      <c r="F20" s="225" t="s">
        <v>115</v>
      </c>
      <c r="G20" s="202"/>
      <c r="H20" s="202"/>
      <c r="I20" s="236"/>
      <c r="J20" s="405"/>
    </row>
    <row r="21" spans="1:10" ht="12.95" customHeight="1">
      <c r="A21" s="219" t="s">
        <v>22</v>
      </c>
      <c r="B21" s="249" t="s">
        <v>163</v>
      </c>
      <c r="C21" s="202">
        <v>70363</v>
      </c>
      <c r="D21" s="202">
        <v>32651</v>
      </c>
      <c r="E21" s="202">
        <v>32651</v>
      </c>
      <c r="F21" s="225" t="s">
        <v>116</v>
      </c>
      <c r="G21" s="202"/>
      <c r="H21" s="202"/>
      <c r="I21" s="236"/>
      <c r="J21" s="405"/>
    </row>
    <row r="22" spans="1:10" ht="12.95" customHeight="1">
      <c r="A22" s="217" t="s">
        <v>23</v>
      </c>
      <c r="B22" s="249" t="s">
        <v>164</v>
      </c>
      <c r="C22" s="202"/>
      <c r="D22" s="202">
        <v>300000</v>
      </c>
      <c r="E22" s="202">
        <v>300000</v>
      </c>
      <c r="F22" s="224" t="s">
        <v>158</v>
      </c>
      <c r="G22" s="202"/>
      <c r="H22" s="202"/>
      <c r="I22" s="236"/>
      <c r="J22" s="405"/>
    </row>
    <row r="23" spans="1:10" ht="12.95" customHeight="1">
      <c r="A23" s="219" t="s">
        <v>24</v>
      </c>
      <c r="B23" s="250" t="s">
        <v>165</v>
      </c>
      <c r="C23" s="202"/>
      <c r="D23" s="202"/>
      <c r="E23" s="202"/>
      <c r="F23" s="225" t="s">
        <v>145</v>
      </c>
      <c r="G23" s="202"/>
      <c r="H23" s="202"/>
      <c r="I23" s="236"/>
      <c r="J23" s="405"/>
    </row>
    <row r="24" spans="1:10" ht="12.95" customHeight="1">
      <c r="A24" s="217" t="s">
        <v>25</v>
      </c>
      <c r="B24" s="251" t="s">
        <v>166</v>
      </c>
      <c r="C24" s="227">
        <f>+C25+C26+C27+C28+C29</f>
        <v>0</v>
      </c>
      <c r="D24" s="227">
        <f>+D25+D26+D27+D28+D29</f>
        <v>0</v>
      </c>
      <c r="E24" s="227">
        <f>+E25+E26+E27+E28+E29</f>
        <v>0</v>
      </c>
      <c r="F24" s="252" t="s">
        <v>143</v>
      </c>
      <c r="G24" s="202"/>
      <c r="H24" s="202">
        <v>30733</v>
      </c>
      <c r="I24" s="236">
        <v>30733</v>
      </c>
      <c r="J24" s="405"/>
    </row>
    <row r="25" spans="1:10" ht="12.95" customHeight="1">
      <c r="A25" s="219" t="s">
        <v>26</v>
      </c>
      <c r="B25" s="250" t="s">
        <v>167</v>
      </c>
      <c r="C25" s="202"/>
      <c r="D25" s="202"/>
      <c r="E25" s="236"/>
      <c r="F25" s="387"/>
      <c r="G25" s="202"/>
      <c r="H25" s="202"/>
      <c r="I25" s="236"/>
      <c r="J25" s="405"/>
    </row>
    <row r="26" spans="1:10" ht="12.95" customHeight="1">
      <c r="A26" s="217" t="s">
        <v>27</v>
      </c>
      <c r="B26" s="250" t="s">
        <v>168</v>
      </c>
      <c r="C26" s="202"/>
      <c r="D26" s="202"/>
      <c r="E26" s="236"/>
      <c r="F26" s="388"/>
      <c r="G26" s="202"/>
      <c r="H26" s="202"/>
      <c r="I26" s="236"/>
      <c r="J26" s="405"/>
    </row>
    <row r="27" spans="1:10" ht="12.95" customHeight="1">
      <c r="A27" s="219" t="s">
        <v>28</v>
      </c>
      <c r="B27" s="249" t="s">
        <v>169</v>
      </c>
      <c r="C27" s="202"/>
      <c r="D27" s="202"/>
      <c r="E27" s="202"/>
      <c r="F27" s="237"/>
      <c r="G27" s="202"/>
      <c r="H27" s="202"/>
      <c r="I27" s="236"/>
      <c r="J27" s="405"/>
    </row>
    <row r="28" spans="1:10" ht="12.95" customHeight="1">
      <c r="A28" s="217" t="s">
        <v>29</v>
      </c>
      <c r="B28" s="253" t="s">
        <v>170</v>
      </c>
      <c r="C28" s="202"/>
      <c r="D28" s="202"/>
      <c r="E28" s="202"/>
      <c r="F28" s="6"/>
      <c r="G28" s="202"/>
      <c r="H28" s="202"/>
      <c r="I28" s="236"/>
      <c r="J28" s="405"/>
    </row>
    <row r="29" spans="1:10" ht="12.95" customHeight="1" thickBot="1">
      <c r="A29" s="219" t="s">
        <v>30</v>
      </c>
      <c r="B29" s="254" t="s">
        <v>171</v>
      </c>
      <c r="C29" s="202"/>
      <c r="D29" s="202"/>
      <c r="E29" s="202"/>
      <c r="F29" s="237"/>
      <c r="G29" s="202"/>
      <c r="H29" s="202"/>
      <c r="I29" s="236"/>
      <c r="J29" s="405"/>
    </row>
    <row r="30" spans="1:10" ht="16.5" customHeight="1" thickBot="1">
      <c r="A30" s="222" t="s">
        <v>31</v>
      </c>
      <c r="B30" s="203" t="s">
        <v>369</v>
      </c>
      <c r="C30" s="208">
        <f>+C18+C24</f>
        <v>70363</v>
      </c>
      <c r="D30" s="208">
        <f>+D18+D24</f>
        <v>332651</v>
      </c>
      <c r="E30" s="208">
        <f>+E18+E24</f>
        <v>332651</v>
      </c>
      <c r="F30" s="203" t="s">
        <v>379</v>
      </c>
      <c r="G30" s="208">
        <f>SUM(G18:G29)</f>
        <v>0</v>
      </c>
      <c r="H30" s="208">
        <f>SUM(H18:H29)</f>
        <v>330733</v>
      </c>
      <c r="I30" s="240">
        <f>SUM(I18:I29)</f>
        <v>330733</v>
      </c>
      <c r="J30" s="405"/>
    </row>
    <row r="31" spans="1:10" ht="16.5" customHeight="1" thickBot="1">
      <c r="A31" s="222" t="s">
        <v>32</v>
      </c>
      <c r="B31" s="228" t="s">
        <v>370</v>
      </c>
      <c r="C31" s="85">
        <f>+C17+C30</f>
        <v>91046</v>
      </c>
      <c r="D31" s="85">
        <f>+D17+D30</f>
        <v>445441</v>
      </c>
      <c r="E31" s="229">
        <f>+E17+E30</f>
        <v>445441</v>
      </c>
      <c r="F31" s="228" t="s">
        <v>378</v>
      </c>
      <c r="G31" s="85">
        <f>+G17+G30</f>
        <v>99746</v>
      </c>
      <c r="H31" s="85">
        <f>+H17+H30</f>
        <v>477196</v>
      </c>
      <c r="I31" s="86">
        <f>+I17+I30</f>
        <v>438893</v>
      </c>
      <c r="J31" s="405"/>
    </row>
    <row r="32" spans="1:10" ht="16.5" customHeight="1" thickBot="1">
      <c r="A32" s="222" t="s">
        <v>33</v>
      </c>
      <c r="B32" s="228" t="s">
        <v>119</v>
      </c>
      <c r="C32" s="85">
        <f>IF(C17-G17&lt;0,G17-C17,"-")</f>
        <v>79063</v>
      </c>
      <c r="D32" s="85">
        <f>IF(D17-H17&lt;0,H17-D17,"-")</f>
        <v>33673</v>
      </c>
      <c r="E32" s="229" t="str">
        <f>IF(E17-I17&lt;0,I17-E17,"-")</f>
        <v>-</v>
      </c>
      <c r="F32" s="228" t="s">
        <v>120</v>
      </c>
      <c r="G32" s="85" t="str">
        <f>IF(C17-G17&gt;0,C17-G17,"-")</f>
        <v>-</v>
      </c>
      <c r="H32" s="85" t="str">
        <f>IF(D17-H17&gt;0,D17-H17,"-")</f>
        <v>-</v>
      </c>
      <c r="I32" s="86">
        <f>IF(E17-I17&gt;0,E17-I17,"-")</f>
        <v>4630</v>
      </c>
      <c r="J32" s="405"/>
    </row>
    <row r="33" spans="1:10" ht="16.5" customHeight="1" thickBot="1">
      <c r="A33" s="222" t="s">
        <v>34</v>
      </c>
      <c r="B33" s="228" t="s">
        <v>159</v>
      </c>
      <c r="C33" s="85" t="str">
        <f>IF(C26-G26&lt;0,G26-C26,"-")</f>
        <v>-</v>
      </c>
      <c r="D33" s="85" t="str">
        <f>IF(D26-H26&lt;0,H26-D26,"-")</f>
        <v>-</v>
      </c>
      <c r="E33" s="229" t="str">
        <f>IF(E26-I26&lt;0,I26-E26,"-")</f>
        <v>-</v>
      </c>
      <c r="F33" s="228" t="s">
        <v>160</v>
      </c>
      <c r="G33" s="85" t="str">
        <f>IF(C26-G26&gt;0,C26-G26,"-")</f>
        <v>-</v>
      </c>
      <c r="H33" s="85" t="str">
        <f>IF(D26-H26&gt;0,D26-H26,"-")</f>
        <v>-</v>
      </c>
      <c r="I33" s="86" t="str">
        <f>IF(E26-I26&gt;0,E26-I26,"-")</f>
        <v>-</v>
      </c>
      <c r="J33" s="40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SheetLayoutView="115" workbookViewId="0">
      <selection activeCell="C44" sqref="C44"/>
    </sheetView>
  </sheetViews>
  <sheetFormatPr defaultRowHeight="12.75"/>
  <cols>
    <col min="1" max="1" width="46.33203125" style="100" customWidth="1"/>
    <col min="2" max="2" width="13.83203125" style="100" customWidth="1"/>
    <col min="3" max="3" width="66.1640625" style="100" customWidth="1"/>
    <col min="4" max="5" width="13.83203125" style="100" customWidth="1"/>
    <col min="6" max="16384" width="9.33203125" style="100"/>
  </cols>
  <sheetData>
    <row r="1" spans="1:5" ht="18.75">
      <c r="A1" s="263" t="s">
        <v>110</v>
      </c>
      <c r="E1" s="269" t="s">
        <v>114</v>
      </c>
    </row>
    <row r="3" spans="1:5">
      <c r="A3" s="264"/>
      <c r="B3" s="270"/>
      <c r="C3" s="264"/>
      <c r="D3" s="271"/>
      <c r="E3" s="270"/>
    </row>
    <row r="4" spans="1:5" ht="15.75">
      <c r="A4" s="239" t="str">
        <f>+ÖSSZEFÜGGÉSEK!A4</f>
        <v>2015. évi eredeti előirányzat BEVÉTELEK</v>
      </c>
      <c r="B4" s="272"/>
      <c r="C4" s="265"/>
      <c r="D4" s="271"/>
      <c r="E4" s="270"/>
    </row>
    <row r="5" spans="1:5">
      <c r="A5" s="264"/>
      <c r="B5" s="270"/>
      <c r="C5" s="264"/>
      <c r="D5" s="271"/>
      <c r="E5" s="270"/>
    </row>
    <row r="6" spans="1:5">
      <c r="A6" s="264" t="s">
        <v>383</v>
      </c>
      <c r="B6" s="270">
        <f>+'1.1.sz.mell.'!C62</f>
        <v>306863</v>
      </c>
      <c r="C6" s="264" t="s">
        <v>384</v>
      </c>
      <c r="D6" s="271">
        <f>+'2.1.sz.mell  '!C18+'2.2.sz.mell  '!C17</f>
        <v>306863</v>
      </c>
      <c r="E6" s="270">
        <f>+B6-D6</f>
        <v>0</v>
      </c>
    </row>
    <row r="7" spans="1:5">
      <c r="A7" s="264" t="s">
        <v>385</v>
      </c>
      <c r="B7" s="270">
        <f>+'1.1.sz.mell.'!C85</f>
        <v>70363</v>
      </c>
      <c r="C7" s="264" t="s">
        <v>386</v>
      </c>
      <c r="D7" s="271">
        <f>+'2.1.sz.mell  '!C27+'2.2.sz.mell  '!C30</f>
        <v>70363</v>
      </c>
      <c r="E7" s="270">
        <f>+B7-D7</f>
        <v>0</v>
      </c>
    </row>
    <row r="8" spans="1:5">
      <c r="A8" s="264" t="s">
        <v>387</v>
      </c>
      <c r="B8" s="270">
        <f>+'1.1.sz.mell.'!C86</f>
        <v>377226</v>
      </c>
      <c r="C8" s="264" t="s">
        <v>388</v>
      </c>
      <c r="D8" s="271">
        <f>+'2.1.sz.mell  '!C28+'2.2.sz.mell  '!C31</f>
        <v>377226</v>
      </c>
      <c r="E8" s="270">
        <f>+B8-D8</f>
        <v>0</v>
      </c>
    </row>
    <row r="9" spans="1:5">
      <c r="A9" s="264"/>
      <c r="B9" s="270"/>
      <c r="C9" s="264"/>
      <c r="D9" s="271"/>
      <c r="E9" s="270"/>
    </row>
    <row r="10" spans="1:5" ht="15.75">
      <c r="A10" s="239" t="str">
        <f>+ÖSSZEFÜGGÉSEK!A10</f>
        <v>2015. évi módosított előirányzat BEVÉTELEK</v>
      </c>
      <c r="B10" s="272"/>
      <c r="C10" s="265"/>
      <c r="D10" s="271"/>
      <c r="E10" s="270"/>
    </row>
    <row r="11" spans="1:5">
      <c r="A11" s="264"/>
      <c r="B11" s="270"/>
      <c r="C11" s="264"/>
      <c r="D11" s="271"/>
      <c r="E11" s="270"/>
    </row>
    <row r="12" spans="1:5">
      <c r="A12" s="264" t="s">
        <v>389</v>
      </c>
      <c r="B12" s="270">
        <f>+'1.1.sz.mell.'!D62</f>
        <v>549953</v>
      </c>
      <c r="C12" s="264" t="s">
        <v>395</v>
      </c>
      <c r="D12" s="271">
        <f>+'2.1.sz.mell  '!D18+'2.2.sz.mell  '!D17</f>
        <v>549953</v>
      </c>
      <c r="E12" s="270">
        <f>+B12-D12</f>
        <v>0</v>
      </c>
    </row>
    <row r="13" spans="1:5">
      <c r="A13" s="264" t="s">
        <v>390</v>
      </c>
      <c r="B13" s="270">
        <f>+'1.1.sz.mell.'!D85</f>
        <v>393288</v>
      </c>
      <c r="C13" s="264" t="s">
        <v>396</v>
      </c>
      <c r="D13" s="271">
        <f>+'2.1.sz.mell  '!D27+'2.2.sz.mell  '!D30</f>
        <v>393288</v>
      </c>
      <c r="E13" s="270">
        <f>+B13-D13</f>
        <v>0</v>
      </c>
    </row>
    <row r="14" spans="1:5">
      <c r="A14" s="264" t="s">
        <v>391</v>
      </c>
      <c r="B14" s="270">
        <f>+'1.1.sz.mell.'!D86</f>
        <v>943241</v>
      </c>
      <c r="C14" s="264" t="s">
        <v>397</v>
      </c>
      <c r="D14" s="271">
        <f>+'2.1.sz.mell  '!D28+'2.2.sz.mell  '!D31</f>
        <v>943241</v>
      </c>
      <c r="E14" s="270">
        <f>+B14-D14</f>
        <v>0</v>
      </c>
    </row>
    <row r="15" spans="1:5">
      <c r="A15" s="264"/>
      <c r="B15" s="270"/>
      <c r="C15" s="264"/>
      <c r="D15" s="271"/>
      <c r="E15" s="270"/>
    </row>
    <row r="16" spans="1:5" ht="14.25">
      <c r="A16" s="273" t="str">
        <f>+ÖSSZEFÜGGÉSEK!A16</f>
        <v>2015. évi teljesítés BEVÉTELEK</v>
      </c>
      <c r="B16" s="238"/>
      <c r="C16" s="265"/>
      <c r="D16" s="271"/>
      <c r="E16" s="270"/>
    </row>
    <row r="17" spans="1:5">
      <c r="A17" s="264"/>
      <c r="B17" s="270"/>
      <c r="C17" s="264"/>
      <c r="D17" s="271"/>
      <c r="E17" s="270"/>
    </row>
    <row r="18" spans="1:5">
      <c r="A18" s="264" t="s">
        <v>392</v>
      </c>
      <c r="B18" s="270">
        <f>+'1.1.sz.mell.'!E62</f>
        <v>547532</v>
      </c>
      <c r="C18" s="264" t="s">
        <v>398</v>
      </c>
      <c r="D18" s="271">
        <f>+'2.1.sz.mell  '!E18+'2.2.sz.mell  '!E17</f>
        <v>547532</v>
      </c>
      <c r="E18" s="270">
        <f>+B18-D18</f>
        <v>0</v>
      </c>
    </row>
    <row r="19" spans="1:5">
      <c r="A19" s="264" t="s">
        <v>393</v>
      </c>
      <c r="B19" s="270">
        <f>+'1.1.sz.mell.'!E85</f>
        <v>393288</v>
      </c>
      <c r="C19" s="264" t="s">
        <v>399</v>
      </c>
      <c r="D19" s="271">
        <f>+'2.1.sz.mell  '!E27+'2.2.sz.mell  '!E30</f>
        <v>393288</v>
      </c>
      <c r="E19" s="270">
        <f>+B19-D19</f>
        <v>0</v>
      </c>
    </row>
    <row r="20" spans="1:5">
      <c r="A20" s="264" t="s">
        <v>394</v>
      </c>
      <c r="B20" s="270">
        <f>+'1.1.sz.mell.'!E86</f>
        <v>940820</v>
      </c>
      <c r="C20" s="264" t="s">
        <v>400</v>
      </c>
      <c r="D20" s="271">
        <f>+'2.1.sz.mell  '!E28+'2.2.sz.mell  '!E31</f>
        <v>940820</v>
      </c>
      <c r="E20" s="270">
        <f>+B20-D20</f>
        <v>0</v>
      </c>
    </row>
    <row r="21" spans="1:5">
      <c r="A21" s="264"/>
      <c r="B21" s="270"/>
      <c r="C21" s="264"/>
      <c r="D21" s="271"/>
      <c r="E21" s="270"/>
    </row>
    <row r="22" spans="1:5" ht="15.75">
      <c r="A22" s="239" t="str">
        <f>+ÖSSZEFÜGGÉSEK!A22</f>
        <v>2015. évi eredeti előirányzat KIADÁSOK</v>
      </c>
      <c r="B22" s="272"/>
      <c r="C22" s="265"/>
      <c r="D22" s="271"/>
      <c r="E22" s="270"/>
    </row>
    <row r="23" spans="1:5">
      <c r="A23" s="264"/>
      <c r="B23" s="270"/>
      <c r="C23" s="264"/>
      <c r="D23" s="271"/>
      <c r="E23" s="270"/>
    </row>
    <row r="24" spans="1:5">
      <c r="A24" s="264" t="s">
        <v>401</v>
      </c>
      <c r="B24" s="270">
        <f>+'1.1.sz.mell.'!C126</f>
        <v>377226</v>
      </c>
      <c r="C24" s="264" t="s">
        <v>407</v>
      </c>
      <c r="D24" s="271">
        <f>+'2.1.sz.mell  '!G18+'2.2.sz.mell  '!G17</f>
        <v>377226</v>
      </c>
      <c r="E24" s="270">
        <f>+B24-D24</f>
        <v>0</v>
      </c>
    </row>
    <row r="25" spans="1:5">
      <c r="A25" s="264" t="s">
        <v>380</v>
      </c>
      <c r="B25" s="270">
        <f>+'1.1.sz.mell.'!C146</f>
        <v>0</v>
      </c>
      <c r="C25" s="264" t="s">
        <v>408</v>
      </c>
      <c r="D25" s="271">
        <f>+'2.1.sz.mell  '!G27+'2.2.sz.mell  '!G30</f>
        <v>0</v>
      </c>
      <c r="E25" s="270">
        <f>+B25-D25</f>
        <v>0</v>
      </c>
    </row>
    <row r="26" spans="1:5">
      <c r="A26" s="264" t="s">
        <v>402</v>
      </c>
      <c r="B26" s="270">
        <f>+'1.1.sz.mell.'!C147</f>
        <v>377226</v>
      </c>
      <c r="C26" s="264" t="s">
        <v>409</v>
      </c>
      <c r="D26" s="271">
        <f>+'2.1.sz.mell  '!G28+'2.2.sz.mell  '!G31</f>
        <v>377226</v>
      </c>
      <c r="E26" s="270">
        <f>+B26-D26</f>
        <v>0</v>
      </c>
    </row>
    <row r="27" spans="1:5">
      <c r="A27" s="264"/>
      <c r="B27" s="270"/>
      <c r="C27" s="264"/>
      <c r="D27" s="271"/>
      <c r="E27" s="270"/>
    </row>
    <row r="28" spans="1:5" ht="15.75">
      <c r="A28" s="239" t="str">
        <f>+ÖSSZEFÜGGÉSEK!A28</f>
        <v>2015. évi módosított előirányzat KIADÁSOK</v>
      </c>
      <c r="B28" s="272"/>
      <c r="C28" s="265"/>
      <c r="D28" s="271"/>
      <c r="E28" s="270"/>
    </row>
    <row r="29" spans="1:5">
      <c r="A29" s="264"/>
      <c r="B29" s="270"/>
      <c r="C29" s="264"/>
      <c r="D29" s="271"/>
      <c r="E29" s="270"/>
    </row>
    <row r="30" spans="1:5">
      <c r="A30" s="264" t="s">
        <v>403</v>
      </c>
      <c r="B30" s="270">
        <f>+'1.1.sz.mell.'!D126</f>
        <v>607175</v>
      </c>
      <c r="C30" s="264" t="s">
        <v>414</v>
      </c>
      <c r="D30" s="271">
        <f>+'2.1.sz.mell  '!H18+'2.2.sz.mell  '!H17</f>
        <v>607175</v>
      </c>
      <c r="E30" s="270">
        <f>+B30-D30</f>
        <v>0</v>
      </c>
    </row>
    <row r="31" spans="1:5">
      <c r="A31" s="264" t="s">
        <v>381</v>
      </c>
      <c r="B31" s="270">
        <f>+'1.1.sz.mell.'!D146</f>
        <v>336066</v>
      </c>
      <c r="C31" s="264" t="s">
        <v>411</v>
      </c>
      <c r="D31" s="271">
        <f>+'2.1.sz.mell  '!H27+'2.2.sz.mell  '!H30</f>
        <v>336066</v>
      </c>
      <c r="E31" s="270">
        <f>+B31-D31</f>
        <v>0</v>
      </c>
    </row>
    <row r="32" spans="1:5">
      <c r="A32" s="264" t="s">
        <v>404</v>
      </c>
      <c r="B32" s="270">
        <f>+'1.1.sz.mell.'!D147</f>
        <v>943241</v>
      </c>
      <c r="C32" s="264" t="s">
        <v>410</v>
      </c>
      <c r="D32" s="271">
        <f>+'2.1.sz.mell  '!H28+'2.2.sz.mell  '!H31</f>
        <v>943241</v>
      </c>
      <c r="E32" s="270">
        <f>+B32-D32</f>
        <v>0</v>
      </c>
    </row>
    <row r="33" spans="1:5">
      <c r="A33" s="264"/>
      <c r="B33" s="270"/>
      <c r="C33" s="264"/>
      <c r="D33" s="271"/>
      <c r="E33" s="270"/>
    </row>
    <row r="34" spans="1:5" ht="15.75">
      <c r="A34" s="268" t="str">
        <f>+ÖSSZEFÜGGÉSEK!A34</f>
        <v>2015. évi teljesítés KIADÁSOK</v>
      </c>
      <c r="B34" s="272"/>
      <c r="C34" s="265"/>
      <c r="D34" s="271"/>
      <c r="E34" s="270"/>
    </row>
    <row r="35" spans="1:5">
      <c r="A35" s="264"/>
      <c r="B35" s="270"/>
      <c r="C35" s="264"/>
      <c r="D35" s="271"/>
      <c r="E35" s="270"/>
    </row>
    <row r="36" spans="1:5">
      <c r="A36" s="264" t="s">
        <v>405</v>
      </c>
      <c r="B36" s="270">
        <f>+'1.1.sz.mell.'!E126</f>
        <v>552425</v>
      </c>
      <c r="C36" s="264" t="s">
        <v>415</v>
      </c>
      <c r="D36" s="271">
        <f>+'2.1.sz.mell  '!I18+'2.2.sz.mell  '!I17</f>
        <v>552425</v>
      </c>
      <c r="E36" s="270">
        <f>+B36-D36</f>
        <v>0</v>
      </c>
    </row>
    <row r="37" spans="1:5">
      <c r="A37" s="264" t="s">
        <v>382</v>
      </c>
      <c r="B37" s="270">
        <f>+'1.1.sz.mell.'!E146</f>
        <v>335217</v>
      </c>
      <c r="C37" s="264" t="s">
        <v>413</v>
      </c>
      <c r="D37" s="271">
        <f>+'2.1.sz.mell  '!I27+'2.2.sz.mell  '!I30</f>
        <v>335217</v>
      </c>
      <c r="E37" s="270">
        <f>+B37-D37</f>
        <v>0</v>
      </c>
    </row>
    <row r="38" spans="1:5">
      <c r="A38" s="264" t="s">
        <v>406</v>
      </c>
      <c r="B38" s="270">
        <f>+'1.1.sz.mell.'!E147</f>
        <v>887642</v>
      </c>
      <c r="C38" s="264" t="s">
        <v>412</v>
      </c>
      <c r="D38" s="271">
        <f>+'2.1.sz.mell  '!I28+'2.2.sz.mell  '!I31</f>
        <v>887642</v>
      </c>
      <c r="E38" s="270">
        <f>+B38-D38</f>
        <v>0</v>
      </c>
    </row>
  </sheetData>
  <sheetProtection sheet="1" objects="1" scenarios="1"/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opLeftCell="A7" workbookViewId="0">
      <selection activeCell="E9" sqref="E9"/>
    </sheetView>
  </sheetViews>
  <sheetFormatPr defaultRowHeight="12.75"/>
  <cols>
    <col min="1" max="1" width="45.1640625" style="4" customWidth="1"/>
    <col min="2" max="5" width="15.6640625" style="3" customWidth="1"/>
    <col min="6" max="6" width="17.6640625" style="3" customWidth="1"/>
    <col min="7" max="7" width="5.1640625" style="3" customWidth="1"/>
    <col min="8" max="16384" width="9.33203125" style="3"/>
  </cols>
  <sheetData>
    <row r="1" spans="1:7" ht="18" customHeight="1">
      <c r="A1" s="406" t="s">
        <v>1</v>
      </c>
      <c r="B1" s="406"/>
      <c r="C1" s="406"/>
      <c r="D1" s="406"/>
      <c r="E1" s="406"/>
      <c r="F1" s="406"/>
      <c r="G1" s="407" t="str">
        <f>+CONCATENATE("3. melléklet a ……/",LEFT(ÖSSZEFÜGGÉSEK!A4,4)+1,". (……) önkormányzati rendelethez")</f>
        <v>3. melléklet a ……/2016. (……) önkormányzati rendelethez</v>
      </c>
    </row>
    <row r="2" spans="1:7" ht="22.5" customHeight="1" thickBot="1">
      <c r="A2" s="19"/>
      <c r="B2" s="9"/>
      <c r="C2" s="9"/>
      <c r="D2" s="9"/>
      <c r="E2" s="9"/>
      <c r="F2" s="386" t="s">
        <v>51</v>
      </c>
      <c r="G2" s="407"/>
    </row>
    <row r="3" spans="1:7" s="5" customFormat="1" ht="50.25" customHeight="1" thickBot="1">
      <c r="A3" s="20" t="s">
        <v>55</v>
      </c>
      <c r="B3" s="21" t="s">
        <v>56</v>
      </c>
      <c r="C3" s="21" t="s">
        <v>57</v>
      </c>
      <c r="D3" s="21" t="str">
        <f>+CONCATENATE("Felhasználás ",LEFT(ÖSSZEFÜGGÉSEK!A4,4)-1,". XII.31-ig")</f>
        <v>Felhasználás 2014. XII.31-ig</v>
      </c>
      <c r="E3" s="21" t="str">
        <f>+CONCATENATE(LEFT(ÖSSZEFÜGGÉSEK!A4,4),". évi módosított előirányzat")</f>
        <v>2015. évi módosított előirányzat</v>
      </c>
      <c r="F3" s="389" t="str">
        <f>+CONCATENATE(LEFT(ÖSSZEFÜGGÉSEK!A4,4),". évi teljesítés")</f>
        <v>2015. évi teljesítés</v>
      </c>
      <c r="G3" s="407"/>
    </row>
    <row r="4" spans="1:7" s="9" customFormat="1" ht="12" customHeight="1" thickBot="1">
      <c r="A4" s="232" t="s">
        <v>291</v>
      </c>
      <c r="B4" s="233" t="s">
        <v>292</v>
      </c>
      <c r="C4" s="233" t="s">
        <v>293</v>
      </c>
      <c r="D4" s="233" t="s">
        <v>294</v>
      </c>
      <c r="E4" s="233" t="s">
        <v>295</v>
      </c>
      <c r="F4" s="234" t="s">
        <v>371</v>
      </c>
      <c r="G4" s="407"/>
    </row>
    <row r="5" spans="1:7" ht="15.95" customHeight="1">
      <c r="A5" s="378" t="s">
        <v>496</v>
      </c>
      <c r="B5" s="1">
        <v>16992</v>
      </c>
      <c r="C5" s="379" t="s">
        <v>497</v>
      </c>
      <c r="D5" s="1"/>
      <c r="E5" s="35">
        <v>5649</v>
      </c>
      <c r="F5" s="99">
        <v>5649</v>
      </c>
      <c r="G5" s="407"/>
    </row>
    <row r="6" spans="1:7" ht="15.95" customHeight="1">
      <c r="A6" s="380" t="s">
        <v>498</v>
      </c>
      <c r="B6" s="1">
        <v>14918</v>
      </c>
      <c r="C6" s="379" t="s">
        <v>497</v>
      </c>
      <c r="D6" s="1"/>
      <c r="E6" s="35">
        <v>1156</v>
      </c>
      <c r="F6" s="99"/>
      <c r="G6" s="407"/>
    </row>
    <row r="7" spans="1:7" ht="15.95" customHeight="1">
      <c r="A7" s="380" t="s">
        <v>499</v>
      </c>
      <c r="B7" s="1">
        <v>508</v>
      </c>
      <c r="C7" s="379" t="s">
        <v>497</v>
      </c>
      <c r="D7" s="1"/>
      <c r="E7" s="35"/>
      <c r="F7" s="99"/>
      <c r="G7" s="407"/>
    </row>
    <row r="8" spans="1:7" ht="15.95" customHeight="1">
      <c r="A8" s="380" t="s">
        <v>500</v>
      </c>
      <c r="B8" s="1">
        <v>14986</v>
      </c>
      <c r="C8" s="379" t="s">
        <v>497</v>
      </c>
      <c r="D8" s="1"/>
      <c r="E8" s="35">
        <v>8378</v>
      </c>
      <c r="F8" s="99">
        <v>62</v>
      </c>
      <c r="G8" s="407"/>
    </row>
    <row r="9" spans="1:7" ht="15.95" customHeight="1">
      <c r="A9" s="380" t="s">
        <v>501</v>
      </c>
      <c r="B9" s="1">
        <v>15000</v>
      </c>
      <c r="C9" s="379" t="s">
        <v>497</v>
      </c>
      <c r="D9" s="1"/>
      <c r="E9" s="35">
        <v>3700</v>
      </c>
      <c r="F9" s="99">
        <v>3700</v>
      </c>
      <c r="G9" s="407"/>
    </row>
    <row r="10" spans="1:7" ht="15.95" customHeight="1">
      <c r="A10" s="380" t="s">
        <v>502</v>
      </c>
      <c r="B10" s="1">
        <v>1058</v>
      </c>
      <c r="C10" s="379" t="s">
        <v>497</v>
      </c>
      <c r="D10" s="1"/>
      <c r="E10" s="35">
        <v>1058</v>
      </c>
      <c r="F10" s="99"/>
      <c r="G10" s="407"/>
    </row>
    <row r="11" spans="1:7" ht="15.95" customHeight="1">
      <c r="A11" s="380" t="s">
        <v>503</v>
      </c>
      <c r="B11" s="1">
        <v>160416</v>
      </c>
      <c r="C11" s="379" t="s">
        <v>504</v>
      </c>
      <c r="D11" s="1">
        <v>127635</v>
      </c>
      <c r="E11" s="35">
        <v>27201</v>
      </c>
      <c r="F11" s="99">
        <v>27201</v>
      </c>
      <c r="G11" s="407"/>
    </row>
    <row r="12" spans="1:7" ht="15.95" customHeight="1">
      <c r="A12" s="380" t="s">
        <v>505</v>
      </c>
      <c r="B12" s="1">
        <v>381</v>
      </c>
      <c r="C12" s="379" t="s">
        <v>497</v>
      </c>
      <c r="D12" s="1"/>
      <c r="E12" s="35"/>
      <c r="F12" s="99"/>
      <c r="G12" s="407"/>
    </row>
    <row r="13" spans="1:7" ht="24" customHeight="1">
      <c r="A13" s="380" t="s">
        <v>506</v>
      </c>
      <c r="B13" s="1">
        <v>2415</v>
      </c>
      <c r="C13" s="379" t="s">
        <v>497</v>
      </c>
      <c r="D13" s="1"/>
      <c r="E13" s="35">
        <v>3985</v>
      </c>
      <c r="F13" s="99">
        <v>4711</v>
      </c>
      <c r="G13" s="407"/>
    </row>
    <row r="14" spans="1:7" ht="23.25" customHeight="1">
      <c r="A14" s="380" t="s">
        <v>507</v>
      </c>
      <c r="B14" s="1">
        <v>1207</v>
      </c>
      <c r="C14" s="379" t="s">
        <v>497</v>
      </c>
      <c r="D14" s="1"/>
      <c r="E14" s="35">
        <v>167</v>
      </c>
      <c r="F14" s="99">
        <v>167</v>
      </c>
      <c r="G14" s="407"/>
    </row>
    <row r="15" spans="1:7" ht="15.95" customHeight="1">
      <c r="A15" s="380" t="s">
        <v>508</v>
      </c>
      <c r="B15" s="1">
        <v>254</v>
      </c>
      <c r="C15" s="379" t="s">
        <v>497</v>
      </c>
      <c r="D15" s="1"/>
      <c r="E15" s="35">
        <v>491</v>
      </c>
      <c r="F15" s="99">
        <v>491</v>
      </c>
      <c r="G15" s="407"/>
    </row>
    <row r="16" spans="1:7" ht="15.95" customHeight="1">
      <c r="A16" s="380" t="s">
        <v>509</v>
      </c>
      <c r="B16" s="1">
        <v>216</v>
      </c>
      <c r="C16" s="379" t="s">
        <v>497</v>
      </c>
      <c r="D16" s="1"/>
      <c r="E16" s="35">
        <v>255</v>
      </c>
      <c r="F16" s="99">
        <v>255</v>
      </c>
      <c r="G16" s="407"/>
    </row>
    <row r="17" spans="1:7" ht="15.95" customHeight="1">
      <c r="A17" s="380" t="s">
        <v>510</v>
      </c>
      <c r="B17" s="1"/>
      <c r="C17" s="379" t="s">
        <v>497</v>
      </c>
      <c r="D17" s="1"/>
      <c r="E17" s="35">
        <v>20655</v>
      </c>
      <c r="F17" s="99">
        <v>20655</v>
      </c>
      <c r="G17" s="407"/>
    </row>
    <row r="18" spans="1:7" ht="15.95" customHeight="1">
      <c r="A18" s="380" t="s">
        <v>511</v>
      </c>
      <c r="B18" s="1">
        <v>1000</v>
      </c>
      <c r="C18" s="379" t="s">
        <v>497</v>
      </c>
      <c r="D18" s="1"/>
      <c r="E18" s="35">
        <v>1000</v>
      </c>
      <c r="F18" s="99">
        <v>1000</v>
      </c>
      <c r="G18" s="407"/>
    </row>
    <row r="19" spans="1:7" ht="15.95" customHeight="1">
      <c r="A19" s="380" t="s">
        <v>512</v>
      </c>
      <c r="B19" s="1">
        <v>1000</v>
      </c>
      <c r="C19" s="379" t="s">
        <v>497</v>
      </c>
      <c r="D19" s="1"/>
      <c r="E19" s="35">
        <v>1000</v>
      </c>
      <c r="F19" s="99">
        <v>376</v>
      </c>
      <c r="G19" s="407"/>
    </row>
    <row r="20" spans="1:7" ht="15.95" customHeight="1">
      <c r="A20" s="380" t="s">
        <v>513</v>
      </c>
      <c r="B20" s="1">
        <v>1007</v>
      </c>
      <c r="C20" s="379" t="s">
        <v>497</v>
      </c>
      <c r="D20" s="1"/>
      <c r="E20" s="35">
        <v>1007</v>
      </c>
      <c r="F20" s="99">
        <v>900</v>
      </c>
      <c r="G20" s="407"/>
    </row>
    <row r="21" spans="1:7" ht="15.95" customHeight="1">
      <c r="A21" s="380" t="s">
        <v>514</v>
      </c>
      <c r="B21" s="1">
        <v>28222</v>
      </c>
      <c r="C21" s="379" t="s">
        <v>515</v>
      </c>
      <c r="D21" s="1"/>
      <c r="E21" s="35">
        <v>28222</v>
      </c>
      <c r="F21" s="99"/>
      <c r="G21" s="407"/>
    </row>
    <row r="22" spans="1:7" ht="15.95" customHeight="1">
      <c r="A22" s="390" t="s">
        <v>516</v>
      </c>
      <c r="B22" s="2">
        <v>16255</v>
      </c>
      <c r="C22" s="381" t="s">
        <v>497</v>
      </c>
      <c r="D22" s="2"/>
      <c r="E22" s="36">
        <v>16255</v>
      </c>
      <c r="F22" s="99">
        <v>16255</v>
      </c>
      <c r="G22" s="407"/>
    </row>
    <row r="23" spans="1:7" ht="15.95" customHeight="1">
      <c r="A23" s="390" t="s">
        <v>520</v>
      </c>
      <c r="B23" s="2"/>
      <c r="C23" s="381" t="s">
        <v>497</v>
      </c>
      <c r="D23" s="2"/>
      <c r="E23" s="36"/>
      <c r="F23" s="114">
        <v>454</v>
      </c>
      <c r="G23" s="407"/>
    </row>
    <row r="24" spans="1:7" ht="15.95" customHeight="1" thickBot="1">
      <c r="A24" s="390"/>
      <c r="B24" s="2"/>
      <c r="C24" s="11"/>
      <c r="D24" s="2"/>
      <c r="E24" s="2"/>
      <c r="F24" s="114"/>
      <c r="G24" s="407"/>
    </row>
    <row r="25" spans="1:7" s="14" customFormat="1" ht="18" customHeight="1" thickBot="1">
      <c r="A25" s="22" t="s">
        <v>54</v>
      </c>
      <c r="B25" s="12">
        <f>SUM(B5:B24)</f>
        <v>275835</v>
      </c>
      <c r="C25" s="18"/>
      <c r="D25" s="12">
        <f>SUM(D5:D24)</f>
        <v>127635</v>
      </c>
      <c r="E25" s="12">
        <f>SUM(E5:E24)</f>
        <v>120179</v>
      </c>
      <c r="F25" s="13">
        <f>SUM(F5:F24)</f>
        <v>81876</v>
      </c>
      <c r="G25" s="407"/>
    </row>
    <row r="26" spans="1:7">
      <c r="F26" s="14"/>
      <c r="G26" s="368"/>
    </row>
    <row r="27" spans="1:7">
      <c r="G27" s="368"/>
    </row>
    <row r="28" spans="1:7">
      <c r="G28" s="368"/>
    </row>
    <row r="29" spans="1:7">
      <c r="G29" s="368"/>
    </row>
    <row r="30" spans="1:7">
      <c r="G30" s="368"/>
    </row>
    <row r="31" spans="1:7">
      <c r="G31" s="368"/>
    </row>
    <row r="32" spans="1:7">
      <c r="G32" s="368"/>
    </row>
    <row r="33" spans="7:7">
      <c r="G33" s="368"/>
    </row>
    <row r="34" spans="7:7">
      <c r="G34" s="368"/>
    </row>
  </sheetData>
  <mergeCells count="2">
    <mergeCell ref="A1:F1"/>
    <mergeCell ref="G1:G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21</vt:i4>
      </vt:variant>
    </vt:vector>
  </HeadingPairs>
  <TitlesOfParts>
    <vt:vector size="5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6.1.1. sz. mell</vt:lpstr>
      <vt:lpstr>6.1.2. sz. mell</vt:lpstr>
      <vt:lpstr>6.1.3. sz. mell</vt:lpstr>
      <vt:lpstr>6.2. sz. mell</vt:lpstr>
      <vt:lpstr>6.2.1. sz. mell</vt:lpstr>
      <vt:lpstr>6.2.2. sz. mell</vt:lpstr>
      <vt:lpstr>6.2.3. sz. mell</vt:lpstr>
      <vt:lpstr>6.3. sz. mell.</vt:lpstr>
      <vt:lpstr>6.3.1. sz. mell.</vt:lpstr>
      <vt:lpstr>6.3.2. sz. mell.</vt:lpstr>
      <vt:lpstr>6.3.3. sz. mell.</vt:lpstr>
      <vt:lpstr>6.4. sz. mell.</vt:lpstr>
      <vt:lpstr>6.4.1. sz. mell.</vt:lpstr>
      <vt:lpstr>6.4.2. sz. mell.</vt:lpstr>
      <vt:lpstr>6.4.3. sz. mell.</vt:lpstr>
      <vt:lpstr>7. sz. mell</vt:lpstr>
      <vt:lpstr>Munka1</vt:lpstr>
      <vt:lpstr>'6.1. sz. mell'!Nyomtatási_cím</vt:lpstr>
      <vt:lpstr>'6.1.1. sz. mell'!Nyomtatási_cím</vt:lpstr>
      <vt:lpstr>'6.1.2. sz. mell'!Nyomtatási_cím</vt:lpstr>
      <vt:lpstr>'6.1.3. sz. mell'!Nyomtatási_cím</vt:lpstr>
      <vt:lpstr>'6.2. sz. mell'!Nyomtatási_cím</vt:lpstr>
      <vt:lpstr>'6.2.1. sz. mell'!Nyomtatási_cím</vt:lpstr>
      <vt:lpstr>'6.2.2. sz. mell'!Nyomtatási_cím</vt:lpstr>
      <vt:lpstr>'6.2.3. sz. mell'!Nyomtatási_cím</vt:lpstr>
      <vt:lpstr>'6.3. sz. mell.'!Nyomtatási_cím</vt:lpstr>
      <vt:lpstr>'6.3.1. sz. mell.'!Nyomtatási_cím</vt:lpstr>
      <vt:lpstr>'6.3.2. sz. mell.'!Nyomtatási_cím</vt:lpstr>
      <vt:lpstr>'6.3.3. sz. mell.'!Nyomtatási_cím</vt:lpstr>
      <vt:lpstr>'6.4. sz. mell.'!Nyomtatási_cím</vt:lpstr>
      <vt:lpstr>'6.4.1. sz. mell.'!Nyomtatási_cím</vt:lpstr>
      <vt:lpstr>'6.4.2. sz. mell.'!Nyomtatási_cím</vt:lpstr>
      <vt:lpstr>'6.4.3.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Pénzügy - Marcsi</cp:lastModifiedBy>
  <cp:lastPrinted>2016-05-24T08:31:25Z</cp:lastPrinted>
  <dcterms:created xsi:type="dcterms:W3CDTF">1999-10-30T10:30:45Z</dcterms:created>
  <dcterms:modified xsi:type="dcterms:W3CDTF">2016-05-25T11:40:48Z</dcterms:modified>
</cp:coreProperties>
</file>