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20\2 - 2019. évi költségvetési rendelet módosítása\Egységes\"/>
    </mc:Choice>
  </mc:AlternateContent>
  <bookViews>
    <workbookView xWindow="0" yWindow="0" windowWidth="28800" windowHeight="11835"/>
  </bookViews>
  <sheets>
    <sheet name="4. melléklet" sheetId="1" r:id="rId1"/>
  </sheets>
  <externalReferences>
    <externalReference r:id="rId2"/>
  </externalReference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2" i="1" l="1"/>
  <c r="H92" i="1"/>
  <c r="G92" i="1"/>
  <c r="F92" i="1" s="1"/>
  <c r="F91" i="1"/>
  <c r="F90" i="1"/>
  <c r="I89" i="1"/>
  <c r="H89" i="1"/>
  <c r="G89" i="1"/>
  <c r="F89" i="1" s="1"/>
  <c r="I88" i="1"/>
  <c r="I93" i="1" s="1"/>
  <c r="H88" i="1"/>
  <c r="H93" i="1" s="1"/>
  <c r="G88" i="1"/>
  <c r="G93" i="1" s="1"/>
  <c r="I85" i="1"/>
  <c r="H85" i="1"/>
  <c r="H86" i="1" s="1"/>
  <c r="G85" i="1"/>
  <c r="F84" i="1"/>
  <c r="G83" i="1"/>
  <c r="F83" i="1"/>
  <c r="G82" i="1"/>
  <c r="F82" i="1"/>
  <c r="G81" i="1"/>
  <c r="F81" i="1"/>
  <c r="G80" i="1"/>
  <c r="F80" i="1"/>
  <c r="G77" i="1"/>
  <c r="F77" i="1"/>
  <c r="G76" i="1"/>
  <c r="F76" i="1"/>
  <c r="G75" i="1"/>
  <c r="F75" i="1"/>
  <c r="F74" i="1"/>
  <c r="F73" i="1"/>
  <c r="F72" i="1"/>
  <c r="I71" i="1"/>
  <c r="I78" i="1" s="1"/>
  <c r="H71" i="1"/>
  <c r="G71" i="1"/>
  <c r="F71" i="1" s="1"/>
  <c r="G70" i="1"/>
  <c r="F70" i="1" s="1"/>
  <c r="H69" i="1"/>
  <c r="G69" i="1"/>
  <c r="F69" i="1" s="1"/>
  <c r="H68" i="1"/>
  <c r="G68" i="1"/>
  <c r="F68" i="1"/>
  <c r="H67" i="1"/>
  <c r="H78" i="1" s="1"/>
  <c r="G67" i="1"/>
  <c r="F67" i="1" s="1"/>
  <c r="F59" i="1"/>
  <c r="G58" i="1"/>
  <c r="F58" i="1"/>
  <c r="F57" i="1"/>
  <c r="F56" i="1"/>
  <c r="I55" i="1"/>
  <c r="H55" i="1"/>
  <c r="G55" i="1"/>
  <c r="F55" i="1"/>
  <c r="I54" i="1"/>
  <c r="H54" i="1"/>
  <c r="G54" i="1"/>
  <c r="F54" i="1"/>
  <c r="I45" i="1"/>
  <c r="H45" i="1"/>
  <c r="G45" i="1"/>
  <c r="F45" i="1"/>
  <c r="G44" i="1"/>
  <c r="F44" i="1"/>
  <c r="G43" i="1"/>
  <c r="F43" i="1"/>
  <c r="I42" i="1"/>
  <c r="I51" i="1" s="1"/>
  <c r="H42" i="1"/>
  <c r="H51" i="1" s="1"/>
  <c r="G42" i="1"/>
  <c r="G51" i="1" s="1"/>
  <c r="F42" i="1"/>
  <c r="F51" i="1" s="1"/>
  <c r="F39" i="1"/>
  <c r="I38" i="1"/>
  <c r="H38" i="1"/>
  <c r="G38" i="1"/>
  <c r="F38" i="1"/>
  <c r="F37" i="1"/>
  <c r="F36" i="1"/>
  <c r="F35" i="1"/>
  <c r="G34" i="1"/>
  <c r="F34" i="1"/>
  <c r="F33" i="1"/>
  <c r="F32" i="1"/>
  <c r="G31" i="1"/>
  <c r="F31" i="1"/>
  <c r="G30" i="1"/>
  <c r="F30" i="1"/>
  <c r="F29" i="1"/>
  <c r="I28" i="1"/>
  <c r="H28" i="1"/>
  <c r="G28" i="1"/>
  <c r="F28" i="1" s="1"/>
  <c r="F27" i="1"/>
  <c r="F26" i="1"/>
  <c r="F25" i="1"/>
  <c r="F24" i="1"/>
  <c r="I23" i="1"/>
  <c r="I20" i="1" s="1"/>
  <c r="H23" i="1"/>
  <c r="G23" i="1"/>
  <c r="F23" i="1" s="1"/>
  <c r="F20" i="1" s="1"/>
  <c r="F22" i="1"/>
  <c r="H20" i="1"/>
  <c r="G19" i="1"/>
  <c r="F19" i="1"/>
  <c r="F18" i="1"/>
  <c r="F17" i="1"/>
  <c r="F16" i="1"/>
  <c r="G15" i="1"/>
  <c r="F15" i="1" s="1"/>
  <c r="G14" i="1"/>
  <c r="F14" i="1" s="1"/>
  <c r="G13" i="1"/>
  <c r="F13" i="1" s="1"/>
  <c r="G12" i="1"/>
  <c r="F12" i="1" s="1"/>
  <c r="G11" i="1"/>
  <c r="F11" i="1" s="1"/>
  <c r="F10" i="1" s="1"/>
  <c r="F9" i="1" s="1"/>
  <c r="I10" i="1"/>
  <c r="H10" i="1"/>
  <c r="G10" i="1"/>
  <c r="I9" i="1"/>
  <c r="I52" i="1" s="1"/>
  <c r="H9" i="1"/>
  <c r="H52" i="1" s="1"/>
  <c r="G9" i="1"/>
  <c r="H61" i="1" l="1"/>
  <c r="I86" i="1"/>
  <c r="I94" i="1" s="1"/>
  <c r="H94" i="1"/>
  <c r="F52" i="1"/>
  <c r="F40" i="1"/>
  <c r="I61" i="1"/>
  <c r="F93" i="1"/>
  <c r="H40" i="1"/>
  <c r="G60" i="1"/>
  <c r="I60" i="1"/>
  <c r="G78" i="1"/>
  <c r="F78" i="1" s="1"/>
  <c r="F85" i="1"/>
  <c r="F88" i="1"/>
  <c r="G20" i="1"/>
  <c r="G40" i="1" s="1"/>
  <c r="I40" i="1"/>
  <c r="H60" i="1"/>
  <c r="G52" i="1" l="1"/>
  <c r="G61" i="1" s="1"/>
  <c r="F61" i="1" s="1"/>
  <c r="F60" i="1"/>
  <c r="G86" i="1"/>
  <c r="F86" i="1" l="1"/>
  <c r="G94" i="1"/>
  <c r="F94" i="1" s="1"/>
</calcChain>
</file>

<file path=xl/sharedStrings.xml><?xml version="1.0" encoding="utf-8"?>
<sst xmlns="http://schemas.openxmlformats.org/spreadsheetml/2006/main" count="276" uniqueCount="220">
  <si>
    <t xml:space="preserve">Forintban </t>
  </si>
  <si>
    <t>Költségvetési szerv megnevezése</t>
  </si>
  <si>
    <t>TÉGLÁS VÁROS ÖNKORMÁNYZATA</t>
  </si>
  <si>
    <t>Előir. csop.</t>
  </si>
  <si>
    <t xml:space="preserve">K.Előir. szám </t>
  </si>
  <si>
    <t>Rovat száma</t>
  </si>
  <si>
    <t>Megnevezés</t>
  </si>
  <si>
    <t>Előirányzat</t>
  </si>
  <si>
    <t xml:space="preserve">Kötelező feladatok </t>
  </si>
  <si>
    <t>Önként vállalt feladatok</t>
  </si>
  <si>
    <t>Államigazgatási feladatok</t>
  </si>
  <si>
    <t>Ssz.</t>
  </si>
  <si>
    <t>A</t>
  </si>
  <si>
    <t>B</t>
  </si>
  <si>
    <t>C</t>
  </si>
  <si>
    <t>D</t>
  </si>
  <si>
    <t>E</t>
  </si>
  <si>
    <t>F</t>
  </si>
  <si>
    <t>G</t>
  </si>
  <si>
    <t>H</t>
  </si>
  <si>
    <t>1.</t>
  </si>
  <si>
    <t>MŰKÖDÉSI KÖLTSÉGVETÉS</t>
  </si>
  <si>
    <t>3.</t>
  </si>
  <si>
    <t>B1</t>
  </si>
  <si>
    <t>Működési bevételek államháztartáson belülről</t>
  </si>
  <si>
    <t>4.</t>
  </si>
  <si>
    <t>B11</t>
  </si>
  <si>
    <t>Önkormányzatok működési támogatásai</t>
  </si>
  <si>
    <t>5.</t>
  </si>
  <si>
    <t>B111</t>
  </si>
  <si>
    <t>Helyi önkormányzatok működésének általános támogatása</t>
  </si>
  <si>
    <t>6.</t>
  </si>
  <si>
    <t>B112</t>
  </si>
  <si>
    <t>Egyes köznevelési feladatok támogatása</t>
  </si>
  <si>
    <t>7.</t>
  </si>
  <si>
    <t>B113</t>
  </si>
  <si>
    <t>Szociális és gyermekjóléti feladatok támogatása</t>
  </si>
  <si>
    <t>8.</t>
  </si>
  <si>
    <t>B114</t>
  </si>
  <si>
    <t>Kulturális feladatok támogatása</t>
  </si>
  <si>
    <t>9.</t>
  </si>
  <si>
    <t>B115</t>
  </si>
  <si>
    <t>Működési célú költségvetési támogatások és kiegszítő támogatások</t>
  </si>
  <si>
    <t>10.</t>
  </si>
  <si>
    <t>B116</t>
  </si>
  <si>
    <t>Elszámolásból származó bevételek</t>
  </si>
  <si>
    <t>11.</t>
  </si>
  <si>
    <t>B12</t>
  </si>
  <si>
    <t>Elvonások és befizetések bevételei</t>
  </si>
  <si>
    <t>12.</t>
  </si>
  <si>
    <t>B14</t>
  </si>
  <si>
    <t>Működési célú visszatérítendő támogatás, kölcsön visszatérülése államháztartáson belülről</t>
  </si>
  <si>
    <t>13.</t>
  </si>
  <si>
    <t>B16</t>
  </si>
  <si>
    <t>Egyéb működési célú támogatások bevételei államháztartáson belülről</t>
  </si>
  <si>
    <t>14.</t>
  </si>
  <si>
    <t>B3</t>
  </si>
  <si>
    <t>Közhatalmi bevételek</t>
  </si>
  <si>
    <t>15.</t>
  </si>
  <si>
    <t>B31</t>
  </si>
  <si>
    <t>Jövedelemadók - termőföld bérbeadása</t>
  </si>
  <si>
    <t>16.</t>
  </si>
  <si>
    <t>B34</t>
  </si>
  <si>
    <t>Vagyoni típusú adók</t>
  </si>
  <si>
    <t>17.</t>
  </si>
  <si>
    <t>B35</t>
  </si>
  <si>
    <t>Termékek és szolgáltatások adói</t>
  </si>
  <si>
    <t>18.</t>
  </si>
  <si>
    <t>B351</t>
  </si>
  <si>
    <t>Értékesítési és forgalmi adók - iparűzési adó</t>
  </si>
  <si>
    <t>19.</t>
  </si>
  <si>
    <t>B354</t>
  </si>
  <si>
    <t>Gépjárműadó</t>
  </si>
  <si>
    <t>20.</t>
  </si>
  <si>
    <t>B355</t>
  </si>
  <si>
    <t>Egyéb áruhasználati és szolgáltatási adók</t>
  </si>
  <si>
    <t>21.</t>
  </si>
  <si>
    <t>B36</t>
  </si>
  <si>
    <t>Egyéb közhatalmi bevételek</t>
  </si>
  <si>
    <t>22.</t>
  </si>
  <si>
    <t>B4</t>
  </si>
  <si>
    <t>Működési bevételek</t>
  </si>
  <si>
    <t>23.</t>
  </si>
  <si>
    <t>B401</t>
  </si>
  <si>
    <t>Készletértékesítés ellenértéke</t>
  </si>
  <si>
    <t>24.</t>
  </si>
  <si>
    <t>B402</t>
  </si>
  <si>
    <t>Szolgáltatások ellenértéke</t>
  </si>
  <si>
    <t>25.</t>
  </si>
  <si>
    <t>B403</t>
  </si>
  <si>
    <t>Közvetített szolgáltatások</t>
  </si>
  <si>
    <t>26.</t>
  </si>
  <si>
    <t>B404</t>
  </si>
  <si>
    <t>Tulajdonosi bevételek</t>
  </si>
  <si>
    <t>27.</t>
  </si>
  <si>
    <t>B405</t>
  </si>
  <si>
    <t>Ellátási díjak</t>
  </si>
  <si>
    <t>28.</t>
  </si>
  <si>
    <t>B406</t>
  </si>
  <si>
    <t>Kiszámlázott általános forgalmi adó</t>
  </si>
  <si>
    <t>29.</t>
  </si>
  <si>
    <t>B407</t>
  </si>
  <si>
    <t>Általános forgalmi adó visszatérítése</t>
  </si>
  <si>
    <t>30.</t>
  </si>
  <si>
    <t>B408</t>
  </si>
  <si>
    <t>Kamatbevételek</t>
  </si>
  <si>
    <t>31.</t>
  </si>
  <si>
    <t>B411</t>
  </si>
  <si>
    <t>Egyéb működési bevételek</t>
  </si>
  <si>
    <t>32.</t>
  </si>
  <si>
    <t>B6</t>
  </si>
  <si>
    <t>Működési célú átvett pénzeszközök</t>
  </si>
  <si>
    <t>33.</t>
  </si>
  <si>
    <t>B65</t>
  </si>
  <si>
    <t>Egyéb működési célú átvett pénzeszközök</t>
  </si>
  <si>
    <t>Működési bevételek összesen</t>
  </si>
  <si>
    <t>34.</t>
  </si>
  <si>
    <t>2.</t>
  </si>
  <si>
    <t>FELHALMOZÁSI KÖLTSÉGVETÉS</t>
  </si>
  <si>
    <t>35.</t>
  </si>
  <si>
    <t>B2</t>
  </si>
  <si>
    <t>Felhalmozási célú támogatások államháztartáson belülről</t>
  </si>
  <si>
    <t>36.</t>
  </si>
  <si>
    <t>B21</t>
  </si>
  <si>
    <t>Felhalmozási célú önkormányzati támogatások</t>
  </si>
  <si>
    <t>37.</t>
  </si>
  <si>
    <t>B25</t>
  </si>
  <si>
    <t>Egyéb felhalmozási célú támogatások államháztartáson belülről</t>
  </si>
  <si>
    <t>38.</t>
  </si>
  <si>
    <t>B5</t>
  </si>
  <si>
    <t>Felhalmozási bevételek</t>
  </si>
  <si>
    <t>39.</t>
  </si>
  <si>
    <t>B51</t>
  </si>
  <si>
    <t>Immateriális javak értékesítése</t>
  </si>
  <si>
    <t>40.</t>
  </si>
  <si>
    <t>B52</t>
  </si>
  <si>
    <t>Ingatlanok értékesítése</t>
  </si>
  <si>
    <t>41.</t>
  </si>
  <si>
    <t>B53</t>
  </si>
  <si>
    <t>Egyéb tárgyi eszközök értékesítése</t>
  </si>
  <si>
    <t>42.</t>
  </si>
  <si>
    <t>B54</t>
  </si>
  <si>
    <t>Részesedések értékesítése</t>
  </si>
  <si>
    <t>43.</t>
  </si>
  <si>
    <t>B7</t>
  </si>
  <si>
    <t>Felhalmozási célú átvett pénzeszközök</t>
  </si>
  <si>
    <t>Felhalmozási bevételek összesen</t>
  </si>
  <si>
    <t>44.</t>
  </si>
  <si>
    <t xml:space="preserve">                                     </t>
  </si>
  <si>
    <t>KÖLTSÉGVETÉSI BEVÉTELEK ÖSSZESEN (1+2)</t>
  </si>
  <si>
    <t>45.</t>
  </si>
  <si>
    <t>FINANSZÍROZÁSI KÖLTSÉGVETÉS</t>
  </si>
  <si>
    <t>46.</t>
  </si>
  <si>
    <t>B8</t>
  </si>
  <si>
    <t>Finanszírozási bevételek</t>
  </si>
  <si>
    <t>47.</t>
  </si>
  <si>
    <t>B81</t>
  </si>
  <si>
    <t>Belföldi finanszírozási bevételek</t>
  </si>
  <si>
    <t>48.</t>
  </si>
  <si>
    <t>B811</t>
  </si>
  <si>
    <t>Hitel, kölcsön felvétel pénzügyi vállalkozástól</t>
  </si>
  <si>
    <t>49.</t>
  </si>
  <si>
    <t>B812</t>
  </si>
  <si>
    <t>Belföldi értékpapírok bevételei</t>
  </si>
  <si>
    <t>50.</t>
  </si>
  <si>
    <t>B813</t>
  </si>
  <si>
    <t>Maradvány igénybevétele</t>
  </si>
  <si>
    <t>51.</t>
  </si>
  <si>
    <t>B814</t>
  </si>
  <si>
    <t>Államháztartáson belüli megelőlegezések</t>
  </si>
  <si>
    <t>52.</t>
  </si>
  <si>
    <t>FINANSZÍROZÁSI BEVÉTELEK ÖSSZESEN</t>
  </si>
  <si>
    <t>53.</t>
  </si>
  <si>
    <t>BEVÉTELEK ÖSSZESEN</t>
  </si>
  <si>
    <t>K1</t>
  </si>
  <si>
    <t>Személyi juttatások</t>
  </si>
  <si>
    <t>K2</t>
  </si>
  <si>
    <t>Munkaadókat terhelő járulékok és szociális hozzájárulási adó</t>
  </si>
  <si>
    <t>K3</t>
  </si>
  <si>
    <t>Dologi kiadások</t>
  </si>
  <si>
    <t>K4</t>
  </si>
  <si>
    <t>Ellátottak pénzbeli juttatásai</t>
  </si>
  <si>
    <t>K5</t>
  </si>
  <si>
    <t>Egyéb működési kiadások</t>
  </si>
  <si>
    <t>K502</t>
  </si>
  <si>
    <t>Elvonások és befizetések</t>
  </si>
  <si>
    <t>K506</t>
  </si>
  <si>
    <t>Egyéb működési célú támogatások ÁH-n belülre</t>
  </si>
  <si>
    <t>K512</t>
  </si>
  <si>
    <t>Egyéb működési célú támogatások államháztartáson kívülre</t>
  </si>
  <si>
    <t>K513</t>
  </si>
  <si>
    <t>Tartalékok</t>
  </si>
  <si>
    <t>-általános tartalék</t>
  </si>
  <si>
    <t>-céltartalék</t>
  </si>
  <si>
    <t>Működési kiadások összesen</t>
  </si>
  <si>
    <t>K6</t>
  </si>
  <si>
    <t>Beruházások</t>
  </si>
  <si>
    <t>K7</t>
  </si>
  <si>
    <t>Felújítások</t>
  </si>
  <si>
    <t>K8</t>
  </si>
  <si>
    <t>Egyéb felhalmozási célú kiadások</t>
  </si>
  <si>
    <t>K84</t>
  </si>
  <si>
    <t>Egyéb felhalmozási célú támogatások államháztartáson belülre</t>
  </si>
  <si>
    <t>K89</t>
  </si>
  <si>
    <t>Egyéb felhalmozási célú támogatások államháztartáson kívülre</t>
  </si>
  <si>
    <t>Felhalmozási kiadások összesen</t>
  </si>
  <si>
    <t>KÖLTSÉGVETÉSI KIADÁSOK ÖSSZESEN (1+2)</t>
  </si>
  <si>
    <t>K9</t>
  </si>
  <si>
    <t>Finanszírozási kiadások</t>
  </si>
  <si>
    <t>K91</t>
  </si>
  <si>
    <t>Belföldi finanszírozási kiadások</t>
  </si>
  <si>
    <t>K911</t>
  </si>
  <si>
    <t>Hitel-, és kölcsöntörlesztés államháztartáson kívülre</t>
  </si>
  <si>
    <t>K914</t>
  </si>
  <si>
    <t>Államháztartáson belüli megelőlegezések visszafizetése</t>
  </si>
  <si>
    <t>K915</t>
  </si>
  <si>
    <t>Intézmény finanszírozás</t>
  </si>
  <si>
    <t>FINANSZÍROZÁSI KIADÁSOK ÖSSZESEN</t>
  </si>
  <si>
    <t>KIADÁSOK ÖSSZESEN</t>
  </si>
  <si>
    <t>4. melléklet a 3/2019. (II.28.)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</si>
</sst>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3" x14ac:knownFonts="1">
    <font>
      <sz val="10"/>
      <name val="Times New Roman CE"/>
      <charset val="238"/>
    </font>
    <font>
      <sz val="9"/>
      <name val="Times New Roman CE"/>
      <charset val="238"/>
    </font>
    <font>
      <b/>
      <sz val="11"/>
      <color theme="1"/>
      <name val="Times New Roman CE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charset val="238"/>
    </font>
    <font>
      <b/>
      <sz val="11"/>
      <name val="Times New Roman CE"/>
      <charset val="238"/>
    </font>
    <font>
      <b/>
      <sz val="9"/>
      <color theme="1"/>
      <name val="Times New Roman CE"/>
      <charset val="238"/>
    </font>
    <font>
      <b/>
      <sz val="9"/>
      <name val="Times New Roman CE"/>
      <charset val="238"/>
    </font>
    <font>
      <sz val="9"/>
      <color theme="1"/>
      <name val="Times New Roman CE"/>
      <charset val="238"/>
    </font>
    <font>
      <sz val="11"/>
      <color theme="1"/>
      <name val="Times New Roman CE"/>
      <charset val="238"/>
    </font>
    <font>
      <b/>
      <sz val="13"/>
      <color theme="1"/>
      <name val="Times New Roman CE"/>
      <charset val="238"/>
    </font>
    <font>
      <b/>
      <sz val="13"/>
      <name val="Times New Roman CE"/>
      <charset val="238"/>
    </font>
    <font>
      <sz val="13"/>
      <color theme="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0" fillId="0" borderId="0" xfId="0" applyFont="1" applyBorder="1" applyAlignment="1" applyProtection="1">
      <alignment horizontal="right" vertical="top"/>
      <protection locked="0"/>
    </xf>
    <xf numFmtId="164" fontId="3" fillId="0" borderId="0" xfId="0" applyNumberFormat="1" applyFont="1" applyFill="1" applyAlignment="1" applyProtection="1">
      <alignment horizontal="right" vertical="center"/>
    </xf>
    <xf numFmtId="0" fontId="5" fillId="0" borderId="4" xfId="0" applyFont="1" applyBorder="1" applyAlignment="1">
      <alignment horizontal="center" vertical="center"/>
    </xf>
    <xf numFmtId="3" fontId="0" fillId="0" borderId="5" xfId="0" applyNumberFormat="1" applyFont="1" applyBorder="1" applyAlignment="1">
      <alignment horizontal="right"/>
    </xf>
    <xf numFmtId="0" fontId="6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7" fillId="0" borderId="4" xfId="0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 wrapText="1"/>
    </xf>
    <xf numFmtId="0" fontId="9" fillId="0" borderId="4" xfId="0" applyFont="1" applyBorder="1" applyAlignment="1">
      <alignment horizont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/>
    </xf>
    <xf numFmtId="0" fontId="1" fillId="0" borderId="6" xfId="0" applyFont="1" applyBorder="1"/>
    <xf numFmtId="0" fontId="2" fillId="2" borderId="4" xfId="0" applyFont="1" applyFill="1" applyBorder="1"/>
    <xf numFmtId="0" fontId="0" fillId="2" borderId="6" xfId="0" applyFont="1" applyFill="1" applyBorder="1"/>
    <xf numFmtId="0" fontId="2" fillId="0" borderId="6" xfId="0" applyFont="1" applyBorder="1"/>
    <xf numFmtId="0" fontId="4" fillId="0" borderId="6" xfId="0" applyFont="1" applyBorder="1"/>
    <xf numFmtId="3" fontId="4" fillId="0" borderId="6" xfId="0" applyNumberFormat="1" applyFont="1" applyBorder="1"/>
    <xf numFmtId="0" fontId="1" fillId="0" borderId="4" xfId="0" applyFont="1" applyFill="1" applyBorder="1"/>
    <xf numFmtId="0" fontId="2" fillId="0" borderId="4" xfId="0" applyFont="1" applyBorder="1"/>
    <xf numFmtId="0" fontId="0" fillId="0" borderId="4" xfId="0" applyFont="1" applyBorder="1"/>
    <xf numFmtId="3" fontId="0" fillId="0" borderId="4" xfId="0" applyNumberFormat="1" applyFont="1" applyBorder="1"/>
    <xf numFmtId="0" fontId="0" fillId="0" borderId="4" xfId="0" applyFont="1" applyBorder="1" applyAlignment="1">
      <alignment horizontal="left" indent="2"/>
    </xf>
    <xf numFmtId="0" fontId="0" fillId="0" borderId="4" xfId="0" applyFont="1" applyBorder="1" applyAlignment="1">
      <alignment wrapText="1"/>
    </xf>
    <xf numFmtId="0" fontId="4" fillId="0" borderId="4" xfId="0" applyFont="1" applyBorder="1"/>
    <xf numFmtId="3" fontId="4" fillId="0" borderId="4" xfId="0" applyNumberFormat="1" applyFont="1" applyBorder="1"/>
    <xf numFmtId="0" fontId="0" fillId="2" borderId="4" xfId="0" applyFont="1" applyFill="1" applyBorder="1"/>
    <xf numFmtId="3" fontId="0" fillId="0" borderId="6" xfId="0" applyNumberFormat="1" applyFont="1" applyBorder="1"/>
    <xf numFmtId="0" fontId="7" fillId="0" borderId="4" xfId="0" applyFont="1" applyFill="1" applyBorder="1"/>
    <xf numFmtId="0" fontId="4" fillId="0" borderId="0" xfId="0" applyFont="1"/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4" xfId="0" applyFont="1" applyBorder="1" applyAlignment="1">
      <alignment horizontal="left"/>
    </xf>
    <xf numFmtId="3" fontId="11" fillId="0" borderId="6" xfId="0" applyNumberFormat="1" applyFont="1" applyBorder="1"/>
    <xf numFmtId="0" fontId="12" fillId="0" borderId="0" xfId="0" applyFont="1"/>
    <xf numFmtId="3" fontId="12" fillId="0" borderId="0" xfId="0" applyNumberFormat="1" applyFont="1"/>
    <xf numFmtId="0" fontId="1" fillId="0" borderId="0" xfId="0" applyFont="1" applyBorder="1"/>
    <xf numFmtId="0" fontId="10" fillId="0" borderId="0" xfId="0" applyFont="1" applyBorder="1" applyAlignment="1">
      <alignment horizontal="center"/>
    </xf>
    <xf numFmtId="3" fontId="11" fillId="0" borderId="0" xfId="0" applyNumberFormat="1" applyFont="1" applyBorder="1"/>
    <xf numFmtId="0" fontId="1" fillId="0" borderId="4" xfId="0" applyFont="1" applyBorder="1"/>
    <xf numFmtId="0" fontId="2" fillId="0" borderId="3" xfId="0" applyFont="1" applyBorder="1" applyAlignment="1">
      <alignment horizontal="center" wrapText="1"/>
    </xf>
    <xf numFmtId="49" fontId="2" fillId="2" borderId="2" xfId="0" applyNumberFormat="1" applyFont="1" applyFill="1" applyBorder="1" applyAlignment="1"/>
    <xf numFmtId="0" fontId="8" fillId="0" borderId="4" xfId="0" applyFont="1" applyBorder="1" applyAlignment="1">
      <alignment horizontal="center" wrapText="1"/>
    </xf>
    <xf numFmtId="3" fontId="8" fillId="0" borderId="4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2" fillId="0" borderId="3" xfId="0" applyFont="1" applyBorder="1"/>
    <xf numFmtId="49" fontId="0" fillId="0" borderId="4" xfId="0" applyNumberFormat="1" applyFont="1" applyBorder="1" applyAlignment="1">
      <alignment horizontal="left" indent="5"/>
    </xf>
    <xf numFmtId="0" fontId="2" fillId="2" borderId="0" xfId="0" applyFont="1" applyFill="1"/>
    <xf numFmtId="3" fontId="0" fillId="0" borderId="0" xfId="0" applyNumberFormat="1" applyFont="1"/>
    <xf numFmtId="49" fontId="0" fillId="0" borderId="4" xfId="0" applyNumberFormat="1" applyFont="1" applyBorder="1" applyAlignment="1">
      <alignment horizontal="left" indent="2"/>
    </xf>
    <xf numFmtId="0" fontId="0" fillId="0" borderId="4" xfId="0" applyFont="1" applyBorder="1" applyAlignment="1">
      <alignment horizontal="left" wrapText="1" indent="2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DOKUMENTUMOK/TEST&#220;LETI%20JKV.RENDELETEK/2020/2%20-%202019.%20&#233;vi%20k&#246;lts&#233;gvet&#233;si%20rendelet%20m&#243;dos&#237;t&#225;sa/2019.%20&#233;vi%20kv.%20t&#225;bl&#225;k%204.%20m&#243;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  "/>
      <sheetName val="3.sz.mell  "/>
      <sheetName val="4.sz.mell. önkormányzat"/>
      <sheetName val="5.sz.mell. hivatal"/>
      <sheetName val="6.sz.mell. óvoda"/>
      <sheetName val="7.sz.mell. könyvtár"/>
      <sheetName val="8.sz.mell. bölcsőde"/>
      <sheetName val="9.sz.mell."/>
      <sheetName val="10.sz.mell."/>
      <sheetName val="11.sz. mell."/>
      <sheetName val="12. sz. mell."/>
    </sheetNames>
    <sheetDataSet>
      <sheetData sheetId="0"/>
      <sheetData sheetId="1"/>
      <sheetData sheetId="2"/>
      <sheetData sheetId="3"/>
      <sheetData sheetId="4">
        <row r="37">
          <cell r="G37">
            <v>281011428</v>
          </cell>
          <cell r="H37">
            <v>1457000</v>
          </cell>
          <cell r="I37">
            <v>9877000</v>
          </cell>
        </row>
      </sheetData>
      <sheetData sheetId="5">
        <row r="37">
          <cell r="F37">
            <v>166411210</v>
          </cell>
        </row>
      </sheetData>
      <sheetData sheetId="6">
        <row r="37">
          <cell r="F37">
            <v>31930622</v>
          </cell>
        </row>
      </sheetData>
      <sheetData sheetId="7">
        <row r="37">
          <cell r="F37">
            <v>62526071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99"/>
  <sheetViews>
    <sheetView tabSelected="1" zoomScaleNormal="100" workbookViewId="0">
      <selection activeCell="I18" sqref="I18"/>
    </sheetView>
  </sheetViews>
  <sheetFormatPr defaultRowHeight="14.25" x14ac:dyDescent="0.2"/>
  <cols>
    <col min="1" max="1" width="4" style="1" customWidth="1"/>
    <col min="2" max="2" width="8.6640625" style="2" customWidth="1"/>
    <col min="3" max="3" width="9.5" style="3" customWidth="1"/>
    <col min="4" max="4" width="7.5" style="3" customWidth="1"/>
    <col min="5" max="5" width="78" style="3" customWidth="1"/>
    <col min="6" max="9" width="19.6640625" style="3" customWidth="1"/>
    <col min="10" max="11" width="9.33203125" style="3"/>
    <col min="12" max="12" width="11.1640625" style="3" bestFit="1" customWidth="1"/>
    <col min="13" max="13" width="17.5" style="3" bestFit="1" customWidth="1"/>
    <col min="14" max="16384" width="9.33203125" style="3"/>
  </cols>
  <sheetData>
    <row r="1" spans="1:9" x14ac:dyDescent="0.2">
      <c r="G1" s="68" t="s">
        <v>219</v>
      </c>
      <c r="H1" s="68"/>
      <c r="I1" s="68"/>
    </row>
    <row r="2" spans="1:9" x14ac:dyDescent="0.2">
      <c r="F2" s="4"/>
      <c r="G2" s="4"/>
      <c r="H2" s="4"/>
      <c r="I2" s="4"/>
    </row>
    <row r="3" spans="1:9" x14ac:dyDescent="0.2">
      <c r="F3" s="4"/>
      <c r="G3" s="4"/>
      <c r="H3" s="4"/>
      <c r="I3" s="4"/>
    </row>
    <row r="4" spans="1:9" x14ac:dyDescent="0.2">
      <c r="F4" s="4"/>
      <c r="G4" s="4"/>
      <c r="H4" s="4"/>
      <c r="I4" s="5" t="s">
        <v>0</v>
      </c>
    </row>
    <row r="5" spans="1:9" ht="26.25" customHeight="1" x14ac:dyDescent="0.2">
      <c r="A5" s="69" t="s">
        <v>1</v>
      </c>
      <c r="B5" s="70"/>
      <c r="C5" s="70"/>
      <c r="D5" s="71"/>
      <c r="E5" s="6" t="s">
        <v>2</v>
      </c>
      <c r="F5" s="7"/>
      <c r="G5" s="7"/>
      <c r="H5" s="7"/>
      <c r="I5" s="7"/>
    </row>
    <row r="6" spans="1:9" s="12" customFormat="1" ht="34.5" customHeight="1" x14ac:dyDescent="0.2">
      <c r="A6" s="8"/>
      <c r="B6" s="9" t="s">
        <v>3</v>
      </c>
      <c r="C6" s="9" t="s">
        <v>4</v>
      </c>
      <c r="D6" s="9" t="s">
        <v>5</v>
      </c>
      <c r="E6" s="10" t="s">
        <v>6</v>
      </c>
      <c r="F6" s="11" t="s">
        <v>7</v>
      </c>
      <c r="G6" s="11" t="s">
        <v>8</v>
      </c>
      <c r="H6" s="11" t="s">
        <v>9</v>
      </c>
      <c r="I6" s="11" t="s">
        <v>10</v>
      </c>
    </row>
    <row r="7" spans="1:9" s="17" customFormat="1" ht="13.5" customHeight="1" x14ac:dyDescent="0.25">
      <c r="A7" s="13" t="s">
        <v>11</v>
      </c>
      <c r="B7" s="14" t="s">
        <v>12</v>
      </c>
      <c r="C7" s="14" t="s">
        <v>13</v>
      </c>
      <c r="D7" s="14" t="s">
        <v>14</v>
      </c>
      <c r="E7" s="15" t="s">
        <v>15</v>
      </c>
      <c r="F7" s="16" t="s">
        <v>16</v>
      </c>
      <c r="G7" s="16" t="s">
        <v>17</v>
      </c>
      <c r="H7" s="16" t="s">
        <v>18</v>
      </c>
      <c r="I7" s="16" t="s">
        <v>19</v>
      </c>
    </row>
    <row r="8" spans="1:9" x14ac:dyDescent="0.2">
      <c r="A8" s="18" t="s">
        <v>20</v>
      </c>
      <c r="B8" s="19" t="s">
        <v>20</v>
      </c>
      <c r="C8" s="72" t="s">
        <v>21</v>
      </c>
      <c r="D8" s="72"/>
      <c r="E8" s="72"/>
      <c r="F8" s="72"/>
      <c r="G8" s="20"/>
      <c r="H8" s="20"/>
      <c r="I8" s="20"/>
    </row>
    <row r="9" spans="1:9" x14ac:dyDescent="0.2">
      <c r="A9" s="18" t="s">
        <v>22</v>
      </c>
      <c r="B9" s="21"/>
      <c r="C9" s="22" t="s">
        <v>23</v>
      </c>
      <c r="D9" s="22"/>
      <c r="E9" s="22" t="s">
        <v>24</v>
      </c>
      <c r="F9" s="23">
        <f>F10+F17+F18+F19</f>
        <v>610326399</v>
      </c>
      <c r="G9" s="23">
        <f>G10+G17+G18+G19</f>
        <v>609926399</v>
      </c>
      <c r="H9" s="23">
        <f>H10+H17+H18+H19</f>
        <v>400000</v>
      </c>
      <c r="I9" s="23">
        <f>I10+I17+I18+I19</f>
        <v>0</v>
      </c>
    </row>
    <row r="10" spans="1:9" x14ac:dyDescent="0.2">
      <c r="A10" s="24" t="s">
        <v>25</v>
      </c>
      <c r="B10" s="25"/>
      <c r="C10" s="26"/>
      <c r="D10" s="26" t="s">
        <v>26</v>
      </c>
      <c r="E10" s="26" t="s">
        <v>27</v>
      </c>
      <c r="F10" s="27">
        <f>F11+F12+F13+F14+F15+F16</f>
        <v>433124208</v>
      </c>
      <c r="G10" s="27">
        <f>G11+G12+G13+G14+G15+G16</f>
        <v>433124208</v>
      </c>
      <c r="H10" s="27">
        <f>H11+H12+H13+H14+H15</f>
        <v>0</v>
      </c>
      <c r="I10" s="27">
        <f>I11+I12+I13+I14+I15</f>
        <v>0</v>
      </c>
    </row>
    <row r="11" spans="1:9" x14ac:dyDescent="0.2">
      <c r="A11" s="18" t="s">
        <v>28</v>
      </c>
      <c r="B11" s="25"/>
      <c r="C11" s="26"/>
      <c r="D11" s="26" t="s">
        <v>29</v>
      </c>
      <c r="E11" s="28" t="s">
        <v>30</v>
      </c>
      <c r="F11" s="27">
        <f>+G11+H11+I11</f>
        <v>120144624</v>
      </c>
      <c r="G11" s="27">
        <f>115851620+2730000+1563004</f>
        <v>120144624</v>
      </c>
      <c r="H11" s="27"/>
      <c r="I11" s="27"/>
    </row>
    <row r="12" spans="1:9" x14ac:dyDescent="0.2">
      <c r="A12" s="24" t="s">
        <v>31</v>
      </c>
      <c r="B12" s="25"/>
      <c r="C12" s="26"/>
      <c r="D12" s="26" t="s">
        <v>32</v>
      </c>
      <c r="E12" s="28" t="s">
        <v>33</v>
      </c>
      <c r="F12" s="27">
        <f t="shared" ref="F12:F18" si="0">+G12+H12+I12</f>
        <v>162320210</v>
      </c>
      <c r="G12" s="27">
        <f>162389984-2734801+2535000+130027</f>
        <v>162320210</v>
      </c>
      <c r="H12" s="27"/>
      <c r="I12" s="27"/>
    </row>
    <row r="13" spans="1:9" x14ac:dyDescent="0.2">
      <c r="A13" s="18" t="s">
        <v>34</v>
      </c>
      <c r="B13" s="25"/>
      <c r="C13" s="26"/>
      <c r="D13" s="26" t="s">
        <v>35</v>
      </c>
      <c r="E13" s="28" t="s">
        <v>36</v>
      </c>
      <c r="F13" s="27">
        <f t="shared" si="0"/>
        <v>123261653</v>
      </c>
      <c r="G13" s="27">
        <f>118341564+1018396+893780+24191+1836000+1147722</f>
        <v>123261653</v>
      </c>
      <c r="H13" s="27"/>
      <c r="I13" s="27"/>
    </row>
    <row r="14" spans="1:9" x14ac:dyDescent="0.2">
      <c r="A14" s="24" t="s">
        <v>37</v>
      </c>
      <c r="B14" s="25"/>
      <c r="C14" s="26"/>
      <c r="D14" s="26" t="s">
        <v>38</v>
      </c>
      <c r="E14" s="28" t="s">
        <v>39</v>
      </c>
      <c r="F14" s="27">
        <f t="shared" si="0"/>
        <v>9600739</v>
      </c>
      <c r="G14" s="27">
        <f>7781510+530580+290000+420912+264000+313737</f>
        <v>9600739</v>
      </c>
      <c r="H14" s="27"/>
      <c r="I14" s="27"/>
    </row>
    <row r="15" spans="1:9" x14ac:dyDescent="0.2">
      <c r="A15" s="18" t="s">
        <v>40</v>
      </c>
      <c r="B15" s="25"/>
      <c r="C15" s="26"/>
      <c r="D15" s="26" t="s">
        <v>41</v>
      </c>
      <c r="E15" s="28" t="s">
        <v>42</v>
      </c>
      <c r="F15" s="27">
        <f t="shared" si="0"/>
        <v>16310000</v>
      </c>
      <c r="G15" s="27">
        <f>15960000+350000</f>
        <v>16310000</v>
      </c>
      <c r="H15" s="27"/>
      <c r="I15" s="27"/>
    </row>
    <row r="16" spans="1:9" x14ac:dyDescent="0.2">
      <c r="A16" s="24" t="s">
        <v>43</v>
      </c>
      <c r="B16" s="25"/>
      <c r="C16" s="26"/>
      <c r="D16" s="26" t="s">
        <v>44</v>
      </c>
      <c r="E16" s="28" t="s">
        <v>45</v>
      </c>
      <c r="F16" s="27">
        <f t="shared" si="0"/>
        <v>1486982</v>
      </c>
      <c r="G16" s="27">
        <v>1486982</v>
      </c>
      <c r="H16" s="27"/>
      <c r="I16" s="27"/>
    </row>
    <row r="17" spans="1:9" x14ac:dyDescent="0.2">
      <c r="A17" s="18" t="s">
        <v>46</v>
      </c>
      <c r="B17" s="25"/>
      <c r="C17" s="26"/>
      <c r="D17" s="26" t="s">
        <v>47</v>
      </c>
      <c r="E17" s="26" t="s">
        <v>48</v>
      </c>
      <c r="F17" s="27">
        <f t="shared" si="0"/>
        <v>0</v>
      </c>
      <c r="G17" s="27"/>
      <c r="H17" s="27"/>
      <c r="I17" s="27"/>
    </row>
    <row r="18" spans="1:9" ht="25.5" x14ac:dyDescent="0.2">
      <c r="A18" s="24" t="s">
        <v>49</v>
      </c>
      <c r="B18" s="25"/>
      <c r="C18" s="26"/>
      <c r="D18" s="26" t="s">
        <v>50</v>
      </c>
      <c r="E18" s="29" t="s">
        <v>51</v>
      </c>
      <c r="F18" s="27">
        <f t="shared" si="0"/>
        <v>0</v>
      </c>
      <c r="G18" s="27"/>
      <c r="H18" s="27"/>
      <c r="I18" s="27"/>
    </row>
    <row r="19" spans="1:9" x14ac:dyDescent="0.2">
      <c r="A19" s="18" t="s">
        <v>52</v>
      </c>
      <c r="B19" s="25"/>
      <c r="C19" s="26"/>
      <c r="D19" s="26" t="s">
        <v>53</v>
      </c>
      <c r="E19" s="26" t="s">
        <v>54</v>
      </c>
      <c r="F19" s="27">
        <f>+G19+H19+I19</f>
        <v>177202191</v>
      </c>
      <c r="G19" s="27">
        <f>128528000+21312467+1119500+720000+11327238-1119500-477205+14926571+465120</f>
        <v>176802191</v>
      </c>
      <c r="H19" s="27">
        <v>400000</v>
      </c>
      <c r="I19" s="27"/>
    </row>
    <row r="20" spans="1:9" x14ac:dyDescent="0.2">
      <c r="A20" s="24" t="s">
        <v>55</v>
      </c>
      <c r="B20" s="25"/>
      <c r="C20" s="30" t="s">
        <v>56</v>
      </c>
      <c r="D20" s="30"/>
      <c r="E20" s="30" t="s">
        <v>57</v>
      </c>
      <c r="F20" s="31">
        <f>F21+F22+F23+F27</f>
        <v>221000000</v>
      </c>
      <c r="G20" s="31">
        <f>G21+G22+G23+G27</f>
        <v>221000000</v>
      </c>
      <c r="H20" s="31">
        <f>H21+H22+H23+H27</f>
        <v>0</v>
      </c>
      <c r="I20" s="31">
        <f>I21+I22+I23+I27</f>
        <v>0</v>
      </c>
    </row>
    <row r="21" spans="1:9" x14ac:dyDescent="0.2">
      <c r="A21" s="18" t="s">
        <v>58</v>
      </c>
      <c r="B21" s="25"/>
      <c r="C21" s="26"/>
      <c r="D21" s="26" t="s">
        <v>59</v>
      </c>
      <c r="E21" s="26" t="s">
        <v>60</v>
      </c>
      <c r="F21" s="27"/>
      <c r="G21" s="27"/>
      <c r="H21" s="27"/>
      <c r="I21" s="27"/>
    </row>
    <row r="22" spans="1:9" x14ac:dyDescent="0.2">
      <c r="A22" s="24" t="s">
        <v>61</v>
      </c>
      <c r="B22" s="25"/>
      <c r="C22" s="26"/>
      <c r="D22" s="26" t="s">
        <v>62</v>
      </c>
      <c r="E22" s="26" t="s">
        <v>63</v>
      </c>
      <c r="F22" s="27">
        <f t="shared" ref="F22:F27" si="1">+G22+H22+I22</f>
        <v>44000000</v>
      </c>
      <c r="G22" s="27">
        <v>44000000</v>
      </c>
      <c r="H22" s="27"/>
      <c r="I22" s="27"/>
    </row>
    <row r="23" spans="1:9" x14ac:dyDescent="0.2">
      <c r="A23" s="18" t="s">
        <v>64</v>
      </c>
      <c r="B23" s="25"/>
      <c r="C23" s="26"/>
      <c r="D23" s="26" t="s">
        <v>65</v>
      </c>
      <c r="E23" s="26" t="s">
        <v>66</v>
      </c>
      <c r="F23" s="27">
        <f t="shared" si="1"/>
        <v>176000000</v>
      </c>
      <c r="G23" s="27">
        <f>G24+G25+G26</f>
        <v>176000000</v>
      </c>
      <c r="H23" s="27">
        <f>H24+H25+H26</f>
        <v>0</v>
      </c>
      <c r="I23" s="27">
        <f>I24+I25+I26</f>
        <v>0</v>
      </c>
    </row>
    <row r="24" spans="1:9" x14ac:dyDescent="0.2">
      <c r="A24" s="24" t="s">
        <v>67</v>
      </c>
      <c r="B24" s="25"/>
      <c r="C24" s="26"/>
      <c r="D24" s="26" t="s">
        <v>68</v>
      </c>
      <c r="E24" s="28" t="s">
        <v>69</v>
      </c>
      <c r="F24" s="27">
        <f t="shared" si="1"/>
        <v>165000000</v>
      </c>
      <c r="G24" s="27">
        <v>165000000</v>
      </c>
      <c r="H24" s="27"/>
      <c r="I24" s="27"/>
    </row>
    <row r="25" spans="1:9" x14ac:dyDescent="0.2">
      <c r="A25" s="18" t="s">
        <v>70</v>
      </c>
      <c r="B25" s="25"/>
      <c r="C25" s="26"/>
      <c r="D25" s="26" t="s">
        <v>71</v>
      </c>
      <c r="E25" s="28" t="s">
        <v>72</v>
      </c>
      <c r="F25" s="27">
        <f t="shared" si="1"/>
        <v>11000000</v>
      </c>
      <c r="G25" s="27">
        <v>11000000</v>
      </c>
      <c r="H25" s="27"/>
      <c r="I25" s="27"/>
    </row>
    <row r="26" spans="1:9" x14ac:dyDescent="0.2">
      <c r="A26" s="24" t="s">
        <v>73</v>
      </c>
      <c r="B26" s="25"/>
      <c r="C26" s="26"/>
      <c r="D26" s="26" t="s">
        <v>74</v>
      </c>
      <c r="E26" s="28" t="s">
        <v>75</v>
      </c>
      <c r="F26" s="27">
        <f t="shared" si="1"/>
        <v>0</v>
      </c>
      <c r="G26" s="27">
        <v>0</v>
      </c>
      <c r="H26" s="27"/>
      <c r="I26" s="27"/>
    </row>
    <row r="27" spans="1:9" x14ac:dyDescent="0.2">
      <c r="A27" s="18" t="s">
        <v>76</v>
      </c>
      <c r="B27" s="25"/>
      <c r="C27" s="26"/>
      <c r="D27" s="26" t="s">
        <v>77</v>
      </c>
      <c r="E27" s="26" t="s">
        <v>78</v>
      </c>
      <c r="F27" s="27">
        <f t="shared" si="1"/>
        <v>1000000</v>
      </c>
      <c r="G27" s="27">
        <v>1000000</v>
      </c>
      <c r="H27" s="27"/>
      <c r="I27" s="27"/>
    </row>
    <row r="28" spans="1:9" x14ac:dyDescent="0.2">
      <c r="A28" s="24" t="s">
        <v>79</v>
      </c>
      <c r="B28" s="25"/>
      <c r="C28" s="30" t="s">
        <v>80</v>
      </c>
      <c r="D28" s="30"/>
      <c r="E28" s="30" t="s">
        <v>81</v>
      </c>
      <c r="F28" s="31">
        <f>+G28+H28+I28</f>
        <v>30573000</v>
      </c>
      <c r="G28" s="31">
        <f>G30+G31+G32+G33+G34+G35+G36+G37+G29</f>
        <v>30273000</v>
      </c>
      <c r="H28" s="31">
        <f>H30+H31+H32+H33+H34+H35+H36+H37+H29</f>
        <v>300000</v>
      </c>
      <c r="I28" s="31">
        <f>I30+I31+I32+I33+I34+I35+I36+I37+I29</f>
        <v>0</v>
      </c>
    </row>
    <row r="29" spans="1:9" x14ac:dyDescent="0.2">
      <c r="A29" s="18" t="s">
        <v>82</v>
      </c>
      <c r="B29" s="25"/>
      <c r="C29" s="26"/>
      <c r="D29" s="26" t="s">
        <v>83</v>
      </c>
      <c r="E29" s="28" t="s">
        <v>84</v>
      </c>
      <c r="F29" s="27">
        <f t="shared" ref="F29:F39" si="2">+G29+H29+I29</f>
        <v>300000</v>
      </c>
      <c r="G29" s="27"/>
      <c r="H29" s="27">
        <v>300000</v>
      </c>
      <c r="I29" s="27"/>
    </row>
    <row r="30" spans="1:9" x14ac:dyDescent="0.2">
      <c r="A30" s="24" t="s">
        <v>85</v>
      </c>
      <c r="B30" s="25"/>
      <c r="C30" s="26"/>
      <c r="D30" s="26" t="s">
        <v>86</v>
      </c>
      <c r="E30" s="28" t="s">
        <v>87</v>
      </c>
      <c r="F30" s="27">
        <f t="shared" si="2"/>
        <v>17872000</v>
      </c>
      <c r="G30" s="27">
        <f>7690000+10182000</f>
        <v>17872000</v>
      </c>
      <c r="H30" s="27"/>
      <c r="I30" s="27"/>
    </row>
    <row r="31" spans="1:9" x14ac:dyDescent="0.2">
      <c r="A31" s="18" t="s">
        <v>88</v>
      </c>
      <c r="B31" s="25"/>
      <c r="C31" s="26"/>
      <c r="D31" s="26" t="s">
        <v>89</v>
      </c>
      <c r="E31" s="28" t="s">
        <v>90</v>
      </c>
      <c r="F31" s="27">
        <f t="shared" si="2"/>
        <v>4168000</v>
      </c>
      <c r="G31" s="27">
        <f>3168000+1000000</f>
        <v>4168000</v>
      </c>
      <c r="H31" s="27"/>
      <c r="I31" s="27"/>
    </row>
    <row r="32" spans="1:9" x14ac:dyDescent="0.2">
      <c r="A32" s="24" t="s">
        <v>91</v>
      </c>
      <c r="B32" s="25"/>
      <c r="C32" s="26"/>
      <c r="D32" s="26" t="s">
        <v>92</v>
      </c>
      <c r="E32" s="28" t="s">
        <v>93</v>
      </c>
      <c r="F32" s="27">
        <f t="shared" si="2"/>
        <v>3626000</v>
      </c>
      <c r="G32" s="27">
        <v>3626000</v>
      </c>
      <c r="H32" s="27"/>
      <c r="I32" s="27"/>
    </row>
    <row r="33" spans="1:9" x14ac:dyDescent="0.2">
      <c r="A33" s="18" t="s">
        <v>94</v>
      </c>
      <c r="B33" s="25"/>
      <c r="C33" s="26"/>
      <c r="D33" s="26" t="s">
        <v>95</v>
      </c>
      <c r="E33" s="28" t="s">
        <v>96</v>
      </c>
      <c r="F33" s="27">
        <f t="shared" si="2"/>
        <v>0</v>
      </c>
      <c r="G33" s="27"/>
      <c r="H33" s="27"/>
      <c r="I33" s="27"/>
    </row>
    <row r="34" spans="1:9" x14ac:dyDescent="0.2">
      <c r="A34" s="24" t="s">
        <v>97</v>
      </c>
      <c r="B34" s="25"/>
      <c r="C34" s="26"/>
      <c r="D34" s="26" t="s">
        <v>98</v>
      </c>
      <c r="E34" s="28" t="s">
        <v>99</v>
      </c>
      <c r="F34" s="27">
        <f t="shared" si="2"/>
        <v>4607000</v>
      </c>
      <c r="G34" s="27">
        <f>1857000+2750000</f>
        <v>4607000</v>
      </c>
      <c r="H34" s="27"/>
      <c r="I34" s="27"/>
    </row>
    <row r="35" spans="1:9" x14ac:dyDescent="0.2">
      <c r="A35" s="18" t="s">
        <v>100</v>
      </c>
      <c r="B35" s="25"/>
      <c r="C35" s="26"/>
      <c r="D35" s="26" t="s">
        <v>101</v>
      </c>
      <c r="E35" s="28" t="s">
        <v>102</v>
      </c>
      <c r="F35" s="27">
        <f t="shared" si="2"/>
        <v>0</v>
      </c>
      <c r="G35" s="27"/>
      <c r="H35" s="27"/>
      <c r="I35" s="27"/>
    </row>
    <row r="36" spans="1:9" x14ac:dyDescent="0.2">
      <c r="A36" s="24" t="s">
        <v>103</v>
      </c>
      <c r="B36" s="25"/>
      <c r="C36" s="26"/>
      <c r="D36" s="26" t="s">
        <v>104</v>
      </c>
      <c r="E36" s="28" t="s">
        <v>105</v>
      </c>
      <c r="F36" s="27">
        <f t="shared" si="2"/>
        <v>0</v>
      </c>
      <c r="G36" s="27"/>
      <c r="H36" s="27"/>
      <c r="I36" s="27"/>
    </row>
    <row r="37" spans="1:9" x14ac:dyDescent="0.2">
      <c r="A37" s="18" t="s">
        <v>106</v>
      </c>
      <c r="B37" s="25"/>
      <c r="C37" s="26"/>
      <c r="D37" s="26" t="s">
        <v>107</v>
      </c>
      <c r="E37" s="28" t="s">
        <v>108</v>
      </c>
      <c r="F37" s="27">
        <f t="shared" si="2"/>
        <v>0</v>
      </c>
      <c r="G37" s="27"/>
      <c r="H37" s="27"/>
      <c r="I37" s="27"/>
    </row>
    <row r="38" spans="1:9" x14ac:dyDescent="0.2">
      <c r="A38" s="24" t="s">
        <v>109</v>
      </c>
      <c r="B38" s="25"/>
      <c r="C38" s="26" t="s">
        <v>110</v>
      </c>
      <c r="D38" s="26"/>
      <c r="E38" s="26" t="s">
        <v>111</v>
      </c>
      <c r="F38" s="27">
        <f t="shared" si="2"/>
        <v>0</v>
      </c>
      <c r="G38" s="27">
        <f>+G39</f>
        <v>0</v>
      </c>
      <c r="H38" s="27">
        <f>+H39</f>
        <v>0</v>
      </c>
      <c r="I38" s="27">
        <f>+I39</f>
        <v>0</v>
      </c>
    </row>
    <row r="39" spans="1:9" x14ac:dyDescent="0.2">
      <c r="A39" s="18" t="s">
        <v>112</v>
      </c>
      <c r="B39" s="25"/>
      <c r="C39" s="26"/>
      <c r="D39" s="26" t="s">
        <v>113</v>
      </c>
      <c r="E39" s="28" t="s">
        <v>114</v>
      </c>
      <c r="F39" s="27">
        <f t="shared" si="2"/>
        <v>0</v>
      </c>
      <c r="G39" s="27"/>
      <c r="H39" s="27"/>
      <c r="I39" s="27"/>
    </row>
    <row r="40" spans="1:9" x14ac:dyDescent="0.2">
      <c r="A40" s="24"/>
      <c r="B40" s="64" t="s">
        <v>115</v>
      </c>
      <c r="C40" s="64"/>
      <c r="D40" s="64"/>
      <c r="E40" s="65"/>
      <c r="F40" s="31">
        <f>+F9+F20+F28+F38</f>
        <v>861899399</v>
      </c>
      <c r="G40" s="31">
        <f>+G9+G20+G28+G38</f>
        <v>861199399</v>
      </c>
      <c r="H40" s="31">
        <f>+H9+H20+H28+H38</f>
        <v>700000</v>
      </c>
      <c r="I40" s="31">
        <f>+I9+I20+I28+I38</f>
        <v>0</v>
      </c>
    </row>
    <row r="41" spans="1:9" x14ac:dyDescent="0.2">
      <c r="A41" s="24" t="s">
        <v>116</v>
      </c>
      <c r="B41" s="19" t="s">
        <v>117</v>
      </c>
      <c r="C41" s="62" t="s">
        <v>118</v>
      </c>
      <c r="D41" s="62"/>
      <c r="E41" s="62"/>
      <c r="F41" s="63"/>
      <c r="G41" s="32"/>
      <c r="H41" s="32"/>
      <c r="I41" s="32"/>
    </row>
    <row r="42" spans="1:9" x14ac:dyDescent="0.2">
      <c r="A42" s="18" t="s">
        <v>119</v>
      </c>
      <c r="B42" s="25"/>
      <c r="C42" s="30" t="s">
        <v>120</v>
      </c>
      <c r="D42" s="30"/>
      <c r="E42" s="30" t="s">
        <v>121</v>
      </c>
      <c r="F42" s="23">
        <f>F43+F44</f>
        <v>124640792</v>
      </c>
      <c r="G42" s="23">
        <f>G43+G44</f>
        <v>124640792</v>
      </c>
      <c r="H42" s="23">
        <f>H43+H44</f>
        <v>0</v>
      </c>
      <c r="I42" s="23">
        <f>I43+I44</f>
        <v>0</v>
      </c>
    </row>
    <row r="43" spans="1:9" x14ac:dyDescent="0.2">
      <c r="A43" s="24" t="s">
        <v>122</v>
      </c>
      <c r="B43" s="25"/>
      <c r="C43" s="26"/>
      <c r="D43" s="26" t="s">
        <v>123</v>
      </c>
      <c r="E43" s="28" t="s">
        <v>124</v>
      </c>
      <c r="F43" s="33">
        <f>+G43</f>
        <v>11457389</v>
      </c>
      <c r="G43" s="33">
        <f>209000+11248389</f>
        <v>11457389</v>
      </c>
      <c r="H43" s="33"/>
      <c r="I43" s="33"/>
    </row>
    <row r="44" spans="1:9" x14ac:dyDescent="0.2">
      <c r="A44" s="18" t="s">
        <v>125</v>
      </c>
      <c r="B44" s="25"/>
      <c r="C44" s="26"/>
      <c r="D44" s="26" t="s">
        <v>126</v>
      </c>
      <c r="E44" s="28" t="s">
        <v>127</v>
      </c>
      <c r="F44" s="33">
        <f>+G44+H44+I44</f>
        <v>113183403</v>
      </c>
      <c r="G44" s="33">
        <f>8969365+47674424+56539614</f>
        <v>113183403</v>
      </c>
      <c r="H44" s="33"/>
      <c r="I44" s="33"/>
    </row>
    <row r="45" spans="1:9" x14ac:dyDescent="0.2">
      <c r="A45" s="24" t="s">
        <v>128</v>
      </c>
      <c r="B45" s="25"/>
      <c r="C45" s="30" t="s">
        <v>129</v>
      </c>
      <c r="D45" s="30"/>
      <c r="E45" s="30" t="s">
        <v>130</v>
      </c>
      <c r="F45" s="23">
        <f>F46+F47+F48+F49</f>
        <v>0</v>
      </c>
      <c r="G45" s="23">
        <f>G46+G47+G48+G49</f>
        <v>0</v>
      </c>
      <c r="H45" s="23">
        <f>H46+H47+H48+H49</f>
        <v>0</v>
      </c>
      <c r="I45" s="23">
        <f>I46+I47+I48+I49</f>
        <v>0</v>
      </c>
    </row>
    <row r="46" spans="1:9" x14ac:dyDescent="0.2">
      <c r="A46" s="18" t="s">
        <v>131</v>
      </c>
      <c r="B46" s="25"/>
      <c r="C46" s="26"/>
      <c r="D46" s="26" t="s">
        <v>132</v>
      </c>
      <c r="E46" s="28" t="s">
        <v>133</v>
      </c>
      <c r="F46" s="33"/>
      <c r="G46" s="33"/>
      <c r="H46" s="33"/>
      <c r="I46" s="33"/>
    </row>
    <row r="47" spans="1:9" x14ac:dyDescent="0.2">
      <c r="A47" s="24" t="s">
        <v>134</v>
      </c>
      <c r="B47" s="25"/>
      <c r="C47" s="26"/>
      <c r="D47" s="26" t="s">
        <v>135</v>
      </c>
      <c r="E47" s="28" t="s">
        <v>136</v>
      </c>
      <c r="F47" s="33"/>
      <c r="G47" s="33"/>
      <c r="H47" s="33"/>
      <c r="I47" s="33"/>
    </row>
    <row r="48" spans="1:9" x14ac:dyDescent="0.2">
      <c r="A48" s="18" t="s">
        <v>137</v>
      </c>
      <c r="B48" s="25"/>
      <c r="C48" s="26"/>
      <c r="D48" s="26" t="s">
        <v>138</v>
      </c>
      <c r="E48" s="28" t="s">
        <v>139</v>
      </c>
      <c r="F48" s="33"/>
      <c r="G48" s="33"/>
      <c r="H48" s="33"/>
      <c r="I48" s="33"/>
    </row>
    <row r="49" spans="1:13" x14ac:dyDescent="0.2">
      <c r="A49" s="24" t="s">
        <v>140</v>
      </c>
      <c r="B49" s="25"/>
      <c r="C49" s="26"/>
      <c r="D49" s="26" t="s">
        <v>141</v>
      </c>
      <c r="E49" s="28" t="s">
        <v>142</v>
      </c>
      <c r="F49" s="33"/>
      <c r="G49" s="33"/>
      <c r="H49" s="33"/>
      <c r="I49" s="33"/>
    </row>
    <row r="50" spans="1:13" x14ac:dyDescent="0.2">
      <c r="A50" s="18" t="s">
        <v>143</v>
      </c>
      <c r="B50" s="25"/>
      <c r="C50" s="30" t="s">
        <v>144</v>
      </c>
      <c r="D50" s="30"/>
      <c r="E50" s="30" t="s">
        <v>145</v>
      </c>
      <c r="F50" s="23"/>
      <c r="G50" s="23"/>
      <c r="H50" s="23"/>
      <c r="I50" s="23"/>
    </row>
    <row r="51" spans="1:13" s="35" customFormat="1" x14ac:dyDescent="0.2">
      <c r="A51" s="34"/>
      <c r="B51" s="64" t="s">
        <v>146</v>
      </c>
      <c r="C51" s="64"/>
      <c r="D51" s="64"/>
      <c r="E51" s="65"/>
      <c r="F51" s="31">
        <f>+F42+F45+F50</f>
        <v>124640792</v>
      </c>
      <c r="G51" s="31">
        <f>+G42+G45+G50</f>
        <v>124640792</v>
      </c>
      <c r="H51" s="31">
        <f>+H42+H45+H50</f>
        <v>0</v>
      </c>
      <c r="I51" s="31">
        <f>+I42+I45+I50</f>
        <v>0</v>
      </c>
    </row>
    <row r="52" spans="1:13" x14ac:dyDescent="0.2">
      <c r="A52" s="24" t="s">
        <v>147</v>
      </c>
      <c r="B52" s="36" t="s">
        <v>148</v>
      </c>
      <c r="C52" s="37"/>
      <c r="D52" s="37"/>
      <c r="E52" s="38" t="s">
        <v>149</v>
      </c>
      <c r="F52" s="23">
        <f>+F9+F20+F28+F38+F42+F45+F50</f>
        <v>986540191</v>
      </c>
      <c r="G52" s="23">
        <f>+G9+G20+G28+G38+G42+G45+G50</f>
        <v>985840191</v>
      </c>
      <c r="H52" s="23">
        <f>+H9+H20+H28+H38+H42+H45+H50</f>
        <v>700000</v>
      </c>
      <c r="I52" s="23">
        <f>+I9+I20+I28+I38+I42+I45+I50</f>
        <v>0</v>
      </c>
    </row>
    <row r="53" spans="1:13" x14ac:dyDescent="0.2">
      <c r="A53" s="18" t="s">
        <v>150</v>
      </c>
      <c r="B53" s="19" t="s">
        <v>22</v>
      </c>
      <c r="C53" s="57" t="s">
        <v>151</v>
      </c>
      <c r="D53" s="57"/>
      <c r="E53" s="57"/>
      <c r="F53" s="58"/>
      <c r="G53" s="32"/>
      <c r="H53" s="32"/>
      <c r="I53" s="32"/>
    </row>
    <row r="54" spans="1:13" x14ac:dyDescent="0.2">
      <c r="A54" s="24" t="s">
        <v>152</v>
      </c>
      <c r="B54" s="25"/>
      <c r="C54" s="30" t="s">
        <v>153</v>
      </c>
      <c r="D54" s="30"/>
      <c r="E54" s="30" t="s">
        <v>154</v>
      </c>
      <c r="F54" s="23">
        <f t="shared" ref="F54:F61" si="3">+G54+H54+I54</f>
        <v>886711448</v>
      </c>
      <c r="G54" s="23">
        <f>+G55</f>
        <v>858510448</v>
      </c>
      <c r="H54" s="23">
        <f>+H55</f>
        <v>18324000</v>
      </c>
      <c r="I54" s="23">
        <f>+I55</f>
        <v>9877000</v>
      </c>
    </row>
    <row r="55" spans="1:13" x14ac:dyDescent="0.2">
      <c r="A55" s="18" t="s">
        <v>155</v>
      </c>
      <c r="B55" s="25"/>
      <c r="C55" s="26"/>
      <c r="D55" s="26" t="s">
        <v>156</v>
      </c>
      <c r="E55" s="26" t="s">
        <v>157</v>
      </c>
      <c r="F55" s="33">
        <f t="shared" si="3"/>
        <v>886711448</v>
      </c>
      <c r="G55" s="33">
        <f>+G56+G57+G58+G59</f>
        <v>858510448</v>
      </c>
      <c r="H55" s="33">
        <f>+H56+H57+H58+H59</f>
        <v>18324000</v>
      </c>
      <c r="I55" s="33">
        <f>+I56+I57+I58+I59</f>
        <v>9877000</v>
      </c>
    </row>
    <row r="56" spans="1:13" x14ac:dyDescent="0.2">
      <c r="A56" s="24" t="s">
        <v>158</v>
      </c>
      <c r="B56" s="25"/>
      <c r="C56" s="26"/>
      <c r="D56" s="26" t="s">
        <v>159</v>
      </c>
      <c r="E56" s="28" t="s">
        <v>160</v>
      </c>
      <c r="F56" s="33">
        <f t="shared" si="3"/>
        <v>30000000</v>
      </c>
      <c r="G56" s="33">
        <v>30000000</v>
      </c>
      <c r="H56" s="33"/>
      <c r="I56" s="33"/>
    </row>
    <row r="57" spans="1:13" x14ac:dyDescent="0.2">
      <c r="A57" s="18" t="s">
        <v>161</v>
      </c>
      <c r="B57" s="25"/>
      <c r="C57" s="26"/>
      <c r="D57" s="26" t="s">
        <v>162</v>
      </c>
      <c r="E57" s="28" t="s">
        <v>163</v>
      </c>
      <c r="F57" s="33">
        <f t="shared" si="3"/>
        <v>0</v>
      </c>
      <c r="G57" s="33"/>
      <c r="H57" s="33"/>
      <c r="I57" s="33"/>
    </row>
    <row r="58" spans="1:13" x14ac:dyDescent="0.2">
      <c r="A58" s="24" t="s">
        <v>164</v>
      </c>
      <c r="B58" s="25"/>
      <c r="C58" s="26"/>
      <c r="D58" s="26" t="s">
        <v>165</v>
      </c>
      <c r="E58" s="28" t="s">
        <v>166</v>
      </c>
      <c r="F58" s="33">
        <f t="shared" si="3"/>
        <v>841256970</v>
      </c>
      <c r="G58" s="33">
        <f>728511845+30000000+54544125</f>
        <v>813055970</v>
      </c>
      <c r="H58" s="33">
        <v>18324000</v>
      </c>
      <c r="I58" s="33">
        <v>9877000</v>
      </c>
    </row>
    <row r="59" spans="1:13" x14ac:dyDescent="0.2">
      <c r="A59" s="18" t="s">
        <v>167</v>
      </c>
      <c r="B59" s="25"/>
      <c r="C59" s="26"/>
      <c r="D59" s="26" t="s">
        <v>168</v>
      </c>
      <c r="E59" s="28" t="s">
        <v>169</v>
      </c>
      <c r="F59" s="33">
        <f t="shared" si="3"/>
        <v>15454478</v>
      </c>
      <c r="G59" s="33">
        <v>15454478</v>
      </c>
      <c r="H59" s="33"/>
      <c r="I59" s="33"/>
    </row>
    <row r="60" spans="1:13" x14ac:dyDescent="0.2">
      <c r="A60" s="24" t="s">
        <v>170</v>
      </c>
      <c r="B60" s="25"/>
      <c r="C60" s="26"/>
      <c r="D60" s="26"/>
      <c r="E60" s="25" t="s">
        <v>171</v>
      </c>
      <c r="F60" s="23">
        <f>+G60+H60+I60</f>
        <v>886711448</v>
      </c>
      <c r="G60" s="23">
        <f>+G54</f>
        <v>858510448</v>
      </c>
      <c r="H60" s="23">
        <f>+H54</f>
        <v>18324000</v>
      </c>
      <c r="I60" s="23">
        <f>+I54</f>
        <v>9877000</v>
      </c>
    </row>
    <row r="61" spans="1:13" s="40" customFormat="1" ht="16.5" x14ac:dyDescent="0.25">
      <c r="A61" s="18" t="s">
        <v>172</v>
      </c>
      <c r="B61" s="59" t="s">
        <v>173</v>
      </c>
      <c r="C61" s="60"/>
      <c r="D61" s="60"/>
      <c r="E61" s="61"/>
      <c r="F61" s="39">
        <f t="shared" si="3"/>
        <v>1873251639</v>
      </c>
      <c r="G61" s="39">
        <f>+G54+G52</f>
        <v>1844350639</v>
      </c>
      <c r="H61" s="39">
        <f>+H54+H52</f>
        <v>19024000</v>
      </c>
      <c r="I61" s="39">
        <f>+I54+I52</f>
        <v>9877000</v>
      </c>
      <c r="M61" s="41"/>
    </row>
    <row r="62" spans="1:13" s="40" customFormat="1" ht="16.5" x14ac:dyDescent="0.25">
      <c r="A62" s="42"/>
      <c r="B62" s="43"/>
      <c r="C62" s="43"/>
      <c r="D62" s="43"/>
      <c r="E62" s="43"/>
      <c r="F62" s="44"/>
      <c r="G62" s="44"/>
      <c r="H62" s="44"/>
      <c r="I62" s="44"/>
      <c r="M62" s="41"/>
    </row>
    <row r="63" spans="1:13" ht="35.25" customHeight="1" x14ac:dyDescent="0.2">
      <c r="A63" s="45"/>
      <c r="B63" s="46" t="s">
        <v>3</v>
      </c>
      <c r="C63" s="9" t="s">
        <v>4</v>
      </c>
      <c r="D63" s="9" t="s">
        <v>5</v>
      </c>
      <c r="E63" s="10" t="s">
        <v>6</v>
      </c>
      <c r="F63" s="11" t="s">
        <v>7</v>
      </c>
      <c r="G63" s="11" t="s">
        <v>8</v>
      </c>
      <c r="H63" s="11" t="s">
        <v>9</v>
      </c>
      <c r="I63" s="11" t="s">
        <v>10</v>
      </c>
    </row>
    <row r="64" spans="1:13" s="17" customFormat="1" ht="13.5" customHeight="1" x14ac:dyDescent="0.25">
      <c r="A64" s="13" t="s">
        <v>11</v>
      </c>
      <c r="B64" s="14" t="s">
        <v>12</v>
      </c>
      <c r="C64" s="14" t="s">
        <v>13</v>
      </c>
      <c r="D64" s="14" t="s">
        <v>14</v>
      </c>
      <c r="E64" s="15" t="s">
        <v>15</v>
      </c>
      <c r="F64" s="16" t="s">
        <v>16</v>
      </c>
      <c r="G64" s="16" t="s">
        <v>17</v>
      </c>
      <c r="H64" s="16" t="s">
        <v>18</v>
      </c>
      <c r="I64" s="16" t="s">
        <v>19</v>
      </c>
    </row>
    <row r="65" spans="1:12" x14ac:dyDescent="0.2">
      <c r="A65" s="45" t="s">
        <v>20</v>
      </c>
      <c r="B65" s="47" t="s">
        <v>20</v>
      </c>
      <c r="C65" s="62" t="s">
        <v>21</v>
      </c>
      <c r="D65" s="62"/>
      <c r="E65" s="62"/>
      <c r="F65" s="63"/>
      <c r="G65" s="32"/>
      <c r="H65" s="32"/>
      <c r="I65" s="32"/>
    </row>
    <row r="66" spans="1:12" s="50" customFormat="1" ht="14.25" customHeight="1" x14ac:dyDescent="0.2">
      <c r="A66" s="24" t="s">
        <v>117</v>
      </c>
      <c r="B66" s="48"/>
      <c r="C66" s="48"/>
      <c r="D66" s="48"/>
      <c r="E66" s="13"/>
      <c r="F66" s="49"/>
      <c r="G66" s="49"/>
      <c r="H66" s="49"/>
      <c r="I66" s="49"/>
    </row>
    <row r="67" spans="1:12" x14ac:dyDescent="0.2">
      <c r="A67" s="45" t="s">
        <v>22</v>
      </c>
      <c r="B67" s="51"/>
      <c r="C67" s="26" t="s">
        <v>174</v>
      </c>
      <c r="D67" s="26"/>
      <c r="E67" s="26" t="s">
        <v>175</v>
      </c>
      <c r="F67" s="27">
        <f>+G67+H67+I67</f>
        <v>168734170</v>
      </c>
      <c r="G67" s="27">
        <f>156654000+612000+9640170</f>
        <v>166906170</v>
      </c>
      <c r="H67" s="27">
        <f>280000+1548000</f>
        <v>1828000</v>
      </c>
      <c r="I67" s="27"/>
    </row>
    <row r="68" spans="1:12" x14ac:dyDescent="0.2">
      <c r="A68" s="24" t="s">
        <v>25</v>
      </c>
      <c r="B68" s="51"/>
      <c r="C68" s="26" t="s">
        <v>176</v>
      </c>
      <c r="D68" s="26"/>
      <c r="E68" s="26" t="s">
        <v>177</v>
      </c>
      <c r="F68" s="27">
        <f t="shared" ref="F68:F77" si="4">+G68+H68+I68</f>
        <v>23110863</v>
      </c>
      <c r="G68" s="27">
        <f>20183000+108000+1687068-477205</f>
        <v>21500863</v>
      </c>
      <c r="H68" s="27">
        <f>55000+1555000</f>
        <v>1610000</v>
      </c>
      <c r="I68" s="27"/>
    </row>
    <row r="69" spans="1:12" x14ac:dyDescent="0.2">
      <c r="A69" s="45" t="s">
        <v>28</v>
      </c>
      <c r="B69" s="51"/>
      <c r="C69" s="26" t="s">
        <v>178</v>
      </c>
      <c r="D69" s="26"/>
      <c r="E69" s="26" t="s">
        <v>179</v>
      </c>
      <c r="F69" s="27">
        <f t="shared" si="4"/>
        <v>195841697</v>
      </c>
      <c r="G69" s="27">
        <f>102402000+500000+130000+2500000+5000000+21924115+1000000+100000+2564000+406697+3481000+3100705-1099820+2143500+27581686+21260000-1780580+499394</f>
        <v>191712697</v>
      </c>
      <c r="H69" s="27">
        <f>883000+1806000+1440000</f>
        <v>4129000</v>
      </c>
      <c r="I69" s="27"/>
    </row>
    <row r="70" spans="1:12" x14ac:dyDescent="0.2">
      <c r="A70" s="24" t="s">
        <v>31</v>
      </c>
      <c r="B70" s="51"/>
      <c r="C70" s="26" t="s">
        <v>180</v>
      </c>
      <c r="D70" s="26"/>
      <c r="E70" s="26" t="s">
        <v>181</v>
      </c>
      <c r="F70" s="27">
        <f t="shared" si="4"/>
        <v>8000000</v>
      </c>
      <c r="G70" s="27">
        <f>8000000+1119500-1119500</f>
        <v>8000000</v>
      </c>
      <c r="H70" s="27"/>
      <c r="I70" s="27"/>
    </row>
    <row r="71" spans="1:12" x14ac:dyDescent="0.2">
      <c r="A71" s="45" t="s">
        <v>34</v>
      </c>
      <c r="B71" s="51"/>
      <c r="C71" s="26" t="s">
        <v>182</v>
      </c>
      <c r="D71" s="26"/>
      <c r="E71" s="26" t="s">
        <v>183</v>
      </c>
      <c r="F71" s="27">
        <f>+G71+H71+I71</f>
        <v>210529562</v>
      </c>
      <c r="G71" s="27">
        <f>+G72+G73+G74+G75</f>
        <v>200529562</v>
      </c>
      <c r="H71" s="27">
        <f>+H72+H73+H74+H75</f>
        <v>10000000</v>
      </c>
      <c r="I71" s="27">
        <f>+I72+I73+I74+I75</f>
        <v>0</v>
      </c>
    </row>
    <row r="72" spans="1:12" x14ac:dyDescent="0.2">
      <c r="A72" s="24" t="s">
        <v>37</v>
      </c>
      <c r="B72" s="51"/>
      <c r="C72" s="26"/>
      <c r="D72" s="26" t="s">
        <v>184</v>
      </c>
      <c r="E72" s="28" t="s">
        <v>185</v>
      </c>
      <c r="F72" s="27">
        <f t="shared" si="4"/>
        <v>18500</v>
      </c>
      <c r="G72" s="27">
        <v>18500</v>
      </c>
      <c r="H72" s="27"/>
      <c r="I72" s="27"/>
    </row>
    <row r="73" spans="1:12" x14ac:dyDescent="0.2">
      <c r="A73" s="45" t="s">
        <v>40</v>
      </c>
      <c r="B73" s="51"/>
      <c r="C73" s="26"/>
      <c r="D73" s="26" t="s">
        <v>186</v>
      </c>
      <c r="E73" s="28" t="s">
        <v>187</v>
      </c>
      <c r="F73" s="27">
        <f t="shared" si="4"/>
        <v>29189000</v>
      </c>
      <c r="G73" s="27">
        <v>29189000</v>
      </c>
      <c r="H73" s="27"/>
      <c r="I73" s="27"/>
    </row>
    <row r="74" spans="1:12" x14ac:dyDescent="0.2">
      <c r="A74" s="24" t="s">
        <v>43</v>
      </c>
      <c r="B74" s="51"/>
      <c r="C74" s="26"/>
      <c r="D74" s="26" t="s">
        <v>188</v>
      </c>
      <c r="E74" s="28" t="s">
        <v>189</v>
      </c>
      <c r="F74" s="27">
        <f t="shared" si="4"/>
        <v>10000000</v>
      </c>
      <c r="G74" s="27"/>
      <c r="H74" s="27">
        <v>10000000</v>
      </c>
      <c r="I74" s="27"/>
    </row>
    <row r="75" spans="1:12" x14ac:dyDescent="0.2">
      <c r="A75" s="45" t="s">
        <v>46</v>
      </c>
      <c r="B75" s="51"/>
      <c r="C75" s="26"/>
      <c r="D75" s="26" t="s">
        <v>190</v>
      </c>
      <c r="E75" s="28" t="s">
        <v>191</v>
      </c>
      <c r="F75" s="27">
        <f t="shared" si="4"/>
        <v>171322062</v>
      </c>
      <c r="G75" s="27">
        <f>+G76+G77</f>
        <v>171322062</v>
      </c>
      <c r="H75" s="27"/>
      <c r="I75" s="27"/>
    </row>
    <row r="76" spans="1:12" x14ac:dyDescent="0.2">
      <c r="A76" s="24" t="s">
        <v>49</v>
      </c>
      <c r="B76" s="51"/>
      <c r="C76" s="26"/>
      <c r="D76" s="26"/>
      <c r="E76" s="52" t="s">
        <v>192</v>
      </c>
      <c r="F76" s="27">
        <f>+G76+H76+I76</f>
        <v>63460268</v>
      </c>
      <c r="G76" s="27">
        <f>12000000-2500000-550000-584265-243824+1548976-18500+52141794-611648+15960000+1314692-1297000-100000-1223628-11062200-3379478-17919080-1300000-1200000-550000-1000000+7365000-2045077-3298027-12500000-785000-3163412-4157709-1700000-1139394+209000+11248389+15454478+3154490+14926571+465120</f>
        <v>63460268</v>
      </c>
      <c r="H76" s="27"/>
      <c r="I76" s="27"/>
    </row>
    <row r="77" spans="1:12" x14ac:dyDescent="0.2">
      <c r="A77" s="45" t="s">
        <v>52</v>
      </c>
      <c r="B77" s="51"/>
      <c r="C77" s="26"/>
      <c r="D77" s="26"/>
      <c r="E77" s="52" t="s">
        <v>193</v>
      </c>
      <c r="F77" s="27">
        <f t="shared" si="4"/>
        <v>107861794</v>
      </c>
      <c r="G77" s="27">
        <f>558227000-500000-15942457-130000-11956638-47674426-7093362-16262143-3100705+17919080-56539615-188297756-120787184</f>
        <v>107861794</v>
      </c>
      <c r="H77" s="27"/>
      <c r="I77" s="27"/>
    </row>
    <row r="78" spans="1:12" x14ac:dyDescent="0.2">
      <c r="A78" s="24" t="s">
        <v>55</v>
      </c>
      <c r="B78" s="64" t="s">
        <v>194</v>
      </c>
      <c r="C78" s="64"/>
      <c r="D78" s="64"/>
      <c r="E78" s="65"/>
      <c r="F78" s="27">
        <f>+G78+H78+I78</f>
        <v>606216292</v>
      </c>
      <c r="G78" s="27">
        <f>+G67+G68+G69+G70+G71</f>
        <v>588649292</v>
      </c>
      <c r="H78" s="27">
        <f>+H67+H68+H69+H70+H71</f>
        <v>17567000</v>
      </c>
      <c r="I78" s="27">
        <f>+I67+I68+I69+I70+I71</f>
        <v>0</v>
      </c>
    </row>
    <row r="79" spans="1:12" x14ac:dyDescent="0.2">
      <c r="A79" s="45" t="s">
        <v>58</v>
      </c>
      <c r="B79" s="53" t="s">
        <v>117</v>
      </c>
      <c r="C79" s="62" t="s">
        <v>118</v>
      </c>
      <c r="D79" s="62"/>
      <c r="E79" s="62"/>
      <c r="F79" s="63"/>
      <c r="G79" s="32"/>
      <c r="H79" s="32"/>
      <c r="I79" s="32"/>
    </row>
    <row r="80" spans="1:12" x14ac:dyDescent="0.2">
      <c r="A80" s="24" t="s">
        <v>61</v>
      </c>
      <c r="B80" s="51"/>
      <c r="C80" s="26" t="s">
        <v>195</v>
      </c>
      <c r="D80" s="26"/>
      <c r="E80" s="26" t="s">
        <v>196</v>
      </c>
      <c r="F80" s="27">
        <f t="shared" ref="F80:F86" si="5">+G80+H80+I80</f>
        <v>577501873</v>
      </c>
      <c r="G80" s="27">
        <f>107114000+12932000+584265+9213189+1297000+95348850+9498200+1300000+1200000+1099820+113079229+147810830+93205498+135000+3163412-21260000+1780580</f>
        <v>577501873</v>
      </c>
      <c r="H80" s="27"/>
      <c r="I80" s="27"/>
      <c r="L80" s="54"/>
    </row>
    <row r="81" spans="1:9" x14ac:dyDescent="0.2">
      <c r="A81" s="45" t="s">
        <v>64</v>
      </c>
      <c r="B81" s="51"/>
      <c r="C81" s="26" t="s">
        <v>197</v>
      </c>
      <c r="D81" s="26"/>
      <c r="E81" s="26" t="s">
        <v>198</v>
      </c>
      <c r="F81" s="27">
        <f t="shared" si="5"/>
        <v>116188911</v>
      </c>
      <c r="G81" s="27">
        <f>8606000+15942457+11956638+9926443+12781143+139700+2045077+3298027+12500000+38343426+650000</f>
        <v>116188911</v>
      </c>
      <c r="H81" s="27"/>
      <c r="I81" s="27"/>
    </row>
    <row r="82" spans="1:9" x14ac:dyDescent="0.2">
      <c r="A82" s="24" t="s">
        <v>67</v>
      </c>
      <c r="B82" s="25"/>
      <c r="C82" s="26" t="s">
        <v>199</v>
      </c>
      <c r="D82" s="26"/>
      <c r="E82" s="26" t="s">
        <v>200</v>
      </c>
      <c r="F82" s="27">
        <f>+G82+H82+I82</f>
        <v>6297709</v>
      </c>
      <c r="G82" s="27">
        <f>+G83+G84</f>
        <v>6297709</v>
      </c>
      <c r="H82" s="27"/>
      <c r="I82" s="27"/>
    </row>
    <row r="83" spans="1:9" x14ac:dyDescent="0.2">
      <c r="A83" s="45" t="s">
        <v>70</v>
      </c>
      <c r="B83" s="51"/>
      <c r="C83" s="26"/>
      <c r="D83" s="26" t="s">
        <v>201</v>
      </c>
      <c r="E83" s="55" t="s">
        <v>202</v>
      </c>
      <c r="F83" s="27">
        <f>+G83+H83+I83</f>
        <v>5657709</v>
      </c>
      <c r="G83" s="27">
        <f>1500000+4157709</f>
        <v>5657709</v>
      </c>
      <c r="H83" s="27"/>
      <c r="I83" s="27"/>
    </row>
    <row r="84" spans="1:9" x14ac:dyDescent="0.2">
      <c r="A84" s="24" t="s">
        <v>73</v>
      </c>
      <c r="B84" s="25"/>
      <c r="C84" s="26"/>
      <c r="D84" s="26" t="s">
        <v>203</v>
      </c>
      <c r="E84" s="55" t="s">
        <v>204</v>
      </c>
      <c r="F84" s="27">
        <f t="shared" si="5"/>
        <v>640000</v>
      </c>
      <c r="G84" s="27">
        <v>640000</v>
      </c>
      <c r="H84" s="27"/>
      <c r="I84" s="27"/>
    </row>
    <row r="85" spans="1:9" x14ac:dyDescent="0.2">
      <c r="A85" s="45" t="s">
        <v>76</v>
      </c>
      <c r="B85" s="66" t="s">
        <v>205</v>
      </c>
      <c r="C85" s="66"/>
      <c r="D85" s="66"/>
      <c r="E85" s="67"/>
      <c r="F85" s="27">
        <f t="shared" si="5"/>
        <v>699988493</v>
      </c>
      <c r="G85" s="27">
        <f>+G80+G81+G82</f>
        <v>699988493</v>
      </c>
      <c r="H85" s="27">
        <f>+H80+H81+H84+H82</f>
        <v>0</v>
      </c>
      <c r="I85" s="27">
        <f>+I80+I81+I84+I82</f>
        <v>0</v>
      </c>
    </row>
    <row r="86" spans="1:9" x14ac:dyDescent="0.2">
      <c r="A86" s="24" t="s">
        <v>79</v>
      </c>
      <c r="B86" s="37" t="s">
        <v>148</v>
      </c>
      <c r="C86" s="37"/>
      <c r="D86" s="37"/>
      <c r="E86" s="38" t="s">
        <v>206</v>
      </c>
      <c r="F86" s="31">
        <f t="shared" si="5"/>
        <v>1306204785</v>
      </c>
      <c r="G86" s="31">
        <f>+G85+G78</f>
        <v>1288637785</v>
      </c>
      <c r="H86" s="31">
        <f>+H85+H78</f>
        <v>17567000</v>
      </c>
      <c r="I86" s="31">
        <f>+I85+I78</f>
        <v>0</v>
      </c>
    </row>
    <row r="87" spans="1:9" x14ac:dyDescent="0.2">
      <c r="A87" s="45" t="s">
        <v>82</v>
      </c>
      <c r="B87" s="53" t="s">
        <v>22</v>
      </c>
      <c r="C87" s="57" t="s">
        <v>151</v>
      </c>
      <c r="D87" s="57"/>
      <c r="E87" s="57"/>
      <c r="F87" s="58"/>
      <c r="G87" s="32"/>
      <c r="H87" s="32"/>
      <c r="I87" s="32"/>
    </row>
    <row r="88" spans="1:9" x14ac:dyDescent="0.2">
      <c r="A88" s="24" t="s">
        <v>85</v>
      </c>
      <c r="B88" s="51"/>
      <c r="C88" s="26" t="s">
        <v>207</v>
      </c>
      <c r="D88" s="26"/>
      <c r="E88" s="26" t="s">
        <v>208</v>
      </c>
      <c r="F88" s="27">
        <f t="shared" ref="F88:F94" si="6">+G88+H88+I88</f>
        <v>567046854</v>
      </c>
      <c r="G88" s="27">
        <f>+G89</f>
        <v>555712854</v>
      </c>
      <c r="H88" s="27">
        <f>+H89</f>
        <v>1457000</v>
      </c>
      <c r="I88" s="27">
        <f>+I89</f>
        <v>9877000</v>
      </c>
    </row>
    <row r="89" spans="1:9" x14ac:dyDescent="0.2">
      <c r="A89" s="45" t="s">
        <v>88</v>
      </c>
      <c r="B89" s="51"/>
      <c r="C89" s="26"/>
      <c r="D89" s="26" t="s">
        <v>209</v>
      </c>
      <c r="E89" s="26" t="s">
        <v>210</v>
      </c>
      <c r="F89" s="27">
        <f t="shared" si="6"/>
        <v>567046854</v>
      </c>
      <c r="G89" s="27">
        <f>+G90+G91+G92</f>
        <v>555712854</v>
      </c>
      <c r="H89" s="27">
        <f>+H90+H91+H92</f>
        <v>1457000</v>
      </c>
      <c r="I89" s="27">
        <f>+I90+I91+I92</f>
        <v>9877000</v>
      </c>
    </row>
    <row r="90" spans="1:9" x14ac:dyDescent="0.2">
      <c r="A90" s="24" t="s">
        <v>91</v>
      </c>
      <c r="B90" s="51"/>
      <c r="C90" s="26"/>
      <c r="D90" s="26" t="s">
        <v>211</v>
      </c>
      <c r="E90" s="28" t="s">
        <v>212</v>
      </c>
      <c r="F90" s="27">
        <f t="shared" si="6"/>
        <v>0</v>
      </c>
      <c r="G90" s="27"/>
      <c r="H90" s="27"/>
      <c r="I90" s="27"/>
    </row>
    <row r="91" spans="1:9" x14ac:dyDescent="0.2">
      <c r="A91" s="45" t="s">
        <v>94</v>
      </c>
      <c r="B91" s="51"/>
      <c r="C91" s="26"/>
      <c r="D91" s="26" t="s">
        <v>213</v>
      </c>
      <c r="E91" s="28" t="s">
        <v>214</v>
      </c>
      <c r="F91" s="27">
        <f t="shared" si="6"/>
        <v>13833523</v>
      </c>
      <c r="G91" s="27">
        <v>13833523</v>
      </c>
      <c r="H91" s="27"/>
      <c r="I91" s="27"/>
    </row>
    <row r="92" spans="1:9" x14ac:dyDescent="0.2">
      <c r="A92" s="24" t="s">
        <v>97</v>
      </c>
      <c r="B92" s="51"/>
      <c r="C92" s="26"/>
      <c r="D92" s="26" t="s">
        <v>215</v>
      </c>
      <c r="E92" s="56" t="s">
        <v>216</v>
      </c>
      <c r="F92" s="27">
        <f>+G92+H92+I92</f>
        <v>553213331</v>
      </c>
      <c r="G92" s="27">
        <f>+'[1]5.sz.mell. hivatal'!G37+'[1]6.sz.mell. óvoda'!F37+'[1]7.sz.mell. könyvtár'!F37+'[1]8.sz.mell. bölcsőde'!F37</f>
        <v>541879331</v>
      </c>
      <c r="H92" s="27">
        <f>+'[1]5.sz.mell. hivatal'!H37</f>
        <v>1457000</v>
      </c>
      <c r="I92" s="27">
        <f>+'[1]5.sz.mell. hivatal'!I37</f>
        <v>9877000</v>
      </c>
    </row>
    <row r="93" spans="1:9" x14ac:dyDescent="0.2">
      <c r="A93" s="45" t="s">
        <v>100</v>
      </c>
      <c r="B93" s="37"/>
      <c r="C93" s="37"/>
      <c r="D93" s="37"/>
      <c r="E93" s="38" t="s">
        <v>217</v>
      </c>
      <c r="F93" s="31">
        <f t="shared" si="6"/>
        <v>567046854</v>
      </c>
      <c r="G93" s="31">
        <f>+G88</f>
        <v>555712854</v>
      </c>
      <c r="H93" s="31">
        <f>+H88</f>
        <v>1457000</v>
      </c>
      <c r="I93" s="31">
        <f>+I88</f>
        <v>9877000</v>
      </c>
    </row>
    <row r="94" spans="1:9" s="40" customFormat="1" ht="18" customHeight="1" x14ac:dyDescent="0.25">
      <c r="A94" s="24" t="s">
        <v>103</v>
      </c>
      <c r="B94" s="59" t="s">
        <v>218</v>
      </c>
      <c r="C94" s="60"/>
      <c r="D94" s="60"/>
      <c r="E94" s="61"/>
      <c r="F94" s="39">
        <f t="shared" si="6"/>
        <v>1873251639</v>
      </c>
      <c r="G94" s="39">
        <f>+G93+G86</f>
        <v>1844350639</v>
      </c>
      <c r="H94" s="39">
        <f>+H93+H86</f>
        <v>19024000</v>
      </c>
      <c r="I94" s="39">
        <f>+I93+I86</f>
        <v>9877000</v>
      </c>
    </row>
    <row r="96" spans="1:9" x14ac:dyDescent="0.2">
      <c r="F96" s="54"/>
    </row>
    <row r="97" spans="6:7" x14ac:dyDescent="0.2">
      <c r="F97" s="54"/>
    </row>
    <row r="99" spans="6:7" x14ac:dyDescent="0.2">
      <c r="G99" s="54"/>
    </row>
  </sheetData>
  <mergeCells count="14">
    <mergeCell ref="B51:E51"/>
    <mergeCell ref="G1:I1"/>
    <mergeCell ref="A5:D5"/>
    <mergeCell ref="C8:F8"/>
    <mergeCell ref="B40:E40"/>
    <mergeCell ref="C41:F41"/>
    <mergeCell ref="C87:F87"/>
    <mergeCell ref="B94:E94"/>
    <mergeCell ref="C53:F53"/>
    <mergeCell ref="B61:E61"/>
    <mergeCell ref="C65:F65"/>
    <mergeCell ref="B78:E78"/>
    <mergeCell ref="C79:F79"/>
    <mergeCell ref="B85:E85"/>
  </mergeCells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2020-02-19T08:13:16Z</dcterms:created>
  <dcterms:modified xsi:type="dcterms:W3CDTF">2020-02-19T08:33:18Z</dcterms:modified>
</cp:coreProperties>
</file>