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Microsoft\Windows\INetCache\Content.Outlook\DE5OFGIO\"/>
    </mc:Choice>
  </mc:AlternateContent>
  <xr:revisionPtr revIDLastSave="0" documentId="13_ncr:1_{91DAED01-50D1-4196-9C50-CAE847BCB903}" xr6:coauthVersionLast="41" xr6:coauthVersionMax="41" xr10:uidLastSave="{00000000-0000-0000-0000-000000000000}"/>
  <workbookProtection lockStructure="1"/>
  <bookViews>
    <workbookView xWindow="-120" yWindow="-120" windowWidth="29040" windowHeight="15840" tabRatio="973" firstSheet="7" activeTab="13" xr2:uid="{00000000-000D-0000-FFFF-FFFF00000000}"/>
  </bookViews>
  <sheets>
    <sheet name="TARTALOMJEGYZÉK" sheetId="134" r:id="rId1"/>
    <sheet name="ALAPADATOK" sheetId="94" r:id="rId2"/>
    <sheet name="KV_ÖSSZEFÜGGÉSEK" sheetId="75" r:id="rId3"/>
    <sheet name="KV_1.1.sz.mell." sheetId="1" r:id="rId4"/>
    <sheet name="KV_1.2.sz.mell." sheetId="130" r:id="rId5"/>
    <sheet name="KV_1.3.sz.mell." sheetId="131" r:id="rId6"/>
    <sheet name="KV_1.4.sz.mell." sheetId="132" r:id="rId7"/>
    <sheet name="KV_2.1.sz.mell." sheetId="73" r:id="rId8"/>
    <sheet name="KV_2.2.sz.mell." sheetId="61" r:id="rId9"/>
    <sheet name="KV_ELLENŐRZÉS" sheetId="76" r:id="rId10"/>
    <sheet name="KV_3.sz.mell." sheetId="62" r:id="rId11"/>
    <sheet name="KV_4.sz.mell." sheetId="77" r:id="rId12"/>
    <sheet name="KV_5.sz.mell." sheetId="78" r:id="rId13"/>
    <sheet name="KV_6.sz.mell." sheetId="63" r:id="rId14"/>
    <sheet name="KV_7.sz.mell." sheetId="64" r:id="rId15"/>
    <sheet name="KV_8.sz.mell." sheetId="71" r:id="rId16"/>
    <sheet name="KV_9.1.sz.mell" sheetId="3" r:id="rId17"/>
    <sheet name="KV_9.1.1.sz.mell" sheetId="119" r:id="rId18"/>
    <sheet name="KV_9.1.2.sz.mell." sheetId="120" r:id="rId19"/>
    <sheet name="KV_9.1.3.sz.mell" sheetId="121" r:id="rId20"/>
    <sheet name="KV_9.2.sz.mell" sheetId="79" r:id="rId21"/>
    <sheet name="KV_9.2.1.sz.mell" sheetId="122" r:id="rId22"/>
    <sheet name="KV_9.2.2.sz.mell" sheetId="123" r:id="rId23"/>
    <sheet name="KV_9.2.3.sz.mell" sheetId="124" r:id="rId24"/>
    <sheet name="KV_9.3.sz.mell" sheetId="105" r:id="rId25"/>
    <sheet name="KV_9.3.1.sz.mell" sheetId="125" r:id="rId26"/>
    <sheet name="KV_9.3.2.sz.mell" sheetId="126" r:id="rId27"/>
    <sheet name="KV_9.3.3.sz.mell" sheetId="127" r:id="rId28"/>
    <sheet name="KV_9.4.sz.mell" sheetId="136" r:id="rId29"/>
    <sheet name="KV_9.4.1.sz.mell" sheetId="137" r:id="rId30"/>
    <sheet name="KV_9.4.2.sz.mell" sheetId="138" r:id="rId31"/>
    <sheet name="KV_9.4.3.sz.mell" sheetId="139" r:id="rId32"/>
    <sheet name="KV_9.5.sz.mell" sheetId="140" r:id="rId33"/>
    <sheet name="KV_9.5.1.sz.mell" sheetId="141" r:id="rId34"/>
    <sheet name="KV_9.5.2.sz.mell" sheetId="142" r:id="rId35"/>
    <sheet name="KV_9.5.3.sz.mell" sheetId="143" r:id="rId36"/>
    <sheet name="KV_9.6.sz.mell" sheetId="144" r:id="rId37"/>
    <sheet name="KV_9.6.1.sz.mell" sheetId="145" r:id="rId38"/>
    <sheet name="KV_9.6.2.sz.mell" sheetId="146" r:id="rId39"/>
    <sheet name="KV_9.6.3.sz.mell" sheetId="147" r:id="rId40"/>
    <sheet name="KV_9.7.sz.mell" sheetId="148" r:id="rId41"/>
    <sheet name="KV_9.7.1.sz.mell" sheetId="149" r:id="rId42"/>
    <sheet name="KV_9.7.2.sz.mell" sheetId="150" r:id="rId43"/>
    <sheet name="KV_9.7.3.sz.mell" sheetId="151" r:id="rId44"/>
    <sheet name="KV_10.sz.mell" sheetId="89" r:id="rId45"/>
    <sheet name="KV_1.sz.tájékoztató_t." sheetId="87" r:id="rId46"/>
    <sheet name="KV_2.sz.tájékoztató_t." sheetId="66" r:id="rId47"/>
    <sheet name="KV_3.sz.tájékoztató_t." sheetId="88" r:id="rId48"/>
    <sheet name="KV_4.sz.tájékoztató_t." sheetId="24" r:id="rId49"/>
    <sheet name="KV_5.sz.tájékoztató_t" sheetId="172" r:id="rId50"/>
    <sheet name="KV_6.sz.tájékoztató_t." sheetId="70" r:id="rId51"/>
    <sheet name="KV_7.sz.tájékoztató_t." sheetId="128" r:id="rId52"/>
  </sheets>
  <externalReferences>
    <externalReference r:id="rId53"/>
  </externalReferences>
  <definedNames>
    <definedName name="_xlnm.Print_Titles" localSheetId="17">'KV_9.1.1.sz.mell'!$1:$6</definedName>
    <definedName name="_xlnm.Print_Titles" localSheetId="18">'KV_9.1.2.sz.mell.'!$1:$6</definedName>
    <definedName name="_xlnm.Print_Titles" localSheetId="19">'KV_9.1.3.sz.mell'!$1:$6</definedName>
    <definedName name="_xlnm.Print_Titles" localSheetId="16">'KV_9.1.sz.mell'!$1:$6</definedName>
    <definedName name="_xlnm.Print_Titles" localSheetId="21">'KV_9.2.1.sz.mell'!$1:$6</definedName>
    <definedName name="_xlnm.Print_Titles" localSheetId="22">'KV_9.2.2.sz.mell'!$1:$6</definedName>
    <definedName name="_xlnm.Print_Titles" localSheetId="23">'KV_9.2.3.sz.mell'!$1:$6</definedName>
    <definedName name="_xlnm.Print_Titles" localSheetId="20">'KV_9.2.sz.mell'!$1:$6</definedName>
    <definedName name="_xlnm.Print_Titles" localSheetId="25">'KV_9.3.1.sz.mell'!$1:$6</definedName>
    <definedName name="_xlnm.Print_Titles" localSheetId="26">'KV_9.3.2.sz.mell'!$1:$6</definedName>
    <definedName name="_xlnm.Print_Titles" localSheetId="27">'KV_9.3.3.sz.mell'!$1:$6</definedName>
    <definedName name="_xlnm.Print_Titles" localSheetId="24">'KV_9.3.sz.mell'!$1:$6</definedName>
    <definedName name="_xlnm.Print_Titles" localSheetId="29">'KV_9.4.1.sz.mell'!$1:$6</definedName>
    <definedName name="_xlnm.Print_Titles" localSheetId="30">'KV_9.4.2.sz.mell'!$1:$6</definedName>
    <definedName name="_xlnm.Print_Titles" localSheetId="31">'KV_9.4.3.sz.mell'!$1:$6</definedName>
    <definedName name="_xlnm.Print_Titles" localSheetId="28">'KV_9.4.sz.mell'!$1:$6</definedName>
    <definedName name="_xlnm.Print_Titles" localSheetId="33">'KV_9.5.1.sz.mell'!$1:$6</definedName>
    <definedName name="_xlnm.Print_Titles" localSheetId="34">'KV_9.5.2.sz.mell'!$1:$6</definedName>
    <definedName name="_xlnm.Print_Titles" localSheetId="35">'KV_9.5.3.sz.mell'!$1:$6</definedName>
    <definedName name="_xlnm.Print_Titles" localSheetId="32">'KV_9.5.sz.mell'!$1:$6</definedName>
    <definedName name="_xlnm.Print_Titles" localSheetId="37">'KV_9.6.1.sz.mell'!$1:$6</definedName>
    <definedName name="_xlnm.Print_Titles" localSheetId="38">'KV_9.6.2.sz.mell'!$1:$6</definedName>
    <definedName name="_xlnm.Print_Titles" localSheetId="39">'KV_9.6.3.sz.mell'!$1:$6</definedName>
    <definedName name="_xlnm.Print_Titles" localSheetId="36">'KV_9.6.sz.mell'!$1:$6</definedName>
    <definedName name="_xlnm.Print_Titles" localSheetId="41">'KV_9.7.1.sz.mell'!$1:$6</definedName>
    <definedName name="_xlnm.Print_Titles" localSheetId="42">'KV_9.7.2.sz.mell'!$1:$6</definedName>
    <definedName name="_xlnm.Print_Titles" localSheetId="43">'KV_9.7.3.sz.mell'!$1:$6</definedName>
    <definedName name="_xlnm.Print_Titles" localSheetId="40">'KV_9.7.sz.mell'!$1:$6</definedName>
    <definedName name="_xlnm.Print_Area" localSheetId="3">'KV_1.1.sz.mell.'!$A$1:$C$164</definedName>
    <definedName name="_xlnm.Print_Area" localSheetId="4">'KV_1.2.sz.mell.'!$A$1:$C$164</definedName>
    <definedName name="_xlnm.Print_Area" localSheetId="5">'KV_1.3.sz.mell.'!$A$1:$C$164</definedName>
    <definedName name="_xlnm.Print_Area" localSheetId="6">'KV_1.4.sz.mell.'!$A$1:$C$164</definedName>
    <definedName name="_xlnm.Print_Area" localSheetId="45">'KV_1.sz.tájékoztató_t.'!$A$1:$E$150</definedName>
    <definedName name="_xlnm.Print_Area" localSheetId="51">'KV_7.sz.tájékoztató_t.'!$A$2:$E$40</definedName>
  </definedNames>
  <calcPr calcId="181029"/>
</workbook>
</file>

<file path=xl/calcChain.xml><?xml version="1.0" encoding="utf-8"?>
<calcChain xmlns="http://schemas.openxmlformats.org/spreadsheetml/2006/main">
  <c r="E54" i="63" l="1"/>
  <c r="D54" i="63"/>
  <c r="B54" i="63"/>
  <c r="F53" i="63"/>
  <c r="F52" i="63"/>
  <c r="F51" i="63"/>
  <c r="F50" i="63"/>
  <c r="F49" i="63"/>
  <c r="F48" i="63"/>
  <c r="F47" i="63"/>
  <c r="F46" i="63"/>
  <c r="F45" i="63"/>
  <c r="F44" i="63"/>
  <c r="F43" i="63"/>
  <c r="F42" i="63"/>
  <c r="F41" i="63"/>
  <c r="F40" i="63"/>
  <c r="F39" i="63"/>
  <c r="F38" i="63"/>
  <c r="F37" i="63"/>
  <c r="F36" i="63"/>
  <c r="F35" i="63"/>
  <c r="F34" i="63"/>
  <c r="F33" i="63"/>
  <c r="F32" i="63"/>
  <c r="F31" i="63"/>
  <c r="F30" i="63"/>
  <c r="F29" i="63"/>
  <c r="F28" i="63"/>
  <c r="F27" i="63"/>
  <c r="F26" i="63"/>
  <c r="F25" i="63"/>
  <c r="F24" i="63"/>
  <c r="F23" i="63"/>
  <c r="F20" i="63"/>
  <c r="F19" i="63"/>
  <c r="F18" i="63"/>
  <c r="F17" i="63"/>
  <c r="F16" i="63"/>
  <c r="F15" i="63"/>
  <c r="F14" i="63"/>
  <c r="F13" i="63"/>
  <c r="F12" i="63"/>
  <c r="F11" i="63"/>
  <c r="F10" i="63"/>
  <c r="F9" i="63"/>
  <c r="F8" i="63"/>
  <c r="F54" i="63" s="1"/>
  <c r="F6" i="63"/>
  <c r="E6" i="63"/>
  <c r="D6" i="63"/>
  <c r="F5" i="63"/>
  <c r="B2" i="63"/>
  <c r="B2" i="3"/>
  <c r="C3" i="172"/>
  <c r="B1" i="172"/>
  <c r="D1" i="172"/>
  <c r="C26" i="172"/>
  <c r="C8" i="130"/>
  <c r="C96" i="130"/>
  <c r="B2" i="148"/>
  <c r="B2" i="149" s="1"/>
  <c r="B2" i="150" s="1"/>
  <c r="B2" i="151" s="1"/>
  <c r="B2" i="144"/>
  <c r="B2" i="145" s="1"/>
  <c r="B2" i="146" s="1"/>
  <c r="B2" i="147" s="1"/>
  <c r="B2" i="140"/>
  <c r="B2" i="141" s="1"/>
  <c r="B2" i="142" s="1"/>
  <c r="B2" i="143" s="1"/>
  <c r="C18" i="73"/>
  <c r="B2" i="119"/>
  <c r="C51" i="149"/>
  <c r="B2" i="79"/>
  <c r="B2" i="89"/>
  <c r="A1" i="71"/>
  <c r="B2" i="64"/>
  <c r="B2" i="78"/>
  <c r="B2" i="77"/>
  <c r="B2" i="62"/>
  <c r="B36" i="134"/>
  <c r="B35" i="134"/>
  <c r="B34" i="134"/>
  <c r="B33" i="134"/>
  <c r="B32" i="134"/>
  <c r="B31" i="134"/>
  <c r="B30" i="134"/>
  <c r="B29" i="134"/>
  <c r="B27" i="134"/>
  <c r="E1" i="128"/>
  <c r="D1" i="70"/>
  <c r="O1" i="24"/>
  <c r="D1" i="88"/>
  <c r="J1" i="66"/>
  <c r="E1" i="87"/>
  <c r="C1" i="151"/>
  <c r="C1" i="150"/>
  <c r="C1" i="149"/>
  <c r="C1" i="148"/>
  <c r="C1" i="147"/>
  <c r="C1" i="146"/>
  <c r="C1" i="145"/>
  <c r="C1" i="144"/>
  <c r="C1" i="143"/>
  <c r="C1" i="142"/>
  <c r="C1" i="141"/>
  <c r="C1" i="140"/>
  <c r="C1" i="139"/>
  <c r="C1" i="138"/>
  <c r="C1" i="137"/>
  <c r="C1" i="136"/>
  <c r="C1" i="127"/>
  <c r="C1" i="126"/>
  <c r="C1" i="125"/>
  <c r="C1" i="105"/>
  <c r="B2" i="105"/>
  <c r="B2" i="125" s="1"/>
  <c r="B2" i="126" s="1"/>
  <c r="B2" i="127" s="1"/>
  <c r="C1" i="124"/>
  <c r="C1" i="123"/>
  <c r="C1" i="122"/>
  <c r="C1" i="79"/>
  <c r="C1" i="121"/>
  <c r="C1" i="120"/>
  <c r="C1" i="119"/>
  <c r="C1" i="3"/>
  <c r="F1" i="61"/>
  <c r="F1" i="73"/>
  <c r="B1" i="132"/>
  <c r="B1" i="131"/>
  <c r="B1" i="130"/>
  <c r="B1" i="1"/>
  <c r="B28" i="134"/>
  <c r="A2" i="128"/>
  <c r="C6" i="128"/>
  <c r="C29" i="128" s="1"/>
  <c r="D6" i="128"/>
  <c r="D29" i="128"/>
  <c r="E6" i="128"/>
  <c r="E29" i="128" s="1"/>
  <c r="C11" i="128"/>
  <c r="C23" i="128"/>
  <c r="C25" i="128" s="1"/>
  <c r="D11" i="128"/>
  <c r="D23" i="128"/>
  <c r="D25" i="128"/>
  <c r="E11" i="128"/>
  <c r="E23" i="128" s="1"/>
  <c r="E25" i="128" s="1"/>
  <c r="C32" i="128"/>
  <c r="C36" i="128" s="1"/>
  <c r="C38" i="128" s="1"/>
  <c r="C39" i="128" s="1"/>
  <c r="D32" i="128"/>
  <c r="D36" i="128"/>
  <c r="D38" i="128" s="1"/>
  <c r="E32" i="128"/>
  <c r="E36" i="128"/>
  <c r="E38" i="128"/>
  <c r="A2" i="70"/>
  <c r="D39" i="70"/>
  <c r="A2" i="24"/>
  <c r="O6" i="24"/>
  <c r="O7" i="24"/>
  <c r="O8" i="24"/>
  <c r="O9" i="24"/>
  <c r="O10" i="24"/>
  <c r="O11" i="24"/>
  <c r="O12" i="24"/>
  <c r="O13" i="24"/>
  <c r="O14" i="24"/>
  <c r="C15" i="24"/>
  <c r="D15" i="24"/>
  <c r="E15" i="24"/>
  <c r="E27" i="24" s="1"/>
  <c r="F15" i="24"/>
  <c r="G15" i="24"/>
  <c r="H15" i="24"/>
  <c r="I15" i="24"/>
  <c r="I27" i="24" s="1"/>
  <c r="J15" i="24"/>
  <c r="K15" i="24"/>
  <c r="L15" i="24"/>
  <c r="M15" i="24"/>
  <c r="M27" i="24" s="1"/>
  <c r="N15" i="24"/>
  <c r="O17" i="24"/>
  <c r="O18" i="24"/>
  <c r="O19" i="24"/>
  <c r="O20" i="24"/>
  <c r="O21" i="24"/>
  <c r="O22" i="24"/>
  <c r="O23" i="24"/>
  <c r="O24" i="24"/>
  <c r="O25" i="24"/>
  <c r="C26" i="24"/>
  <c r="D26" i="24"/>
  <c r="D27" i="24" s="1"/>
  <c r="E26" i="24"/>
  <c r="F26" i="24"/>
  <c r="F27" i="24"/>
  <c r="G26" i="24"/>
  <c r="G27" i="24" s="1"/>
  <c r="H26" i="24"/>
  <c r="I26" i="24"/>
  <c r="J26" i="24"/>
  <c r="K26" i="24"/>
  <c r="L26" i="24"/>
  <c r="L27" i="24"/>
  <c r="M26" i="24"/>
  <c r="N26" i="24"/>
  <c r="C32" i="88"/>
  <c r="D32" i="88"/>
  <c r="D3" i="66"/>
  <c r="E4" i="66"/>
  <c r="F4" i="66"/>
  <c r="G4" i="66"/>
  <c r="H4" i="66"/>
  <c r="D6" i="66"/>
  <c r="E6" i="66"/>
  <c r="I6" i="66"/>
  <c r="F6" i="66"/>
  <c r="G6" i="66"/>
  <c r="H6" i="66"/>
  <c r="I7" i="66"/>
  <c r="I8" i="66"/>
  <c r="D9" i="66"/>
  <c r="E9" i="66"/>
  <c r="I9" i="66" s="1"/>
  <c r="F9" i="66"/>
  <c r="G9" i="66"/>
  <c r="H9" i="66"/>
  <c r="H18" i="66" s="1"/>
  <c r="I10" i="66"/>
  <c r="I11" i="66"/>
  <c r="D12" i="66"/>
  <c r="E12" i="66"/>
  <c r="F12" i="66"/>
  <c r="G12" i="66"/>
  <c r="H12" i="66"/>
  <c r="I13" i="66"/>
  <c r="D14" i="66"/>
  <c r="E14" i="66"/>
  <c r="F14" i="66"/>
  <c r="G14" i="66"/>
  <c r="H14" i="66"/>
  <c r="I15" i="66"/>
  <c r="D16" i="66"/>
  <c r="I16" i="66" s="1"/>
  <c r="E16" i="66"/>
  <c r="E18" i="66"/>
  <c r="F16" i="66"/>
  <c r="G16" i="66"/>
  <c r="H16" i="66"/>
  <c r="I17" i="66"/>
  <c r="A2" i="87"/>
  <c r="C6" i="87"/>
  <c r="C94" i="87"/>
  <c r="D6" i="87"/>
  <c r="D94" i="87" s="1"/>
  <c r="C8" i="87"/>
  <c r="D8" i="87"/>
  <c r="E8" i="87"/>
  <c r="C15" i="87"/>
  <c r="D15" i="87"/>
  <c r="E15" i="87"/>
  <c r="C22" i="87"/>
  <c r="D22" i="87"/>
  <c r="E22" i="87"/>
  <c r="C29" i="87"/>
  <c r="D29" i="87"/>
  <c r="E29" i="87"/>
  <c r="C37" i="87"/>
  <c r="D37" i="87"/>
  <c r="E37" i="87"/>
  <c r="C49" i="87"/>
  <c r="D49" i="87"/>
  <c r="E49" i="87"/>
  <c r="C55" i="87"/>
  <c r="D55" i="87"/>
  <c r="E55" i="87"/>
  <c r="C60" i="87"/>
  <c r="D60" i="87"/>
  <c r="E60" i="87"/>
  <c r="C66" i="87"/>
  <c r="D66" i="87"/>
  <c r="E66" i="87"/>
  <c r="C70" i="87"/>
  <c r="D70" i="87"/>
  <c r="E70" i="87"/>
  <c r="E89" i="87"/>
  <c r="C75" i="87"/>
  <c r="D75" i="87"/>
  <c r="E75" i="87"/>
  <c r="C78" i="87"/>
  <c r="D78" i="87"/>
  <c r="E78" i="87"/>
  <c r="C82" i="87"/>
  <c r="D82" i="87"/>
  <c r="D89" i="87" s="1"/>
  <c r="E82" i="87"/>
  <c r="C96" i="87"/>
  <c r="D96" i="87"/>
  <c r="E96" i="87"/>
  <c r="C117" i="87"/>
  <c r="C131" i="87" s="1"/>
  <c r="D117" i="87"/>
  <c r="D131" i="87"/>
  <c r="E117" i="87"/>
  <c r="C132" i="87"/>
  <c r="D132" i="87"/>
  <c r="E132" i="87"/>
  <c r="C136" i="87"/>
  <c r="D136" i="87"/>
  <c r="E136" i="87"/>
  <c r="C143" i="87"/>
  <c r="D143" i="87"/>
  <c r="E143" i="87"/>
  <c r="C148" i="87"/>
  <c r="D148" i="87"/>
  <c r="E148" i="87"/>
  <c r="G13" i="89"/>
  <c r="G14" i="89"/>
  <c r="G15" i="89"/>
  <c r="G16" i="89"/>
  <c r="G17" i="89"/>
  <c r="G18" i="89"/>
  <c r="C19" i="89"/>
  <c r="G19" i="89" s="1"/>
  <c r="D19" i="89"/>
  <c r="E19" i="89"/>
  <c r="F19" i="89"/>
  <c r="A23" i="89"/>
  <c r="C8" i="151"/>
  <c r="C20" i="151"/>
  <c r="C26" i="151"/>
  <c r="C30" i="151"/>
  <c r="C36" i="151" s="1"/>
  <c r="C41" i="151" s="1"/>
  <c r="C58" i="151" s="1"/>
  <c r="C37" i="151"/>
  <c r="C45" i="151"/>
  <c r="C51" i="151"/>
  <c r="C57" i="151" s="1"/>
  <c r="C8" i="150"/>
  <c r="C20" i="150"/>
  <c r="C26" i="150"/>
  <c r="C30" i="150"/>
  <c r="C36" i="150" s="1"/>
  <c r="C41" i="150" s="1"/>
  <c r="C58" i="150" s="1"/>
  <c r="C37" i="150"/>
  <c r="C45" i="150"/>
  <c r="C51" i="150"/>
  <c r="C57" i="150" s="1"/>
  <c r="C8" i="149"/>
  <c r="C36" i="149" s="1"/>
  <c r="C41" i="149" s="1"/>
  <c r="C20" i="149"/>
  <c r="C26" i="149"/>
  <c r="C30" i="149"/>
  <c r="C37" i="149"/>
  <c r="C45" i="149"/>
  <c r="C57" i="149"/>
  <c r="C8" i="148"/>
  <c r="C20" i="148"/>
  <c r="C26" i="148"/>
  <c r="C30" i="148"/>
  <c r="C37" i="148"/>
  <c r="C45" i="148"/>
  <c r="C57" i="148"/>
  <c r="C51" i="148"/>
  <c r="C8" i="147"/>
  <c r="C20" i="147"/>
  <c r="C26" i="147"/>
  <c r="C36" i="147" s="1"/>
  <c r="C41" i="147" s="1"/>
  <c r="C58" i="147" s="1"/>
  <c r="C30" i="147"/>
  <c r="C37" i="147"/>
  <c r="C45" i="147"/>
  <c r="C51" i="147"/>
  <c r="C57" i="147" s="1"/>
  <c r="C8" i="146"/>
  <c r="C20" i="146"/>
  <c r="C36" i="146" s="1"/>
  <c r="C26" i="146"/>
  <c r="C30" i="146"/>
  <c r="C37" i="146"/>
  <c r="C45" i="146"/>
  <c r="C51" i="146"/>
  <c r="C8" i="145"/>
  <c r="C20" i="145"/>
  <c r="C26" i="145"/>
  <c r="C36" i="145" s="1"/>
  <c r="C30" i="145"/>
  <c r="C37" i="145"/>
  <c r="C45" i="145"/>
  <c r="C57" i="145" s="1"/>
  <c r="C51" i="145"/>
  <c r="C8" i="144"/>
  <c r="C36" i="144" s="1"/>
  <c r="C41" i="144" s="1"/>
  <c r="C58" i="144" s="1"/>
  <c r="C20" i="144"/>
  <c r="C26" i="144"/>
  <c r="C30" i="144"/>
  <c r="C37" i="144"/>
  <c r="C45" i="144"/>
  <c r="C57" i="144"/>
  <c r="C51" i="144"/>
  <c r="C8" i="143"/>
  <c r="C20" i="143"/>
  <c r="C36" i="143" s="1"/>
  <c r="C26" i="143"/>
  <c r="C30" i="143"/>
  <c r="C37" i="143"/>
  <c r="C41" i="143" s="1"/>
  <c r="C58" i="143" s="1"/>
  <c r="C45" i="143"/>
  <c r="C57" i="143" s="1"/>
  <c r="C51" i="143"/>
  <c r="C8" i="142"/>
  <c r="C36" i="142" s="1"/>
  <c r="C20" i="142"/>
  <c r="C26" i="142"/>
  <c r="C30" i="142"/>
  <c r="C37" i="142"/>
  <c r="C45" i="142"/>
  <c r="C51" i="142"/>
  <c r="C8" i="141"/>
  <c r="C36" i="141"/>
  <c r="C20" i="141"/>
  <c r="C26" i="141"/>
  <c r="C30" i="141"/>
  <c r="C37" i="141"/>
  <c r="C45" i="141"/>
  <c r="C57" i="141" s="1"/>
  <c r="C51" i="141"/>
  <c r="C8" i="140"/>
  <c r="C20" i="140"/>
  <c r="C26" i="140"/>
  <c r="C30" i="140"/>
  <c r="C37" i="140"/>
  <c r="C45" i="140"/>
  <c r="C51" i="140"/>
  <c r="C57" i="140" s="1"/>
  <c r="C8" i="139"/>
  <c r="C36" i="139" s="1"/>
  <c r="C41" i="139" s="1"/>
  <c r="C58" i="139" s="1"/>
  <c r="C20" i="139"/>
  <c r="C26" i="139"/>
  <c r="C30" i="139"/>
  <c r="C37" i="139"/>
  <c r="C45" i="139"/>
  <c r="C57" i="139" s="1"/>
  <c r="C51" i="139"/>
  <c r="C8" i="138"/>
  <c r="C20" i="138"/>
  <c r="C26" i="138"/>
  <c r="C30" i="138"/>
  <c r="C37" i="138"/>
  <c r="C45" i="138"/>
  <c r="C51" i="138"/>
  <c r="C57" i="138"/>
  <c r="C8" i="137"/>
  <c r="C20" i="137"/>
  <c r="C26" i="137"/>
  <c r="C36" i="137" s="1"/>
  <c r="C41" i="137" s="1"/>
  <c r="C30" i="137"/>
  <c r="C37" i="137"/>
  <c r="C45" i="137"/>
  <c r="C57" i="137"/>
  <c r="C51" i="137"/>
  <c r="B2" i="136"/>
  <c r="B2" i="137"/>
  <c r="B2" i="138"/>
  <c r="B2" i="139" s="1"/>
  <c r="C8" i="136"/>
  <c r="C20" i="136"/>
  <c r="C26" i="136"/>
  <c r="C36" i="136" s="1"/>
  <c r="C41" i="136" s="1"/>
  <c r="C30" i="136"/>
  <c r="C37" i="136"/>
  <c r="C45" i="136"/>
  <c r="C57" i="136" s="1"/>
  <c r="C51" i="136"/>
  <c r="C8" i="127"/>
  <c r="C20" i="127"/>
  <c r="C26" i="127"/>
  <c r="C30" i="127"/>
  <c r="C37" i="127"/>
  <c r="C45" i="127"/>
  <c r="C51" i="127"/>
  <c r="C57" i="127" s="1"/>
  <c r="C8" i="126"/>
  <c r="C20" i="126"/>
  <c r="C26" i="126"/>
  <c r="C36" i="126"/>
  <c r="C41" i="126" s="1"/>
  <c r="C58" i="126" s="1"/>
  <c r="C30" i="126"/>
  <c r="C37" i="126"/>
  <c r="C45" i="126"/>
  <c r="C57" i="126" s="1"/>
  <c r="C51" i="126"/>
  <c r="C8" i="125"/>
  <c r="C20" i="125"/>
  <c r="C26" i="125"/>
  <c r="C30" i="125"/>
  <c r="C37" i="125"/>
  <c r="C45" i="125"/>
  <c r="C57" i="125"/>
  <c r="C51" i="125"/>
  <c r="C8" i="105"/>
  <c r="C20" i="105"/>
  <c r="C26" i="105"/>
  <c r="C36" i="105" s="1"/>
  <c r="C41" i="105" s="1"/>
  <c r="C30" i="105"/>
  <c r="C37" i="105"/>
  <c r="C45" i="105"/>
  <c r="C57" i="105"/>
  <c r="C51" i="105"/>
  <c r="B2" i="124"/>
  <c r="C8" i="124"/>
  <c r="C20" i="124"/>
  <c r="C26" i="124"/>
  <c r="C31" i="124"/>
  <c r="C37" i="124" s="1"/>
  <c r="C38" i="124"/>
  <c r="C46" i="124"/>
  <c r="C52" i="124"/>
  <c r="C58" i="124"/>
  <c r="B2" i="123"/>
  <c r="C8" i="123"/>
  <c r="C20" i="123"/>
  <c r="C26" i="123"/>
  <c r="C31" i="123"/>
  <c r="C38" i="123"/>
  <c r="C46" i="123"/>
  <c r="C52" i="123"/>
  <c r="C58" i="123" s="1"/>
  <c r="B2" i="122"/>
  <c r="C8" i="122"/>
  <c r="C20" i="122"/>
  <c r="C37" i="122" s="1"/>
  <c r="C42" i="122" s="1"/>
  <c r="C26" i="122"/>
  <c r="C31" i="122"/>
  <c r="C38" i="122"/>
  <c r="C46" i="122"/>
  <c r="C58" i="122"/>
  <c r="C52" i="122"/>
  <c r="C8" i="79"/>
  <c r="C37" i="79" s="1"/>
  <c r="C42" i="79" s="1"/>
  <c r="C59" i="79" s="1"/>
  <c r="C20" i="79"/>
  <c r="C26" i="79"/>
  <c r="C31" i="79"/>
  <c r="C38" i="79"/>
  <c r="C46" i="79"/>
  <c r="C52" i="79"/>
  <c r="B2" i="121"/>
  <c r="C8" i="121"/>
  <c r="C15" i="121"/>
  <c r="C22" i="121"/>
  <c r="C29" i="121"/>
  <c r="C37" i="121"/>
  <c r="C49" i="121"/>
  <c r="C55" i="121"/>
  <c r="C60" i="121"/>
  <c r="C66" i="121"/>
  <c r="C70" i="121"/>
  <c r="C75" i="121"/>
  <c r="C89" i="121" s="1"/>
  <c r="C78" i="121"/>
  <c r="C82" i="121"/>
  <c r="C93" i="121"/>
  <c r="C114" i="121"/>
  <c r="C128" i="121" s="1"/>
  <c r="C129" i="121"/>
  <c r="C133" i="121"/>
  <c r="C140" i="121"/>
  <c r="C146" i="121"/>
  <c r="B2" i="120"/>
  <c r="C8" i="120"/>
  <c r="C15" i="120"/>
  <c r="C22" i="120"/>
  <c r="C29" i="120"/>
  <c r="C37" i="120"/>
  <c r="C49" i="120"/>
  <c r="C55" i="120"/>
  <c r="C60" i="120"/>
  <c r="C66" i="120"/>
  <c r="C70" i="120"/>
  <c r="C89" i="120" s="1"/>
  <c r="C75" i="120"/>
  <c r="C78" i="120"/>
  <c r="C82" i="120"/>
  <c r="C93" i="120"/>
  <c r="C114" i="120"/>
  <c r="C129" i="120"/>
  <c r="C133" i="120"/>
  <c r="C154" i="120" s="1"/>
  <c r="C140" i="120"/>
  <c r="C146" i="120"/>
  <c r="C8" i="119"/>
  <c r="C15" i="119"/>
  <c r="C22" i="119"/>
  <c r="C29" i="119"/>
  <c r="C37" i="119"/>
  <c r="C49" i="119"/>
  <c r="C55" i="119"/>
  <c r="C60" i="119"/>
  <c r="C66" i="119"/>
  <c r="C70" i="119"/>
  <c r="C89" i="119" s="1"/>
  <c r="C75" i="119"/>
  <c r="C78" i="119"/>
  <c r="C82" i="119"/>
  <c r="C93" i="119"/>
  <c r="C114" i="119"/>
  <c r="C129" i="119"/>
  <c r="C133" i="119"/>
  <c r="C154" i="119" s="1"/>
  <c r="C140" i="119"/>
  <c r="C146" i="119"/>
  <c r="C8" i="3"/>
  <c r="C15" i="3"/>
  <c r="C22" i="3"/>
  <c r="C30" i="3"/>
  <c r="C29" i="3"/>
  <c r="C37" i="3"/>
  <c r="C49" i="3"/>
  <c r="C55" i="3"/>
  <c r="C60" i="3"/>
  <c r="C66" i="3"/>
  <c r="C70" i="3"/>
  <c r="C75" i="3"/>
  <c r="C78" i="3"/>
  <c r="C82" i="3"/>
  <c r="C89" i="3" s="1"/>
  <c r="C93" i="3"/>
  <c r="C114" i="3"/>
  <c r="C129" i="3"/>
  <c r="C133" i="3"/>
  <c r="C154" i="3" s="1"/>
  <c r="C140" i="3"/>
  <c r="C146" i="3"/>
  <c r="B7" i="71"/>
  <c r="B17" i="71" s="1"/>
  <c r="B28" i="71" s="1"/>
  <c r="B38" i="71" s="1"/>
  <c r="C7" i="71"/>
  <c r="C17" i="71" s="1"/>
  <c r="C28" i="71" s="1"/>
  <c r="C38" i="71" s="1"/>
  <c r="D7" i="71"/>
  <c r="D17" i="71" s="1"/>
  <c r="D28" i="71" s="1"/>
  <c r="D38" i="71" s="1"/>
  <c r="E8" i="71"/>
  <c r="E9" i="71"/>
  <c r="E10" i="71"/>
  <c r="E11" i="71"/>
  <c r="E12" i="71"/>
  <c r="E13" i="71"/>
  <c r="E14" i="71"/>
  <c r="B15" i="71"/>
  <c r="C15" i="71"/>
  <c r="D15" i="71"/>
  <c r="E18" i="71"/>
  <c r="E19" i="71"/>
  <c r="E20" i="71"/>
  <c r="E21" i="71"/>
  <c r="E22" i="71"/>
  <c r="E23" i="71"/>
  <c r="B24" i="71"/>
  <c r="C24" i="71"/>
  <c r="D24" i="71"/>
  <c r="E29" i="71"/>
  <c r="E36" i="71" s="1"/>
  <c r="E30" i="71"/>
  <c r="E31" i="71"/>
  <c r="E32" i="71"/>
  <c r="E33" i="71"/>
  <c r="E34" i="71"/>
  <c r="E35" i="71"/>
  <c r="B36" i="71"/>
  <c r="C36" i="71"/>
  <c r="D36" i="71"/>
  <c r="E39" i="71"/>
  <c r="E40" i="71"/>
  <c r="E44" i="71" s="1"/>
  <c r="E41" i="71"/>
  <c r="E42" i="71"/>
  <c r="E43" i="71"/>
  <c r="B44" i="71"/>
  <c r="C44" i="71"/>
  <c r="D44" i="71"/>
  <c r="A46" i="71"/>
  <c r="D51" i="71"/>
  <c r="F6" i="64"/>
  <c r="F8" i="64"/>
  <c r="F9" i="64"/>
  <c r="F10" i="64"/>
  <c r="F11" i="64"/>
  <c r="F12" i="64"/>
  <c r="B13" i="64"/>
  <c r="D13" i="64"/>
  <c r="E13" i="64"/>
  <c r="D6" i="64"/>
  <c r="C11" i="78"/>
  <c r="C14" i="77"/>
  <c r="C7" i="62"/>
  <c r="D7" i="62" s="1"/>
  <c r="E7" i="62" s="1"/>
  <c r="F9" i="62"/>
  <c r="F10" i="62"/>
  <c r="F14" i="62" s="1"/>
  <c r="F11" i="62"/>
  <c r="F12" i="62"/>
  <c r="F13" i="62"/>
  <c r="C14" i="62"/>
  <c r="D14" i="62"/>
  <c r="E14" i="62"/>
  <c r="A4" i="76"/>
  <c r="E2" i="61"/>
  <c r="C5" i="77" s="1"/>
  <c r="C5" i="78" s="1"/>
  <c r="C17" i="61"/>
  <c r="C31" i="61" s="1"/>
  <c r="E17" i="61"/>
  <c r="C32" i="61" s="1"/>
  <c r="C18" i="61"/>
  <c r="C30" i="61" s="1"/>
  <c r="C24" i="61"/>
  <c r="E30" i="61"/>
  <c r="E2" i="73"/>
  <c r="E18" i="73"/>
  <c r="E31" i="73"/>
  <c r="C19" i="73"/>
  <c r="C29" i="73" s="1"/>
  <c r="D7" i="76" s="1"/>
  <c r="C24" i="73"/>
  <c r="E29" i="73"/>
  <c r="B2" i="132"/>
  <c r="C7" i="132"/>
  <c r="C95" i="132" s="1"/>
  <c r="C162" i="132" s="1"/>
  <c r="C8" i="132"/>
  <c r="C96" i="132" s="1"/>
  <c r="C10" i="132"/>
  <c r="C17" i="132"/>
  <c r="C24" i="132"/>
  <c r="C31" i="132"/>
  <c r="C39" i="132"/>
  <c r="C67" i="132"/>
  <c r="C51" i="132"/>
  <c r="C57" i="132"/>
  <c r="C62" i="132"/>
  <c r="C68" i="132"/>
  <c r="C91" i="132" s="1"/>
  <c r="C164" i="132" s="1"/>
  <c r="C72" i="132"/>
  <c r="C77" i="132"/>
  <c r="C80" i="132"/>
  <c r="C84" i="132"/>
  <c r="C98" i="132"/>
  <c r="C119" i="132"/>
  <c r="C134" i="132"/>
  <c r="C138" i="132"/>
  <c r="C158" i="132" s="1"/>
  <c r="C145" i="132"/>
  <c r="C150" i="132"/>
  <c r="B2" i="131"/>
  <c r="C7" i="131"/>
  <c r="C95" i="131" s="1"/>
  <c r="C162" i="131" s="1"/>
  <c r="C8" i="131"/>
  <c r="C96" i="131" s="1"/>
  <c r="C10" i="131"/>
  <c r="C17" i="131"/>
  <c r="C24" i="131"/>
  <c r="C31" i="131"/>
  <c r="C39" i="131"/>
  <c r="C51" i="131"/>
  <c r="C57" i="131"/>
  <c r="C62" i="131"/>
  <c r="C68" i="131"/>
  <c r="C72" i="131"/>
  <c r="C77" i="131"/>
  <c r="C80" i="131"/>
  <c r="C84" i="131"/>
  <c r="C91" i="131"/>
  <c r="C98" i="131"/>
  <c r="C119" i="131"/>
  <c r="C134" i="131"/>
  <c r="C138" i="131"/>
  <c r="C145" i="131"/>
  <c r="C150" i="131"/>
  <c r="B2" i="130"/>
  <c r="C7" i="130"/>
  <c r="C95" i="130" s="1"/>
  <c r="C162" i="130"/>
  <c r="C10" i="130"/>
  <c r="C17" i="130"/>
  <c r="C24" i="130"/>
  <c r="C31" i="130"/>
  <c r="C67" i="130" s="1"/>
  <c r="C163" i="130" s="1"/>
  <c r="C39" i="130"/>
  <c r="C51" i="130"/>
  <c r="C57" i="130"/>
  <c r="C62" i="130"/>
  <c r="C68" i="130"/>
  <c r="C72" i="130"/>
  <c r="C77" i="130"/>
  <c r="C91" i="130"/>
  <c r="C164" i="130" s="1"/>
  <c r="C80" i="130"/>
  <c r="C84" i="130"/>
  <c r="C98" i="130"/>
  <c r="C133" i="130" s="1"/>
  <c r="C159" i="130" s="1"/>
  <c r="C119" i="130"/>
  <c r="C134" i="130"/>
  <c r="C158" i="130" s="1"/>
  <c r="C138" i="130"/>
  <c r="C145" i="130"/>
  <c r="C150" i="130"/>
  <c r="B2" i="1"/>
  <c r="C8" i="1"/>
  <c r="C96" i="1" s="1"/>
  <c r="C17" i="1"/>
  <c r="C24" i="1"/>
  <c r="C67" i="1" s="1"/>
  <c r="C31" i="1"/>
  <c r="C39" i="1"/>
  <c r="C51" i="1"/>
  <c r="C57" i="1"/>
  <c r="C62" i="1"/>
  <c r="C68" i="1"/>
  <c r="C72" i="1"/>
  <c r="C91" i="1" s="1"/>
  <c r="B7" i="76" s="1"/>
  <c r="C77" i="1"/>
  <c r="C80" i="1"/>
  <c r="C84" i="1"/>
  <c r="C95" i="1"/>
  <c r="C162" i="1" s="1"/>
  <c r="C98" i="1"/>
  <c r="C119" i="1"/>
  <c r="C133" i="1"/>
  <c r="C134" i="1"/>
  <c r="C158" i="1" s="1"/>
  <c r="B14" i="76"/>
  <c r="C138" i="1"/>
  <c r="C145" i="1"/>
  <c r="C150" i="1"/>
  <c r="A12" i="75"/>
  <c r="A11" i="76" s="1"/>
  <c r="C10" i="1"/>
  <c r="C6" i="77"/>
  <c r="F18" i="66"/>
  <c r="C156" i="87"/>
  <c r="E6" i="64"/>
  <c r="E156" i="87"/>
  <c r="C37" i="123"/>
  <c r="C42" i="123" s="1"/>
  <c r="C59" i="123" s="1"/>
  <c r="C42" i="124"/>
  <c r="C59" i="124" s="1"/>
  <c r="E5" i="62"/>
  <c r="C59" i="122"/>
  <c r="C57" i="142"/>
  <c r="I12" i="66"/>
  <c r="C164" i="1"/>
  <c r="C58" i="79"/>
  <c r="C58" i="105"/>
  <c r="C33" i="134"/>
  <c r="C32" i="134"/>
  <c r="C36" i="134"/>
  <c r="C34" i="134"/>
  <c r="C35" i="134"/>
  <c r="F13" i="64"/>
  <c r="E31" i="61"/>
  <c r="E32" i="61"/>
  <c r="K27" i="24"/>
  <c r="J27" i="24"/>
  <c r="N27" i="24"/>
  <c r="H27" i="24"/>
  <c r="C27" i="24"/>
  <c r="C133" i="131"/>
  <c r="C133" i="132"/>
  <c r="C159" i="132"/>
  <c r="C128" i="120"/>
  <c r="C155" i="120"/>
  <c r="C65" i="120"/>
  <c r="C90" i="120" s="1"/>
  <c r="C156" i="120" s="1"/>
  <c r="C128" i="119"/>
  <c r="C155" i="119"/>
  <c r="C65" i="119"/>
  <c r="C90" i="119" s="1"/>
  <c r="C156" i="119" s="1"/>
  <c r="C58" i="137"/>
  <c r="C57" i="146"/>
  <c r="C41" i="146"/>
  <c r="C58" i="146" s="1"/>
  <c r="C58" i="149"/>
  <c r="C157" i="87"/>
  <c r="C89" i="87"/>
  <c r="B13" i="76"/>
  <c r="C159" i="1"/>
  <c r="B15" i="76" s="1"/>
  <c r="E15" i="76" s="1"/>
  <c r="E30" i="73"/>
  <c r="C31" i="73"/>
  <c r="D13" i="76"/>
  <c r="E13" i="76"/>
  <c r="C128" i="3"/>
  <c r="C155" i="3" s="1"/>
  <c r="E39" i="128"/>
  <c r="D39" i="128"/>
  <c r="D15" i="76"/>
  <c r="C16" i="134"/>
  <c r="C15" i="134"/>
  <c r="C9" i="134"/>
  <c r="C13" i="134"/>
  <c r="C37" i="134"/>
  <c r="C25" i="134"/>
  <c r="C31" i="134"/>
  <c r="C39" i="134"/>
  <c r="C14" i="134"/>
  <c r="C42" i="134"/>
  <c r="C44" i="134"/>
  <c r="C23" i="134"/>
  <c r="C26" i="134"/>
  <c r="C38" i="134"/>
  <c r="C17" i="134"/>
  <c r="C21" i="134"/>
  <c r="C40" i="134"/>
  <c r="C29" i="134"/>
  <c r="C22" i="134"/>
  <c r="C27" i="134"/>
  <c r="C8" i="134"/>
  <c r="C24" i="134"/>
  <c r="C20" i="134"/>
  <c r="C11" i="134"/>
  <c r="C43" i="134"/>
  <c r="C30" i="134"/>
  <c r="C7" i="134"/>
  <c r="C18" i="134"/>
  <c r="C41" i="134"/>
  <c r="C19" i="134"/>
  <c r="C12" i="134"/>
  <c r="C28" i="134"/>
  <c r="C10" i="134"/>
  <c r="F5" i="64" l="1"/>
  <c r="C4" i="3" s="1"/>
  <c r="C4" i="119" s="1"/>
  <c r="C4" i="120" s="1"/>
  <c r="C4" i="121" s="1"/>
  <c r="C4" i="79" s="1"/>
  <c r="C4" i="122" s="1"/>
  <c r="C4" i="123" s="1"/>
  <c r="C4" i="124" s="1"/>
  <c r="D6" i="71"/>
  <c r="D27" i="71" s="1"/>
  <c r="C163" i="1"/>
  <c r="B6" i="76"/>
  <c r="E6" i="76" s="1"/>
  <c r="C92" i="132"/>
  <c r="C160" i="132" s="1"/>
  <c r="E33" i="61"/>
  <c r="O26" i="24"/>
  <c r="E7" i="76"/>
  <c r="E24" i="71"/>
  <c r="C41" i="141"/>
  <c r="C58" i="141" s="1"/>
  <c r="C41" i="142"/>
  <c r="C58" i="142" s="1"/>
  <c r="D6" i="76"/>
  <c r="C30" i="73"/>
  <c r="C92" i="130"/>
  <c r="C160" i="130" s="1"/>
  <c r="C159" i="131"/>
  <c r="C33" i="61"/>
  <c r="C92" i="1"/>
  <c r="C158" i="131"/>
  <c r="C164" i="131" s="1"/>
  <c r="C67" i="131"/>
  <c r="D14" i="76"/>
  <c r="C154" i="121"/>
  <c r="C155" i="121" s="1"/>
  <c r="C36" i="127"/>
  <c r="C41" i="127" s="1"/>
  <c r="C58" i="127" s="1"/>
  <c r="C36" i="140"/>
  <c r="C41" i="140" s="1"/>
  <c r="C58" i="140" s="1"/>
  <c r="C41" i="145"/>
  <c r="C58" i="145" s="1"/>
  <c r="C36" i="148"/>
  <c r="C41" i="148" s="1"/>
  <c r="C58" i="148" s="1"/>
  <c r="I18" i="66"/>
  <c r="E14" i="76"/>
  <c r="C163" i="132"/>
  <c r="O15" i="24"/>
  <c r="O27" i="24" s="1"/>
  <c r="D18" i="66"/>
  <c r="E15" i="71"/>
  <c r="C65" i="3"/>
  <c r="C90" i="3" s="1"/>
  <c r="C156" i="3" s="1"/>
  <c r="C65" i="121"/>
  <c r="C90" i="121" s="1"/>
  <c r="C156" i="121" s="1"/>
  <c r="C36" i="125"/>
  <c r="C41" i="125" s="1"/>
  <c r="C58" i="125" s="1"/>
  <c r="C58" i="136"/>
  <c r="C36" i="138"/>
  <c r="C41" i="138" s="1"/>
  <c r="C58" i="138" s="1"/>
  <c r="D156" i="87"/>
  <c r="D157" i="87" s="1"/>
  <c r="E131" i="87"/>
  <c r="E157" i="87" s="1"/>
  <c r="D65" i="87"/>
  <c r="D90" i="87" s="1"/>
  <c r="C65" i="87"/>
  <c r="C90" i="87" s="1"/>
  <c r="E65" i="87"/>
  <c r="E90" i="87" s="1"/>
  <c r="G18" i="66"/>
  <c r="I14" i="66"/>
  <c r="C4" i="73"/>
  <c r="E6" i="87"/>
  <c r="E94" i="87" s="1"/>
  <c r="C92" i="131" l="1"/>
  <c r="C160" i="131" s="1"/>
  <c r="C163" i="131"/>
  <c r="E158" i="87"/>
  <c r="E4" i="61"/>
  <c r="C4" i="61"/>
  <c r="E4" i="73"/>
  <c r="B8" i="76"/>
  <c r="E8" i="76" s="1"/>
  <c r="C160" i="1"/>
  <c r="D8" i="76"/>
  <c r="C32" i="73"/>
  <c r="E32" i="73"/>
  <c r="C4" i="136"/>
  <c r="C4" i="137" s="1"/>
  <c r="C4" i="138" s="1"/>
  <c r="C4" i="139" s="1"/>
  <c r="C4" i="140"/>
  <c r="C4" i="141" s="1"/>
  <c r="C4" i="142" s="1"/>
  <c r="C4" i="143" s="1"/>
  <c r="C4" i="144"/>
  <c r="C4" i="145" s="1"/>
  <c r="C4" i="146" s="1"/>
  <c r="C4" i="147" s="1"/>
  <c r="C4" i="148"/>
  <c r="C4" i="149" s="1"/>
  <c r="C4" i="150" s="1"/>
  <c r="C4" i="151" s="1"/>
  <c r="C4" i="105"/>
  <c r="C4" i="125" s="1"/>
  <c r="C4" i="126" s="1"/>
  <c r="C4" i="127" s="1"/>
  <c r="G11" i="89" s="1"/>
  <c r="E5" i="87" s="1"/>
  <c r="I2" i="66" l="1"/>
  <c r="D4" i="88" s="1"/>
  <c r="O3" i="24" s="1"/>
  <c r="E93" i="87"/>
  <c r="E5" i="128" l="1"/>
  <c r="E28" i="128" s="1"/>
  <c r="C4" i="70"/>
</calcChain>
</file>

<file path=xl/sharedStrings.xml><?xml version="1.0" encoding="utf-8"?>
<sst xmlns="http://schemas.openxmlformats.org/spreadsheetml/2006/main" count="6211" uniqueCount="794">
  <si>
    <t>Beruházási (felhalmozási) kiadások előirányzata beruházásonként</t>
  </si>
  <si>
    <t>Felújítási kiadások előirányzata felújításonként</t>
  </si>
  <si>
    <t>Vállalkozási maradvány igénybevétele</t>
  </si>
  <si>
    <t>Adatszolgáltatás 
az elismert tartozásállományról</t>
  </si>
  <si>
    <t>Többéves kihatással járó döntések számszerűsítése évenkénti bontásban és összesítve célok szerint</t>
  </si>
  <si>
    <t>Működési célú finanszírozási kiadások
(hiteltörlesztés, értékpapír vásárlás, stb.)</t>
  </si>
  <si>
    <t>Felhalmozási célú finanszírozási kiadások
(hiteltörlesztés, értékpapír vásárlás, stb.)</t>
  </si>
  <si>
    <t>Az önkormányzat által adott közvetett támogatások
(kedvezmények)</t>
  </si>
  <si>
    <t>Eszközök hasznosítása utáni kedvezmény, mentesség</t>
  </si>
  <si>
    <t>Helyiségek hasznosítása utáni kedvezmény, mentesség</t>
  </si>
  <si>
    <t>Felhalmozási bevételek</t>
  </si>
  <si>
    <t>Finanszírozási bevételek</t>
  </si>
  <si>
    <t xml:space="preserve"> Egyéb működési célú kiadások</t>
  </si>
  <si>
    <t>Finanszírozási kiadások</t>
  </si>
  <si>
    <t>Támogatás összge</t>
  </si>
  <si>
    <t>B E V É T E L E K</t>
  </si>
  <si>
    <t>Sor-szám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</si>
  <si>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</si>
  <si>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</si>
  <si>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</si>
  <si>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</si>
  <si>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</si>
  <si>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</si>
  <si>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</si>
  <si>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</si>
  <si>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</si>
  <si>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</si>
  <si>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</si>
  <si>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</si>
  <si>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</si>
  <si>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</si>
  <si>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</si>
  <si>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</si>
  <si>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</si>
  <si>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</si>
  <si>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</si>
  <si>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</si>
  <si>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</si>
  <si>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</si>
  <si>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</si>
  <si>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</si>
  <si>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</si>
  <si>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</si>
  <si>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</si>
  <si>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</si>
  <si>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</si>
  <si>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</si>
  <si>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K I A D Á S O K</t>
  </si>
  <si>
    <t>Kiadási jogcímek</t>
  </si>
  <si>
    <t>Személyi  juttatások</t>
  </si>
  <si>
    <t>Tartalékok</t>
  </si>
  <si>
    <t>Összesen</t>
  </si>
  <si>
    <t>Jogcím</t>
  </si>
  <si>
    <t>Összesen:</t>
  </si>
  <si>
    <t>01</t>
  </si>
  <si>
    <t>Előirányzat</t>
  </si>
  <si>
    <t>Bevételek</t>
  </si>
  <si>
    <t>Kiadások</t>
  </si>
  <si>
    <t>Egyéb fejlesztési célú kiadások</t>
  </si>
  <si>
    <t>02</t>
  </si>
  <si>
    <t>03</t>
  </si>
  <si>
    <t>Megnevezés</t>
  </si>
  <si>
    <t>Személyi juttatások</t>
  </si>
  <si>
    <t>ÖSSZESEN:</t>
  </si>
  <si>
    <t>Beruházás  megnevezése</t>
  </si>
  <si>
    <t>Teljes költség</t>
  </si>
  <si>
    <t>Kivitelezés kezdési és befejezési éve</t>
  </si>
  <si>
    <t>Felújítás  megnevezése</t>
  </si>
  <si>
    <t>Kiadás vonzata évenként</t>
  </si>
  <si>
    <t>Sor-
szám</t>
  </si>
  <si>
    <t>............................</t>
  </si>
  <si>
    <t>Kedvezmény nélkül elérhető bevétel</t>
  </si>
  <si>
    <t>Kedvezmények összege</t>
  </si>
  <si>
    <t>Január</t>
  </si>
  <si>
    <t>Február</t>
  </si>
  <si>
    <t>Március</t>
  </si>
  <si>
    <t>Április</t>
  </si>
  <si>
    <t>Május</t>
  </si>
  <si>
    <t>Június</t>
  </si>
  <si>
    <t>Július</t>
  </si>
  <si>
    <t>Auguszt.</t>
  </si>
  <si>
    <t>Szept.</t>
  </si>
  <si>
    <t>Okt.</t>
  </si>
  <si>
    <t>Nov.</t>
  </si>
  <si>
    <t>Dec.</t>
  </si>
  <si>
    <t>Kötelezettség jogcíme</t>
  </si>
  <si>
    <t>Köt. váll.
 éve</t>
  </si>
  <si>
    <t>3.1.</t>
  </si>
  <si>
    <t>3.2.</t>
  </si>
  <si>
    <t>3.3.</t>
  </si>
  <si>
    <t>3.4.</t>
  </si>
  <si>
    <t>5.1.</t>
  </si>
  <si>
    <t>5.2.</t>
  </si>
  <si>
    <t>5.3.</t>
  </si>
  <si>
    <t>6.1.</t>
  </si>
  <si>
    <t>6.2.</t>
  </si>
  <si>
    <t>7.1.</t>
  </si>
  <si>
    <t>7.2.</t>
  </si>
  <si>
    <t>1.1.</t>
  </si>
  <si>
    <t>1.2.</t>
  </si>
  <si>
    <t>1.3.</t>
  </si>
  <si>
    <t>1.4.</t>
  </si>
  <si>
    <t>1.6.</t>
  </si>
  <si>
    <t>1.7.</t>
  </si>
  <si>
    <t>2.1.</t>
  </si>
  <si>
    <t>2.2.</t>
  </si>
  <si>
    <t>2.3.</t>
  </si>
  <si>
    <t>2.4.</t>
  </si>
  <si>
    <t>2.5.</t>
  </si>
  <si>
    <t>Bevételek összesen:</t>
  </si>
  <si>
    <t>Kiadások összesen:</t>
  </si>
  <si>
    <t>Egyenleg</t>
  </si>
  <si>
    <t>1.5</t>
  </si>
  <si>
    <t>1.8.</t>
  </si>
  <si>
    <t>1.9.</t>
  </si>
  <si>
    <t>1.10.</t>
  </si>
  <si>
    <t>1.11.</t>
  </si>
  <si>
    <t>2.6.</t>
  </si>
  <si>
    <t>1.12.</t>
  </si>
  <si>
    <t>2.7.</t>
  </si>
  <si>
    <t>Lakosság részére lakásépítéshez nyújtott kölcsön elengedése</t>
  </si>
  <si>
    <t>Lakosság részére lakásfelújításhoz nyújtott kölcsön elengedése</t>
  </si>
  <si>
    <t>Gépjárműadóból biztosított kedvezmény, mentesség</t>
  </si>
  <si>
    <t>Egyéb kedvezmény</t>
  </si>
  <si>
    <t>Egyéb kölcsön elengedése</t>
  </si>
  <si>
    <t>Támogatott szervezet neve</t>
  </si>
  <si>
    <t>Támogatás célja</t>
  </si>
  <si>
    <t>30.</t>
  </si>
  <si>
    <t>31.</t>
  </si>
  <si>
    <t>32.</t>
  </si>
  <si>
    <t>33.</t>
  </si>
  <si>
    <t>Források</t>
  </si>
  <si>
    <t>Saját erő</t>
  </si>
  <si>
    <t>EU-s forrás</t>
  </si>
  <si>
    <t>Hitel</t>
  </si>
  <si>
    <t>Egyéb forrás</t>
  </si>
  <si>
    <t>Kiadások, költségek</t>
  </si>
  <si>
    <t>Források összesen:</t>
  </si>
  <si>
    <t>EU-s projekt neve, azonosítója:</t>
  </si>
  <si>
    <t>Támogatott neve</t>
  </si>
  <si>
    <t>Dologi  kiadások</t>
  </si>
  <si>
    <t>Személyi jellegű</t>
  </si>
  <si>
    <t>Beruházások, beszerzések</t>
  </si>
  <si>
    <t>Szolgáltatások igénybe vétele</t>
  </si>
  <si>
    <t>Adminisztratív költségek</t>
  </si>
  <si>
    <t>- saját erőből központi támogatás</t>
  </si>
  <si>
    <t>Összesen (1+4+7+9+11)</t>
  </si>
  <si>
    <t>Társfinanszírozás</t>
  </si>
  <si>
    <t>1.5.</t>
  </si>
  <si>
    <t>11.1.</t>
  </si>
  <si>
    <t>11.2.</t>
  </si>
  <si>
    <t>Költségvetési rendelet űrlapjainak összefüggései:</t>
  </si>
  <si>
    <t>1. sz. táblázat</t>
  </si>
  <si>
    <t>2. sz. táblázat</t>
  </si>
  <si>
    <t>3. sz. táblázat</t>
  </si>
  <si>
    <t>ELTÉRÉS</t>
  </si>
  <si>
    <t>Rövid lejáratú hitelek törlesztése</t>
  </si>
  <si>
    <t>Hosszú lejáratú hitelek törlesztése</t>
  </si>
  <si>
    <t>I. Működési célú bevételek és kiadások mérlege
(Önkormányzati szinten)</t>
  </si>
  <si>
    <t>II. Felhalmozási célú bevételek és kiadások mérlege
(Önkormányzati szinten)</t>
  </si>
  <si>
    <t>Helyi adóból biztosított kedvezmény, mentesség összesen</t>
  </si>
  <si>
    <t xml:space="preserve">-ebből:            Építményadó </t>
  </si>
  <si>
    <t xml:space="preserve">Telekadó </t>
  </si>
  <si>
    <t xml:space="preserve">Magánszemélyek kommunális adója </t>
  </si>
  <si>
    <t xml:space="preserve">Idegenforgalmi adó tartózkodás után </t>
  </si>
  <si>
    <t xml:space="preserve">Idegenforgalmi adó épület után </t>
  </si>
  <si>
    <t xml:space="preserve">Iparűzési adó állandó jelleggel végzett iparűzési tevékenység után </t>
  </si>
  <si>
    <t>Ellátottak térítési díjának méltányosságból történő elengedése</t>
  </si>
  <si>
    <t>Ellátottak kártérítésének méltányosságból történő elengedése</t>
  </si>
  <si>
    <t>Költségvetési hiány:</t>
  </si>
  <si>
    <t>Költségvetési többlet:</t>
  </si>
  <si>
    <t>3.5.</t>
  </si>
  <si>
    <t>3.6.</t>
  </si>
  <si>
    <t xml:space="preserve">4. </t>
  </si>
  <si>
    <t>Közhatalmi bevételek</t>
  </si>
  <si>
    <t>5.4.</t>
  </si>
  <si>
    <t>5.5.</t>
  </si>
  <si>
    <t>5.6.</t>
  </si>
  <si>
    <t>5.7.</t>
  </si>
  <si>
    <t>5.8.</t>
  </si>
  <si>
    <t xml:space="preserve">7. </t>
  </si>
  <si>
    <t>8.1.</t>
  </si>
  <si>
    <t>8.2.</t>
  </si>
  <si>
    <t>Munkaadókat terhelő járulékok és szociális hozzájárulási adó</t>
  </si>
  <si>
    <t>Ellátottak pénzbeli juttatásai</t>
  </si>
  <si>
    <t>Egyéb működési célú kiadások</t>
  </si>
  <si>
    <t>1.13.</t>
  </si>
  <si>
    <t>Felújítások</t>
  </si>
  <si>
    <t>2.8.</t>
  </si>
  <si>
    <t>2.9.</t>
  </si>
  <si>
    <t>2.10.</t>
  </si>
  <si>
    <t>Értékpapír vásárlása, visszavásárlása</t>
  </si>
  <si>
    <t>Forgatási célú belföldi, külföldi értékpapírok vásárlása</t>
  </si>
  <si>
    <t>Betét elhelyezése</t>
  </si>
  <si>
    <t>Hitelek törlesztése</t>
  </si>
  <si>
    <t>Befektetési célú belföldi, külföldi értékpapírok vásárlása</t>
  </si>
  <si>
    <t>Bevételi jogcímek</t>
  </si>
  <si>
    <t>MEGNEVEZÉS</t>
  </si>
  <si>
    <t>ÖSSZES KÖTELEZETTSÉG</t>
  </si>
  <si>
    <t>SAJÁT BEVÉTELEK ÖSSZESEN*</t>
  </si>
  <si>
    <t>Fejlesztési cél leírása</t>
  </si>
  <si>
    <t>ADÓSSÁGOT KELETKEZTETŐ ÜGYLETEK VÁRHATÓ EGYÜTTES ÖSSZEGE</t>
  </si>
  <si>
    <t>Nem kötelező!</t>
  </si>
  <si>
    <t>Feladat megnevezése</t>
  </si>
  <si>
    <t>Költségvetési szerv megnevezése</t>
  </si>
  <si>
    <t>Száma</t>
  </si>
  <si>
    <t>Közfoglalkoztatottak létszáma (fő)</t>
  </si>
  <si>
    <t>Beruházási kiadások beruházásonként</t>
  </si>
  <si>
    <t>Felújítási kiadások felújításonként</t>
  </si>
  <si>
    <t>Egyéb (Pl.: garancia és kezességvállalás, stb.)</t>
  </si>
  <si>
    <t>Költségvetési szerv neve:</t>
  </si>
  <si>
    <t>…………………………………</t>
  </si>
  <si>
    <t>Költségvetési szerv számlaszáma:</t>
  </si>
  <si>
    <t>30 napon túli elismert tartozásállomány összesen: ……………… Ft</t>
  </si>
  <si>
    <t xml:space="preserve">Tartozásállomány megnevezése </t>
  </si>
  <si>
    <t>30 nap 
alatti
állomány</t>
  </si>
  <si>
    <t>30-60 nap 
közötti 
állomány</t>
  </si>
  <si>
    <t>60 napon 
túli 
állomány</t>
  </si>
  <si>
    <t>Át-ütemezett</t>
  </si>
  <si>
    <t>Állammal szembeni tartozások</t>
  </si>
  <si>
    <t>Központi költségvetéssel szemben fennálló tartozás</t>
  </si>
  <si>
    <t>Elkülönített állami pénzalapokkal szembeni tartozás</t>
  </si>
  <si>
    <t>TB alapokkal szembeni tartozás</t>
  </si>
  <si>
    <t>Tartozásállomány önkormányzatok és intézmények felé</t>
  </si>
  <si>
    <t>Egyéb tartozásállomány</t>
  </si>
  <si>
    <t>költségvetési szerv vezetője</t>
  </si>
  <si>
    <t>Fejlesztés várható kiadása</t>
  </si>
  <si>
    <t>*Az adósságot keletkeztető ügyletekhez történő hozzájárulás részletes szabályairól szóló 353/2011. (XII.31.) Korm. Rendelet 2.§ (1) bekezdése alapján.</t>
  </si>
  <si>
    <t xml:space="preserve">   Költségvetési maradvány igénybevétele </t>
  </si>
  <si>
    <t xml:space="preserve">   Vállalkozási maradvány igénybevétele </t>
  </si>
  <si>
    <t>Beruházások</t>
  </si>
  <si>
    <t>8.3.</t>
  </si>
  <si>
    <t>Egyéb felhalmozási kiadások</t>
  </si>
  <si>
    <t xml:space="preserve">   Betét visszavonásából származó bevétel </t>
  </si>
  <si>
    <t xml:space="preserve">Dologi kiadások </t>
  </si>
  <si>
    <t>Kölcsön törlesztése</t>
  </si>
  <si>
    <t>Költségvetési maradvány igénybevétele</t>
  </si>
  <si>
    <t xml:space="preserve">Vállalkozási maradvány igénybevétele </t>
  </si>
  <si>
    <t xml:space="preserve">Betét visszavonásából származó bevétel </t>
  </si>
  <si>
    <t>Értékpapír értékesítése</t>
  </si>
  <si>
    <t>Egyéb belső finanszírozási bevételek</t>
  </si>
  <si>
    <t>Hiány külső finanszírozásának bevételei (20+…+24 )</t>
  </si>
  <si>
    <t>Hosszú lejáratú hitelek, kölcsönök felvétele</t>
  </si>
  <si>
    <t>Likviditási célú hitelek, kölcsönök felvétele</t>
  </si>
  <si>
    <t>Rövid lejáratú hitelek, kölcsönök felvétele</t>
  </si>
  <si>
    <t>Értékpapírok kibocsátása</t>
  </si>
  <si>
    <t>Egyéb külső finanszírozási bevételek</t>
  </si>
  <si>
    <t>Hiány belső finanszírozás bevételei ( 14+…+18)</t>
  </si>
  <si>
    <t>Az önkormányzati vagyon és az önkormányzatot megillető vagyoni értékű jog értékesítéséből és hasznosításából származó bevétel</t>
  </si>
  <si>
    <t>Bírság-, pótlék- és díjbevétel</t>
  </si>
  <si>
    <t>Tárgyi eszköz és az immateriális jószág, részvény, részesedés, vállalat értékesítéséből vagy privatizációból származó bevétel</t>
  </si>
  <si>
    <t>Évek</t>
  </si>
  <si>
    <t>Önkormányzat működési támogatásai (1.1.+…+.1.6.)</t>
  </si>
  <si>
    <t>Helyi önkormányzatok működésének általános támogatása</t>
  </si>
  <si>
    <t>Önkormányzatok egyes köznevelési feladatainak támogatása</t>
  </si>
  <si>
    <t>Önkormányzatok szociális és gyermekjóléti feladatainak támogatása</t>
  </si>
  <si>
    <t>Önkormányzatok kulturális feladatainak támogatása</t>
  </si>
  <si>
    <t>Működési célú támogatások államháztartáson belülről (2.1.+…+.2.5.)</t>
  </si>
  <si>
    <t>Elvonások és befizetések bevételei</t>
  </si>
  <si>
    <t xml:space="preserve">Működési célú garancia- és kezességvállalásból megtérülések </t>
  </si>
  <si>
    <t xml:space="preserve">Egyéb működési célú támogatások bevételei </t>
  </si>
  <si>
    <t>2.5.-ből EU-s támogatás</t>
  </si>
  <si>
    <t>Felhalmozási célú támogatások államháztartáson belülről (3.1.+…+3.5.)</t>
  </si>
  <si>
    <t>Felhalmozási célú önkormányzati támogatások</t>
  </si>
  <si>
    <t>Felhalmozási célú garancia- és kezességvállalásból megtérülések</t>
  </si>
  <si>
    <t>Egyéb felhalmozási célú támogatások bevételei</t>
  </si>
  <si>
    <t>3.5.-ből EU-s támogatás</t>
  </si>
  <si>
    <t>Közhatalmi bevételek (4.1.+4.2.+4.3.+4.4.)</t>
  </si>
  <si>
    <t>4.1.</t>
  </si>
  <si>
    <t>4.2.</t>
  </si>
  <si>
    <t>4.3.</t>
  </si>
  <si>
    <t>4.4.</t>
  </si>
  <si>
    <t>Gépjárműadó</t>
  </si>
  <si>
    <t>Egyéb áruhasználati és szolgáltatási adók</t>
  </si>
  <si>
    <t>Egyéb közhatalmi bevételek</t>
  </si>
  <si>
    <t>5.9.</t>
  </si>
  <si>
    <t>5.10.</t>
  </si>
  <si>
    <t>Készletértékesítés ellenértéke</t>
  </si>
  <si>
    <t>Szolgáltatások ellenértéke</t>
  </si>
  <si>
    <t>Közvetített szolgáltatások értéke</t>
  </si>
  <si>
    <t>Tulajdonosi bevételek</t>
  </si>
  <si>
    <t>Ellátási díjak</t>
  </si>
  <si>
    <t xml:space="preserve">Kiszámlázott általános forgalmi adó </t>
  </si>
  <si>
    <t>Általános forgalmi adó visszatérítése</t>
  </si>
  <si>
    <t>Kamatbevételek</t>
  </si>
  <si>
    <t>Egyéb pénzügyi műveletek bevételei</t>
  </si>
  <si>
    <t>Egyéb működési bevételek</t>
  </si>
  <si>
    <t>Felhalmozási bevételek (6.1.+…+6.5.)</t>
  </si>
  <si>
    <t>6.3.</t>
  </si>
  <si>
    <t>6.4.</t>
  </si>
  <si>
    <t>6.5.</t>
  </si>
  <si>
    <t>Immateriális javak értékesítése</t>
  </si>
  <si>
    <t>Ingatlanok értékesítése</t>
  </si>
  <si>
    <t>Egyéb tárgyi eszközök értékesítése</t>
  </si>
  <si>
    <t>Részesedések értékesítése</t>
  </si>
  <si>
    <t>Részesedések megszűnéséhez kapcsolódó bevételek</t>
  </si>
  <si>
    <t>Működési célú átvett pénzeszközök (7.1. + … + 7.3.)</t>
  </si>
  <si>
    <t>Működési célú garancia- és kezességvállalásból megtérülések ÁH-n kívülről</t>
  </si>
  <si>
    <t>Egyéb működési célú átvett pénzeszköz</t>
  </si>
  <si>
    <t>7.3.-ból EU-s támogatás (közvetlen)</t>
  </si>
  <si>
    <t>7.3.</t>
  </si>
  <si>
    <t>7.4.</t>
  </si>
  <si>
    <t>Felhalmozási célú átvett pénzeszközök (8.1.+8.2.+8.3.)</t>
  </si>
  <si>
    <t>8.4.</t>
  </si>
  <si>
    <t>Felhalm. célú garancia- és kezességvállalásból megtérülések ÁH-n kívülről</t>
  </si>
  <si>
    <t>Egyéb felhalmozási célú átvett pénzeszköz</t>
  </si>
  <si>
    <t>8.3.-ból EU-s támogatás (közvetlen)</t>
  </si>
  <si>
    <t>KÖLTSÉGVETÉSI BEVÉTELEK ÖSSZESEN: (1+…+8)</t>
  </si>
  <si>
    <t xml:space="preserve">   10.</t>
  </si>
  <si>
    <t>Hitel-, kölcsönfelvétel államháztartáson kívülről  (10.1.+10.3.)</t>
  </si>
  <si>
    <t>Hosszú lejáratú  hitelek, kölcsönök felvétele</t>
  </si>
  <si>
    <t>Likviditási célú  hitelek, kölcsönök felvétele pénzügyi vállalkozástól</t>
  </si>
  <si>
    <t xml:space="preserve">    Rövid lejáratú  hitelek, kölcsönök felvétele</t>
  </si>
  <si>
    <t xml:space="preserve">   11.</t>
  </si>
  <si>
    <t>Belföldi értékpapírok bevételei (11.1. +…+ 11.4.)</t>
  </si>
  <si>
    <t>Forgatási célú belföldi értékpapírok beváltása,  értékesítése</t>
  </si>
  <si>
    <t>Befektetési célú belföldi értékpapírok beváltása,  értékesítése</t>
  </si>
  <si>
    <t xml:space="preserve">    12.</t>
  </si>
  <si>
    <t>Maradvány igénybevétele (12.1. + 12.2.)</t>
  </si>
  <si>
    <t>Előző év költségvetési maradványának igénybevétele</t>
  </si>
  <si>
    <t>Előző év vállalkozási maradványának igénybevétele</t>
  </si>
  <si>
    <t xml:space="preserve">    13.</t>
  </si>
  <si>
    <t>Belföldi finanszírozás bevételei (13.1. + … + 13.3.)</t>
  </si>
  <si>
    <t>Államháztartáson belüli megelőlegezések</t>
  </si>
  <si>
    <t>Államháztartáson belüli megelőlegezések törlesztése</t>
  </si>
  <si>
    <t xml:space="preserve">    14.</t>
  </si>
  <si>
    <t xml:space="preserve">    14.1.</t>
  </si>
  <si>
    <t>Forgatási célú külföldi értékpapírok beváltása,  értékesítése</t>
  </si>
  <si>
    <t xml:space="preserve">    14.2.</t>
  </si>
  <si>
    <t>Befektetési célú külföldi értékpapírok beváltása,  értékesítése</t>
  </si>
  <si>
    <t xml:space="preserve">    14.3.</t>
  </si>
  <si>
    <t>Külföldi értékpapírok kibocsátása</t>
  </si>
  <si>
    <t xml:space="preserve">    14.4.</t>
  </si>
  <si>
    <t>Külföldi hitelek, kölcsönök felvétele</t>
  </si>
  <si>
    <t xml:space="preserve">    15.</t>
  </si>
  <si>
    <t>Adóssághoz nem kapcsolódó származékos ügyletek bevételei</t>
  </si>
  <si>
    <t xml:space="preserve">    16.</t>
  </si>
  <si>
    <t>10.1.</t>
  </si>
  <si>
    <t>11.3.</t>
  </si>
  <si>
    <t>11.4.</t>
  </si>
  <si>
    <t>12.1.</t>
  </si>
  <si>
    <t>12.2.</t>
  </si>
  <si>
    <t>13.1.</t>
  </si>
  <si>
    <t>13.2.</t>
  </si>
  <si>
    <t>13.3.</t>
  </si>
  <si>
    <t>Külföldi finanszírozás bevételei (14.1.+…14.4.)</t>
  </si>
  <si>
    <t>10.2.</t>
  </si>
  <si>
    <t>10.3.</t>
  </si>
  <si>
    <t xml:space="preserve">    17.</t>
  </si>
  <si>
    <t>1.14.</t>
  </si>
  <si>
    <t>1.15.</t>
  </si>
  <si>
    <t xml:space="preserve">   - Garancia- és kezességvállalásból kifizetés ÁH-n belülre</t>
  </si>
  <si>
    <t xml:space="preserve">   -Visszatérítendő támogatások, kölcsönök nyújtása ÁH-n belülre</t>
  </si>
  <si>
    <t xml:space="preserve">   - Visszatérítendő támogatások, kölcsönök törlesztése ÁH-n belülre</t>
  </si>
  <si>
    <t xml:space="preserve">   - Egyéb működési célú támogatások ÁH-n belülre</t>
  </si>
  <si>
    <t xml:space="preserve">   - Garancia és kezességvállalásból kifizetés ÁH-n kívülre</t>
  </si>
  <si>
    <t xml:space="preserve">   - Visszatérítendő támogatások, kölcsönök nyújtása ÁH-n kívülre</t>
  </si>
  <si>
    <t xml:space="preserve">   - Árkiegészítések, ártámogatások</t>
  </si>
  <si>
    <t xml:space="preserve">   - Kamattámogatások</t>
  </si>
  <si>
    <t xml:space="preserve">   - Egyéb működési célú támogatások államháztartáson kívülre</t>
  </si>
  <si>
    <r>
      <t xml:space="preserve">   Felhalmozási költségvetés kiadásai </t>
    </r>
    <r>
      <rPr>
        <sz val="8"/>
        <rFont val="Times New Roman CE"/>
        <charset val="238"/>
      </rPr>
      <t>(2.1.+2.3.+2.5.)</t>
    </r>
  </si>
  <si>
    <t>2.11.</t>
  </si>
  <si>
    <t>2.12.</t>
  </si>
  <si>
    <t>2.13.</t>
  </si>
  <si>
    <t>2.1.-ből EU-s forrásból megvalósuló beruházás</t>
  </si>
  <si>
    <t>2.3.-ból EU-s forrásból megvalósuló felújítás</t>
  </si>
  <si>
    <t xml:space="preserve">   - Egyéb felhalmozási célú támogatások államháztartáson kívülre</t>
  </si>
  <si>
    <t xml:space="preserve">   - Lakástámogatás</t>
  </si>
  <si>
    <t xml:space="preserve">   - Garancia- és kezességvállalásból kifizetés ÁH-n kívülre</t>
  </si>
  <si>
    <t xml:space="preserve">   - Egyéb felhalmozási célú támogatások ÁH-n belülre</t>
  </si>
  <si>
    <t xml:space="preserve">   - Visszatérítendő támogatások, kölcsönök nyújtása ÁH-n belülre</t>
  </si>
  <si>
    <t>Államháztartáson belüli megelőlegezések folyósítása</t>
  </si>
  <si>
    <t>Államháztartáson belüli megelőlegezések visszafizetése</t>
  </si>
  <si>
    <t>KÖLTSÉGVETÉSI, FINANSZÍROZÁSI BEVÉTELEK ÉS KIADÁSOK EGYENLEGE</t>
  </si>
  <si>
    <t>Önkormányzatok működési támogatásai</t>
  </si>
  <si>
    <t>Működési célú támogatások államháztartáson belülről</t>
  </si>
  <si>
    <t>Működési célú átvett pénzeszközök</t>
  </si>
  <si>
    <t xml:space="preserve">   Likviditási célú hitelek, kölcsönök felvétele</t>
  </si>
  <si>
    <t>Hiány belső finanszírozásának bevételei (15.+…+18. )</t>
  </si>
  <si>
    <t xml:space="preserve">Hiány külső finanszírozásának bevételei (20.+…+21.) </t>
  </si>
  <si>
    <t>Likviditási célú hitelek törlesztése</t>
  </si>
  <si>
    <t>Költségvetési kiadások összesen (1.+...+12.)</t>
  </si>
  <si>
    <t>Felhalmozási célú támogatások államháztartáson belülről</t>
  </si>
  <si>
    <t>1.-ből EU-s támogatás</t>
  </si>
  <si>
    <t>Felhalmozási célú átvett pénzeszközök átvétele</t>
  </si>
  <si>
    <t>4.-ből EU-s támogatás (közvetlen)</t>
  </si>
  <si>
    <t>Egyéb felhalmozási célú bevételek</t>
  </si>
  <si>
    <t>Felhalmozási célú finanszírozási bevételek összesen (13.+19.)</t>
  </si>
  <si>
    <t>1.-ből EU-s forrásból megvalósuló beruházás</t>
  </si>
  <si>
    <t>3.-ból EU-s forrásból megvalósuló felújítás</t>
  </si>
  <si>
    <t>Pénzügyi lízing kiadásai</t>
  </si>
  <si>
    <t>Felhalmozási célú finanszírozási kiadások összesen
(13.+...+24.)</t>
  </si>
  <si>
    <t>BEVÉTEL ÖSSZESEN (12+25)</t>
  </si>
  <si>
    <t>KIADÁSOK ÖSSZESEN (12+25)</t>
  </si>
  <si>
    <t xml:space="preserve"> 10.</t>
  </si>
  <si>
    <t>2.-ból EU-s támogatás</t>
  </si>
  <si>
    <t>Költségvetési bevételek összesen: (1.+3.+4.+6.+…+11.)</t>
  </si>
  <si>
    <t>Költségvetési kiadások összesen: (1.+3.+5.+...+11.)</t>
  </si>
  <si>
    <t>Összes bevétel, kiadás</t>
  </si>
  <si>
    <t>Kiszámlázott általános forgalmi adó</t>
  </si>
  <si>
    <t>Általános forgalmi adó visszatérülése</t>
  </si>
  <si>
    <t>Működési célú támogatások államháztartáson belülről (2.1.+…+2.3.)</t>
  </si>
  <si>
    <t>Visszatérítendő támogatások, kölcsönök visszatérülése ÁH-n belülről</t>
  </si>
  <si>
    <t>Egyéb működési célú támogatások bevételei államháztartáson belülről</t>
  </si>
  <si>
    <t>Felhalmozási célú támogatások államháztartáson belülről (4.1.+4.2.)</t>
  </si>
  <si>
    <t>Egyéb felhalmozási célú támogatások bevételei államháztartáson belülről</t>
  </si>
  <si>
    <t>Felhalmozási bevételek (5.1.+…+5.3.)</t>
  </si>
  <si>
    <t>Felhalmozási célú átvett pénzeszközök</t>
  </si>
  <si>
    <t>Költségvetési bevételek összesen (1.+…+7.)</t>
  </si>
  <si>
    <t>Finanszírozási bevételek (9.1.+…+9.3.)</t>
  </si>
  <si>
    <t>9.1.</t>
  </si>
  <si>
    <t>9.2.</t>
  </si>
  <si>
    <t>9.3.</t>
  </si>
  <si>
    <t>Irányító szervi (önkormányzati) támogatás (intézményfinanszírozás)</t>
  </si>
  <si>
    <t>BEVÉTELEK ÖSSZESEN: (8.+9.)</t>
  </si>
  <si>
    <t>Működési költségvetés kiadásai (1.1+…+1.5.)</t>
  </si>
  <si>
    <t>Felhalmozási költségvetés kiadásai (2.1.+…+2.3.)</t>
  </si>
  <si>
    <t>Kötelező feladatok bevételei, kiadásai</t>
  </si>
  <si>
    <t>Önként vállalt feladatok bevételei, kiadásai</t>
  </si>
  <si>
    <t>Működési célú támogatások ÁH-on belül</t>
  </si>
  <si>
    <t>Felhalmozási célú támogatások ÁH-on belül</t>
  </si>
  <si>
    <t>Működési bevételek</t>
  </si>
  <si>
    <t xml:space="preserve">Működési célú visszatérítendő támogatások, kölcsönök visszatérülése </t>
  </si>
  <si>
    <t>Működési célú visszatérítendő támogatások, kölcsönök igénybevétele</t>
  </si>
  <si>
    <t>Felhalmozási célú visszatérítendő támogatások, kölcsönök visszatérülése</t>
  </si>
  <si>
    <t>Felhalmozási célú visszatérítendő támogatások, kölcsönök igénybevétele</t>
  </si>
  <si>
    <t>Működési célú visszatérítendő támogatások, kölcsönök visszatér. ÁH-n kívülről</t>
  </si>
  <si>
    <t>Felhalm. célú visszatérítendő támogatások, kölcsönök visszatér. ÁH-n kívülről</t>
  </si>
  <si>
    <t>2.5.-ből        - Garancia- és kezességvállalásból kifizetés ÁH-n belülre</t>
  </si>
  <si>
    <t>Kötelező feladatok bevételei, kiadása</t>
  </si>
  <si>
    <t>Önként vállalt feladatok bevételei, kiadása</t>
  </si>
  <si>
    <t>04</t>
  </si>
  <si>
    <t xml:space="preserve">Működési célú kvi támogatások és kiegészítő támogatások </t>
  </si>
  <si>
    <t>Elszámolásból származó bevételek</t>
  </si>
  <si>
    <t>Működési bevételek (5.1.+…+ 5.11.)</t>
  </si>
  <si>
    <t>5.11.</t>
  </si>
  <si>
    <t>Biztosító által fizetett kártérítés</t>
  </si>
  <si>
    <r>
      <t xml:space="preserve">   Működési költségvetés kiadásai </t>
    </r>
    <r>
      <rPr>
        <sz val="8"/>
        <rFont val="Times New Roman CE"/>
        <charset val="238"/>
      </rPr>
      <t>(1.1+…+1.5.+1.18.)</t>
    </r>
  </si>
  <si>
    <t>1.16.</t>
  </si>
  <si>
    <t>1.17.</t>
  </si>
  <si>
    <t xml:space="preserve">   - Elvonások és befizetések</t>
  </si>
  <si>
    <t xml:space="preserve">   - Törvényi előíráson alapuló befizetések</t>
  </si>
  <si>
    <t xml:space="preserve"> - az 1.5-ből: - Előző évi elszámolásból származó befizetések</t>
  </si>
  <si>
    <t>1.18.</t>
  </si>
  <si>
    <t>1.19.</t>
  </si>
  <si>
    <t>1.20.</t>
  </si>
  <si>
    <t xml:space="preserve"> - az 1.18-ból: - Általános tartalék</t>
  </si>
  <si>
    <t xml:space="preserve">   - Céltartalék</t>
  </si>
  <si>
    <t>KÖLTSÉGVETÉSI KIADÁSOK ÖSSZESEN (1+2)</t>
  </si>
  <si>
    <t>Hitel-, kölcsöntörlesztés államháztartáson kívülre (4.1. + … + 4.3.)</t>
  </si>
  <si>
    <t>Belföldi értékpapírok kiadásai (5.1. + … + 5.6.)</t>
  </si>
  <si>
    <t>Befektetési célú belföldi értékpapírok vásárlása</t>
  </si>
  <si>
    <t>Kincstárjegyek beváltása</t>
  </si>
  <si>
    <t>Éven belüli lejáratú belföldi értékpapírok beváltása</t>
  </si>
  <si>
    <t>Belföldi kötvények beváltása</t>
  </si>
  <si>
    <t>Éven túli lejáratú belföldi értékpapírok beváltása</t>
  </si>
  <si>
    <t>Hosszú lejáratú hitelek, kölcsönök törlesztése pénzügyi vállalkozásnak</t>
  </si>
  <si>
    <t>Likviditási célú hitelek, kölcsönök törlesztése pénzügyi vállalkozásnak</t>
  </si>
  <si>
    <t>Rövid lejáratú hitelek, kölcsönök törlesztése pénzügyi vállalkozásnak</t>
  </si>
  <si>
    <t>Forgatási célú belföldi értékpapírok vásárlása</t>
  </si>
  <si>
    <t>Forgatási célú külföldi értékpapírok vásárlása</t>
  </si>
  <si>
    <t xml:space="preserve">   Rövid lejáratú  hitelek, kölcsönök felvétele</t>
  </si>
  <si>
    <t>Külföldi értékpapírok beváltása</t>
  </si>
  <si>
    <t>Belföldi finanszírozás kiadásai (6.1. + … + 6.4.)</t>
  </si>
  <si>
    <t>Pénzeszközök lekötött betétként elhelyezése</t>
  </si>
  <si>
    <t>Külföldi finanszírozás kiadásai (7.1. + … + 7.5.)</t>
  </si>
  <si>
    <t>7.5.</t>
  </si>
  <si>
    <t>Befektetési célú külföldi értékpapírok vásárlása</t>
  </si>
  <si>
    <t>Hitelek, kölcsönök törlesztése külföldi kormányoknak nemz. Szervezeteknek</t>
  </si>
  <si>
    <t>Hitelek, kölcsönök törlesztése külföldi pénzintézeteknek</t>
  </si>
  <si>
    <t>Adóssághoz nem kapcsolódó származékos ügyletek</t>
  </si>
  <si>
    <t>Váltókiadások</t>
  </si>
  <si>
    <t>KIADÁSOK ÖSSZESEN: (3.+10.)</t>
  </si>
  <si>
    <t>FINANSZÍROZÁSI KIADÁSOK ÖSSZESEN: (4.+…+9.)</t>
  </si>
  <si>
    <t>Költségvetési hiány, többlet ( költségvetési bevételek 9. sor - költségvetési kiadások 3. sor) (+/-)</t>
  </si>
  <si>
    <t>Váltóbevételek</t>
  </si>
  <si>
    <t xml:space="preserve">   9.</t>
  </si>
  <si>
    <t xml:space="preserve">    18.</t>
  </si>
  <si>
    <t>FINANSZÍROZÁSI BEVÉTELEK ÖSSZESEN: (10. + … +16.)</t>
  </si>
  <si>
    <t>KÖLTSÉGVETÉSI ÉS FINANSZÍROZÁSI BEVÉTELEK ÖSSZESEN: (9+17)</t>
  </si>
  <si>
    <t>Finanszírozási bevételek, kiadások egyenlege (finanszírozási bevételek 17. sor - finanszírozási kiadások 10. sor)
 (+/-)</t>
  </si>
  <si>
    <t>6.-ból EU-s támogatás (közvetlen)</t>
  </si>
  <si>
    <t>Költségvetési bevételek összesen (1.+2.+4.+5.+6.+8.+…+12.)</t>
  </si>
  <si>
    <t>Működési célú finanszírozási bevételek összesen (14.+19.+22.+23.)</t>
  </si>
  <si>
    <t>BEVÉTEL ÖSSZESEN (13.+24.)</t>
  </si>
  <si>
    <t>Működési célú finanszírozási kiadások összesen (14.+...+23.)</t>
  </si>
  <si>
    <t>KIADÁSOK ÖSSZESEN (13.+24.)</t>
  </si>
  <si>
    <t xml:space="preserve">2.1. számú melléklet C. oszlop 13. sor + 2.2. számú melléklet C. oszlop 12. sor </t>
  </si>
  <si>
    <t xml:space="preserve">2.1. számú melléklet C. oszlop 24. sor + 2.2. számú melléklet C. oszlop 25. sor </t>
  </si>
  <si>
    <t xml:space="preserve">2.1. számú melléklet C. oszlop 25. sor + 2.2. számú melléklet C. oszlop 26. sor </t>
  </si>
  <si>
    <t xml:space="preserve">2.1. számú melléklet E. oszlop 13. sor + 2.2. számú melléklet E. oszlop 12. sor </t>
  </si>
  <si>
    <t xml:space="preserve">2.1. számú melléklet E. oszlop 24. sor + 2.2. számú melléklet E. oszlop 25. sor </t>
  </si>
  <si>
    <t xml:space="preserve">2.1. számú melléklet E. oszlop 25. sor + 2.2. számú melléklet E. oszlop 26. sor </t>
  </si>
  <si>
    <t>A</t>
  </si>
  <si>
    <t>B</t>
  </si>
  <si>
    <t>C</t>
  </si>
  <si>
    <t>E</t>
  </si>
  <si>
    <t>D</t>
  </si>
  <si>
    <t>F</t>
  </si>
  <si>
    <t>G</t>
  </si>
  <si>
    <t>H</t>
  </si>
  <si>
    <t>I=(D+E+F+G+H)</t>
  </si>
  <si>
    <t>Összesen
(F=C+D+E)</t>
  </si>
  <si>
    <t>Helyi adóból és a települési adóból származó bevétel</t>
  </si>
  <si>
    <t>Osztalék, koncessziós díj és hozambevétel</t>
  </si>
  <si>
    <t>Kezesség-, illetve garanciavállalással kapcsolatos megtérülés</t>
  </si>
  <si>
    <t>Működési célú kvi támogatások és kiegészítő támogatások</t>
  </si>
  <si>
    <t xml:space="preserve">   16.</t>
  </si>
  <si>
    <t xml:space="preserve">   17.</t>
  </si>
  <si>
    <t xml:space="preserve">   18.</t>
  </si>
  <si>
    <t>BEVÉTELEK ÖSSZESEN: (9+17)</t>
  </si>
  <si>
    <t xml:space="preserve"> az 1.5-ből: - Előző évi elszámolásból származó befizetések</t>
  </si>
  <si>
    <t xml:space="preserve"> az 1.18-ból: - Általános tartalék</t>
  </si>
  <si>
    <t xml:space="preserve">     - Céltartalék</t>
  </si>
  <si>
    <r>
      <t xml:space="preserve">   Működési költségvetés kiadásai </t>
    </r>
    <r>
      <rPr>
        <sz val="8"/>
        <rFont val="Times New Roman CE"/>
        <charset val="238"/>
      </rPr>
      <t>(1.1+…+1.5+1.18.)</t>
    </r>
  </si>
  <si>
    <t>Éven belüli lejáatú belföldi értékpapírok beváltása</t>
  </si>
  <si>
    <t>Rövid lejáratú hitelek, kölcsönök törlesztése</t>
  </si>
  <si>
    <t>Hosszú lejáratú hitelek, kölcsönök törlesztése</t>
  </si>
  <si>
    <t>Hitelek, kölcsönök törlesztése külföldi kormányoknak nemz. szervezeteknek</t>
  </si>
  <si>
    <t>Éves tervezett létszám előirányzat (fő)</t>
  </si>
  <si>
    <t>Működési bevételek (1.1.+…+1.11.)</t>
  </si>
  <si>
    <t xml:space="preserve">  2.3-ból EU támogatás</t>
  </si>
  <si>
    <t>Felhalmozási célú támogatások államháztartáson belülről (4.1.+…+4.3.)</t>
  </si>
  <si>
    <t xml:space="preserve">  4.3.-ból EU-s támogatás</t>
  </si>
  <si>
    <t xml:space="preserve"> 2.3.-ból EU-s támogatásból megvalósuló programok, projektek kiadása</t>
  </si>
  <si>
    <t xml:space="preserve">  2.3.-ból EU támogatás</t>
  </si>
  <si>
    <t xml:space="preserve">  4.2.-ből EU-s támogatás</t>
  </si>
  <si>
    <t>KÖLTSÉGVETÉSI BEVÉTELEK ÖSSZESEN (1.+…+7.)</t>
  </si>
  <si>
    <t>Államigazgatási feladatok bevételei, kiadása</t>
  </si>
  <si>
    <t>KIADÁSOK ÖSSZESEN: (1.+2.+3.)</t>
  </si>
  <si>
    <t>Államigazgatási feladatok bevételei, kiadásai</t>
  </si>
  <si>
    <t>Önkormányzat működési támogatásai</t>
  </si>
  <si>
    <t xml:space="preserve">Felhalmozási célú átvett pénzeszközök </t>
  </si>
  <si>
    <t xml:space="preserve">Működési célú átvett pénzeszközök </t>
  </si>
  <si>
    <t xml:space="preserve">Működési bevételek </t>
  </si>
  <si>
    <t xml:space="preserve">FINANSZÍROZÁSI BEVÉTELEK ÖSSZESEN: </t>
  </si>
  <si>
    <t>KÖLTSÉGVETÉSI ÉS FINANSZÍROZÁSI BEVÉTELEK ÖSSZESEN: (9+10)</t>
  </si>
  <si>
    <t xml:space="preserve">   Működési költségvetés kiadásai </t>
  </si>
  <si>
    <t>FINANSZÍROZÁSI KIADÁSOK ÖSSZESEN:</t>
  </si>
  <si>
    <t>KIADÁSOK ÖSSZESEN: (3.+4.)</t>
  </si>
  <si>
    <t>Központi, irányító szervi támogatás</t>
  </si>
  <si>
    <t>Belföldi finanszírozás kiadásai (6.1. + … + 6.5.)</t>
  </si>
  <si>
    <t xml:space="preserve">   Felhalmozási költségvetés kiadásai (2.1.+2.2.+2.3.)</t>
  </si>
  <si>
    <t>Hitel-, kölcsönfelvétel államháztartáson kívülről  (10.1.+…+10.3.)</t>
  </si>
  <si>
    <t>1.1. sz. melléklet Bevételek táblázat C. oszlop 9 sora =</t>
  </si>
  <si>
    <t>1.1. sz. melléklet Bevételek táblázat C. oszlop 17 sora =</t>
  </si>
  <si>
    <t>1.1. sz. melléklet Bevételek táblázat C. oszlop 18 sora =</t>
  </si>
  <si>
    <t>1.1. sz. melléklet Kiadások táblázat C. oszlop 3 sora =</t>
  </si>
  <si>
    <t>1.1. sz. melléklet Kiadások táblázat C. oszlop 10 sora =</t>
  </si>
  <si>
    <t>1.1. sz. melléklet Kiadások táblázat C. oszlop 11 sora =</t>
  </si>
  <si>
    <t>Önkormányzatok szociális és gyermekjóléti, étkeztetési feladatainak támogatása</t>
  </si>
  <si>
    <t>Közhatalmi bevételek (4.1.+…+4.7.)</t>
  </si>
  <si>
    <t>4.5.</t>
  </si>
  <si>
    <t>4.6.</t>
  </si>
  <si>
    <t>4.7.</t>
  </si>
  <si>
    <t>Építményadó</t>
  </si>
  <si>
    <t>Idegenforgalmi adó</t>
  </si>
  <si>
    <t>Iparűzési adó</t>
  </si>
  <si>
    <t>Talajterhelési díj</t>
  </si>
  <si>
    <t>Kamatbevételek és más nyereségjellegű bevételek</t>
  </si>
  <si>
    <t>Közhatalmi bevételek (4.1.+...+4.7.)</t>
  </si>
  <si>
    <t>Kamatbevételek és más nyereség jellegű bevételek</t>
  </si>
  <si>
    <t>F=(B-D-E)</t>
  </si>
  <si>
    <t>Kiemelt előirányzat, előirányzat megnevezése</t>
  </si>
  <si>
    <t>Forintban!</t>
  </si>
  <si>
    <t>Hozzájárulás  (Ft)</t>
  </si>
  <si>
    <t>Éves eredeti kiadási előirányzat: …………… Ft</t>
  </si>
  <si>
    <t>Bruttó  hiány:</t>
  </si>
  <si>
    <t>Bruttó  többlet:</t>
  </si>
  <si>
    <t xml:space="preserve">   3.5.-ből EU-s támogatás</t>
  </si>
  <si>
    <t xml:space="preserve">   Rövid lejáratú  hitelek, kölcsönök felvétele pénzügyi vállalkozástól</t>
  </si>
  <si>
    <t>Éven belüli lejáratú belföldi értékpapírok kibocsátása</t>
  </si>
  <si>
    <t>Éven túli lejáratú belföldi értékpapírok kibocsátása</t>
  </si>
  <si>
    <t>Lekötött betétek megszüntetése</t>
  </si>
  <si>
    <t xml:space="preserve">Egyéb működési célú támogatások bevételei államháztartáson belülről </t>
  </si>
  <si>
    <t>Egyéb felhalmozási célú kiadások</t>
  </si>
  <si>
    <t xml:space="preserve">   Elszámolásból származó bevételek</t>
  </si>
  <si>
    <t xml:space="preserve">   2.5.-ből EU-s támogatás</t>
  </si>
  <si>
    <t xml:space="preserve">   Egyéb működési bevételek</t>
  </si>
  <si>
    <t>2019. évi előirányzat BEVÉTELEK</t>
  </si>
  <si>
    <t>2019. ÉVI KÖLTSÉGVETÉS</t>
  </si>
  <si>
    <t>ÖSSZEVONT MÉRLEGE</t>
  </si>
  <si>
    <t>KÖTELEZŐ FELADATOK MÉRLEGE</t>
  </si>
  <si>
    <t>ÖNKÉNT VÁLLALT FELADATOK MÉRLEGE</t>
  </si>
  <si>
    <t>ÁLLAMIGAZGATÁSI FELADATOK MÉRLEGE</t>
  </si>
  <si>
    <t>Tartalomjegyzék</t>
  </si>
  <si>
    <t>Ugrás</t>
  </si>
  <si>
    <t>ALAPADATOK</t>
  </si>
  <si>
    <t>KÖLTSÉGVETÉSI RENDLET</t>
  </si>
  <si>
    <t>1. költségvetési szerv neve</t>
  </si>
  <si>
    <t>2. költségvetési szerv neve</t>
  </si>
  <si>
    <t>3. költségvetési szerv neve</t>
  </si>
  <si>
    <t>4. költségvetési szerv neve</t>
  </si>
  <si>
    <t>5. költségvetési szerv neve</t>
  </si>
  <si>
    <t>6. költségvetési szerv neve</t>
  </si>
  <si>
    <t>7. költségvetési szerv neve</t>
  </si>
  <si>
    <t>8. költségvetési szerv neve</t>
  </si>
  <si>
    <t>10. költségvetési szerv neve</t>
  </si>
  <si>
    <t>6 kvi név</t>
  </si>
  <si>
    <t>7 kvi név</t>
  </si>
  <si>
    <t>8 kvi név</t>
  </si>
  <si>
    <t>9 kvi név</t>
  </si>
  <si>
    <t>10 kvi név</t>
  </si>
  <si>
    <t>Tájékoztató a 2017. évi tény, 2018. évi várható és 2019. évi terv adatokról</t>
  </si>
  <si>
    <t>BEVÉTELEI, KIADÁSAI</t>
  </si>
  <si>
    <t>2019. ÉVI KÖLTSÉGVETÉSI ÉVET KÖVETŐ 3 ÉV TERVEZETT</t>
  </si>
  <si>
    <t>05</t>
  </si>
  <si>
    <t>06</t>
  </si>
  <si>
    <t>07</t>
  </si>
  <si>
    <t>A dokumentációs rendszerben található táblázatok listája</t>
  </si>
  <si>
    <t>Dokumentum neve</t>
  </si>
  <si>
    <t>Alapadatok</t>
  </si>
  <si>
    <t>Adatok megadása</t>
  </si>
  <si>
    <t>Összefüggések</t>
  </si>
  <si>
    <t>Táblázuatok adatainak összefüggései</t>
  </si>
  <si>
    <t xml:space="preserve">1.1. melléklet </t>
  </si>
  <si>
    <t>Önkormányzat összevont pénzügyi mérlege összesen</t>
  </si>
  <si>
    <t>1.2. melléklet</t>
  </si>
  <si>
    <t>1.3. melléklet</t>
  </si>
  <si>
    <t xml:space="preserve">Önkormányzat kötelező feladatainak összevont pénzügyi mérlege  </t>
  </si>
  <si>
    <t xml:space="preserve">Önkormányzat önként vállalt feladatainak összevont pénzügyi mérlege  </t>
  </si>
  <si>
    <t>1.4. melléklet</t>
  </si>
  <si>
    <t xml:space="preserve">Önkormányzat államigazgatási feladatainak összevont pénzügyi mérlege  </t>
  </si>
  <si>
    <t>2.1. melléklet</t>
  </si>
  <si>
    <t>Működési célú bevételek, kiadások mérlege</t>
  </si>
  <si>
    <t>2.2. melléklet</t>
  </si>
  <si>
    <t>Felhalmozási célú bevételek, kiadások mérlege</t>
  </si>
  <si>
    <t>Ellenőrző lista</t>
  </si>
  <si>
    <t>Ellenőrzés az 1-es és 2.1., 2.2. mellékletek adati esetében</t>
  </si>
  <si>
    <t>3. melléklet</t>
  </si>
  <si>
    <t>Adósságet keletekeztető ügyletek táblázata</t>
  </si>
  <si>
    <t>4. melléklet</t>
  </si>
  <si>
    <t>Önkormányzat saját bevételeinek bemutatása</t>
  </si>
  <si>
    <t>Az önkormányzat adósságot keletkeztető fejlesztései céljai</t>
  </si>
  <si>
    <t>5. melléklet</t>
  </si>
  <si>
    <t>6. melléklet</t>
  </si>
  <si>
    <t>Beruházások előirányzatai</t>
  </si>
  <si>
    <t>7. melléklet</t>
  </si>
  <si>
    <t>Felújítások előirányzatai</t>
  </si>
  <si>
    <t>8. melléklet</t>
  </si>
  <si>
    <t>EU-s projektek táblázatai</t>
  </si>
  <si>
    <t>9.1. melléklet</t>
  </si>
  <si>
    <t>Önkormányzat bevételei kiadásai (összesen)</t>
  </si>
  <si>
    <t>9.1.1. melléklet</t>
  </si>
  <si>
    <t xml:space="preserve">Önkormányzat kötelező feladatai  </t>
  </si>
  <si>
    <t>9.1.2. melléklet</t>
  </si>
  <si>
    <t xml:space="preserve">Önkormányzat önként vállalt feladatai </t>
  </si>
  <si>
    <t>9.1.3. melléklet</t>
  </si>
  <si>
    <t xml:space="preserve">Önkormányzat államigazgatási feladatai </t>
  </si>
  <si>
    <t>9.2. melléklet</t>
  </si>
  <si>
    <t>Polgármesteri/Közös hivatal költségvetési táblái (9.2.1., 9.2.2., 9.2.3.)</t>
  </si>
  <si>
    <t>9.3. melléklet</t>
  </si>
  <si>
    <t>9.4. melléklet</t>
  </si>
  <si>
    <t>/</t>
  </si>
  <si>
    <t>(</t>
  </si>
  <si>
    <t>)</t>
  </si>
  <si>
    <t>a</t>
  </si>
  <si>
    <t>önkormányzati rendelethez</t>
  </si>
  <si>
    <t>9.5. melléklet</t>
  </si>
  <si>
    <t>9.6. melléklet</t>
  </si>
  <si>
    <t>9.7. melléklet</t>
  </si>
  <si>
    <t>9.8. melléklet</t>
  </si>
  <si>
    <t>9.9. melléklet</t>
  </si>
  <si>
    <t>9.10. melléklet</t>
  </si>
  <si>
    <t>9.11. melléklet</t>
  </si>
  <si>
    <t>9.12. melléklet</t>
  </si>
  <si>
    <t>10. melléklet</t>
  </si>
  <si>
    <t>1. számú tájékoztató tábla</t>
  </si>
  <si>
    <t>2. számú tájékoztató tábla</t>
  </si>
  <si>
    <t>3. számú tájékoztató tábla</t>
  </si>
  <si>
    <t>4. számú tájékoztató tábla</t>
  </si>
  <si>
    <t>5. számú tájékoztató tábla</t>
  </si>
  <si>
    <t>6. számú tájékoztató tábla</t>
  </si>
  <si>
    <t>7. számú tájékoztató tábla</t>
  </si>
  <si>
    <t>Adatszolgáltatás az elismert tartozásállományról</t>
  </si>
  <si>
    <t>Az önkormányzat által adott közvetett támogatások (kedvezmények)</t>
  </si>
  <si>
    <t>Előirányzat-felhasználási terv 2019. évre</t>
  </si>
  <si>
    <t>2019. évi általános működés és ágazati feladatok támogatásának alakulása jogcímenként</t>
  </si>
  <si>
    <t>Kimutatás a 2019. évben céljelleggel juttatott támogatásokról</t>
  </si>
  <si>
    <t>2019. évi költségvetési évet követő 3 év tervezett kiadásai, bevételei</t>
  </si>
  <si>
    <t>Európai uniós támogatással megvalósuló projektek</t>
  </si>
  <si>
    <t>bevételei, kiadási, hozzájárulások</t>
  </si>
  <si>
    <t>Előterjesztéskor</t>
  </si>
  <si>
    <t>Forintban</t>
  </si>
  <si>
    <t>* Magyarország 2019. évi központi költségvetéséról szóló törvény</t>
  </si>
  <si>
    <t>2018. évi L.
törvény 2. sz. melléklete száma*</t>
  </si>
  <si>
    <t>Egyéb</t>
  </si>
  <si>
    <t>Dabas Sári Óvoda</t>
  </si>
  <si>
    <t>Dabasi Egyesített Óvodák</t>
  </si>
  <si>
    <t>Kossuth Művelődési Központ és Halász Boldizsár Városi Könyvtár</t>
  </si>
  <si>
    <t>Dr. Halász Géza Szakorvosi Rendelőintézet</t>
  </si>
  <si>
    <t>Dabasi Intézményfenntartó Központ</t>
  </si>
  <si>
    <t>Dabas Önkormányzat adósságot keletkeztető ügyletekből és kezességvállalásokból fennálló kötelezettségei</t>
  </si>
  <si>
    <t>Dabas Önkormányzat saját bevételeinek részletezése az adósságot keletkeztető ügyletből származó tárgyévi fizetési kötelezettség megállapításához</t>
  </si>
  <si>
    <t>Dabas Önkormányzat 2019. évi adósságot keletkeztető fejlesztési céljai</t>
  </si>
  <si>
    <t>Szélmalom u. felújítása és járdafelújítás</t>
  </si>
  <si>
    <t>Piac fejlesztése</t>
  </si>
  <si>
    <t>Kerékpárút létesítése Dabasi-Szőlők és Dabas-Gyón közötti szakaszon</t>
  </si>
  <si>
    <t>Mini bölcsőde kialakítása</t>
  </si>
  <si>
    <t>Mánteleki tó turisztikai fejlesztése</t>
  </si>
  <si>
    <t>Dabasi Ligetfesztivál</t>
  </si>
  <si>
    <t>Rendezési terv</t>
  </si>
  <si>
    <t>Fehérakác, Zrinyi útfelújítás</t>
  </si>
  <si>
    <t>Adós szoftver</t>
  </si>
  <si>
    <t>Térfigyelő Rendszer</t>
  </si>
  <si>
    <t>36 lakásostársasház szigetelésének támogatása</t>
  </si>
  <si>
    <t>Zöldfelület gépkocsi vásárlás</t>
  </si>
  <si>
    <t>Vasút u. Dinnyés L.u. I.ütem szennyvíz</t>
  </si>
  <si>
    <t>Vasút u. Dinnyés L.u. I.ütem vízvezeték</t>
  </si>
  <si>
    <t>Rádió fejlesztés</t>
  </si>
  <si>
    <t>Lurkó ovifelújítása</t>
  </si>
  <si>
    <t xml:space="preserve">Levendula Ház </t>
  </si>
  <si>
    <t>Bennárik-Ház felújítása</t>
  </si>
  <si>
    <t>Dabas-Szőlő ingatlan vásárlás (kocsma)</t>
  </si>
  <si>
    <t>2019.2019.</t>
  </si>
  <si>
    <t>Borzasi kápolna felújítása Dabas része Felhalmozásra átadott pénzeszköz</t>
  </si>
  <si>
    <t>OBO Aréna felújításához önrész Felhalmozásra átadott pénzeszköz</t>
  </si>
  <si>
    <t>FC Dabas Labdarúgó csarnok önrész Felhalmozásra átadott pénzeszköz</t>
  </si>
  <si>
    <t>Pantheon Kft fejlesztési támogatása Felhalmozásra átadott pénzeszköz</t>
  </si>
  <si>
    <t>2018.2019.</t>
  </si>
  <si>
    <t>2019.2020.</t>
  </si>
  <si>
    <t>Citera zenekar támogatása</t>
  </si>
  <si>
    <t>Civil szervezetek, egyesületek rezsi költsége</t>
  </si>
  <si>
    <t>FC Dabas SE támogatás</t>
  </si>
  <si>
    <t xml:space="preserve">Dabas Városi Kézilabda Club  </t>
  </si>
  <si>
    <t>Vívás, asztalitenisz és triatlon támogatása</t>
  </si>
  <si>
    <t>Magyar Zarándokút  támogatása(tagdíj)</t>
  </si>
  <si>
    <t>Társult ÖK Együtt Segítőszolgálat támogatása</t>
  </si>
  <si>
    <t>OKÖT-Reménysugár Fogyatékosok támogatása</t>
  </si>
  <si>
    <t>Révfülöpi Üdülő Tábor Alapítvány</t>
  </si>
  <si>
    <t xml:space="preserve">OKÖT- Reménysugár Fogyatékosok támogatása - Dabas </t>
  </si>
  <si>
    <t>I.1.a.</t>
  </si>
  <si>
    <t>Önkormányzati hivatal működésének támogatása</t>
  </si>
  <si>
    <t>II.1.</t>
  </si>
  <si>
    <t>Pedagógusok és az e pedagógusok munkáját segítők bértámogatása</t>
  </si>
  <si>
    <t>II.2.</t>
  </si>
  <si>
    <t>Óvodaműködtetési támogatás</t>
  </si>
  <si>
    <t>II.4.</t>
  </si>
  <si>
    <t>Kiegészítő támogatás a pedagógusok és a pedagógus szakképzettséggel rendelkező segítők minősítéséből adódó többletkiadáshoz</t>
  </si>
  <si>
    <t>II.5.</t>
  </si>
  <si>
    <t>Nemzetiségi pótlék</t>
  </si>
  <si>
    <t>III.2.</t>
  </si>
  <si>
    <t>A települési önkormányzatok szociális feladatainak egyéb támogatása</t>
  </si>
  <si>
    <t>III.3.</t>
  </si>
  <si>
    <t>Egyes szociális és gyermekjóléti feladatok támogatása</t>
  </si>
  <si>
    <t>III.3.j.</t>
  </si>
  <si>
    <t>Családi bölcsőde</t>
  </si>
  <si>
    <t>III.3.m.</t>
  </si>
  <si>
    <t>Közösségi alapellátások</t>
  </si>
  <si>
    <t>III.5.</t>
  </si>
  <si>
    <t>Gyermekétkeztetés támogatása</t>
  </si>
  <si>
    <t>IV.1.d.</t>
  </si>
  <si>
    <t>Települési önkormányzatok nyilvános könyvtári és közművelődési feladatainak támogatása</t>
  </si>
  <si>
    <t>III.3.n.</t>
  </si>
  <si>
    <t>Óvodai és iskolai szociális segítő tevékenység támogatása</t>
  </si>
  <si>
    <t>Dabasi Polgármesteri Hivatal</t>
  </si>
  <si>
    <t>DABAS VÁROS ÖNKORMÁNYZATA</t>
  </si>
  <si>
    <t>Rozmaring Népdalkör támogatása (Szlovák ÖK)</t>
  </si>
  <si>
    <t>Dabas Város Roma Nemzetiségi Önkormányzata támogatása</t>
  </si>
  <si>
    <t>Sári Szlovák Önkormányzat támogatása</t>
  </si>
  <si>
    <t>Dabasi Sportcsarnok Kft támogatása</t>
  </si>
  <si>
    <t>Országközepe Többcélú Kistérségi Társulás</t>
  </si>
  <si>
    <t>Társult ÖK Együtt Segítőszolgálata támogatása -Dabas</t>
  </si>
  <si>
    <t>nemleges</t>
  </si>
  <si>
    <t>Szakorvosi ellátási szerződések</t>
  </si>
  <si>
    <t>II.15.</t>
  </si>
  <si>
    <t>Utak fejlesztése Dabas területén</t>
  </si>
  <si>
    <t>Gyóni városrész fejlesztés</t>
  </si>
  <si>
    <t>Térfigyelőrendszer műszaki ellenőrzése</t>
  </si>
  <si>
    <t>Jubileumi park játszótér kerítés csere, Bővítés esetén anygobb terület kerítése Jubipark felé</t>
  </si>
  <si>
    <t>Sportpályák festése</t>
  </si>
  <si>
    <t>Közterületi utcabútorok vásárlása</t>
  </si>
  <si>
    <t>Kulturális Központ  terv (tanulmányterv)</t>
  </si>
  <si>
    <t>Sári Ravatalozó terv</t>
  </si>
  <si>
    <t>Tesco út ledes közvilágítás</t>
  </si>
  <si>
    <t>Bölcsőde régészeti feltárás</t>
  </si>
  <si>
    <t>Bölcsöde régészeti földmunka</t>
  </si>
  <si>
    <t>Okmányirodánál levő szolgálati lakás</t>
  </si>
  <si>
    <t>Mánteleki úti orvosi rendelő környezetrendezés</t>
  </si>
  <si>
    <t>Közvilágítási lámpák fejlesztése (50 db )</t>
  </si>
  <si>
    <t>Közművelődési intézmények felújítása</t>
  </si>
  <si>
    <t>Házszámtáblák 2019.évi ütem</t>
  </si>
  <si>
    <t>Légsátorhoz tároló konténer vásárlás + állítás, bontás</t>
  </si>
  <si>
    <t>Konyha zöldhomlokzat (aláírt szerződés alapján)</t>
  </si>
  <si>
    <t>Halász Ede-kúria ingatlan épületrész vásárlása</t>
  </si>
  <si>
    <t>Halász Ede-kúria ingatlan épületrész vásárlása többletköltség lakásfelújítás</t>
  </si>
  <si>
    <t>Dinnyés-kúria és Levendula ház udvarrendezés</t>
  </si>
  <si>
    <t>Sári bölcsöde kialakítás</t>
  </si>
  <si>
    <t>Szökőkút</t>
  </si>
  <si>
    <t>Fakivágások többletköltség</t>
  </si>
  <si>
    <t xml:space="preserve">Fatelepítések </t>
  </si>
  <si>
    <t>Zenesikola héjazat csere</t>
  </si>
  <si>
    <t>Játszóterek fejlesztése építése</t>
  </si>
  <si>
    <t xml:space="preserve">Szőlő ravatoló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</si>
</sst>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F_t_-;\-* #,##0.00\ _F_t_-;_-* &quot;-&quot;??\ _F_t_-;_-@_-"/>
    <numFmt numFmtId="165" formatCode="#,###"/>
    <numFmt numFmtId="166" formatCode="_-* #,##0\ _F_t_-;\-* #,##0\ _F_t_-;_-* &quot;-&quot;??\ _F_t_-;_-@_-"/>
    <numFmt numFmtId="167" formatCode="0&quot;.&quot;"/>
  </numFmts>
  <fonts count="69" x14ac:knownFonts="1">
    <font>
      <sz val="10"/>
      <name val="Times New Roman CE"/>
      <charset val="238"/>
    </font>
    <font>
      <sz val="10"/>
      <name val="Times New Roman CE"/>
      <charset val="238"/>
    </font>
    <font>
      <sz val="11"/>
      <name val="Times New Roman CE"/>
      <family val="1"/>
      <charset val="238"/>
    </font>
    <font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1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9"/>
      <name val="Times New Roman CE"/>
      <family val="1"/>
      <charset val="238"/>
    </font>
    <font>
      <i/>
      <sz val="10"/>
      <name val="Times New Roman CE"/>
      <family val="1"/>
      <charset val="238"/>
    </font>
    <font>
      <i/>
      <sz val="11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sz val="12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"/>
      <family val="1"/>
      <charset val="238"/>
    </font>
    <font>
      <sz val="10"/>
      <name val="Times New Roman CE"/>
      <charset val="238"/>
    </font>
    <font>
      <i/>
      <sz val="10"/>
      <name val="Times New Roman CE"/>
      <charset val="238"/>
    </font>
    <font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i/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sz val="12"/>
      <name val="Times New Roman CE"/>
      <charset val="238"/>
    </font>
    <font>
      <b/>
      <sz val="12"/>
      <color indexed="10"/>
      <name val="Times New Roman CE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Times New Roman CE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b/>
      <sz val="10"/>
      <name val="Times New Roman CE"/>
      <charset val="238"/>
    </font>
    <font>
      <b/>
      <i/>
      <sz val="10"/>
      <name val="Times New Roman CE"/>
      <charset val="238"/>
    </font>
    <font>
      <i/>
      <sz val="8"/>
      <name val="Times New Roman CE"/>
      <charset val="238"/>
    </font>
    <font>
      <b/>
      <sz val="8"/>
      <name val="Times New Roman"/>
      <family val="1"/>
    </font>
    <font>
      <b/>
      <sz val="11"/>
      <name val="Times New Roman CE"/>
      <charset val="238"/>
    </font>
    <font>
      <b/>
      <i/>
      <sz val="9"/>
      <name val="Times New Roman CE"/>
      <charset val="238"/>
    </font>
    <font>
      <b/>
      <sz val="14"/>
      <name val="Times New Roman CE"/>
      <charset val="238"/>
    </font>
    <font>
      <sz val="9"/>
      <name val="Times New Roman CE"/>
      <charset val="238"/>
    </font>
    <font>
      <b/>
      <sz val="9"/>
      <color indexed="8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12"/>
      <name val="Times New Roman CE"/>
      <family val="1"/>
      <charset val="238"/>
    </font>
    <font>
      <sz val="11"/>
      <name val="Times New Roman CE"/>
      <charset val="238"/>
    </font>
    <font>
      <sz val="9"/>
      <color indexed="17"/>
      <name val="Times New Roman CE"/>
      <charset val="238"/>
    </font>
    <font>
      <sz val="10"/>
      <color indexed="17"/>
      <name val="Times New Roman CE"/>
      <charset val="238"/>
    </font>
    <font>
      <sz val="10"/>
      <name val="Times New Roman CE"/>
      <charset val="238"/>
    </font>
    <font>
      <b/>
      <i/>
      <sz val="11"/>
      <name val="Times New Roman CE"/>
      <charset val="238"/>
    </font>
    <font>
      <sz val="7"/>
      <name val="Times New Roman CE"/>
      <family val="1"/>
      <charset val="238"/>
    </font>
    <font>
      <b/>
      <sz val="7"/>
      <name val="Times New Roman CE"/>
      <family val="1"/>
      <charset val="238"/>
    </font>
    <font>
      <sz val="6"/>
      <name val="Times New Roman CE"/>
      <family val="1"/>
      <charset val="238"/>
    </font>
    <font>
      <b/>
      <sz val="6"/>
      <name val="Times New Roman CE"/>
      <family val="1"/>
      <charset val="238"/>
    </font>
    <font>
      <sz val="7"/>
      <name val="Times New Roman CE"/>
      <charset val="238"/>
    </font>
    <font>
      <b/>
      <sz val="7"/>
      <name val="Times New Roman CE"/>
      <charset val="238"/>
    </font>
    <font>
      <i/>
      <sz val="11"/>
      <name val="Times New Roman CE"/>
      <charset val="238"/>
    </font>
    <font>
      <sz val="10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2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10"/>
      <name val="Times New Roman CE"/>
      <charset val="238"/>
    </font>
    <font>
      <sz val="8"/>
      <color indexed="10"/>
      <name val="Times New Roman CE"/>
      <charset val="238"/>
    </font>
    <font>
      <sz val="12"/>
      <color indexed="10"/>
      <name val="Times New Roman CE"/>
      <charset val="238"/>
    </font>
    <font>
      <b/>
      <sz val="14"/>
      <color indexed="8"/>
      <name val="Times New Roman"/>
      <family val="1"/>
      <charset val="238"/>
    </font>
    <font>
      <b/>
      <sz val="14"/>
      <color indexed="10"/>
      <name val="Times New Roman CE"/>
      <charset val="238"/>
    </font>
    <font>
      <u/>
      <sz val="10"/>
      <color theme="10"/>
      <name val="Times New Roman CE"/>
      <charset val="238"/>
    </font>
    <font>
      <sz val="9"/>
      <color indexed="8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lightHorizontal"/>
    </fill>
    <fill>
      <patternFill patternType="darkHorizontal"/>
    </fill>
    <fill>
      <patternFill patternType="solid">
        <fgColor indexed="47"/>
        <bgColor indexed="8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Horizontal">
        <bgColor theme="0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2" fillId="0" borderId="0"/>
    <xf numFmtId="0" fontId="12" fillId="0" borderId="0"/>
    <xf numFmtId="9" fontId="17" fillId="0" borderId="0" applyFont="0" applyFill="0" applyBorder="0" applyAlignment="0" applyProtection="0"/>
  </cellStyleXfs>
  <cellXfs count="764">
    <xf numFmtId="0" fontId="0" fillId="0" borderId="0" xfId="0"/>
    <xf numFmtId="0" fontId="15" fillId="0" borderId="0" xfId="7" applyFont="1"/>
    <xf numFmtId="165" fontId="3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right"/>
    </xf>
    <xf numFmtId="0" fontId="7" fillId="0" borderId="0" xfId="7" applyFont="1" applyAlignment="1">
      <alignment horizontal="center" vertical="center" wrapText="1"/>
    </xf>
    <xf numFmtId="0" fontId="7" fillId="0" borderId="0" xfId="7" applyFont="1" applyAlignment="1">
      <alignment vertical="center" wrapText="1"/>
    </xf>
    <xf numFmtId="0" fontId="22" fillId="0" borderId="1" xfId="7" applyFont="1" applyBorder="1" applyAlignment="1">
      <alignment horizontal="left" vertical="center" wrapText="1" indent="1"/>
    </xf>
    <xf numFmtId="0" fontId="22" fillId="0" borderId="2" xfId="7" applyFont="1" applyBorder="1" applyAlignment="1">
      <alignment horizontal="left" vertical="center" wrapText="1" indent="1"/>
    </xf>
    <xf numFmtId="0" fontId="22" fillId="0" borderId="3" xfId="7" applyFont="1" applyBorder="1" applyAlignment="1">
      <alignment horizontal="left" vertical="center" wrapText="1" indent="1"/>
    </xf>
    <xf numFmtId="0" fontId="22" fillId="0" borderId="4" xfId="7" applyFont="1" applyBorder="1" applyAlignment="1">
      <alignment horizontal="left" vertical="center" wrapText="1" indent="1"/>
    </xf>
    <xf numFmtId="0" fontId="22" fillId="0" borderId="5" xfId="7" applyFont="1" applyBorder="1" applyAlignment="1">
      <alignment horizontal="left" vertical="center" wrapText="1" indent="1"/>
    </xf>
    <xf numFmtId="0" fontId="22" fillId="0" borderId="6" xfId="7" applyFont="1" applyBorder="1" applyAlignment="1">
      <alignment horizontal="left" vertical="center" wrapText="1" indent="1"/>
    </xf>
    <xf numFmtId="49" fontId="22" fillId="0" borderId="7" xfId="7" applyNumberFormat="1" applyFont="1" applyBorder="1" applyAlignment="1">
      <alignment horizontal="left" vertical="center" wrapText="1" indent="1"/>
    </xf>
    <xf numFmtId="49" fontId="22" fillId="0" borderId="8" xfId="7" applyNumberFormat="1" applyFont="1" applyBorder="1" applyAlignment="1">
      <alignment horizontal="left" vertical="center" wrapText="1" indent="1"/>
    </xf>
    <xf numFmtId="49" fontId="22" fillId="0" borderId="9" xfId="7" applyNumberFormat="1" applyFont="1" applyBorder="1" applyAlignment="1">
      <alignment horizontal="left" vertical="center" wrapText="1" indent="1"/>
    </xf>
    <xf numFmtId="49" fontId="22" fillId="0" borderId="10" xfId="7" applyNumberFormat="1" applyFont="1" applyBorder="1" applyAlignment="1">
      <alignment horizontal="left" vertical="center" wrapText="1" indent="1"/>
    </xf>
    <xf numFmtId="49" fontId="22" fillId="0" borderId="11" xfId="7" applyNumberFormat="1" applyFont="1" applyBorder="1" applyAlignment="1">
      <alignment horizontal="left" vertical="center" wrapText="1" indent="1"/>
    </xf>
    <xf numFmtId="49" fontId="22" fillId="0" borderId="12" xfId="7" applyNumberFormat="1" applyFont="1" applyBorder="1" applyAlignment="1">
      <alignment horizontal="left" vertical="center" wrapText="1" indent="1"/>
    </xf>
    <xf numFmtId="0" fontId="22" fillId="0" borderId="0" xfId="7" applyFont="1" applyAlignment="1">
      <alignment horizontal="left" vertical="center" wrapText="1" indent="1"/>
    </xf>
    <xf numFmtId="0" fontId="20" fillId="0" borderId="13" xfId="7" applyFont="1" applyBorder="1" applyAlignment="1">
      <alignment horizontal="left" vertical="center" wrapText="1" indent="1"/>
    </xf>
    <xf numFmtId="0" fontId="20" fillId="0" borderId="14" xfId="7" applyFont="1" applyBorder="1" applyAlignment="1">
      <alignment horizontal="left" vertical="center" wrapText="1" indent="1"/>
    </xf>
    <xf numFmtId="0" fontId="20" fillId="0" borderId="15" xfId="7" applyFont="1" applyBorder="1" applyAlignment="1">
      <alignment horizontal="left" vertical="center" wrapText="1" indent="1"/>
    </xf>
    <xf numFmtId="0" fontId="8" fillId="0" borderId="13" xfId="7" applyFont="1" applyBorder="1" applyAlignment="1">
      <alignment horizontal="center" vertical="center" wrapText="1"/>
    </xf>
    <xf numFmtId="0" fontId="8" fillId="0" borderId="14" xfId="7" applyFont="1" applyBorder="1" applyAlignment="1">
      <alignment horizontal="center" vertical="center" wrapText="1"/>
    </xf>
    <xf numFmtId="0" fontId="20" fillId="0" borderId="14" xfId="7" applyFont="1" applyBorder="1" applyAlignment="1">
      <alignment vertical="center" wrapText="1"/>
    </xf>
    <xf numFmtId="0" fontId="20" fillId="0" borderId="16" xfId="7" applyFont="1" applyBorder="1" applyAlignment="1">
      <alignment vertical="center" wrapText="1"/>
    </xf>
    <xf numFmtId="0" fontId="29" fillId="0" borderId="4" xfId="0" applyFont="1" applyBorder="1" applyAlignment="1" applyProtection="1">
      <alignment horizontal="left" vertical="center" indent="1"/>
      <protection locked="0"/>
    </xf>
    <xf numFmtId="0" fontId="29" fillId="0" borderId="2" xfId="0" applyFont="1" applyBorder="1" applyAlignment="1" applyProtection="1">
      <alignment horizontal="left" vertical="center" indent="1"/>
      <protection locked="0"/>
    </xf>
    <xf numFmtId="0" fontId="29" fillId="0" borderId="6" xfId="0" applyFont="1" applyBorder="1" applyAlignment="1" applyProtection="1">
      <alignment horizontal="left" vertical="center" indent="1"/>
      <protection locked="0"/>
    </xf>
    <xf numFmtId="0" fontId="20" fillId="0" borderId="13" xfId="7" applyFont="1" applyBorder="1" applyAlignment="1">
      <alignment horizontal="center" vertical="center" wrapText="1"/>
    </xf>
    <xf numFmtId="0" fontId="20" fillId="0" borderId="14" xfId="7" applyFont="1" applyBorder="1" applyAlignment="1">
      <alignment horizontal="center" vertical="center" wrapText="1"/>
    </xf>
    <xf numFmtId="0" fontId="25" fillId="0" borderId="13" xfId="0" applyFont="1" applyBorder="1" applyAlignment="1">
      <alignment vertical="center" wrapText="1"/>
    </xf>
    <xf numFmtId="0" fontId="20" fillId="0" borderId="13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8" fillId="0" borderId="14" xfId="8" applyFont="1" applyBorder="1" applyAlignment="1">
      <alignment horizontal="left" vertical="center" indent="1"/>
    </xf>
    <xf numFmtId="0" fontId="12" fillId="0" borderId="0" xfId="7"/>
    <xf numFmtId="0" fontId="22" fillId="0" borderId="0" xfId="7" applyFont="1"/>
    <xf numFmtId="0" fontId="24" fillId="0" borderId="0" xfId="7" applyFont="1"/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horizontal="center" vertical="center" wrapText="1"/>
    </xf>
    <xf numFmtId="165" fontId="6" fillId="0" borderId="0" xfId="0" applyNumberFormat="1" applyFont="1" applyAlignment="1">
      <alignment horizontal="right" vertical="center"/>
    </xf>
    <xf numFmtId="165" fontId="4" fillId="0" borderId="0" xfId="0" applyNumberFormat="1" applyFont="1" applyAlignment="1">
      <alignment horizontal="center" vertical="center" wrapText="1"/>
    </xf>
    <xf numFmtId="165" fontId="22" fillId="0" borderId="8" xfId="0" applyNumberFormat="1" applyFont="1" applyBorder="1" applyAlignment="1" applyProtection="1">
      <alignment horizontal="left" vertical="center" wrapText="1" indent="1"/>
      <protection locked="0"/>
    </xf>
    <xf numFmtId="0" fontId="18" fillId="0" borderId="0" xfId="0" applyFont="1" applyAlignment="1">
      <alignment vertical="center"/>
    </xf>
    <xf numFmtId="165" fontId="27" fillId="0" borderId="17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165" fontId="8" fillId="0" borderId="17" xfId="0" applyNumberFormat="1" applyFont="1" applyBorder="1" applyAlignment="1">
      <alignment horizontal="center" vertical="center" wrapText="1"/>
    </xf>
    <xf numFmtId="165" fontId="20" fillId="0" borderId="18" xfId="0" applyNumberFormat="1" applyFont="1" applyBorder="1" applyAlignment="1">
      <alignment horizontal="center" vertical="center" wrapText="1"/>
    </xf>
    <xf numFmtId="165" fontId="20" fillId="0" borderId="19" xfId="0" applyNumberFormat="1" applyFont="1" applyBorder="1" applyAlignment="1">
      <alignment horizontal="center" vertical="center" wrapText="1"/>
    </xf>
    <xf numFmtId="165" fontId="22" fillId="0" borderId="10" xfId="0" applyNumberFormat="1" applyFont="1" applyBorder="1" applyAlignment="1" applyProtection="1">
      <alignment horizontal="left" vertical="center" wrapText="1" indent="1"/>
      <protection locked="0"/>
    </xf>
    <xf numFmtId="165" fontId="4" fillId="0" borderId="0" xfId="0" applyNumberFormat="1" applyFont="1" applyAlignment="1">
      <alignment vertical="center" wrapText="1"/>
    </xf>
    <xf numFmtId="165" fontId="19" fillId="0" borderId="2" xfId="0" applyNumberFormat="1" applyFont="1" applyBorder="1" applyAlignment="1" applyProtection="1">
      <alignment vertical="center" wrapText="1"/>
      <protection locked="0"/>
    </xf>
    <xf numFmtId="165" fontId="19" fillId="0" borderId="20" xfId="0" applyNumberFormat="1" applyFont="1" applyBorder="1" applyAlignment="1">
      <alignment vertical="center" wrapText="1"/>
    </xf>
    <xf numFmtId="165" fontId="19" fillId="0" borderId="10" xfId="0" applyNumberFormat="1" applyFont="1" applyBorder="1" applyAlignment="1" applyProtection="1">
      <alignment horizontal="left" vertical="center" wrapText="1" indent="1"/>
      <protection locked="0"/>
    </xf>
    <xf numFmtId="165" fontId="8" fillId="0" borderId="17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5" fontId="22" fillId="0" borderId="22" xfId="0" applyNumberFormat="1" applyFont="1" applyBorder="1" applyAlignment="1">
      <alignment vertical="center" wrapText="1"/>
    </xf>
    <xf numFmtId="165" fontId="22" fillId="0" borderId="23" xfId="0" applyNumberFormat="1" applyFont="1" applyBorder="1" applyAlignment="1" applyProtection="1">
      <alignment horizontal="left" vertical="center" wrapText="1" indent="1"/>
      <protection locked="0"/>
    </xf>
    <xf numFmtId="165" fontId="22" fillId="0" borderId="24" xfId="0" applyNumberFormat="1" applyFont="1" applyBorder="1" applyAlignment="1" applyProtection="1">
      <alignment horizontal="left" vertical="center" wrapText="1" indent="1"/>
      <protection locked="0"/>
    </xf>
    <xf numFmtId="165" fontId="22" fillId="0" borderId="25" xfId="0" applyNumberFormat="1" applyFont="1" applyBorder="1" applyAlignment="1" applyProtection="1">
      <alignment horizontal="left" vertical="center" wrapText="1" indent="1"/>
      <protection locked="0"/>
    </xf>
    <xf numFmtId="165" fontId="10" fillId="0" borderId="0" xfId="0" applyNumberFormat="1" applyFont="1" applyAlignment="1">
      <alignment horizontal="center" vertical="center" wrapText="1"/>
    </xf>
    <xf numFmtId="165" fontId="10" fillId="0" borderId="0" xfId="0" applyNumberFormat="1" applyFont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29" fillId="0" borderId="26" xfId="0" applyNumberFormat="1" applyFont="1" applyBorder="1" applyAlignment="1" applyProtection="1">
      <alignment horizontal="right" vertical="center" wrapText="1" indent="1"/>
      <protection locked="0"/>
    </xf>
    <xf numFmtId="0" fontId="29" fillId="0" borderId="8" xfId="0" applyFont="1" applyBorder="1" applyAlignment="1">
      <alignment horizontal="center" vertical="center" wrapText="1"/>
    </xf>
    <xf numFmtId="165" fontId="29" fillId="0" borderId="2" xfId="0" applyNumberFormat="1" applyFont="1" applyBorder="1" applyAlignment="1" applyProtection="1">
      <alignment horizontal="right" vertical="center" wrapText="1" indent="1"/>
      <protection locked="0"/>
    </xf>
    <xf numFmtId="165" fontId="29" fillId="0" borderId="20" xfId="0" applyNumberFormat="1" applyFont="1" applyBorder="1" applyAlignment="1" applyProtection="1">
      <alignment horizontal="right" vertical="center" wrapText="1" indent="1"/>
      <protection locked="0"/>
    </xf>
    <xf numFmtId="0" fontId="29" fillId="0" borderId="2" xfId="0" applyFont="1" applyBorder="1" applyAlignment="1" applyProtection="1">
      <alignment vertical="center" wrapText="1"/>
      <protection locked="0"/>
    </xf>
    <xf numFmtId="0" fontId="29" fillId="0" borderId="27" xfId="0" applyFont="1" applyBorder="1" applyAlignment="1" applyProtection="1">
      <alignment vertical="center" wrapText="1"/>
      <protection locked="0"/>
    </xf>
    <xf numFmtId="165" fontId="29" fillId="0" borderId="27" xfId="0" applyNumberFormat="1" applyFont="1" applyBorder="1" applyAlignment="1" applyProtection="1">
      <alignment horizontal="right" vertical="center" wrapText="1" indent="1"/>
      <protection locked="0"/>
    </xf>
    <xf numFmtId="165" fontId="29" fillId="0" borderId="28" xfId="0" applyNumberFormat="1" applyFont="1" applyBorder="1" applyAlignment="1" applyProtection="1">
      <alignment horizontal="right" vertical="center" wrapText="1" indent="1"/>
      <protection locked="0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23" fillId="0" borderId="0" xfId="0" applyFont="1"/>
    <xf numFmtId="3" fontId="29" fillId="0" borderId="4" xfId="0" applyNumberFormat="1" applyFont="1" applyBorder="1" applyAlignment="1" applyProtection="1">
      <alignment vertical="center"/>
      <protection locked="0"/>
    </xf>
    <xf numFmtId="3" fontId="33" fillId="0" borderId="2" xfId="0" applyNumberFormat="1" applyFont="1" applyBorder="1" applyAlignment="1" applyProtection="1">
      <alignment vertical="center"/>
      <protection locked="0"/>
    </xf>
    <xf numFmtId="3" fontId="29" fillId="0" borderId="2" xfId="0" applyNumberFormat="1" applyFont="1" applyBorder="1" applyAlignment="1" applyProtection="1">
      <alignment vertical="center"/>
      <protection locked="0"/>
    </xf>
    <xf numFmtId="49" fontId="29" fillId="0" borderId="10" xfId="0" applyNumberFormat="1" applyFont="1" applyBorder="1" applyAlignment="1" applyProtection="1">
      <alignment vertical="center"/>
      <protection locked="0"/>
    </xf>
    <xf numFmtId="3" fontId="29" fillId="0" borderId="6" xfId="0" applyNumberFormat="1" applyFont="1" applyBorder="1" applyAlignment="1" applyProtection="1">
      <alignment vertical="center"/>
      <protection locked="0"/>
    </xf>
    <xf numFmtId="49" fontId="29" fillId="0" borderId="8" xfId="0" applyNumberFormat="1" applyFont="1" applyBorder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0" fillId="0" borderId="15" xfId="8" applyFont="1" applyBorder="1" applyAlignment="1">
      <alignment horizontal="center" vertical="center" wrapText="1"/>
    </xf>
    <xf numFmtId="0" fontId="30" fillId="0" borderId="16" xfId="8" applyFont="1" applyBorder="1" applyAlignment="1">
      <alignment horizontal="center" vertical="center"/>
    </xf>
    <xf numFmtId="0" fontId="30" fillId="0" borderId="29" xfId="8" applyFont="1" applyBorder="1" applyAlignment="1">
      <alignment horizontal="center" vertical="center"/>
    </xf>
    <xf numFmtId="0" fontId="12" fillId="0" borderId="0" xfId="8"/>
    <xf numFmtId="0" fontId="22" fillId="0" borderId="13" xfId="8" applyFont="1" applyBorder="1" applyAlignment="1">
      <alignment horizontal="left" vertical="center" indent="1"/>
    </xf>
    <xf numFmtId="0" fontId="12" fillId="0" borderId="0" xfId="8" applyAlignment="1">
      <alignment vertical="center"/>
    </xf>
    <xf numFmtId="0" fontId="22" fillId="0" borderId="7" xfId="8" applyFont="1" applyBorder="1" applyAlignment="1">
      <alignment horizontal="left" vertical="center" indent="1"/>
    </xf>
    <xf numFmtId="165" fontId="22" fillId="0" borderId="30" xfId="8" applyNumberFormat="1" applyFont="1" applyBorder="1" applyAlignment="1">
      <alignment vertical="center"/>
    </xf>
    <xf numFmtId="0" fontId="22" fillId="0" borderId="8" xfId="8" applyFont="1" applyBorder="1" applyAlignment="1">
      <alignment horizontal="left" vertical="center" indent="1"/>
    </xf>
    <xf numFmtId="165" fontId="22" fillId="0" borderId="20" xfId="8" applyNumberFormat="1" applyFont="1" applyBorder="1" applyAlignment="1">
      <alignment vertical="center"/>
    </xf>
    <xf numFmtId="0" fontId="12" fillId="0" borderId="0" xfId="8" applyAlignment="1" applyProtection="1">
      <alignment vertical="center"/>
      <protection locked="0"/>
    </xf>
    <xf numFmtId="165" fontId="22" fillId="0" borderId="26" xfId="8" applyNumberFormat="1" applyFont="1" applyBorder="1" applyAlignment="1">
      <alignment vertical="center"/>
    </xf>
    <xf numFmtId="165" fontId="20" fillId="0" borderId="17" xfId="8" applyNumberFormat="1" applyFont="1" applyBorder="1" applyAlignment="1">
      <alignment vertical="center"/>
    </xf>
    <xf numFmtId="0" fontId="22" fillId="0" borderId="9" xfId="8" applyFont="1" applyBorder="1" applyAlignment="1">
      <alignment horizontal="left" vertical="center" indent="1"/>
    </xf>
    <xf numFmtId="0" fontId="20" fillId="0" borderId="13" xfId="8" applyFont="1" applyBorder="1" applyAlignment="1">
      <alignment horizontal="left" vertical="center" indent="1"/>
    </xf>
    <xf numFmtId="165" fontId="20" fillId="0" borderId="17" xfId="8" applyNumberFormat="1" applyFont="1" applyBorder="1"/>
    <xf numFmtId="0" fontId="12" fillId="0" borderId="0" xfId="8" applyProtection="1">
      <protection locked="0"/>
    </xf>
    <xf numFmtId="0" fontId="15" fillId="0" borderId="0" xfId="8" applyFont="1"/>
    <xf numFmtId="0" fontId="35" fillId="0" borderId="0" xfId="8" applyFont="1" applyProtection="1">
      <protection locked="0"/>
    </xf>
    <xf numFmtId="0" fontId="23" fillId="0" borderId="0" xfId="8" applyFont="1" applyProtection="1">
      <protection locked="0"/>
    </xf>
    <xf numFmtId="0" fontId="26" fillId="0" borderId="31" xfId="0" applyFont="1" applyBorder="1" applyAlignment="1" applyProtection="1">
      <alignment horizontal="left" vertical="center" wrapText="1"/>
      <protection locked="0"/>
    </xf>
    <xf numFmtId="0" fontId="26" fillId="0" borderId="32" xfId="0" applyFont="1" applyBorder="1" applyAlignment="1" applyProtection="1">
      <alignment horizontal="left" vertical="center" wrapText="1"/>
      <protection locked="0"/>
    </xf>
    <xf numFmtId="0" fontId="26" fillId="0" borderId="33" xfId="0" applyFont="1" applyBorder="1" applyAlignment="1" applyProtection="1">
      <alignment horizontal="left" vertical="center" wrapText="1"/>
      <protection locked="0"/>
    </xf>
    <xf numFmtId="165" fontId="8" fillId="2" borderId="14" xfId="0" applyNumberFormat="1" applyFont="1" applyFill="1" applyBorder="1" applyAlignment="1">
      <alignment vertical="center" wrapText="1"/>
    </xf>
    <xf numFmtId="3" fontId="4" fillId="0" borderId="17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9" xfId="0" applyNumberFormat="1" applyFont="1" applyBorder="1" applyAlignment="1" applyProtection="1">
      <alignment horizontal="left" vertical="center" wrapText="1" indent="1"/>
      <protection locked="0"/>
    </xf>
    <xf numFmtId="0" fontId="29" fillId="0" borderId="3" xfId="0" applyFont="1" applyBorder="1" applyAlignment="1" applyProtection="1">
      <alignment vertical="center" wrapText="1"/>
      <protection locked="0"/>
    </xf>
    <xf numFmtId="0" fontId="28" fillId="0" borderId="14" xfId="7" applyFont="1" applyBorder="1" applyAlignment="1">
      <alignment horizontal="left" vertical="center" wrapText="1" indent="1"/>
    </xf>
    <xf numFmtId="0" fontId="23" fillId="0" borderId="0" xfId="7" applyFont="1"/>
    <xf numFmtId="165" fontId="28" fillId="0" borderId="13" xfId="0" applyNumberFormat="1" applyFont="1" applyBorder="1" applyAlignment="1">
      <alignment horizontal="left" vertical="center" wrapText="1" indent="1"/>
    </xf>
    <xf numFmtId="0" fontId="37" fillId="0" borderId="0" xfId="0" applyFont="1"/>
    <xf numFmtId="0" fontId="38" fillId="0" borderId="0" xfId="0" applyFont="1"/>
    <xf numFmtId="0" fontId="38" fillId="0" borderId="0" xfId="0" applyFont="1" applyAlignment="1">
      <alignment horizontal="right" indent="1"/>
    </xf>
    <xf numFmtId="0" fontId="24" fillId="0" borderId="0" xfId="0" applyFont="1" applyAlignment="1">
      <alignment horizontal="center"/>
    </xf>
    <xf numFmtId="0" fontId="28" fillId="0" borderId="14" xfId="7" applyFont="1" applyBorder="1" applyAlignment="1">
      <alignment horizontal="left" vertical="center" wrapText="1"/>
    </xf>
    <xf numFmtId="165" fontId="29" fillId="0" borderId="34" xfId="0" applyNumberFormat="1" applyFont="1" applyBorder="1" applyAlignment="1" applyProtection="1">
      <alignment horizontal="right" vertical="center" wrapText="1" indent="1"/>
      <protection locked="0"/>
    </xf>
    <xf numFmtId="165" fontId="29" fillId="0" borderId="5" xfId="0" applyNumberFormat="1" applyFont="1" applyBorder="1" applyAlignment="1" applyProtection="1">
      <alignment horizontal="right" vertical="center" wrapText="1" indent="1"/>
      <protection locked="0"/>
    </xf>
    <xf numFmtId="0" fontId="29" fillId="0" borderId="11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3" fontId="38" fillId="0" borderId="0" xfId="0" applyNumberFormat="1" applyFont="1" applyAlignment="1">
      <alignment horizontal="right" indent="1"/>
    </xf>
    <xf numFmtId="3" fontId="30" fillId="0" borderId="0" xfId="0" applyNumberFormat="1" applyFont="1" applyAlignment="1">
      <alignment horizontal="right" indent="1"/>
    </xf>
    <xf numFmtId="165" fontId="36" fillId="0" borderId="35" xfId="7" applyNumberFormat="1" applyFont="1" applyBorder="1" applyAlignment="1">
      <alignment horizontal="left" vertical="center"/>
    </xf>
    <xf numFmtId="0" fontId="29" fillId="0" borderId="19" xfId="7" applyFont="1" applyBorder="1" applyAlignment="1">
      <alignment horizontal="left" vertical="center" wrapText="1" indent="1"/>
    </xf>
    <xf numFmtId="0" fontId="22" fillId="0" borderId="2" xfId="7" applyFont="1" applyBorder="1" applyAlignment="1">
      <alignment horizontal="left" indent="6"/>
    </xf>
    <xf numFmtId="0" fontId="22" fillId="0" borderId="2" xfId="7" applyFont="1" applyBorder="1" applyAlignment="1">
      <alignment horizontal="left" vertical="center" wrapText="1" indent="6"/>
    </xf>
    <xf numFmtId="0" fontId="22" fillId="0" borderId="6" xfId="7" applyFont="1" applyBorder="1" applyAlignment="1">
      <alignment horizontal="left" vertical="center" wrapText="1" indent="6"/>
    </xf>
    <xf numFmtId="0" fontId="22" fillId="0" borderId="27" xfId="7" applyFont="1" applyBorder="1" applyAlignment="1">
      <alignment horizontal="left" vertical="center" wrapText="1" indent="6"/>
    </xf>
    <xf numFmtId="0" fontId="43" fillId="0" borderId="0" xfId="0" applyFont="1"/>
    <xf numFmtId="0" fontId="44" fillId="0" borderId="0" xfId="0" applyFont="1"/>
    <xf numFmtId="0" fontId="2" fillId="0" borderId="0" xfId="7" applyFont="1"/>
    <xf numFmtId="0" fontId="15" fillId="0" borderId="8" xfId="7" applyFont="1" applyBorder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15" fillId="0" borderId="13" xfId="7" applyFont="1" applyBorder="1" applyAlignment="1">
      <alignment horizontal="center" vertical="center"/>
    </xf>
    <xf numFmtId="0" fontId="15" fillId="0" borderId="14" xfId="7" applyFont="1" applyBorder="1" applyAlignment="1">
      <alignment horizontal="center" vertical="center"/>
    </xf>
    <xf numFmtId="0" fontId="15" fillId="0" borderId="17" xfId="7" applyFont="1" applyBorder="1" applyAlignment="1">
      <alignment horizontal="center" vertical="center"/>
    </xf>
    <xf numFmtId="0" fontId="11" fillId="0" borderId="0" xfId="0" applyFont="1"/>
    <xf numFmtId="0" fontId="15" fillId="0" borderId="10" xfId="7" applyFont="1" applyBorder="1" applyAlignment="1">
      <alignment horizontal="center" vertical="center"/>
    </xf>
    <xf numFmtId="0" fontId="31" fillId="0" borderId="14" xfId="7" applyFont="1" applyBorder="1"/>
    <xf numFmtId="0" fontId="8" fillId="0" borderId="36" xfId="7" applyFont="1" applyBorder="1" applyAlignment="1">
      <alignment horizontal="center" vertical="center" wrapText="1"/>
    </xf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42" fillId="0" borderId="0" xfId="0" applyFont="1"/>
    <xf numFmtId="165" fontId="29" fillId="0" borderId="3" xfId="0" applyNumberFormat="1" applyFont="1" applyBorder="1" applyAlignment="1" applyProtection="1">
      <alignment vertical="center"/>
      <protection locked="0"/>
    </xf>
    <xf numFmtId="165" fontId="29" fillId="0" borderId="2" xfId="0" applyNumberFormat="1" applyFont="1" applyBorder="1" applyAlignment="1" applyProtection="1">
      <alignment vertical="center"/>
      <protection locked="0"/>
    </xf>
    <xf numFmtId="165" fontId="29" fillId="0" borderId="6" xfId="0" applyNumberFormat="1" applyFont="1" applyBorder="1" applyAlignment="1" applyProtection="1">
      <alignment vertical="center"/>
      <protection locked="0"/>
    </xf>
    <xf numFmtId="0" fontId="4" fillId="0" borderId="0" xfId="0" applyFont="1"/>
    <xf numFmtId="0" fontId="6" fillId="0" borderId="0" xfId="0" applyFont="1" applyAlignment="1">
      <alignment horizontal="center"/>
    </xf>
    <xf numFmtId="0" fontId="15" fillId="0" borderId="3" xfId="7" applyFont="1" applyBorder="1" applyProtection="1">
      <protection locked="0"/>
    </xf>
    <xf numFmtId="0" fontId="15" fillId="0" borderId="2" xfId="7" applyFont="1" applyBorder="1" applyProtection="1">
      <protection locked="0"/>
    </xf>
    <xf numFmtId="0" fontId="15" fillId="0" borderId="6" xfId="7" applyFont="1" applyBorder="1" applyProtection="1">
      <protection locked="0"/>
    </xf>
    <xf numFmtId="0" fontId="29" fillId="0" borderId="13" xfId="7" applyFont="1" applyBorder="1" applyAlignment="1">
      <alignment horizontal="center" vertical="center"/>
    </xf>
    <xf numFmtId="0" fontId="29" fillId="0" borderId="11" xfId="7" applyFont="1" applyBorder="1" applyAlignment="1">
      <alignment horizontal="center" vertical="center"/>
    </xf>
    <xf numFmtId="0" fontId="29" fillId="0" borderId="8" xfId="7" applyFont="1" applyBorder="1" applyAlignment="1">
      <alignment horizontal="center" vertical="center"/>
    </xf>
    <xf numFmtId="0" fontId="29" fillId="0" borderId="10" xfId="7" applyFont="1" applyBorder="1" applyAlignment="1">
      <alignment horizontal="center" vertical="center"/>
    </xf>
    <xf numFmtId="166" fontId="28" fillId="0" borderId="17" xfId="1" applyNumberFormat="1" applyFont="1" applyBorder="1"/>
    <xf numFmtId="166" fontId="29" fillId="0" borderId="37" xfId="1" applyNumberFormat="1" applyFont="1" applyBorder="1" applyProtection="1">
      <protection locked="0"/>
    </xf>
    <xf numFmtId="166" fontId="29" fillId="0" borderId="20" xfId="1" applyNumberFormat="1" applyFont="1" applyBorder="1" applyProtection="1">
      <protection locked="0"/>
    </xf>
    <xf numFmtId="166" fontId="29" fillId="0" borderId="21" xfId="1" applyNumberFormat="1" applyFont="1" applyBorder="1" applyProtection="1">
      <protection locked="0"/>
    </xf>
    <xf numFmtId="0" fontId="29" fillId="0" borderId="4" xfId="7" applyFont="1" applyBorder="1" applyProtection="1">
      <protection locked="0"/>
    </xf>
    <xf numFmtId="0" fontId="29" fillId="0" borderId="2" xfId="7" applyFont="1" applyBorder="1" applyProtection="1">
      <protection locked="0"/>
    </xf>
    <xf numFmtId="0" fontId="29" fillId="0" borderId="6" xfId="7" applyFont="1" applyBorder="1" applyProtection="1">
      <protection locked="0"/>
    </xf>
    <xf numFmtId="0" fontId="34" fillId="0" borderId="13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5" fontId="8" fillId="0" borderId="14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left" vertical="center" wrapText="1"/>
    </xf>
    <xf numFmtId="165" fontId="8" fillId="0" borderId="14" xfId="0" applyNumberFormat="1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left" vertical="center" wrapText="1" indent="1"/>
    </xf>
    <xf numFmtId="0" fontId="26" fillId="0" borderId="5" xfId="0" applyFont="1" applyBorder="1" applyAlignment="1">
      <alignment horizontal="left" vertical="center" wrapText="1" indent="1"/>
    </xf>
    <xf numFmtId="0" fontId="26" fillId="0" borderId="5" xfId="0" applyFont="1" applyBorder="1" applyAlignment="1">
      <alignment horizontal="left" vertical="center" wrapText="1" indent="8"/>
    </xf>
    <xf numFmtId="0" fontId="29" fillId="0" borderId="3" xfId="0" applyFont="1" applyBorder="1" applyAlignment="1">
      <alignment vertical="center" wrapText="1"/>
    </xf>
    <xf numFmtId="0" fontId="29" fillId="0" borderId="2" xfId="0" applyFont="1" applyBorder="1" applyAlignment="1">
      <alignment vertical="center" wrapText="1"/>
    </xf>
    <xf numFmtId="0" fontId="30" fillId="0" borderId="19" xfId="0" applyFont="1" applyBorder="1" applyAlignment="1">
      <alignment vertical="center" wrapText="1"/>
    </xf>
    <xf numFmtId="165" fontId="28" fillId="0" borderId="19" xfId="0" applyNumberFormat="1" applyFont="1" applyBorder="1" applyAlignment="1">
      <alignment vertical="center" wrapText="1"/>
    </xf>
    <xf numFmtId="165" fontId="28" fillId="0" borderId="38" xfId="0" applyNumberFormat="1" applyFont="1" applyBorder="1" applyAlignment="1">
      <alignment vertical="center" wrapText="1"/>
    </xf>
    <xf numFmtId="0" fontId="29" fillId="0" borderId="11" xfId="0" applyFont="1" applyBorder="1" applyAlignment="1">
      <alignment horizontal="right" vertical="center" indent="1"/>
    </xf>
    <xf numFmtId="0" fontId="29" fillId="0" borderId="8" xfId="0" applyFont="1" applyBorder="1" applyAlignment="1">
      <alignment horizontal="right" vertical="center" indent="1"/>
    </xf>
    <xf numFmtId="0" fontId="29" fillId="0" borderId="10" xfId="0" applyFont="1" applyBorder="1" applyAlignment="1">
      <alignment horizontal="right" vertical="center" indent="1"/>
    </xf>
    <xf numFmtId="165" fontId="15" fillId="3" borderId="22" xfId="0" applyNumberFormat="1" applyFont="1" applyFill="1" applyBorder="1" applyAlignment="1">
      <alignment horizontal="left" vertical="center" wrapText="1" indent="2"/>
    </xf>
    <xf numFmtId="0" fontId="30" fillId="0" borderId="15" xfId="0" applyFont="1" applyBorder="1" applyAlignment="1">
      <alignment vertical="center"/>
    </xf>
    <xf numFmtId="0" fontId="30" fillId="0" borderId="16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49" fontId="29" fillId="0" borderId="11" xfId="0" applyNumberFormat="1" applyFont="1" applyBorder="1" applyAlignment="1">
      <alignment vertical="center"/>
    </xf>
    <xf numFmtId="3" fontId="29" fillId="0" borderId="37" xfId="0" applyNumberFormat="1" applyFont="1" applyBorder="1" applyAlignment="1">
      <alignment vertical="center"/>
    </xf>
    <xf numFmtId="49" fontId="33" fillId="0" borderId="8" xfId="0" quotePrefix="1" applyNumberFormat="1" applyFont="1" applyBorder="1" applyAlignment="1">
      <alignment horizontal="left" vertical="center" indent="1"/>
    </xf>
    <xf numFmtId="3" fontId="33" fillId="0" borderId="20" xfId="0" applyNumberFormat="1" applyFont="1" applyBorder="1" applyAlignment="1">
      <alignment vertical="center"/>
    </xf>
    <xf numFmtId="49" fontId="29" fillId="0" borderId="8" xfId="0" applyNumberFormat="1" applyFont="1" applyBorder="1" applyAlignment="1">
      <alignment vertical="center"/>
    </xf>
    <xf numFmtId="3" fontId="29" fillId="0" borderId="20" xfId="0" applyNumberFormat="1" applyFont="1" applyBorder="1" applyAlignment="1">
      <alignment vertical="center"/>
    </xf>
    <xf numFmtId="49" fontId="30" fillId="0" borderId="13" xfId="0" applyNumberFormat="1" applyFont="1" applyBorder="1" applyAlignment="1">
      <alignment vertical="center"/>
    </xf>
    <xf numFmtId="3" fontId="29" fillId="0" borderId="14" xfId="0" applyNumberFormat="1" applyFont="1" applyBorder="1" applyAlignment="1">
      <alignment vertical="center"/>
    </xf>
    <xf numFmtId="3" fontId="29" fillId="0" borderId="17" xfId="0" applyNumberFormat="1" applyFont="1" applyBorder="1" applyAlignment="1">
      <alignment vertical="center"/>
    </xf>
    <xf numFmtId="49" fontId="29" fillId="0" borderId="8" xfId="0" applyNumberFormat="1" applyFont="1" applyBorder="1" applyAlignment="1">
      <alignment horizontal="left" vertical="center"/>
    </xf>
    <xf numFmtId="165" fontId="3" fillId="0" borderId="0" xfId="0" applyNumberFormat="1" applyFont="1" applyAlignment="1">
      <alignment horizontal="left" vertical="center" wrapText="1"/>
    </xf>
    <xf numFmtId="165" fontId="19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165" fontId="8" fillId="0" borderId="41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center" wrapText="1" indent="1"/>
    </xf>
    <xf numFmtId="0" fontId="27" fillId="0" borderId="13" xfId="0" applyFont="1" applyBorder="1" applyAlignment="1">
      <alignment horizontal="center" vertical="center" wrapText="1"/>
    </xf>
    <xf numFmtId="0" fontId="39" fillId="0" borderId="42" xfId="0" applyFont="1" applyBorder="1" applyAlignment="1">
      <alignment horizontal="left" wrapText="1" indent="1"/>
    </xf>
    <xf numFmtId="0" fontId="2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 indent="1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0" fillId="0" borderId="43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 indent="1"/>
    </xf>
    <xf numFmtId="0" fontId="0" fillId="0" borderId="0" xfId="0" applyAlignment="1">
      <alignment horizontal="left" vertical="center" wrapText="1"/>
    </xf>
    <xf numFmtId="0" fontId="4" fillId="0" borderId="13" xfId="0" applyFont="1" applyBorder="1" applyAlignment="1">
      <alignment horizontal="left" vertical="center"/>
    </xf>
    <xf numFmtId="0" fontId="4" fillId="0" borderId="42" xfId="0" applyFont="1" applyBorder="1" applyAlignment="1">
      <alignment vertical="center" wrapText="1"/>
    </xf>
    <xf numFmtId="16" fontId="0" fillId="0" borderId="0" xfId="0" applyNumberFormat="1" applyAlignment="1">
      <alignment vertical="center" wrapText="1"/>
    </xf>
    <xf numFmtId="0" fontId="29" fillId="0" borderId="9" xfId="0" applyFont="1" applyBorder="1" applyAlignment="1">
      <alignment horizontal="center" vertical="center"/>
    </xf>
    <xf numFmtId="165" fontId="28" fillId="0" borderId="26" xfId="0" applyNumberFormat="1" applyFont="1" applyBorder="1" applyAlignment="1">
      <alignment vertical="center"/>
    </xf>
    <xf numFmtId="0" fontId="29" fillId="0" borderId="8" xfId="0" applyFont="1" applyBorder="1" applyAlignment="1">
      <alignment horizontal="center" vertical="center"/>
    </xf>
    <xf numFmtId="165" fontId="28" fillId="0" borderId="20" xfId="0" applyNumberFormat="1" applyFont="1" applyBorder="1" applyAlignment="1">
      <alignment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vertical="center" wrapText="1"/>
    </xf>
    <xf numFmtId="165" fontId="28" fillId="0" borderId="21" xfId="0" applyNumberFormat="1" applyFont="1" applyBorder="1" applyAlignment="1">
      <alignment vertical="center"/>
    </xf>
    <xf numFmtId="0" fontId="28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vertical="center" wrapText="1"/>
    </xf>
    <xf numFmtId="165" fontId="28" fillId="0" borderId="14" xfId="0" applyNumberFormat="1" applyFont="1" applyBorder="1" applyAlignment="1">
      <alignment vertical="center"/>
    </xf>
    <xf numFmtId="165" fontId="28" fillId="0" borderId="17" xfId="0" applyNumberFormat="1" applyFont="1" applyBorder="1" applyAlignment="1">
      <alignment vertical="center"/>
    </xf>
    <xf numFmtId="0" fontId="0" fillId="0" borderId="45" xfId="0" applyBorder="1"/>
    <xf numFmtId="0" fontId="6" fillId="0" borderId="45" xfId="0" applyFont="1" applyBorder="1" applyAlignment="1">
      <alignment horizontal="center"/>
    </xf>
    <xf numFmtId="0" fontId="42" fillId="0" borderId="0" xfId="0" applyFont="1" applyProtection="1">
      <protection locked="0"/>
    </xf>
    <xf numFmtId="0" fontId="35" fillId="0" borderId="0" xfId="0" applyFont="1" applyProtection="1">
      <protection locked="0"/>
    </xf>
    <xf numFmtId="165" fontId="20" fillId="0" borderId="36" xfId="7" applyNumberFormat="1" applyFont="1" applyBorder="1" applyAlignment="1">
      <alignment horizontal="right" vertical="center" wrapText="1" indent="1"/>
    </xf>
    <xf numFmtId="165" fontId="22" fillId="0" borderId="46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47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41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46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41" xfId="7" applyNumberFormat="1" applyFont="1" applyBorder="1" applyAlignment="1" applyProtection="1">
      <alignment horizontal="right" vertical="center" wrapText="1" indent="1"/>
      <protection locked="0"/>
    </xf>
    <xf numFmtId="165" fontId="8" fillId="0" borderId="4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 wrapText="1"/>
    </xf>
    <xf numFmtId="165" fontId="20" fillId="0" borderId="43" xfId="0" applyNumberFormat="1" applyFont="1" applyBorder="1" applyAlignment="1">
      <alignment horizontal="center" vertical="center" wrapText="1"/>
    </xf>
    <xf numFmtId="165" fontId="20" fillId="0" borderId="22" xfId="0" applyNumberFormat="1" applyFont="1" applyBorder="1" applyAlignment="1">
      <alignment horizontal="center" vertical="center" wrapText="1"/>
    </xf>
    <xf numFmtId="165" fontId="20" fillId="0" borderId="49" xfId="0" applyNumberFormat="1" applyFont="1" applyBorder="1" applyAlignment="1">
      <alignment horizontal="center" vertical="center" wrapText="1"/>
    </xf>
    <xf numFmtId="165" fontId="20" fillId="0" borderId="17" xfId="0" applyNumberFormat="1" applyFont="1" applyBorder="1" applyAlignment="1">
      <alignment horizontal="center" vertical="center" wrapText="1"/>
    </xf>
    <xf numFmtId="165" fontId="20" fillId="0" borderId="50" xfId="0" applyNumberFormat="1" applyFont="1" applyBorder="1" applyAlignment="1">
      <alignment horizontal="center" vertical="center" wrapText="1"/>
    </xf>
    <xf numFmtId="165" fontId="20" fillId="0" borderId="13" xfId="0" applyNumberFormat="1" applyFont="1" applyBorder="1" applyAlignment="1">
      <alignment horizontal="center" vertical="center" wrapText="1"/>
    </xf>
    <xf numFmtId="165" fontId="20" fillId="0" borderId="22" xfId="0" applyNumberFormat="1" applyFont="1" applyBorder="1" applyAlignment="1">
      <alignment horizontal="left" vertical="center" wrapText="1" indent="1"/>
    </xf>
    <xf numFmtId="165" fontId="20" fillId="0" borderId="8" xfId="0" applyNumberFormat="1" applyFont="1" applyBorder="1" applyAlignment="1">
      <alignment horizontal="center" vertical="center" wrapText="1"/>
    </xf>
    <xf numFmtId="165" fontId="22" fillId="0" borderId="23" xfId="0" applyNumberFormat="1" applyFont="1" applyBorder="1" applyAlignment="1">
      <alignment vertical="center" wrapText="1"/>
    </xf>
    <xf numFmtId="165" fontId="20" fillId="0" borderId="10" xfId="0" applyNumberFormat="1" applyFont="1" applyBorder="1" applyAlignment="1">
      <alignment horizontal="center" vertical="center" wrapText="1"/>
    </xf>
    <xf numFmtId="165" fontId="22" fillId="0" borderId="24" xfId="0" applyNumberFormat="1" applyFont="1" applyBorder="1" applyAlignment="1">
      <alignment vertical="center" wrapText="1"/>
    </xf>
    <xf numFmtId="165" fontId="28" fillId="0" borderId="22" xfId="0" applyNumberFormat="1" applyFont="1" applyBorder="1" applyAlignment="1">
      <alignment horizontal="left" vertical="center" wrapText="1" indent="1"/>
    </xf>
    <xf numFmtId="165" fontId="20" fillId="0" borderId="7" xfId="0" applyNumberFormat="1" applyFont="1" applyBorder="1" applyAlignment="1">
      <alignment horizontal="center" vertical="center" wrapText="1"/>
    </xf>
    <xf numFmtId="165" fontId="22" fillId="0" borderId="50" xfId="0" applyNumberFormat="1" applyFont="1" applyBorder="1" applyAlignment="1">
      <alignment vertical="center" wrapText="1"/>
    </xf>
    <xf numFmtId="0" fontId="22" fillId="0" borderId="2" xfId="8" applyFont="1" applyBorder="1" applyAlignment="1">
      <alignment horizontal="left" vertical="center" indent="1"/>
    </xf>
    <xf numFmtId="0" fontId="22" fillId="0" borderId="3" xfId="8" applyFont="1" applyBorder="1" applyAlignment="1">
      <alignment horizontal="left" vertical="center" wrapText="1" indent="1"/>
    </xf>
    <xf numFmtId="0" fontId="22" fillId="0" borderId="2" xfId="8" applyFont="1" applyBorder="1" applyAlignment="1">
      <alignment horizontal="left" vertical="center" wrapText="1" indent="1"/>
    </xf>
    <xf numFmtId="0" fontId="22" fillId="0" borderId="3" xfId="8" applyFont="1" applyBorder="1" applyAlignment="1">
      <alignment horizontal="left" vertical="center" indent="1"/>
    </xf>
    <xf numFmtId="0" fontId="8" fillId="0" borderId="14" xfId="8" applyFont="1" applyBorder="1" applyAlignment="1">
      <alignment horizontal="left" indent="1"/>
    </xf>
    <xf numFmtId="165" fontId="29" fillId="0" borderId="47" xfId="7" applyNumberFormat="1" applyFont="1" applyBorder="1" applyAlignment="1" applyProtection="1">
      <alignment horizontal="right" vertical="center" wrapText="1" indent="1"/>
      <protection locked="0"/>
    </xf>
    <xf numFmtId="0" fontId="25" fillId="0" borderId="15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left" vertical="center" wrapText="1" indent="1"/>
    </xf>
    <xf numFmtId="0" fontId="26" fillId="0" borderId="2" xfId="0" applyFont="1" applyBorder="1" applyAlignment="1">
      <alignment horizontal="left" vertical="center" wrapText="1" indent="1"/>
    </xf>
    <xf numFmtId="0" fontId="26" fillId="0" borderId="6" xfId="0" applyFont="1" applyBorder="1" applyAlignment="1">
      <alignment horizontal="left" vertical="center" wrapText="1" indent="1"/>
    </xf>
    <xf numFmtId="0" fontId="27" fillId="0" borderId="18" xfId="0" applyFont="1" applyBorder="1" applyAlignment="1">
      <alignment horizontal="left" vertical="center" wrapText="1" indent="1"/>
    </xf>
    <xf numFmtId="165" fontId="20" fillId="0" borderId="29" xfId="7" applyNumberFormat="1" applyFont="1" applyBorder="1" applyAlignment="1">
      <alignment horizontal="right" vertical="center" wrapText="1" indent="1"/>
    </xf>
    <xf numFmtId="165" fontId="20" fillId="0" borderId="17" xfId="7" applyNumberFormat="1" applyFont="1" applyBorder="1" applyAlignment="1">
      <alignment horizontal="right" vertical="center" wrapText="1" indent="1"/>
    </xf>
    <xf numFmtId="165" fontId="22" fillId="0" borderId="37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20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26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21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20" xfId="7" applyNumberFormat="1" applyFont="1" applyBorder="1" applyAlignment="1" applyProtection="1">
      <alignment horizontal="right" vertical="center" wrapText="1" indent="1"/>
      <protection locked="0"/>
    </xf>
    <xf numFmtId="165" fontId="28" fillId="0" borderId="17" xfId="7" applyNumberFormat="1" applyFont="1" applyBorder="1" applyAlignment="1">
      <alignment horizontal="right" vertical="center" wrapText="1" indent="1"/>
    </xf>
    <xf numFmtId="165" fontId="7" fillId="0" borderId="0" xfId="7" applyNumberFormat="1" applyFont="1" applyAlignment="1">
      <alignment horizontal="right" vertical="center" wrapText="1" indent="1"/>
    </xf>
    <xf numFmtId="165" fontId="22" fillId="0" borderId="28" xfId="7" applyNumberFormat="1" applyFont="1" applyBorder="1" applyAlignment="1" applyProtection="1">
      <alignment horizontal="right" vertical="center" wrapText="1" indent="1"/>
      <protection locked="0"/>
    </xf>
    <xf numFmtId="165" fontId="27" fillId="0" borderId="17" xfId="0" applyNumberFormat="1" applyFont="1" applyBorder="1" applyAlignment="1">
      <alignment horizontal="right" vertical="center" wrapText="1" indent="1"/>
    </xf>
    <xf numFmtId="0" fontId="6" fillId="0" borderId="35" xfId="0" applyFont="1" applyBorder="1" applyAlignment="1">
      <alignment horizontal="right" vertical="center"/>
    </xf>
    <xf numFmtId="165" fontId="22" fillId="0" borderId="3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2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51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6" xfId="0" applyNumberFormat="1" applyFont="1" applyBorder="1" applyAlignment="1" applyProtection="1">
      <alignment horizontal="right" vertical="center" wrapText="1" indent="1"/>
      <protection locked="0"/>
    </xf>
    <xf numFmtId="165" fontId="28" fillId="0" borderId="14" xfId="0" applyNumberFormat="1" applyFont="1" applyBorder="1" applyAlignment="1">
      <alignment horizontal="right" vertical="center" wrapText="1" indent="1"/>
    </xf>
    <xf numFmtId="165" fontId="29" fillId="0" borderId="1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26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20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21" xfId="0" applyNumberFormat="1" applyFont="1" applyBorder="1" applyAlignment="1" applyProtection="1">
      <alignment horizontal="right" vertical="center" wrapText="1" indent="1"/>
      <protection locked="0"/>
    </xf>
    <xf numFmtId="165" fontId="28" fillId="0" borderId="17" xfId="0" applyNumberFormat="1" applyFont="1" applyBorder="1" applyAlignment="1">
      <alignment horizontal="right" vertical="center" wrapText="1" indent="1"/>
    </xf>
    <xf numFmtId="165" fontId="29" fillId="0" borderId="30" xfId="0" applyNumberFormat="1" applyFont="1" applyBorder="1" applyAlignment="1" applyProtection="1">
      <alignment horizontal="right" vertical="center" wrapText="1" indent="1"/>
      <protection locked="0"/>
    </xf>
    <xf numFmtId="165" fontId="7" fillId="0" borderId="0" xfId="0" applyNumberFormat="1" applyFont="1" applyAlignment="1">
      <alignment horizontal="centerContinuous" vertical="center" wrapText="1"/>
    </xf>
    <xf numFmtId="165" fontId="0" fillId="0" borderId="0" xfId="0" applyNumberFormat="1" applyAlignment="1">
      <alignment horizontal="centerContinuous" vertical="center"/>
    </xf>
    <xf numFmtId="165" fontId="8" fillId="0" borderId="13" xfId="0" applyNumberFormat="1" applyFont="1" applyBorder="1" applyAlignment="1">
      <alignment horizontal="centerContinuous" vertical="center" wrapText="1"/>
    </xf>
    <xf numFmtId="165" fontId="8" fillId="0" borderId="14" xfId="0" applyNumberFormat="1" applyFont="1" applyBorder="1" applyAlignment="1">
      <alignment horizontal="centerContinuous" vertical="center" wrapText="1"/>
    </xf>
    <xf numFmtId="165" fontId="8" fillId="0" borderId="17" xfId="0" applyNumberFormat="1" applyFont="1" applyBorder="1" applyAlignment="1">
      <alignment horizontal="centerContinuous" vertical="center" wrapText="1"/>
    </xf>
    <xf numFmtId="165" fontId="28" fillId="0" borderId="22" xfId="0" applyNumberFormat="1" applyFont="1" applyBorder="1" applyAlignment="1">
      <alignment horizontal="center" vertical="center" wrapText="1"/>
    </xf>
    <xf numFmtId="165" fontId="28" fillId="0" borderId="13" xfId="0" applyNumberFormat="1" applyFont="1" applyBorder="1" applyAlignment="1">
      <alignment horizontal="center" vertical="center" wrapText="1"/>
    </xf>
    <xf numFmtId="165" fontId="28" fillId="0" borderId="14" xfId="0" applyNumberFormat="1" applyFont="1" applyBorder="1" applyAlignment="1">
      <alignment horizontal="center" vertical="center" wrapText="1"/>
    </xf>
    <xf numFmtId="165" fontId="28" fillId="0" borderId="17" xfId="0" applyNumberFormat="1" applyFont="1" applyBorder="1" applyAlignment="1">
      <alignment horizontal="center" vertical="center" wrapText="1"/>
    </xf>
    <xf numFmtId="165" fontId="28" fillId="0" borderId="0" xfId="0" applyNumberFormat="1" applyFont="1" applyAlignment="1">
      <alignment horizontal="center" vertical="center" wrapText="1"/>
    </xf>
    <xf numFmtId="165" fontId="0" fillId="0" borderId="25" xfId="0" applyNumberFormat="1" applyBorder="1" applyAlignment="1">
      <alignment horizontal="left" vertical="center" wrapText="1" indent="1"/>
    </xf>
    <xf numFmtId="165" fontId="22" fillId="0" borderId="9" xfId="0" applyNumberFormat="1" applyFont="1" applyBorder="1" applyAlignment="1">
      <alignment horizontal="left" vertical="center" wrapText="1" indent="1"/>
    </xf>
    <xf numFmtId="165" fontId="0" fillId="0" borderId="23" xfId="0" applyNumberFormat="1" applyBorder="1" applyAlignment="1">
      <alignment horizontal="left" vertical="center" wrapText="1" indent="1"/>
    </xf>
    <xf numFmtId="165" fontId="22" fillId="0" borderId="8" xfId="0" applyNumberFormat="1" applyFont="1" applyBorder="1" applyAlignment="1">
      <alignment horizontal="left" vertical="center" wrapText="1" indent="1"/>
    </xf>
    <xf numFmtId="165" fontId="22" fillId="0" borderId="52" xfId="0" applyNumberFormat="1" applyFont="1" applyBorder="1" applyAlignment="1">
      <alignment horizontal="left" vertical="center" wrapText="1" indent="1"/>
    </xf>
    <xf numFmtId="165" fontId="31" fillId="0" borderId="22" xfId="0" applyNumberFormat="1" applyFont="1" applyBorder="1" applyAlignment="1">
      <alignment horizontal="left" vertical="center" wrapText="1" indent="1"/>
    </xf>
    <xf numFmtId="165" fontId="1" fillId="0" borderId="50" xfId="0" applyNumberFormat="1" applyFont="1" applyBorder="1" applyAlignment="1">
      <alignment horizontal="left" vertical="center" wrapText="1" indent="1"/>
    </xf>
    <xf numFmtId="165" fontId="29" fillId="0" borderId="7" xfId="0" applyNumberFormat="1" applyFont="1" applyBorder="1" applyAlignment="1">
      <alignment horizontal="left" vertical="center" wrapText="1" indent="1"/>
    </xf>
    <xf numFmtId="165" fontId="29" fillId="0" borderId="8" xfId="0" applyNumberFormat="1" applyFont="1" applyBorder="1" applyAlignment="1">
      <alignment horizontal="left" vertical="center" wrapText="1" indent="1"/>
    </xf>
    <xf numFmtId="165" fontId="1" fillId="0" borderId="23" xfId="0" applyNumberFormat="1" applyFont="1" applyBorder="1" applyAlignment="1">
      <alignment horizontal="left" vertical="center" wrapText="1" indent="1"/>
    </xf>
    <xf numFmtId="165" fontId="33" fillId="0" borderId="2" xfId="0" applyNumberFormat="1" applyFont="1" applyBorder="1" applyAlignment="1">
      <alignment horizontal="right" vertical="center" wrapText="1" indent="1"/>
    </xf>
    <xf numFmtId="165" fontId="31" fillId="0" borderId="13" xfId="0" applyNumberFormat="1" applyFont="1" applyBorder="1" applyAlignment="1">
      <alignment horizontal="left" vertical="center" wrapText="1" indent="1"/>
    </xf>
    <xf numFmtId="165" fontId="31" fillId="0" borderId="36" xfId="0" applyNumberFormat="1" applyFont="1" applyBorder="1" applyAlignment="1">
      <alignment horizontal="right" vertical="center" wrapText="1" indent="1"/>
    </xf>
    <xf numFmtId="165" fontId="28" fillId="0" borderId="17" xfId="0" applyNumberFormat="1" applyFont="1" applyBorder="1" applyAlignment="1" applyProtection="1">
      <alignment horizontal="right" vertical="center" wrapText="1" indent="1"/>
      <protection locked="0"/>
    </xf>
    <xf numFmtId="165" fontId="29" fillId="0" borderId="9" xfId="0" applyNumberFormat="1" applyFont="1" applyBorder="1" applyAlignment="1" applyProtection="1">
      <alignment horizontal="left" vertical="center" wrapText="1" indent="1"/>
      <protection locked="0"/>
    </xf>
    <xf numFmtId="165" fontId="33" fillId="0" borderId="7" xfId="0" applyNumberFormat="1" applyFont="1" applyBorder="1" applyAlignment="1">
      <alignment horizontal="left" vertical="center" wrapText="1" indent="1"/>
    </xf>
    <xf numFmtId="165" fontId="29" fillId="0" borderId="8" xfId="0" applyNumberFormat="1" applyFont="1" applyBorder="1" applyAlignment="1">
      <alignment horizontal="left" vertical="center" wrapText="1" indent="2"/>
    </xf>
    <xf numFmtId="165" fontId="29" fillId="0" borderId="2" xfId="0" applyNumberFormat="1" applyFont="1" applyBorder="1" applyAlignment="1">
      <alignment horizontal="left" vertical="center" wrapText="1" indent="2"/>
    </xf>
    <xf numFmtId="165" fontId="33" fillId="0" borderId="2" xfId="0" applyNumberFormat="1" applyFont="1" applyBorder="1" applyAlignment="1">
      <alignment horizontal="left" vertical="center" wrapText="1" indent="1"/>
    </xf>
    <xf numFmtId="165" fontId="29" fillId="0" borderId="9" xfId="0" applyNumberFormat="1" applyFont="1" applyBorder="1" applyAlignment="1">
      <alignment horizontal="left" vertical="center" wrapText="1" indent="1"/>
    </xf>
    <xf numFmtId="165" fontId="22" fillId="0" borderId="9" xfId="0" applyNumberFormat="1" applyFont="1" applyBorder="1" applyAlignment="1">
      <alignment horizontal="left" vertical="center" wrapText="1" indent="2"/>
    </xf>
    <xf numFmtId="165" fontId="22" fillId="0" borderId="10" xfId="0" applyNumberFormat="1" applyFont="1" applyBorder="1" applyAlignment="1">
      <alignment horizontal="left" vertical="center" wrapText="1" indent="2"/>
    </xf>
    <xf numFmtId="165" fontId="33" fillId="0" borderId="3" xfId="0" applyNumberFormat="1" applyFont="1" applyBorder="1" applyAlignment="1">
      <alignment horizontal="right" vertical="center" wrapText="1" indent="1"/>
    </xf>
    <xf numFmtId="166" fontId="29" fillId="0" borderId="53" xfId="1" applyNumberFormat="1" applyFont="1" applyBorder="1" applyProtection="1">
      <protection locked="0"/>
    </xf>
    <xf numFmtId="166" fontId="29" fillId="0" borderId="46" xfId="1" applyNumberFormat="1" applyFont="1" applyBorder="1" applyProtection="1">
      <protection locked="0"/>
    </xf>
    <xf numFmtId="166" fontId="29" fillId="0" borderId="41" xfId="1" applyNumberFormat="1" applyFont="1" applyBorder="1" applyProtection="1">
      <protection locked="0"/>
    </xf>
    <xf numFmtId="0" fontId="29" fillId="0" borderId="3" xfId="7" applyFont="1" applyBorder="1"/>
    <xf numFmtId="165" fontId="8" fillId="0" borderId="41" xfId="0" applyNumberFormat="1" applyFont="1" applyBorder="1" applyAlignment="1">
      <alignment horizontal="right" vertical="center" wrapText="1" indent="1"/>
    </xf>
    <xf numFmtId="165" fontId="22" fillId="0" borderId="37" xfId="0" applyNumberFormat="1" applyFont="1" applyBorder="1" applyAlignment="1" applyProtection="1">
      <alignment horizontal="right" vertical="center" wrapText="1" indent="1"/>
      <protection locked="0"/>
    </xf>
    <xf numFmtId="165" fontId="22" fillId="0" borderId="30" xfId="0" applyNumberFormat="1" applyFont="1" applyBorder="1" applyAlignment="1" applyProtection="1">
      <alignment horizontal="right" vertical="center" wrapText="1" indent="1"/>
      <protection locked="0"/>
    </xf>
    <xf numFmtId="165" fontId="28" fillId="0" borderId="36" xfId="0" applyNumberFormat="1" applyFont="1" applyBorder="1" applyAlignment="1" applyProtection="1">
      <alignment horizontal="right" vertical="center" wrapText="1" indent="1"/>
      <protection locked="0"/>
    </xf>
    <xf numFmtId="165" fontId="28" fillId="0" borderId="36" xfId="0" applyNumberFormat="1" applyFont="1" applyBorder="1" applyAlignment="1">
      <alignment horizontal="right" vertical="center" wrapText="1" indent="1"/>
    </xf>
    <xf numFmtId="165" fontId="20" fillId="0" borderId="0" xfId="0" applyNumberFormat="1" applyFont="1" applyAlignment="1">
      <alignment horizontal="right" vertical="center" wrapText="1" indent="1"/>
    </xf>
    <xf numFmtId="0" fontId="22" fillId="0" borderId="0" xfId="0" applyFont="1" applyAlignment="1">
      <alignment horizontal="right" vertical="center" wrapText="1" indent="1"/>
    </xf>
    <xf numFmtId="165" fontId="20" fillId="0" borderId="36" xfId="0" applyNumberFormat="1" applyFont="1" applyBorder="1" applyAlignment="1">
      <alignment horizontal="right" vertical="center" wrapText="1" indent="1"/>
    </xf>
    <xf numFmtId="165" fontId="20" fillId="0" borderId="17" xfId="0" applyNumberFormat="1" applyFont="1" applyBorder="1" applyAlignment="1">
      <alignment horizontal="right" vertical="center" wrapText="1" indent="1"/>
    </xf>
    <xf numFmtId="49" fontId="8" fillId="0" borderId="37" xfId="0" applyNumberFormat="1" applyFont="1" applyBorder="1" applyAlignment="1">
      <alignment horizontal="right" vertical="center"/>
    </xf>
    <xf numFmtId="49" fontId="8" fillId="0" borderId="54" xfId="0" applyNumberFormat="1" applyFont="1" applyBorder="1" applyAlignment="1">
      <alignment horizontal="right" vertical="center"/>
    </xf>
    <xf numFmtId="0" fontId="7" fillId="0" borderId="55" xfId="7" applyFont="1" applyBorder="1" applyAlignment="1">
      <alignment horizontal="center" vertical="center" wrapText="1"/>
    </xf>
    <xf numFmtId="0" fontId="7" fillId="0" borderId="55" xfId="7" applyFont="1" applyBorder="1" applyAlignment="1">
      <alignment vertical="center" wrapText="1"/>
    </xf>
    <xf numFmtId="165" fontId="7" fillId="0" borderId="55" xfId="7" applyNumberFormat="1" applyFont="1" applyBorder="1" applyAlignment="1">
      <alignment horizontal="right" vertical="center" wrapText="1" indent="1"/>
    </xf>
    <xf numFmtId="0" fontId="22" fillId="0" borderId="55" xfId="7" applyFont="1" applyBorder="1" applyAlignment="1" applyProtection="1">
      <alignment horizontal="right" vertical="center" wrapText="1" indent="1"/>
      <protection locked="0"/>
    </xf>
    <xf numFmtId="165" fontId="29" fillId="0" borderId="55" xfId="7" applyNumberFormat="1" applyFont="1" applyBorder="1" applyAlignment="1" applyProtection="1">
      <alignment horizontal="right" vertical="center" wrapText="1" indent="1"/>
      <protection locked="0"/>
    </xf>
    <xf numFmtId="0" fontId="16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/>
    </xf>
    <xf numFmtId="0" fontId="31" fillId="0" borderId="15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left" vertical="center" wrapText="1" indent="1"/>
    </xf>
    <xf numFmtId="0" fontId="12" fillId="0" borderId="0" xfId="7" applyAlignment="1">
      <alignment horizontal="right" vertical="center" indent="1"/>
    </xf>
    <xf numFmtId="0" fontId="40" fillId="0" borderId="2" xfId="0" applyFont="1" applyBorder="1" applyAlignment="1">
      <alignment horizontal="justify" wrapText="1"/>
    </xf>
    <xf numFmtId="0" fontId="40" fillId="0" borderId="2" xfId="0" applyFont="1" applyBorder="1" applyAlignment="1">
      <alignment wrapText="1"/>
    </xf>
    <xf numFmtId="0" fontId="40" fillId="0" borderId="27" xfId="0" applyFont="1" applyBorder="1" applyAlignment="1">
      <alignment wrapText="1"/>
    </xf>
    <xf numFmtId="0" fontId="45" fillId="0" borderId="0" xfId="0" applyFont="1" applyAlignment="1">
      <alignment horizontal="left" vertical="center" wrapText="1"/>
    </xf>
    <xf numFmtId="0" fontId="45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 wrapText="1" indent="1"/>
    </xf>
    <xf numFmtId="165" fontId="0" fillId="0" borderId="50" xfId="0" applyNumberFormat="1" applyBorder="1" applyAlignment="1">
      <alignment horizontal="left" vertical="center" wrapText="1" indent="1"/>
    </xf>
    <xf numFmtId="165" fontId="22" fillId="0" borderId="7" xfId="0" applyNumberFormat="1" applyFont="1" applyBorder="1" applyAlignment="1">
      <alignment horizontal="left" vertical="center" wrapText="1" indent="1"/>
    </xf>
    <xf numFmtId="165" fontId="22" fillId="0" borderId="56" xfId="0" applyNumberFormat="1" applyFont="1" applyBorder="1" applyAlignment="1" applyProtection="1">
      <alignment horizontal="right" vertical="center" wrapText="1" indent="1"/>
      <protection locked="0"/>
    </xf>
    <xf numFmtId="165" fontId="20" fillId="0" borderId="16" xfId="7" applyNumberFormat="1" applyFont="1" applyBorder="1" applyAlignment="1">
      <alignment horizontal="right" vertical="center" wrapText="1" indent="1"/>
    </xf>
    <xf numFmtId="165" fontId="20" fillId="0" borderId="14" xfId="7" applyNumberFormat="1" applyFont="1" applyBorder="1" applyAlignment="1">
      <alignment horizontal="right" vertical="center" wrapText="1" indent="1"/>
    </xf>
    <xf numFmtId="165" fontId="22" fillId="0" borderId="2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3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6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2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6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21" xfId="7" applyNumberFormat="1" applyFont="1" applyBorder="1" applyAlignment="1" applyProtection="1">
      <alignment horizontal="right" vertical="center" wrapText="1" indent="1"/>
      <protection locked="0"/>
    </xf>
    <xf numFmtId="165" fontId="28" fillId="0" borderId="14" xfId="7" applyNumberFormat="1" applyFont="1" applyBorder="1" applyAlignment="1">
      <alignment horizontal="right" vertical="center" wrapText="1" indent="1"/>
    </xf>
    <xf numFmtId="0" fontId="8" fillId="0" borderId="42" xfId="7" applyFont="1" applyBorder="1" applyAlignment="1">
      <alignment horizontal="center" vertical="center" wrapText="1"/>
    </xf>
    <xf numFmtId="165" fontId="26" fillId="0" borderId="57" xfId="0" applyNumberFormat="1" applyFont="1" applyBorder="1" applyAlignment="1" applyProtection="1">
      <alignment horizontal="right" vertical="center" wrapText="1"/>
      <protection locked="0"/>
    </xf>
    <xf numFmtId="0" fontId="8" fillId="0" borderId="58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20" fillId="0" borderId="15" xfId="7" applyFont="1" applyBorder="1" applyAlignment="1">
      <alignment horizontal="center" vertical="center" wrapText="1"/>
    </xf>
    <xf numFmtId="0" fontId="20" fillId="0" borderId="16" xfId="7" applyFont="1" applyBorder="1" applyAlignment="1">
      <alignment horizontal="center" vertical="center" wrapText="1"/>
    </xf>
    <xf numFmtId="165" fontId="22" fillId="0" borderId="26" xfId="7" applyNumberFormat="1" applyFont="1" applyBorder="1" applyAlignment="1">
      <alignment horizontal="right" vertical="center" wrapText="1" indent="1"/>
    </xf>
    <xf numFmtId="0" fontId="22" fillId="0" borderId="3" xfId="7" applyFont="1" applyBorder="1" applyAlignment="1">
      <alignment horizontal="left" vertical="center" wrapText="1" indent="6"/>
    </xf>
    <xf numFmtId="0" fontId="26" fillId="0" borderId="3" xfId="0" applyFont="1" applyBorder="1" applyAlignment="1">
      <alignment horizontal="left" wrapText="1" indent="1"/>
    </xf>
    <xf numFmtId="0" fontId="26" fillId="0" borderId="2" xfId="0" applyFont="1" applyBorder="1" applyAlignment="1">
      <alignment horizontal="left" wrapText="1" indent="1"/>
    </xf>
    <xf numFmtId="0" fontId="26" fillId="0" borderId="6" xfId="0" applyFont="1" applyBorder="1" applyAlignment="1">
      <alignment horizontal="left" wrapText="1" indent="1"/>
    </xf>
    <xf numFmtId="0" fontId="26" fillId="0" borderId="6" xfId="0" applyFont="1" applyBorder="1" applyAlignment="1">
      <alignment wrapText="1"/>
    </xf>
    <xf numFmtId="0" fontId="26" fillId="0" borderId="9" xfId="0" applyFont="1" applyBorder="1" applyAlignment="1">
      <alignment wrapText="1"/>
    </xf>
    <xf numFmtId="0" fontId="26" fillId="0" borderId="8" xfId="0" applyFont="1" applyBorder="1" applyAlignment="1">
      <alignment wrapText="1"/>
    </xf>
    <xf numFmtId="0" fontId="26" fillId="0" borderId="10" xfId="0" applyFont="1" applyBorder="1" applyAlignment="1">
      <alignment wrapText="1"/>
    </xf>
    <xf numFmtId="0" fontId="27" fillId="0" borderId="14" xfId="0" applyFont="1" applyBorder="1" applyAlignment="1">
      <alignment wrapText="1"/>
    </xf>
    <xf numFmtId="0" fontId="27" fillId="0" borderId="19" xfId="0" applyFont="1" applyBorder="1" applyAlignment="1">
      <alignment wrapText="1"/>
    </xf>
    <xf numFmtId="165" fontId="25" fillId="0" borderId="17" xfId="0" quotePrefix="1" applyNumberFormat="1" applyFont="1" applyBorder="1" applyAlignment="1">
      <alignment horizontal="right" vertical="center" wrapText="1" indent="1"/>
    </xf>
    <xf numFmtId="165" fontId="29" fillId="0" borderId="0" xfId="0" applyNumberFormat="1" applyFont="1" applyAlignment="1" applyProtection="1">
      <alignment horizontal="left" vertical="center" wrapText="1" indent="1"/>
      <protection locked="0"/>
    </xf>
    <xf numFmtId="165" fontId="22" fillId="0" borderId="8" xfId="0" quotePrefix="1" applyNumberFormat="1" applyFont="1" applyBorder="1" applyAlignment="1" applyProtection="1">
      <alignment horizontal="left" vertical="center" wrapText="1" indent="3"/>
      <protection locked="0"/>
    </xf>
    <xf numFmtId="165" fontId="22" fillId="0" borderId="7" xfId="0" applyNumberFormat="1" applyFont="1" applyBorder="1" applyAlignment="1" applyProtection="1">
      <alignment horizontal="left" vertical="center" wrapText="1" indent="1"/>
      <protection locked="0"/>
    </xf>
    <xf numFmtId="165" fontId="22" fillId="0" borderId="8" xfId="0" quotePrefix="1" applyNumberFormat="1" applyFont="1" applyBorder="1" applyAlignment="1" applyProtection="1">
      <alignment horizontal="left" vertical="center" wrapText="1" indent="6"/>
      <protection locked="0"/>
    </xf>
    <xf numFmtId="165" fontId="29" fillId="0" borderId="8" xfId="0" quotePrefix="1" applyNumberFormat="1" applyFont="1" applyBorder="1" applyAlignment="1" applyProtection="1">
      <alignment horizontal="left" vertical="center" wrapText="1" indent="6"/>
      <protection locked="0"/>
    </xf>
    <xf numFmtId="49" fontId="22" fillId="0" borderId="9" xfId="7" applyNumberFormat="1" applyFont="1" applyBorder="1" applyAlignment="1">
      <alignment horizontal="center" vertical="center" wrapText="1"/>
    </xf>
    <xf numFmtId="49" fontId="22" fillId="0" borderId="8" xfId="7" applyNumberFormat="1" applyFont="1" applyBorder="1" applyAlignment="1">
      <alignment horizontal="center" vertical="center" wrapText="1"/>
    </xf>
    <xf numFmtId="49" fontId="22" fillId="0" borderId="10" xfId="7" applyNumberFormat="1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wrapText="1"/>
    </xf>
    <xf numFmtId="0" fontId="26" fillId="0" borderId="9" xfId="0" applyFont="1" applyBorder="1" applyAlignment="1">
      <alignment horizontal="center" wrapText="1"/>
    </xf>
    <xf numFmtId="0" fontId="26" fillId="0" borderId="8" xfId="0" applyFont="1" applyBorder="1" applyAlignment="1">
      <alignment horizontal="center" wrapText="1"/>
    </xf>
    <xf numFmtId="0" fontId="26" fillId="0" borderId="10" xfId="0" applyFont="1" applyBorder="1" applyAlignment="1">
      <alignment horizontal="center" wrapText="1"/>
    </xf>
    <xf numFmtId="0" fontId="27" fillId="0" borderId="18" xfId="0" applyFont="1" applyBorder="1" applyAlignment="1">
      <alignment horizontal="center" wrapText="1"/>
    </xf>
    <xf numFmtId="49" fontId="22" fillId="0" borderId="11" xfId="7" applyNumberFormat="1" applyFont="1" applyBorder="1" applyAlignment="1">
      <alignment horizontal="center" vertical="center" wrapText="1"/>
    </xf>
    <xf numFmtId="49" fontId="22" fillId="0" borderId="7" xfId="7" applyNumberFormat="1" applyFont="1" applyBorder="1" applyAlignment="1">
      <alignment horizontal="center" vertical="center" wrapText="1"/>
    </xf>
    <xf numFmtId="49" fontId="22" fillId="0" borderId="12" xfId="7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165" fontId="28" fillId="0" borderId="36" xfId="7" applyNumberFormat="1" applyFont="1" applyBorder="1" applyAlignment="1">
      <alignment horizontal="right" vertical="center" wrapText="1" indent="1"/>
    </xf>
    <xf numFmtId="0" fontId="20" fillId="0" borderId="36" xfId="7" applyFont="1" applyBorder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49" fontId="29" fillId="0" borderId="11" xfId="0" applyNumberFormat="1" applyFont="1" applyBorder="1" applyAlignment="1">
      <alignment horizontal="center" vertical="center" wrapText="1"/>
    </xf>
    <xf numFmtId="49" fontId="29" fillId="0" borderId="8" xfId="0" applyNumberFormat="1" applyFont="1" applyBorder="1" applyAlignment="1">
      <alignment horizontal="center" vertical="center" wrapText="1"/>
    </xf>
    <xf numFmtId="49" fontId="29" fillId="0" borderId="9" xfId="0" applyNumberFormat="1" applyFont="1" applyBorder="1" applyAlignment="1">
      <alignment horizontal="center" vertical="center" wrapText="1"/>
    </xf>
    <xf numFmtId="0" fontId="29" fillId="0" borderId="3" xfId="7" applyFont="1" applyBorder="1" applyAlignment="1">
      <alignment horizontal="left" vertical="center" wrapText="1" indent="1"/>
    </xf>
    <xf numFmtId="0" fontId="29" fillId="0" borderId="2" xfId="7" applyFont="1" applyBorder="1" applyAlignment="1">
      <alignment horizontal="left" vertical="center" wrapText="1" indent="1"/>
    </xf>
    <xf numFmtId="165" fontId="29" fillId="0" borderId="26" xfId="7" applyNumberFormat="1" applyFont="1" applyBorder="1" applyAlignment="1" applyProtection="1">
      <alignment horizontal="right" vertical="center" wrapText="1" indent="1"/>
      <protection locked="0"/>
    </xf>
    <xf numFmtId="165" fontId="20" fillId="0" borderId="17" xfId="7" applyNumberFormat="1" applyFont="1" applyBorder="1" applyAlignment="1" applyProtection="1">
      <alignment horizontal="right" vertical="center" wrapText="1" indent="1"/>
      <protection locked="0"/>
    </xf>
    <xf numFmtId="165" fontId="29" fillId="0" borderId="3" xfId="7" applyNumberFormat="1" applyFont="1" applyBorder="1" applyAlignment="1" applyProtection="1">
      <alignment horizontal="right" vertical="center" wrapText="1" indent="1"/>
      <protection locked="0"/>
    </xf>
    <xf numFmtId="0" fontId="27" fillId="0" borderId="13" xfId="0" applyFont="1" applyBorder="1" applyAlignment="1">
      <alignment vertical="center" wrapText="1"/>
    </xf>
    <xf numFmtId="0" fontId="27" fillId="0" borderId="18" xfId="0" applyFont="1" applyBorder="1" applyAlignment="1">
      <alignment vertical="center" wrapText="1"/>
    </xf>
    <xf numFmtId="165" fontId="20" fillId="0" borderId="14" xfId="7" applyNumberFormat="1" applyFont="1" applyBorder="1" applyAlignment="1" applyProtection="1">
      <alignment horizontal="right" vertical="center" wrapText="1" indent="1"/>
      <protection locked="0"/>
    </xf>
    <xf numFmtId="165" fontId="20" fillId="0" borderId="36" xfId="7" applyNumberFormat="1" applyFont="1" applyBorder="1" applyAlignment="1" applyProtection="1">
      <alignment horizontal="right" vertical="center" wrapText="1" indent="1"/>
      <protection locked="0"/>
    </xf>
    <xf numFmtId="0" fontId="31" fillId="0" borderId="13" xfId="7" applyFont="1" applyBorder="1" applyAlignment="1">
      <alignment horizontal="center" vertical="center"/>
    </xf>
    <xf numFmtId="0" fontId="35" fillId="0" borderId="0" xfId="7" applyFont="1"/>
    <xf numFmtId="0" fontId="28" fillId="0" borderId="13" xfId="7" applyFont="1" applyBorder="1" applyAlignment="1">
      <alignment horizontal="center" vertical="center"/>
    </xf>
    <xf numFmtId="49" fontId="19" fillId="0" borderId="2" xfId="0" applyNumberFormat="1" applyFont="1" applyBorder="1" applyAlignment="1" applyProtection="1">
      <alignment horizontal="center" vertical="center" wrapText="1"/>
      <protection locked="0"/>
    </xf>
    <xf numFmtId="165" fontId="6" fillId="0" borderId="0" xfId="0" applyNumberFormat="1" applyFont="1" applyAlignment="1">
      <alignment horizontal="right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 wrapText="1"/>
    </xf>
    <xf numFmtId="0" fontId="22" fillId="0" borderId="1" xfId="8" applyFont="1" applyBorder="1" applyAlignment="1">
      <alignment horizontal="left" vertical="center" wrapText="1" indent="1"/>
    </xf>
    <xf numFmtId="167" fontId="31" fillId="0" borderId="6" xfId="7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vertical="center" wrapText="1"/>
    </xf>
    <xf numFmtId="0" fontId="20" fillId="0" borderId="18" xfId="7" applyFont="1" applyBorder="1" applyAlignment="1">
      <alignment horizontal="left" vertical="center" wrapText="1" indent="1"/>
    </xf>
    <xf numFmtId="0" fontId="20" fillId="0" borderId="19" xfId="7" applyFont="1" applyBorder="1" applyAlignment="1">
      <alignment vertical="center" wrapText="1"/>
    </xf>
    <xf numFmtId="165" fontId="20" fillId="0" borderId="38" xfId="7" applyNumberFormat="1" applyFont="1" applyBorder="1" applyAlignment="1">
      <alignment horizontal="right" vertical="center" wrapText="1" indent="1"/>
    </xf>
    <xf numFmtId="0" fontId="22" fillId="0" borderId="27" xfId="7" applyFont="1" applyBorder="1" applyAlignment="1">
      <alignment horizontal="left" vertical="center" wrapText="1" indent="7"/>
    </xf>
    <xf numFmtId="165" fontId="27" fillId="0" borderId="17" xfId="0" applyNumberFormat="1" applyFont="1" applyBorder="1" applyAlignment="1" applyProtection="1">
      <alignment horizontal="right" vertical="center" wrapText="1" indent="1"/>
      <protection locked="0"/>
    </xf>
    <xf numFmtId="0" fontId="20" fillId="0" borderId="13" xfId="7" applyFont="1" applyBorder="1" applyAlignment="1">
      <alignment horizontal="left" vertical="center" wrapText="1"/>
    </xf>
    <xf numFmtId="165" fontId="33" fillId="0" borderId="1" xfId="0" applyNumberFormat="1" applyFont="1" applyBorder="1" applyAlignment="1">
      <alignment horizontal="right" vertical="center" wrapText="1" indent="1"/>
    </xf>
    <xf numFmtId="49" fontId="28" fillId="0" borderId="13" xfId="7" applyNumberFormat="1" applyFont="1" applyBorder="1" applyAlignment="1">
      <alignment horizontal="center" vertical="center" wrapText="1"/>
    </xf>
    <xf numFmtId="165" fontId="20" fillId="0" borderId="60" xfId="7" applyNumberFormat="1" applyFont="1" applyBorder="1" applyAlignment="1">
      <alignment horizontal="right" vertical="center" wrapText="1" indent="1"/>
    </xf>
    <xf numFmtId="165" fontId="22" fillId="0" borderId="53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61" xfId="7" applyNumberFormat="1" applyFont="1" applyBorder="1" applyAlignment="1" applyProtection="1">
      <alignment horizontal="right" vertical="center" wrapText="1" indent="1"/>
      <protection locked="0"/>
    </xf>
    <xf numFmtId="165" fontId="20" fillId="0" borderId="54" xfId="7" applyNumberFormat="1" applyFont="1" applyBorder="1" applyAlignment="1">
      <alignment horizontal="right" vertical="center" wrapText="1" indent="1"/>
    </xf>
    <xf numFmtId="165" fontId="27" fillId="0" borderId="36" xfId="0" applyNumberFormat="1" applyFont="1" applyBorder="1" applyAlignment="1">
      <alignment horizontal="right" vertical="center" wrapText="1" indent="1"/>
    </xf>
    <xf numFmtId="165" fontId="27" fillId="0" borderId="36" xfId="0" applyNumberFormat="1" applyFont="1" applyBorder="1" applyAlignment="1" applyProtection="1">
      <alignment horizontal="right" vertical="center" wrapText="1" indent="1"/>
      <protection locked="0"/>
    </xf>
    <xf numFmtId="165" fontId="25" fillId="0" borderId="36" xfId="0" quotePrefix="1" applyNumberFormat="1" applyFont="1" applyBorder="1" applyAlignment="1">
      <alignment horizontal="right" vertical="center" wrapText="1" indent="1"/>
    </xf>
    <xf numFmtId="165" fontId="22" fillId="0" borderId="4" xfId="7" applyNumberFormat="1" applyFont="1" applyBorder="1" applyAlignment="1" applyProtection="1">
      <alignment horizontal="right" vertical="center" wrapText="1" indent="1"/>
      <protection locked="0"/>
    </xf>
    <xf numFmtId="165" fontId="22" fillId="0" borderId="27" xfId="7" applyNumberFormat="1" applyFont="1" applyBorder="1" applyAlignment="1" applyProtection="1">
      <alignment horizontal="right" vertical="center" wrapText="1" indent="1"/>
      <protection locked="0"/>
    </xf>
    <xf numFmtId="165" fontId="20" fillId="0" borderId="19" xfId="7" applyNumberFormat="1" applyFont="1" applyBorder="1" applyAlignment="1">
      <alignment horizontal="right" vertical="center" wrapText="1" indent="1"/>
    </xf>
    <xf numFmtId="165" fontId="27" fillId="0" borderId="14" xfId="0" applyNumberFormat="1" applyFont="1" applyBorder="1" applyAlignment="1">
      <alignment horizontal="right" vertical="center" wrapText="1" indent="1"/>
    </xf>
    <xf numFmtId="165" fontId="27" fillId="0" borderId="14" xfId="0" applyNumberFormat="1" applyFont="1" applyBorder="1" applyAlignment="1" applyProtection="1">
      <alignment horizontal="right" vertical="center" wrapText="1" indent="1"/>
      <protection locked="0"/>
    </xf>
    <xf numFmtId="165" fontId="25" fillId="0" borderId="14" xfId="0" quotePrefix="1" applyNumberFormat="1" applyFont="1" applyBorder="1" applyAlignment="1">
      <alignment horizontal="right" vertical="center" wrapText="1" indent="1"/>
    </xf>
    <xf numFmtId="0" fontId="20" fillId="0" borderId="60" xfId="7" applyFont="1" applyBorder="1" applyAlignment="1">
      <alignment horizontal="center" vertical="center" wrapText="1"/>
    </xf>
    <xf numFmtId="0" fontId="28" fillId="0" borderId="19" xfId="7" applyFont="1" applyBorder="1" applyAlignment="1">
      <alignment vertical="center" wrapText="1"/>
    </xf>
    <xf numFmtId="165" fontId="28" fillId="0" borderId="19" xfId="7" applyNumberFormat="1" applyFont="1" applyBorder="1" applyAlignment="1">
      <alignment horizontal="right" vertical="center" wrapText="1" indent="1"/>
    </xf>
    <xf numFmtId="165" fontId="28" fillId="0" borderId="54" xfId="7" applyNumberFormat="1" applyFont="1" applyBorder="1" applyAlignment="1">
      <alignment horizontal="right" vertical="center" wrapText="1" indent="1"/>
    </xf>
    <xf numFmtId="0" fontId="22" fillId="0" borderId="55" xfId="7" applyFont="1" applyBorder="1" applyAlignment="1">
      <alignment horizontal="right" vertical="center" wrapText="1" indent="1"/>
    </xf>
    <xf numFmtId="165" fontId="29" fillId="0" borderId="55" xfId="7" applyNumberFormat="1" applyFont="1" applyBorder="1" applyAlignment="1">
      <alignment horizontal="right" vertical="center" wrapText="1" indent="1"/>
    </xf>
    <xf numFmtId="165" fontId="28" fillId="0" borderId="14" xfId="7" applyNumberFormat="1" applyFont="1" applyBorder="1" applyAlignment="1" applyProtection="1">
      <alignment horizontal="right" vertical="center" wrapText="1" indent="1"/>
      <protection locked="0"/>
    </xf>
    <xf numFmtId="165" fontId="28" fillId="0" borderId="36" xfId="7" applyNumberFormat="1" applyFont="1" applyBorder="1" applyAlignment="1" applyProtection="1">
      <alignment horizontal="right" vertical="center" wrapText="1" indent="1"/>
      <protection locked="0"/>
    </xf>
    <xf numFmtId="165" fontId="25" fillId="0" borderId="14" xfId="0" quotePrefix="1" applyNumberFormat="1" applyFont="1" applyBorder="1" applyAlignment="1" applyProtection="1">
      <alignment horizontal="right" vertical="center" wrapText="1" indent="1"/>
      <protection locked="0"/>
    </xf>
    <xf numFmtId="165" fontId="25" fillId="0" borderId="36" xfId="0" quotePrefix="1" applyNumberFormat="1" applyFont="1" applyBorder="1" applyAlignment="1" applyProtection="1">
      <alignment horizontal="right" vertical="center" wrapText="1" indent="1"/>
      <protection locked="0"/>
    </xf>
    <xf numFmtId="0" fontId="26" fillId="0" borderId="6" xfId="0" applyFont="1" applyBorder="1" applyAlignment="1">
      <alignment horizontal="left" indent="1"/>
    </xf>
    <xf numFmtId="0" fontId="28" fillId="0" borderId="14" xfId="7" applyFont="1" applyBorder="1" applyAlignment="1">
      <alignment horizontal="center" vertical="center"/>
    </xf>
    <xf numFmtId="0" fontId="28" fillId="0" borderId="17" xfId="7" applyFont="1" applyBorder="1" applyAlignment="1">
      <alignment horizontal="center" vertical="center"/>
    </xf>
    <xf numFmtId="0" fontId="26" fillId="0" borderId="6" xfId="0" applyFont="1" applyBorder="1"/>
    <xf numFmtId="165" fontId="28" fillId="0" borderId="38" xfId="0" applyNumberFormat="1" applyFont="1" applyBorder="1" applyAlignment="1">
      <alignment horizontal="center" vertical="center" wrapText="1"/>
    </xf>
    <xf numFmtId="165" fontId="20" fillId="0" borderId="38" xfId="0" applyNumberFormat="1" applyFont="1" applyBorder="1" applyAlignment="1">
      <alignment horizontal="center" vertical="center" wrapText="1"/>
    </xf>
    <xf numFmtId="166" fontId="47" fillId="0" borderId="3" xfId="1" applyNumberFormat="1" applyFont="1" applyBorder="1" applyProtection="1">
      <protection locked="0"/>
    </xf>
    <xf numFmtId="166" fontId="47" fillId="0" borderId="26" xfId="1" applyNumberFormat="1" applyFont="1" applyBorder="1"/>
    <xf numFmtId="166" fontId="47" fillId="0" borderId="2" xfId="1" applyNumberFormat="1" applyFont="1" applyBorder="1" applyProtection="1">
      <protection locked="0"/>
    </xf>
    <xf numFmtId="166" fontId="47" fillId="0" borderId="20" xfId="1" applyNumberFormat="1" applyFont="1" applyBorder="1"/>
    <xf numFmtId="166" fontId="47" fillId="0" borderId="6" xfId="1" applyNumberFormat="1" applyFont="1" applyBorder="1" applyProtection="1">
      <protection locked="0"/>
    </xf>
    <xf numFmtId="166" fontId="48" fillId="0" borderId="14" xfId="7" applyNumberFormat="1" applyFont="1" applyBorder="1"/>
    <xf numFmtId="166" fontId="48" fillId="0" borderId="17" xfId="7" applyNumberFormat="1" applyFont="1" applyBorder="1"/>
    <xf numFmtId="49" fontId="47" fillId="0" borderId="14" xfId="0" applyNumberFormat="1" applyFont="1" applyBorder="1" applyAlignment="1" applyProtection="1">
      <alignment horizontal="center" vertical="center" wrapText="1"/>
      <protection locked="0"/>
    </xf>
    <xf numFmtId="165" fontId="47" fillId="0" borderId="22" xfId="0" applyNumberFormat="1" applyFont="1" applyBorder="1" applyAlignment="1">
      <alignment vertical="center" wrapText="1"/>
    </xf>
    <xf numFmtId="165" fontId="47" fillId="0" borderId="13" xfId="0" applyNumberFormat="1" applyFont="1" applyBorder="1" applyAlignment="1">
      <alignment vertical="center" wrapText="1"/>
    </xf>
    <xf numFmtId="165" fontId="47" fillId="0" borderId="14" xfId="0" applyNumberFormat="1" applyFont="1" applyBorder="1" applyAlignment="1">
      <alignment vertical="center" wrapText="1"/>
    </xf>
    <xf numFmtId="165" fontId="47" fillId="0" borderId="17" xfId="0" applyNumberFormat="1" applyFont="1" applyBorder="1" applyAlignment="1">
      <alignment vertical="center" wrapText="1"/>
    </xf>
    <xf numFmtId="49" fontId="47" fillId="0" borderId="2" xfId="0" applyNumberFormat="1" applyFont="1" applyBorder="1" applyAlignment="1" applyProtection="1">
      <alignment horizontal="center" vertical="center" wrapText="1"/>
      <protection locked="0"/>
    </xf>
    <xf numFmtId="165" fontId="47" fillId="0" borderId="23" xfId="0" applyNumberFormat="1" applyFont="1" applyBorder="1" applyAlignment="1" applyProtection="1">
      <alignment vertical="center" wrapText="1"/>
      <protection locked="0"/>
    </xf>
    <xf numFmtId="165" fontId="47" fillId="0" borderId="8" xfId="0" applyNumberFormat="1" applyFont="1" applyBorder="1" applyAlignment="1" applyProtection="1">
      <alignment vertical="center" wrapText="1"/>
      <protection locked="0"/>
    </xf>
    <xf numFmtId="165" fontId="47" fillId="0" borderId="2" xfId="0" applyNumberFormat="1" applyFont="1" applyBorder="1" applyAlignment="1" applyProtection="1">
      <alignment vertical="center" wrapText="1"/>
      <protection locked="0"/>
    </xf>
    <xf numFmtId="165" fontId="47" fillId="0" borderId="20" xfId="0" applyNumberFormat="1" applyFont="1" applyBorder="1" applyAlignment="1" applyProtection="1">
      <alignment vertical="center" wrapText="1"/>
      <protection locked="0"/>
    </xf>
    <xf numFmtId="49" fontId="47" fillId="0" borderId="6" xfId="0" applyNumberFormat="1" applyFont="1" applyBorder="1" applyAlignment="1" applyProtection="1">
      <alignment horizontal="center" vertical="center" wrapText="1"/>
      <protection locked="0"/>
    </xf>
    <xf numFmtId="165" fontId="47" fillId="0" borderId="24" xfId="0" applyNumberFormat="1" applyFont="1" applyBorder="1" applyAlignment="1" applyProtection="1">
      <alignment vertical="center" wrapText="1"/>
      <protection locked="0"/>
    </xf>
    <xf numFmtId="165" fontId="47" fillId="0" borderId="10" xfId="0" applyNumberFormat="1" applyFont="1" applyBorder="1" applyAlignment="1" applyProtection="1">
      <alignment vertical="center" wrapText="1"/>
      <protection locked="0"/>
    </xf>
    <xf numFmtId="165" fontId="47" fillId="0" borderId="6" xfId="0" applyNumberFormat="1" applyFont="1" applyBorder="1" applyAlignment="1" applyProtection="1">
      <alignment vertical="center" wrapText="1"/>
      <protection locked="0"/>
    </xf>
    <xf numFmtId="165" fontId="47" fillId="0" borderId="21" xfId="0" applyNumberFormat="1" applyFont="1" applyBorder="1" applyAlignment="1" applyProtection="1">
      <alignment vertical="center" wrapText="1"/>
      <protection locked="0"/>
    </xf>
    <xf numFmtId="49" fontId="47" fillId="0" borderId="56" xfId="0" applyNumberFormat="1" applyFont="1" applyBorder="1" applyAlignment="1" applyProtection="1">
      <alignment horizontal="center" vertical="center" wrapText="1"/>
      <protection locked="0"/>
    </xf>
    <xf numFmtId="165" fontId="47" fillId="0" borderId="50" xfId="0" applyNumberFormat="1" applyFont="1" applyBorder="1" applyAlignment="1" applyProtection="1">
      <alignment vertical="center" wrapText="1"/>
      <protection locked="0"/>
    </xf>
    <xf numFmtId="165" fontId="47" fillId="0" borderId="7" xfId="0" applyNumberFormat="1" applyFont="1" applyBorder="1" applyAlignment="1" applyProtection="1">
      <alignment vertical="center" wrapText="1"/>
      <protection locked="0"/>
    </xf>
    <xf numFmtId="165" fontId="47" fillId="0" borderId="1" xfId="0" applyNumberFormat="1" applyFont="1" applyBorder="1" applyAlignment="1" applyProtection="1">
      <alignment vertical="center" wrapText="1"/>
      <protection locked="0"/>
    </xf>
    <xf numFmtId="165" fontId="47" fillId="0" borderId="30" xfId="0" applyNumberFormat="1" applyFont="1" applyBorder="1" applyAlignment="1" applyProtection="1">
      <alignment vertical="center" wrapText="1"/>
      <protection locked="0"/>
    </xf>
    <xf numFmtId="165" fontId="47" fillId="2" borderId="49" xfId="0" applyNumberFormat="1" applyFont="1" applyFill="1" applyBorder="1" applyAlignment="1">
      <alignment horizontal="left" vertical="center" wrapText="1" indent="2"/>
    </xf>
    <xf numFmtId="165" fontId="49" fillId="0" borderId="1" xfId="8" applyNumberFormat="1" applyFont="1" applyBorder="1" applyAlignment="1" applyProtection="1">
      <alignment vertical="center"/>
      <protection locked="0"/>
    </xf>
    <xf numFmtId="165" fontId="49" fillId="0" borderId="2" xfId="8" applyNumberFormat="1" applyFont="1" applyBorder="1" applyAlignment="1" applyProtection="1">
      <alignment vertical="center"/>
      <protection locked="0"/>
    </xf>
    <xf numFmtId="165" fontId="49" fillId="0" borderId="3" xfId="8" applyNumberFormat="1" applyFont="1" applyBorder="1" applyAlignment="1" applyProtection="1">
      <alignment vertical="center"/>
      <protection locked="0"/>
    </xf>
    <xf numFmtId="165" fontId="50" fillId="0" borderId="14" xfId="8" applyNumberFormat="1" applyFont="1" applyBorder="1" applyAlignment="1">
      <alignment vertical="center"/>
    </xf>
    <xf numFmtId="165" fontId="50" fillId="0" borderId="14" xfId="8" applyNumberFormat="1" applyFont="1" applyBorder="1"/>
    <xf numFmtId="3" fontId="51" fillId="0" borderId="20" xfId="0" applyNumberFormat="1" applyFont="1" applyBorder="1" applyAlignment="1" applyProtection="1">
      <alignment horizontal="right" vertical="center" indent="1"/>
      <protection locked="0"/>
    </xf>
    <xf numFmtId="3" fontId="51" fillId="0" borderId="21" xfId="0" applyNumberFormat="1" applyFont="1" applyBorder="1" applyAlignment="1" applyProtection="1">
      <alignment horizontal="right" vertical="center" indent="1"/>
      <protection locked="0"/>
    </xf>
    <xf numFmtId="3" fontId="52" fillId="0" borderId="17" xfId="0" applyNumberFormat="1" applyFont="1" applyBorder="1" applyAlignment="1">
      <alignment horizontal="right" vertical="center" indent="1"/>
    </xf>
    <xf numFmtId="0" fontId="36" fillId="0" borderId="29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left" vertical="center" wrapText="1"/>
    </xf>
    <xf numFmtId="165" fontId="22" fillId="0" borderId="21" xfId="7" applyNumberFormat="1" applyFont="1" applyBorder="1" applyAlignment="1" applyProtection="1">
      <alignment horizontal="right" vertical="center" wrapText="1"/>
      <protection locked="0"/>
    </xf>
    <xf numFmtId="0" fontId="15" fillId="0" borderId="0" xfId="7" applyFont="1" applyAlignment="1">
      <alignment vertical="center"/>
    </xf>
    <xf numFmtId="165" fontId="29" fillId="0" borderId="21" xfId="7" applyNumberFormat="1" applyFont="1" applyBorder="1" applyAlignment="1" applyProtection="1">
      <alignment horizontal="right" vertical="center" wrapText="1"/>
      <protection locked="0"/>
    </xf>
    <xf numFmtId="0" fontId="26" fillId="0" borderId="1" xfId="0" applyFont="1" applyBorder="1" applyAlignment="1">
      <alignment horizontal="left" vertical="center" wrapText="1" indent="1"/>
    </xf>
    <xf numFmtId="0" fontId="23" fillId="0" borderId="0" xfId="0" applyFont="1" applyProtection="1">
      <protection locked="0"/>
    </xf>
    <xf numFmtId="0" fontId="4" fillId="0" borderId="13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17" xfId="7" applyFont="1" applyBorder="1" applyAlignment="1">
      <alignment horizontal="center" vertical="center" wrapText="1"/>
    </xf>
    <xf numFmtId="0" fontId="8" fillId="0" borderId="15" xfId="7" applyFont="1" applyBorder="1" applyAlignment="1">
      <alignment horizontal="center" vertical="center" wrapText="1"/>
    </xf>
    <xf numFmtId="0" fontId="8" fillId="0" borderId="16" xfId="7" applyFont="1" applyBorder="1" applyAlignment="1">
      <alignment horizontal="center" vertical="center" wrapText="1"/>
    </xf>
    <xf numFmtId="0" fontId="8" fillId="0" borderId="29" xfId="7" applyFont="1" applyBorder="1" applyAlignment="1">
      <alignment horizontal="center" vertical="center" wrapText="1"/>
    </xf>
    <xf numFmtId="49" fontId="22" fillId="0" borderId="10" xfId="7" applyNumberFormat="1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wrapText="1" indent="1"/>
    </xf>
    <xf numFmtId="49" fontId="22" fillId="0" borderId="13" xfId="7" applyNumberFormat="1" applyFont="1" applyBorder="1" applyAlignment="1">
      <alignment horizontal="left" vertical="center" wrapText="1" indent="1"/>
    </xf>
    <xf numFmtId="0" fontId="26" fillId="0" borderId="14" xfId="0" applyFont="1" applyBorder="1" applyAlignment="1">
      <alignment horizontal="left" vertical="center" wrapText="1" indent="1"/>
    </xf>
    <xf numFmtId="165" fontId="29" fillId="0" borderId="17" xfId="7" applyNumberFormat="1" applyFont="1" applyBorder="1" applyAlignment="1" applyProtection="1">
      <alignment horizontal="right" vertical="center" wrapText="1" indent="1"/>
      <protection locked="0"/>
    </xf>
    <xf numFmtId="0" fontId="26" fillId="0" borderId="27" xfId="0" applyFont="1" applyBorder="1" applyAlignment="1">
      <alignment horizontal="left" vertical="center" wrapText="1" indent="1"/>
    </xf>
    <xf numFmtId="165" fontId="29" fillId="0" borderId="28" xfId="7" applyNumberFormat="1" applyFont="1" applyBorder="1" applyAlignment="1" applyProtection="1">
      <alignment horizontal="right" vertical="center" wrapText="1" indent="1"/>
      <protection locked="0"/>
    </xf>
    <xf numFmtId="0" fontId="22" fillId="0" borderId="14" xfId="7" applyFont="1" applyBorder="1" applyAlignment="1">
      <alignment horizontal="left" vertical="center" wrapText="1" indent="1"/>
    </xf>
    <xf numFmtId="165" fontId="22" fillId="0" borderId="36" xfId="7" applyNumberFormat="1" applyFont="1" applyBorder="1" applyAlignment="1" applyProtection="1">
      <alignment horizontal="right" vertical="center" wrapText="1" indent="1"/>
      <protection locked="0"/>
    </xf>
    <xf numFmtId="165" fontId="27" fillId="0" borderId="17" xfId="0" quotePrefix="1" applyNumberFormat="1" applyFont="1" applyBorder="1" applyAlignment="1">
      <alignment horizontal="right" vertical="center" wrapText="1" indent="1"/>
    </xf>
    <xf numFmtId="0" fontId="27" fillId="0" borderId="19" xfId="0" applyFont="1" applyBorder="1" applyAlignment="1">
      <alignment horizontal="left" vertical="center" wrapText="1" indent="1"/>
    </xf>
    <xf numFmtId="0" fontId="29" fillId="0" borderId="0" xfId="7" applyFont="1"/>
    <xf numFmtId="0" fontId="53" fillId="0" borderId="0" xfId="0" applyFont="1"/>
    <xf numFmtId="0" fontId="21" fillId="0" borderId="35" xfId="0" applyFont="1" applyBorder="1" applyAlignment="1" applyProtection="1">
      <alignment horizontal="right" vertical="center"/>
      <protection locked="0"/>
    </xf>
    <xf numFmtId="0" fontId="21" fillId="0" borderId="35" xfId="0" applyFont="1" applyBorder="1" applyAlignment="1">
      <alignment horizontal="right"/>
    </xf>
    <xf numFmtId="0" fontId="21" fillId="0" borderId="35" xfId="0" applyFont="1" applyBorder="1" applyAlignment="1">
      <alignment horizontal="right" vertical="center"/>
    </xf>
    <xf numFmtId="165" fontId="21" fillId="0" borderId="0" xfId="0" applyNumberFormat="1" applyFont="1" applyAlignment="1" applyProtection="1">
      <alignment horizontal="right" vertical="center"/>
      <protection locked="0"/>
    </xf>
    <xf numFmtId="165" fontId="21" fillId="0" borderId="0" xfId="0" applyNumberFormat="1" applyFont="1" applyAlignment="1">
      <alignment horizontal="right" vertical="center"/>
    </xf>
    <xf numFmtId="0" fontId="59" fillId="0" borderId="0" xfId="0" applyFont="1"/>
    <xf numFmtId="0" fontId="59" fillId="0" borderId="0" xfId="0" applyFont="1" applyAlignment="1">
      <alignment horizontal="justify" vertical="top" wrapText="1"/>
    </xf>
    <xf numFmtId="0" fontId="60" fillId="4" borderId="0" xfId="0" applyFont="1" applyFill="1" applyAlignment="1">
      <alignment horizontal="center" vertical="center"/>
    </xf>
    <xf numFmtId="0" fontId="60" fillId="4" borderId="0" xfId="0" applyFont="1" applyFill="1" applyAlignment="1">
      <alignment horizontal="center" vertical="top" wrapText="1"/>
    </xf>
    <xf numFmtId="0" fontId="54" fillId="0" borderId="0" xfId="0" applyFont="1"/>
    <xf numFmtId="0" fontId="35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6" fillId="0" borderId="0" xfId="0" applyFont="1" applyAlignment="1" applyProtection="1">
      <alignment horizontal="right" vertical="top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" fontId="54" fillId="0" borderId="0" xfId="0" applyNumberFormat="1" applyFont="1"/>
    <xf numFmtId="14" fontId="54" fillId="0" borderId="0" xfId="0" applyNumberFormat="1" applyFont="1"/>
    <xf numFmtId="165" fontId="3" fillId="0" borderId="0" xfId="0" applyNumberFormat="1" applyFont="1" applyAlignment="1" applyProtection="1">
      <alignment horizontal="left" vertical="center" wrapText="1"/>
      <protection locked="0"/>
    </xf>
    <xf numFmtId="165" fontId="19" fillId="0" borderId="0" xfId="0" applyNumberFormat="1" applyFont="1" applyAlignment="1" applyProtection="1">
      <alignment vertical="center" wrapText="1"/>
      <protection locked="0"/>
    </xf>
    <xf numFmtId="0" fontId="8" fillId="0" borderId="5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8" fillId="0" borderId="37" xfId="0" quotePrefix="1" applyFont="1" applyBorder="1" applyAlignment="1" applyProtection="1">
      <alignment horizontal="right" vertical="center" indent="1"/>
      <protection locked="0"/>
    </xf>
    <xf numFmtId="0" fontId="8" fillId="0" borderId="59" xfId="0" applyFont="1" applyBorder="1" applyAlignment="1" applyProtection="1">
      <alignment vertic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49" fontId="8" fillId="0" borderId="54" xfId="0" applyNumberFormat="1" applyFont="1" applyBorder="1" applyAlignment="1" applyProtection="1">
      <alignment horizontal="right" vertical="center" indent="1"/>
      <protection locked="0"/>
    </xf>
    <xf numFmtId="0" fontId="8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right"/>
      <protection locked="0"/>
    </xf>
    <xf numFmtId="0" fontId="8" fillId="0" borderId="43" xfId="0" applyFont="1" applyBorder="1" applyAlignment="1" applyProtection="1">
      <alignment horizontal="center" vertical="center" wrapText="1"/>
      <protection locked="0"/>
    </xf>
    <xf numFmtId="0" fontId="8" fillId="0" borderId="16" xfId="0" applyFont="1" applyBorder="1" applyAlignment="1" applyProtection="1">
      <alignment horizontal="center" vertical="center" wrapText="1"/>
      <protection locked="0"/>
    </xf>
    <xf numFmtId="0" fontId="8" fillId="0" borderId="29" xfId="0" applyFont="1" applyBorder="1" applyAlignment="1" applyProtection="1">
      <alignment horizontal="right" vertical="center" wrapText="1" indent="1"/>
      <protection locked="0"/>
    </xf>
    <xf numFmtId="0" fontId="20" fillId="0" borderId="13" xfId="0" applyFont="1" applyBorder="1" applyAlignment="1" applyProtection="1">
      <alignment horizontal="center" vertical="center" wrapText="1"/>
      <protection locked="0"/>
    </xf>
    <xf numFmtId="0" fontId="20" fillId="0" borderId="14" xfId="0" applyFont="1" applyBorder="1" applyAlignment="1" applyProtection="1">
      <alignment horizontal="center" vertical="center" wrapText="1"/>
      <protection locked="0"/>
    </xf>
    <xf numFmtId="0" fontId="20" fillId="0" borderId="17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8" fillId="0" borderId="40" xfId="0" applyFont="1" applyBorder="1" applyAlignment="1" applyProtection="1">
      <alignment horizontal="center" vertical="center" wrapText="1"/>
      <protection locked="0"/>
    </xf>
    <xf numFmtId="165" fontId="8" fillId="0" borderId="41" xfId="0" applyNumberFormat="1" applyFont="1" applyBorder="1" applyAlignment="1" applyProtection="1">
      <alignment horizontal="right" vertical="center" wrapText="1" inden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horizontal="right" vertical="center" wrapText="1" indent="1"/>
      <protection locked="0"/>
    </xf>
    <xf numFmtId="165" fontId="61" fillId="0" borderId="0" xfId="0" applyNumberFormat="1" applyFont="1" applyAlignment="1">
      <alignment horizontal="right" vertical="center" wrapText="1" indent="1"/>
    </xf>
    <xf numFmtId="49" fontId="8" fillId="0" borderId="37" xfId="0" applyNumberFormat="1" applyFont="1" applyBorder="1" applyAlignment="1" applyProtection="1">
      <alignment horizontal="right" vertical="center"/>
      <protection locked="0"/>
    </xf>
    <xf numFmtId="0" fontId="8" fillId="0" borderId="59" xfId="0" applyFont="1" applyBorder="1" applyAlignment="1" applyProtection="1">
      <alignment horizontal="center" vertical="center" wrapText="1"/>
      <protection locked="0"/>
    </xf>
    <xf numFmtId="49" fontId="8" fillId="0" borderId="54" xfId="0" applyNumberFormat="1" applyFont="1" applyBorder="1" applyAlignment="1" applyProtection="1">
      <alignment horizontal="right" vertical="center"/>
      <protection locked="0"/>
    </xf>
    <xf numFmtId="0" fontId="8" fillId="0" borderId="29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65" fontId="0" fillId="0" borderId="0" xfId="0" applyNumberFormat="1" applyAlignment="1" applyProtection="1">
      <alignment vertical="center" wrapText="1"/>
      <protection locked="0"/>
    </xf>
    <xf numFmtId="165" fontId="61" fillId="0" borderId="0" xfId="0" applyNumberFormat="1" applyFont="1" applyAlignment="1">
      <alignment vertical="center" wrapText="1"/>
    </xf>
    <xf numFmtId="0" fontId="12" fillId="0" borderId="0" xfId="7" applyProtection="1">
      <protection locked="0"/>
    </xf>
    <xf numFmtId="0" fontId="23" fillId="0" borderId="0" xfId="7" applyFont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horizontal="center"/>
      <protection locked="0"/>
    </xf>
    <xf numFmtId="0" fontId="12" fillId="0" borderId="0" xfId="7" applyAlignment="1" applyProtection="1">
      <alignment horizontal="right" vertical="center" indent="1"/>
      <protection locked="0"/>
    </xf>
    <xf numFmtId="0" fontId="8" fillId="0" borderId="13" xfId="7" applyFont="1" applyBorder="1" applyAlignment="1" applyProtection="1">
      <alignment horizontal="center" vertical="center" wrapText="1"/>
      <protection locked="0"/>
    </xf>
    <xf numFmtId="0" fontId="8" fillId="0" borderId="14" xfId="7" applyFont="1" applyBorder="1" applyAlignment="1" applyProtection="1">
      <alignment horizontal="center" vertical="center" wrapText="1"/>
      <protection locked="0"/>
    </xf>
    <xf numFmtId="0" fontId="8" fillId="0" borderId="17" xfId="7" applyFont="1" applyBorder="1" applyAlignment="1" applyProtection="1">
      <alignment horizontal="center" vertical="center" wrapText="1"/>
      <protection locked="0"/>
    </xf>
    <xf numFmtId="0" fontId="29" fillId="0" borderId="0" xfId="7" applyFont="1" applyProtection="1">
      <protection locked="0"/>
    </xf>
    <xf numFmtId="165" fontId="62" fillId="0" borderId="0" xfId="7" applyNumberFormat="1" applyFont="1" applyAlignment="1">
      <alignment horizontal="right" vertical="center" indent="1"/>
    </xf>
    <xf numFmtId="165" fontId="0" fillId="0" borderId="0" xfId="0" applyNumberFormat="1" applyAlignment="1" applyProtection="1">
      <alignment horizontal="center" vertical="center" wrapText="1"/>
      <protection locked="0"/>
    </xf>
    <xf numFmtId="165" fontId="6" fillId="0" borderId="0" xfId="0" applyNumberFormat="1" applyFont="1" applyAlignment="1" applyProtection="1">
      <alignment horizontal="right" wrapText="1"/>
      <protection locked="0"/>
    </xf>
    <xf numFmtId="165" fontId="8" fillId="0" borderId="13" xfId="0" applyNumberFormat="1" applyFont="1" applyBorder="1" applyAlignment="1" applyProtection="1">
      <alignment horizontal="center" vertical="center" wrapText="1"/>
      <protection locked="0"/>
    </xf>
    <xf numFmtId="165" fontId="8" fillId="0" borderId="14" xfId="0" applyNumberFormat="1" applyFont="1" applyBorder="1" applyAlignment="1" applyProtection="1">
      <alignment horizontal="center" vertical="center" wrapText="1"/>
      <protection locked="0"/>
    </xf>
    <xf numFmtId="165" fontId="8" fillId="0" borderId="17" xfId="0" applyNumberFormat="1" applyFont="1" applyBorder="1" applyAlignment="1" applyProtection="1">
      <alignment horizontal="center" vertical="center" wrapText="1"/>
      <protection locked="0"/>
    </xf>
    <xf numFmtId="165" fontId="8" fillId="0" borderId="17" xfId="0" applyNumberFormat="1" applyFont="1" applyBorder="1" applyAlignment="1" applyProtection="1">
      <alignment horizontal="center" wrapText="1"/>
      <protection locked="0"/>
    </xf>
    <xf numFmtId="0" fontId="30" fillId="0" borderId="15" xfId="0" applyFont="1" applyBorder="1" applyAlignment="1" applyProtection="1">
      <alignment vertical="center"/>
      <protection locked="0"/>
    </xf>
    <xf numFmtId="0" fontId="30" fillId="0" borderId="16" xfId="0" applyFont="1" applyBorder="1" applyAlignment="1" applyProtection="1">
      <alignment horizontal="center" vertical="center"/>
      <protection locked="0"/>
    </xf>
    <xf numFmtId="0" fontId="30" fillId="0" borderId="29" xfId="0" applyFont="1" applyBorder="1" applyAlignment="1" applyProtection="1">
      <alignment horizontal="center" vertical="center"/>
      <protection locked="0"/>
    </xf>
    <xf numFmtId="0" fontId="46" fillId="0" borderId="0" xfId="0" applyFont="1"/>
    <xf numFmtId="0" fontId="5" fillId="0" borderId="4" xfId="0" applyFont="1" applyBorder="1" applyAlignment="1">
      <alignment horizontal="center" vertical="center" wrapText="1"/>
    </xf>
    <xf numFmtId="0" fontId="46" fillId="0" borderId="0" xfId="8" applyFont="1" applyProtection="1">
      <protection locked="0"/>
    </xf>
    <xf numFmtId="0" fontId="46" fillId="0" borderId="0" xfId="7" applyFont="1" applyAlignment="1">
      <alignment vertical="center"/>
    </xf>
    <xf numFmtId="0" fontId="66" fillId="0" borderId="0" xfId="3" applyAlignment="1" applyProtection="1"/>
    <xf numFmtId="0" fontId="54" fillId="0" borderId="0" xfId="0" applyFont="1" applyAlignment="1">
      <alignment wrapText="1"/>
    </xf>
    <xf numFmtId="0" fontId="12" fillId="0" borderId="0" xfId="8" applyAlignment="1">
      <alignment vertical="center" wrapText="1"/>
    </xf>
    <xf numFmtId="0" fontId="53" fillId="0" borderId="0" xfId="0" applyFont="1" applyAlignment="1" applyProtection="1">
      <alignment horizontal="right"/>
      <protection locked="0"/>
    </xf>
    <xf numFmtId="0" fontId="18" fillId="0" borderId="0" xfId="0" applyFont="1" applyAlignment="1" applyProtection="1">
      <alignment horizontal="right"/>
      <protection locked="0"/>
    </xf>
    <xf numFmtId="0" fontId="53" fillId="0" borderId="0" xfId="0" applyFont="1" applyAlignment="1">
      <alignment horizontal="right"/>
    </xf>
    <xf numFmtId="0" fontId="53" fillId="0" borderId="0" xfId="0" applyFont="1" applyAlignment="1">
      <alignment horizontal="right" vertical="center"/>
    </xf>
    <xf numFmtId="165" fontId="63" fillId="0" borderId="0" xfId="7" applyNumberFormat="1" applyFont="1"/>
    <xf numFmtId="0" fontId="35" fillId="0" borderId="0" xfId="0" applyFont="1" applyAlignment="1" applyProtection="1">
      <alignment horizontal="center"/>
      <protection locked="0"/>
    </xf>
    <xf numFmtId="0" fontId="25" fillId="0" borderId="29" xfId="0" applyFont="1" applyBorder="1" applyAlignment="1">
      <alignment horizontal="center" vertical="center" wrapText="1"/>
    </xf>
    <xf numFmtId="0" fontId="53" fillId="0" borderId="0" xfId="7" applyFont="1" applyAlignment="1" applyProtection="1">
      <alignment horizontal="right"/>
      <protection locked="0"/>
    </xf>
    <xf numFmtId="165" fontId="36" fillId="0" borderId="35" xfId="7" applyNumberFormat="1" applyFont="1" applyBorder="1" applyAlignment="1" applyProtection="1">
      <alignment horizontal="left" vertical="center"/>
      <protection locked="0"/>
    </xf>
    <xf numFmtId="0" fontId="0" fillId="5" borderId="0" xfId="0" applyFill="1" applyAlignment="1" applyProtection="1">
      <alignment horizontal="right"/>
      <protection locked="0"/>
    </xf>
    <xf numFmtId="0" fontId="0" fillId="5" borderId="0" xfId="0" applyFill="1" applyProtection="1">
      <protection locked="0"/>
    </xf>
    <xf numFmtId="0" fontId="2" fillId="0" borderId="0" xfId="7" applyFont="1" applyProtection="1">
      <protection locked="0"/>
    </xf>
    <xf numFmtId="165" fontId="5" fillId="0" borderId="0" xfId="7" applyNumberFormat="1" applyFont="1" applyAlignment="1" applyProtection="1">
      <alignment horizontal="centerContinuous" vertical="center"/>
      <protection locked="0"/>
    </xf>
    <xf numFmtId="0" fontId="21" fillId="0" borderId="0" xfId="0" applyFont="1" applyAlignment="1" applyProtection="1">
      <alignment horizontal="right"/>
      <protection locked="0"/>
    </xf>
    <xf numFmtId="0" fontId="28" fillId="0" borderId="11" xfId="7" applyFont="1" applyBorder="1" applyAlignment="1" applyProtection="1">
      <alignment horizontal="center" vertical="center" wrapText="1"/>
      <protection locked="0"/>
    </xf>
    <xf numFmtId="0" fontId="28" fillId="0" borderId="4" xfId="7" applyFont="1" applyBorder="1" applyAlignment="1" applyProtection="1">
      <alignment horizontal="center" vertical="center" wrapText="1"/>
      <protection locked="0"/>
    </xf>
    <xf numFmtId="0" fontId="28" fillId="0" borderId="37" xfId="7" applyFont="1" applyBorder="1" applyAlignment="1" applyProtection="1">
      <alignment horizontal="center" vertical="center" wrapText="1"/>
      <protection locked="0"/>
    </xf>
    <xf numFmtId="165" fontId="61" fillId="0" borderId="0" xfId="0" applyNumberFormat="1" applyFont="1" applyAlignment="1" applyProtection="1">
      <alignment horizontal="right" vertical="center" wrapText="1" indent="1"/>
      <protection locked="0"/>
    </xf>
    <xf numFmtId="0" fontId="46" fillId="0" borderId="0" xfId="0" applyFont="1" applyAlignment="1" applyProtection="1">
      <alignment horizontal="right"/>
      <protection locked="0"/>
    </xf>
    <xf numFmtId="0" fontId="6" fillId="0" borderId="35" xfId="0" applyFont="1" applyBorder="1" applyAlignment="1" applyProtection="1">
      <alignment horizontal="right" vertical="center"/>
      <protection locked="0"/>
    </xf>
    <xf numFmtId="0" fontId="8" fillId="0" borderId="42" xfId="7" applyFont="1" applyBorder="1" applyAlignment="1" applyProtection="1">
      <alignment horizontal="center" vertical="center" wrapText="1"/>
      <protection locked="0"/>
    </xf>
    <xf numFmtId="0" fontId="8" fillId="0" borderId="36" xfId="7" applyFont="1" applyBorder="1" applyAlignment="1" applyProtection="1">
      <alignment horizontal="center" vertical="center" wrapText="1"/>
      <protection locked="0"/>
    </xf>
    <xf numFmtId="0" fontId="57" fillId="0" borderId="0" xfId="0" applyFont="1" applyAlignment="1">
      <alignment horizontal="right"/>
    </xf>
    <xf numFmtId="0" fontId="31" fillId="0" borderId="22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22" xfId="0" applyBorder="1" applyAlignment="1">
      <alignment vertical="center"/>
    </xf>
    <xf numFmtId="0" fontId="0" fillId="0" borderId="0" xfId="0" applyAlignment="1">
      <alignment horizontal="left"/>
    </xf>
    <xf numFmtId="0" fontId="0" fillId="5" borderId="0" xfId="0" applyFill="1" applyAlignment="1" applyProtection="1">
      <alignment horizontal="center"/>
      <protection locked="0"/>
    </xf>
    <xf numFmtId="0" fontId="41" fillId="0" borderId="0" xfId="0" applyFont="1" applyProtection="1">
      <protection locked="0"/>
    </xf>
    <xf numFmtId="0" fontId="58" fillId="0" borderId="2" xfId="6" applyFont="1" applyBorder="1" applyAlignment="1" applyProtection="1">
      <alignment wrapText="1"/>
      <protection locked="0"/>
    </xf>
    <xf numFmtId="0" fontId="12" fillId="0" borderId="2" xfId="6" applyFont="1" applyBorder="1" applyProtection="1">
      <protection locked="0"/>
    </xf>
    <xf numFmtId="0" fontId="40" fillId="0" borderId="2" xfId="6" applyFont="1" applyBorder="1" applyAlignment="1">
      <alignment wrapText="1"/>
    </xf>
    <xf numFmtId="0" fontId="38" fillId="0" borderId="6" xfId="6" applyFont="1" applyBorder="1"/>
    <xf numFmtId="0" fontId="40" fillId="0" borderId="6" xfId="6" applyFont="1" applyBorder="1" applyAlignment="1">
      <alignment wrapText="1"/>
    </xf>
    <xf numFmtId="0" fontId="40" fillId="0" borderId="2" xfId="0" applyFont="1" applyBorder="1" applyProtection="1">
      <protection locked="0"/>
    </xf>
    <xf numFmtId="0" fontId="40" fillId="6" borderId="2" xfId="0" applyFont="1" applyFill="1" applyBorder="1" applyProtection="1">
      <protection locked="0"/>
    </xf>
    <xf numFmtId="0" fontId="40" fillId="6" borderId="2" xfId="0" applyFont="1" applyFill="1" applyBorder="1" applyAlignment="1" applyProtection="1">
      <alignment wrapText="1"/>
      <protection locked="0"/>
    </xf>
    <xf numFmtId="3" fontId="40" fillId="6" borderId="2" xfId="0" applyNumberFormat="1" applyFont="1" applyFill="1" applyBorder="1" applyProtection="1">
      <protection locked="0"/>
    </xf>
    <xf numFmtId="165" fontId="19" fillId="0" borderId="6" xfId="0" applyNumberFormat="1" applyFont="1" applyBorder="1" applyAlignment="1" applyProtection="1">
      <alignment vertical="center" wrapText="1"/>
      <protection locked="0"/>
    </xf>
    <xf numFmtId="165" fontId="19" fillId="0" borderId="21" xfId="0" applyNumberFormat="1" applyFont="1" applyBorder="1" applyAlignment="1">
      <alignment vertical="center" wrapText="1"/>
    </xf>
    <xf numFmtId="49" fontId="19" fillId="0" borderId="6" xfId="0" applyNumberFormat="1" applyFont="1" applyBorder="1" applyAlignment="1" applyProtection="1">
      <alignment horizontal="center" vertical="center" wrapText="1"/>
      <protection locked="0"/>
    </xf>
    <xf numFmtId="0" fontId="67" fillId="7" borderId="8" xfId="0" applyFont="1" applyFill="1" applyBorder="1" applyAlignment="1">
      <alignment horizontal="left" wrapText="1"/>
    </xf>
    <xf numFmtId="3" fontId="67" fillId="7" borderId="2" xfId="0" applyNumberFormat="1" applyFont="1" applyFill="1" applyBorder="1" applyAlignment="1">
      <alignment horizontal="right" wrapText="1"/>
    </xf>
    <xf numFmtId="165" fontId="40" fillId="7" borderId="2" xfId="0" applyNumberFormat="1" applyFont="1" applyFill="1" applyBorder="1" applyAlignment="1">
      <alignment vertical="center" wrapText="1"/>
    </xf>
    <xf numFmtId="0" fontId="40" fillId="7" borderId="8" xfId="0" applyFont="1" applyFill="1" applyBorder="1" applyAlignment="1">
      <alignment wrapText="1"/>
    </xf>
    <xf numFmtId="0" fontId="40" fillId="7" borderId="8" xfId="0" applyFont="1" applyFill="1" applyBorder="1" applyAlignment="1">
      <alignment horizontal="left" wrapText="1"/>
    </xf>
    <xf numFmtId="3" fontId="68" fillId="7" borderId="2" xfId="0" applyNumberFormat="1" applyFont="1" applyFill="1" applyBorder="1" applyAlignment="1">
      <alignment horizontal="right" wrapText="1"/>
    </xf>
    <xf numFmtId="165" fontId="25" fillId="7" borderId="12" xfId="0" applyNumberFormat="1" applyFont="1" applyFill="1" applyBorder="1" applyAlignment="1">
      <alignment horizontal="left" vertical="center" wrapText="1"/>
    </xf>
    <xf numFmtId="165" fontId="25" fillId="7" borderId="27" xfId="0" applyNumberFormat="1" applyFont="1" applyFill="1" applyBorder="1" applyAlignment="1">
      <alignment vertical="center" wrapText="1"/>
    </xf>
    <xf numFmtId="165" fontId="25" fillId="8" borderId="27" xfId="0" applyNumberFormat="1" applyFont="1" applyFill="1" applyBorder="1" applyAlignment="1">
      <alignment vertical="center" wrapText="1"/>
    </xf>
    <xf numFmtId="165" fontId="25" fillId="0" borderId="28" xfId="0" applyNumberFormat="1" applyFont="1" applyBorder="1" applyAlignment="1">
      <alignment vertical="center" wrapText="1"/>
    </xf>
    <xf numFmtId="0" fontId="55" fillId="0" borderId="0" xfId="0" applyFont="1" applyAlignment="1">
      <alignment horizontal="center"/>
    </xf>
    <xf numFmtId="0" fontId="6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 wrapText="1"/>
    </xf>
    <xf numFmtId="0" fontId="54" fillId="0" borderId="0" xfId="0" applyFont="1" applyAlignment="1">
      <alignment horizontal="center" vertical="top"/>
    </xf>
    <xf numFmtId="0" fontId="37" fillId="0" borderId="0" xfId="0" applyFont="1" applyAlignment="1">
      <alignment horizontal="center"/>
    </xf>
    <xf numFmtId="0" fontId="35" fillId="5" borderId="0" xfId="0" applyFont="1" applyFill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3" fillId="5" borderId="0" xfId="0" applyFont="1" applyFill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8" fillId="0" borderId="0" xfId="7" applyFont="1" applyAlignment="1">
      <alignment horizontal="center"/>
    </xf>
    <xf numFmtId="165" fontId="36" fillId="0" borderId="35" xfId="7" applyNumberFormat="1" applyFont="1" applyBorder="1" applyAlignment="1">
      <alignment horizontal="left" vertical="center"/>
    </xf>
    <xf numFmtId="165" fontId="7" fillId="0" borderId="0" xfId="7" applyNumberFormat="1" applyFont="1" applyAlignment="1">
      <alignment horizontal="center" vertical="center"/>
    </xf>
    <xf numFmtId="0" fontId="53" fillId="0" borderId="0" xfId="7" applyFont="1" applyAlignment="1" applyProtection="1">
      <alignment horizontal="right"/>
      <protection locked="0"/>
    </xf>
    <xf numFmtId="0" fontId="53" fillId="0" borderId="0" xfId="0" applyFont="1" applyAlignment="1" applyProtection="1">
      <alignment horizontal="right"/>
      <protection locked="0"/>
    </xf>
    <xf numFmtId="165" fontId="7" fillId="0" borderId="0" xfId="7" applyNumberFormat="1" applyFont="1" applyAlignment="1" applyProtection="1">
      <alignment horizontal="center" vertical="center"/>
      <protection locked="0"/>
    </xf>
    <xf numFmtId="165" fontId="36" fillId="0" borderId="35" xfId="7" applyNumberFormat="1" applyFont="1" applyBorder="1" applyAlignment="1" applyProtection="1">
      <alignment horizontal="left" vertical="center"/>
      <protection locked="0"/>
    </xf>
    <xf numFmtId="165" fontId="36" fillId="0" borderId="35" xfId="7" applyNumberFormat="1" applyFont="1" applyBorder="1" applyAlignment="1">
      <alignment horizontal="left"/>
    </xf>
    <xf numFmtId="165" fontId="30" fillId="0" borderId="62" xfId="0" applyNumberFormat="1" applyFont="1" applyBorder="1" applyAlignment="1">
      <alignment horizontal="center" vertical="center" wrapText="1"/>
    </xf>
    <xf numFmtId="165" fontId="30" fillId="0" borderId="65" xfId="0" applyNumberFormat="1" applyFont="1" applyBorder="1" applyAlignment="1">
      <alignment horizontal="center" vertical="center" wrapText="1"/>
    </xf>
    <xf numFmtId="165" fontId="53" fillId="0" borderId="0" xfId="0" applyNumberFormat="1" applyFont="1" applyAlignment="1">
      <alignment horizontal="center" textRotation="180" wrapText="1"/>
    </xf>
    <xf numFmtId="165" fontId="65" fillId="0" borderId="55" xfId="0" applyNumberFormat="1" applyFont="1" applyBorder="1" applyAlignment="1">
      <alignment horizontal="center" vertical="center" wrapText="1"/>
    </xf>
    <xf numFmtId="165" fontId="30" fillId="0" borderId="66" xfId="0" applyNumberFormat="1" applyFont="1" applyBorder="1" applyAlignment="1">
      <alignment horizontal="center" vertical="center" wrapText="1"/>
    </xf>
    <xf numFmtId="165" fontId="30" fillId="0" borderId="67" xfId="0" applyNumberFormat="1" applyFont="1" applyBorder="1" applyAlignment="1">
      <alignment horizontal="center" vertical="center" wrapText="1"/>
    </xf>
    <xf numFmtId="165" fontId="5" fillId="0" borderId="0" xfId="7" applyNumberFormat="1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right"/>
      <protection locked="0"/>
    </xf>
    <xf numFmtId="0" fontId="31" fillId="0" borderId="37" xfId="7" applyFont="1" applyBorder="1" applyAlignment="1">
      <alignment horizontal="center" vertical="center" wrapText="1"/>
    </xf>
    <xf numFmtId="0" fontId="31" fillId="0" borderId="21" xfId="7" applyFont="1" applyBorder="1" applyAlignment="1">
      <alignment horizontal="center" vertical="center" wrapText="1"/>
    </xf>
    <xf numFmtId="0" fontId="31" fillId="0" borderId="11" xfId="7" applyFont="1" applyBorder="1" applyAlignment="1">
      <alignment horizontal="center" vertical="center" wrapText="1"/>
    </xf>
    <xf numFmtId="0" fontId="31" fillId="0" borderId="10" xfId="7" applyFont="1" applyBorder="1" applyAlignment="1">
      <alignment horizontal="center" vertical="center" wrapText="1"/>
    </xf>
    <xf numFmtId="0" fontId="31" fillId="0" borderId="4" xfId="7" applyFont="1" applyBorder="1" applyAlignment="1">
      <alignment horizontal="center" vertical="center" wrapText="1"/>
    </xf>
    <xf numFmtId="0" fontId="31" fillId="0" borderId="6" xfId="7" applyFont="1" applyBorder="1" applyAlignment="1">
      <alignment horizontal="center" vertical="center" wrapText="1"/>
    </xf>
    <xf numFmtId="0" fontId="21" fillId="0" borderId="0" xfId="0" applyFont="1" applyAlignment="1" applyProtection="1">
      <alignment horizontal="right"/>
      <protection locked="0"/>
    </xf>
    <xf numFmtId="165" fontId="7" fillId="0" borderId="0" xfId="7" applyNumberFormat="1" applyFont="1" applyAlignment="1" applyProtection="1">
      <alignment horizontal="center" vertical="center" wrapText="1"/>
      <protection locked="0"/>
    </xf>
    <xf numFmtId="0" fontId="30" fillId="0" borderId="13" xfId="7" applyFont="1" applyBorder="1" applyAlignment="1">
      <alignment horizontal="left"/>
    </xf>
    <xf numFmtId="0" fontId="30" fillId="0" borderId="14" xfId="7" applyFont="1" applyBorder="1" applyAlignment="1">
      <alignment horizontal="left"/>
    </xf>
    <xf numFmtId="0" fontId="22" fillId="0" borderId="55" xfId="7" applyFont="1" applyBorder="1" applyAlignment="1">
      <alignment horizontal="justify" vertical="center" wrapText="1"/>
    </xf>
    <xf numFmtId="165" fontId="23" fillId="0" borderId="0" xfId="0" applyNumberFormat="1" applyFont="1" applyAlignment="1" applyProtection="1">
      <alignment horizontal="center" vertical="center" wrapText="1"/>
      <protection locked="0"/>
    </xf>
    <xf numFmtId="165" fontId="53" fillId="0" borderId="0" xfId="0" applyNumberFormat="1" applyFont="1" applyAlignment="1" applyProtection="1">
      <alignment horizontal="right" vertical="center" wrapText="1"/>
      <protection locked="0"/>
    </xf>
    <xf numFmtId="0" fontId="53" fillId="0" borderId="0" xfId="0" applyFont="1" applyAlignment="1" applyProtection="1">
      <alignment horizontal="right" vertic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right"/>
      <protection locked="0"/>
    </xf>
    <xf numFmtId="0" fontId="30" fillId="0" borderId="16" xfId="0" applyFont="1" applyBorder="1" applyAlignment="1">
      <alignment horizontal="center"/>
    </xf>
    <xf numFmtId="0" fontId="30" fillId="0" borderId="29" xfId="0" applyFont="1" applyBorder="1" applyAlignment="1">
      <alignment horizontal="center"/>
    </xf>
    <xf numFmtId="0" fontId="30" fillId="0" borderId="68" xfId="0" applyFont="1" applyBorder="1" applyAlignment="1">
      <alignment horizontal="center"/>
    </xf>
    <xf numFmtId="0" fontId="30" fillId="0" borderId="55" xfId="0" applyFont="1" applyBorder="1" applyAlignment="1">
      <alignment horizontal="center"/>
    </xf>
    <xf numFmtId="0" fontId="30" fillId="0" borderId="69" xfId="0" applyFont="1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32" fillId="0" borderId="0" xfId="0" applyFont="1" applyAlignment="1" applyProtection="1">
      <alignment horizontal="right"/>
      <protection locked="0"/>
    </xf>
    <xf numFmtId="0" fontId="32" fillId="0" borderId="0" xfId="0" applyFont="1" applyAlignment="1">
      <alignment horizontal="right"/>
    </xf>
    <xf numFmtId="0" fontId="30" fillId="0" borderId="43" xfId="0" applyFont="1" applyBorder="1" applyAlignment="1">
      <alignment horizontal="left" indent="1"/>
    </xf>
    <xf numFmtId="0" fontId="30" fillId="0" borderId="44" xfId="0" applyFont="1" applyBorder="1" applyAlignment="1">
      <alignment horizontal="left" indent="1"/>
    </xf>
    <xf numFmtId="0" fontId="30" fillId="0" borderId="42" xfId="0" applyFont="1" applyBorder="1" applyAlignment="1">
      <alignment horizontal="left" indent="1"/>
    </xf>
    <xf numFmtId="0" fontId="29" fillId="0" borderId="4" xfId="0" applyFont="1" applyBorder="1" applyAlignment="1" applyProtection="1">
      <alignment horizontal="right" indent="1"/>
      <protection locked="0"/>
    </xf>
    <xf numFmtId="0" fontId="29" fillId="0" borderId="37" xfId="0" applyFont="1" applyBorder="1" applyAlignment="1" applyProtection="1">
      <alignment horizontal="right" indent="1"/>
      <protection locked="0"/>
    </xf>
    <xf numFmtId="0" fontId="29" fillId="0" borderId="6" xfId="0" applyFont="1" applyBorder="1" applyAlignment="1" applyProtection="1">
      <alignment horizontal="right" indent="1"/>
      <protection locked="0"/>
    </xf>
    <xf numFmtId="0" fontId="29" fillId="0" borderId="21" xfId="0" applyFont="1" applyBorder="1" applyAlignment="1" applyProtection="1">
      <alignment horizontal="right" indent="1"/>
      <protection locked="0"/>
    </xf>
    <xf numFmtId="0" fontId="35" fillId="0" borderId="0" xfId="0" applyFont="1" applyAlignment="1" applyProtection="1">
      <alignment horizontal="left" vertical="center"/>
      <protection locked="0"/>
    </xf>
    <xf numFmtId="0" fontId="28" fillId="0" borderId="14" xfId="0" applyFont="1" applyBorder="1" applyAlignment="1">
      <alignment horizontal="right" indent="1"/>
    </xf>
    <xf numFmtId="0" fontId="28" fillId="0" borderId="17" xfId="0" applyFont="1" applyBorder="1" applyAlignment="1">
      <alignment horizontal="right" indent="1"/>
    </xf>
    <xf numFmtId="0" fontId="29" fillId="0" borderId="58" xfId="0" applyFont="1" applyBorder="1" applyAlignment="1" applyProtection="1">
      <alignment horizontal="left" indent="1"/>
      <protection locked="0"/>
    </xf>
    <xf numFmtId="0" fontId="29" fillId="0" borderId="70" xfId="0" applyFont="1" applyBorder="1" applyAlignment="1" applyProtection="1">
      <alignment horizontal="left" indent="1"/>
      <protection locked="0"/>
    </xf>
    <xf numFmtId="0" fontId="29" fillId="0" borderId="71" xfId="0" applyFont="1" applyBorder="1" applyAlignment="1" applyProtection="1">
      <alignment horizontal="left" indent="1"/>
      <protection locked="0"/>
    </xf>
    <xf numFmtId="0" fontId="29" fillId="0" borderId="39" xfId="0" applyFont="1" applyBorder="1" applyAlignment="1" applyProtection="1">
      <alignment horizontal="left" indent="1"/>
      <protection locked="0"/>
    </xf>
    <xf numFmtId="0" fontId="29" fillId="0" borderId="40" xfId="0" applyFont="1" applyBorder="1" applyAlignment="1" applyProtection="1">
      <alignment horizontal="left" indent="1"/>
      <protection locked="0"/>
    </xf>
    <xf numFmtId="0" fontId="29" fillId="0" borderId="72" xfId="0" applyFont="1" applyBorder="1" applyAlignment="1" applyProtection="1">
      <alignment horizontal="left" indent="1"/>
      <protection locked="0"/>
    </xf>
    <xf numFmtId="0" fontId="3" fillId="0" borderId="0" xfId="0" applyFont="1" applyAlignment="1" applyProtection="1">
      <alignment horizontal="left"/>
      <protection locked="0"/>
    </xf>
    <xf numFmtId="0" fontId="23" fillId="0" borderId="0" xfId="0" applyFont="1" applyAlignment="1">
      <alignment horizontal="center" wrapText="1"/>
    </xf>
    <xf numFmtId="0" fontId="53" fillId="0" borderId="0" xfId="0" applyFont="1" applyAlignment="1">
      <alignment horizontal="right"/>
    </xf>
    <xf numFmtId="0" fontId="35" fillId="0" borderId="0" xfId="7" applyFont="1" applyAlignment="1" applyProtection="1">
      <alignment horizontal="center"/>
      <protection locked="0"/>
    </xf>
    <xf numFmtId="0" fontId="35" fillId="0" borderId="0" xfId="7" applyFont="1" applyAlignment="1" applyProtection="1">
      <alignment horizontal="center" vertical="center"/>
      <protection locked="0"/>
    </xf>
    <xf numFmtId="165" fontId="53" fillId="0" borderId="0" xfId="0" applyNumberFormat="1" applyFont="1" applyAlignment="1">
      <alignment horizontal="right" textRotation="180" wrapText="1"/>
    </xf>
    <xf numFmtId="165" fontId="8" fillId="0" borderId="43" xfId="0" applyNumberFormat="1" applyFont="1" applyBorder="1" applyAlignment="1">
      <alignment horizontal="left" vertical="center" wrapText="1" indent="2"/>
    </xf>
    <xf numFmtId="165" fontId="8" fillId="0" borderId="36" xfId="0" applyNumberFormat="1" applyFont="1" applyBorder="1" applyAlignment="1">
      <alignment horizontal="left" vertical="center" wrapText="1" indent="2"/>
    </xf>
    <xf numFmtId="165" fontId="8" fillId="0" borderId="62" xfId="0" applyNumberFormat="1" applyFont="1" applyBorder="1" applyAlignment="1">
      <alignment horizontal="center" vertical="center"/>
    </xf>
    <xf numFmtId="165" fontId="8" fillId="0" borderId="65" xfId="0" applyNumberFormat="1" applyFont="1" applyBorder="1" applyAlignment="1">
      <alignment horizontal="center" vertical="center"/>
    </xf>
    <xf numFmtId="165" fontId="8" fillId="0" borderId="58" xfId="0" applyNumberFormat="1" applyFont="1" applyBorder="1" applyAlignment="1">
      <alignment horizontal="center" vertical="center"/>
    </xf>
    <xf numFmtId="165" fontId="8" fillId="0" borderId="70" xfId="0" applyNumberFormat="1" applyFont="1" applyBorder="1" applyAlignment="1">
      <alignment horizontal="center" vertical="center"/>
    </xf>
    <xf numFmtId="165" fontId="8" fillId="0" borderId="53" xfId="0" applyNumberFormat="1" applyFont="1" applyBorder="1" applyAlignment="1">
      <alignment horizontal="center" vertical="center"/>
    </xf>
    <xf numFmtId="165" fontId="8" fillId="0" borderId="62" xfId="0" applyNumberFormat="1" applyFont="1" applyBorder="1" applyAlignment="1">
      <alignment horizontal="center" vertical="center" wrapText="1"/>
    </xf>
    <xf numFmtId="165" fontId="8" fillId="0" borderId="65" xfId="0" applyNumberFormat="1" applyFont="1" applyBorder="1" applyAlignment="1">
      <alignment horizontal="center" vertical="center" wrapText="1"/>
    </xf>
    <xf numFmtId="0" fontId="29" fillId="0" borderId="55" xfId="0" applyFont="1" applyBorder="1" applyAlignment="1">
      <alignment horizontal="justify" vertical="center" wrapText="1"/>
    </xf>
    <xf numFmtId="0" fontId="16" fillId="0" borderId="0" xfId="0" applyFont="1" applyAlignment="1" applyProtection="1">
      <alignment horizontal="center" wrapText="1"/>
      <protection locked="0"/>
    </xf>
    <xf numFmtId="0" fontId="21" fillId="0" borderId="49" xfId="8" applyFont="1" applyBorder="1" applyAlignment="1">
      <alignment horizontal="left" vertical="center" indent="1"/>
    </xf>
    <xf numFmtId="0" fontId="21" fillId="0" borderId="44" xfId="8" applyFont="1" applyBorder="1" applyAlignment="1">
      <alignment horizontal="left" vertical="center" indent="1"/>
    </xf>
    <xf numFmtId="0" fontId="21" fillId="0" borderId="36" xfId="8" applyFont="1" applyBorder="1" applyAlignment="1">
      <alignment horizontal="left" vertical="center" indent="1"/>
    </xf>
    <xf numFmtId="0" fontId="23" fillId="0" borderId="0" xfId="8" applyFont="1" applyAlignment="1">
      <alignment horizontal="center" wrapText="1"/>
    </xf>
    <xf numFmtId="0" fontId="23" fillId="0" borderId="0" xfId="8" applyFont="1" applyAlignment="1">
      <alignment horizontal="center"/>
    </xf>
    <xf numFmtId="0" fontId="16" fillId="0" borderId="0" xfId="0" applyFont="1" applyAlignment="1" applyProtection="1">
      <alignment horizontal="center" vertical="center"/>
      <protection locked="0"/>
    </xf>
    <xf numFmtId="0" fontId="53" fillId="0" borderId="0" xfId="0" applyFont="1" applyAlignment="1">
      <alignment horizontal="center" textRotation="180"/>
    </xf>
    <xf numFmtId="0" fontId="18" fillId="0" borderId="55" xfId="0" applyFont="1" applyBorder="1"/>
    <xf numFmtId="0" fontId="36" fillId="0" borderId="0" xfId="0" applyFont="1" applyAlignment="1">
      <alignment horizontal="right"/>
    </xf>
    <xf numFmtId="0" fontId="30" fillId="0" borderId="43" xfId="0" applyFont="1" applyBorder="1" applyAlignment="1">
      <alignment horizontal="left" vertical="center" indent="2"/>
    </xf>
    <xf numFmtId="0" fontId="30" fillId="0" borderId="42" xfId="0" applyFont="1" applyBorder="1" applyAlignment="1">
      <alignment horizontal="left" vertical="center" indent="2"/>
    </xf>
    <xf numFmtId="0" fontId="23" fillId="0" borderId="0" xfId="0" applyFont="1" applyAlignment="1" applyProtection="1">
      <alignment horizontal="center" wrapText="1"/>
      <protection locked="0"/>
    </xf>
    <xf numFmtId="0" fontId="35" fillId="0" borderId="0" xfId="7" applyFont="1" applyAlignment="1">
      <alignment horizontal="center"/>
    </xf>
    <xf numFmtId="0" fontId="35" fillId="0" borderId="0" xfId="0" applyFont="1" applyAlignment="1">
      <alignment horizontal="center"/>
    </xf>
    <xf numFmtId="0" fontId="35" fillId="0" borderId="0" xfId="0" applyFont="1" applyAlignment="1" applyProtection="1">
      <alignment horizontal="center"/>
      <protection locked="0"/>
    </xf>
  </cellXfs>
  <cellStyles count="10">
    <cellStyle name="Ezres" xfId="1" builtinId="3"/>
    <cellStyle name="Ezres 2" xfId="2" xr:uid="{00000000-0005-0000-0000-000001000000}"/>
    <cellStyle name="Hiperhivatkozás" xfId="4" xr:uid="{00000000-0005-0000-0000-000002000000}"/>
    <cellStyle name="Hivatkozás" xfId="3" builtinId="8"/>
    <cellStyle name="Már látott hiperhivatkozás" xfId="5" xr:uid="{00000000-0005-0000-0000-000004000000}"/>
    <cellStyle name="Normál" xfId="0" builtinId="0"/>
    <cellStyle name="Normál 2" xfId="6" xr:uid="{00000000-0005-0000-0000-000006000000}"/>
    <cellStyle name="Normál_KVRENMUNKA" xfId="7" xr:uid="{00000000-0005-0000-0000-000007000000}"/>
    <cellStyle name="Normál_SEGEDLETEK" xfId="8" xr:uid="{00000000-0005-0000-0000-000008000000}"/>
    <cellStyle name="Százalék 2" xfId="9" xr:uid="{00000000-0005-0000-0000-000009000000}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K&#214;LTS&#201;GVET&#201;SI%20M&#211;DOS&#205;T&#193;SOK/2019.el&#337;ir&#225;nyzatm&#243;dos&#237;t&#225;s/2019.&#233;vi%20k&#246;lts&#233;gvet&#233;s%20rendelet%20t&#225;bl&#225;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TALOMJEGYZÉK"/>
      <sheetName val="ALAPADATOK"/>
      <sheetName val="KV_ÖSSZEFÜGGÉSEK"/>
      <sheetName val="KV_1.1.sz.mell."/>
      <sheetName val="KV_1.2.sz.mell."/>
      <sheetName val="KV_1.3.sz.mell."/>
      <sheetName val="KV_1.4.sz.mell."/>
      <sheetName val="KV_2.1.sz.mell."/>
      <sheetName val="KV_2.2.sz.mell."/>
      <sheetName val="KV_ELLENŐRZÉS"/>
      <sheetName val="KV_3.sz.mell."/>
      <sheetName val="KV_4.sz.mell."/>
      <sheetName val="KV_5.sz.mell."/>
      <sheetName val="KV_6.sz.mell."/>
      <sheetName val="KV_7.sz.mell."/>
      <sheetName val="KV_8.sz.mell."/>
      <sheetName val="KV_9.1.sz.mell"/>
      <sheetName val="KV_9.1.1.sz.mell"/>
      <sheetName val="KV_9.1.2.sz.mell."/>
      <sheetName val="KV_9.1.3.sz.mell"/>
      <sheetName val="KV_9.2.sz.mell"/>
      <sheetName val="KV_9.2.1.sz.mell"/>
      <sheetName val="KV_9.2.2.sz.mell"/>
      <sheetName val="KV_9.2.3.sz.mell"/>
      <sheetName val="KV_9.3.sz.mell"/>
      <sheetName val="KV_9.3.1.sz.mell"/>
      <sheetName val="KV_9.3.2.sz.mell"/>
      <sheetName val="KV_9.3.3.sz.mell"/>
      <sheetName val="KV_9.4.sz.mell"/>
      <sheetName val="KV_9.4.1.sz.mell"/>
      <sheetName val="KV_9.4.2.sz.mell"/>
      <sheetName val="KV_9.4.3.sz.mell"/>
      <sheetName val="KV_9.5.sz.mell"/>
      <sheetName val="KV_9.5.1.sz.mell"/>
      <sheetName val="KV_9.5.2.sz.mell"/>
      <sheetName val="KV_9.5.3.sz.mell"/>
      <sheetName val="KV_9.6.sz.mell"/>
      <sheetName val="KV_9.6.1.sz.mell"/>
      <sheetName val="KV_9.6.2.sz.mell"/>
      <sheetName val="KV_9.6.3.sz.mell"/>
      <sheetName val="KV_9.7.sz.mell"/>
      <sheetName val="KV_9.7.1.sz.mell"/>
      <sheetName val="KV_9.7.2.sz.mell"/>
      <sheetName val="KV_9.7.3.sz.mell"/>
      <sheetName val="KV_10.sz.mell"/>
      <sheetName val="KV_1.sz.tájékoztató_t."/>
      <sheetName val="KV_2.sz.tájékoztató_t."/>
      <sheetName val="KV_3.sz.tájékoztató_t."/>
      <sheetName val="KV_4.sz.tájékoztató_t."/>
      <sheetName val="KV_5.sz.tájékoztató_t"/>
      <sheetName val="KV_6.sz.tájékoztató_t."/>
      <sheetName val="KV_7.sz.tájékoztató_t."/>
    </sheetNames>
    <sheetDataSet>
      <sheetData sheetId="0"/>
      <sheetData sheetId="1"/>
      <sheetData sheetId="2">
        <row r="5">
          <cell r="A5" t="str">
            <v>2019. évi előirányzat BEVÉTELEK</v>
          </cell>
        </row>
      </sheetData>
      <sheetData sheetId="3">
        <row r="8">
          <cell r="C8" t="str">
            <v>2019. évi előirányzat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5">
          <cell r="C5" t="str">
            <v>Forintban!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3"/>
  <sheetViews>
    <sheetView zoomScale="120" zoomScaleNormal="120" workbookViewId="0">
      <selection activeCell="F21" sqref="F21"/>
    </sheetView>
  </sheetViews>
  <sheetFormatPr defaultRowHeight="12.75" x14ac:dyDescent="0.2"/>
  <cols>
    <col min="1" max="1" width="35.33203125" customWidth="1"/>
    <col min="2" max="2" width="83" customWidth="1"/>
    <col min="3" max="3" width="34.5" customWidth="1"/>
  </cols>
  <sheetData>
    <row r="2" spans="1:3" ht="18.75" customHeight="1" x14ac:dyDescent="0.2">
      <c r="A2" s="667" t="s">
        <v>585</v>
      </c>
      <c r="B2" s="667"/>
      <c r="C2" s="667"/>
    </row>
    <row r="3" spans="1:3" ht="15" x14ac:dyDescent="0.25">
      <c r="A3" s="542"/>
      <c r="B3" s="543"/>
      <c r="C3" s="542"/>
    </row>
    <row r="4" spans="1:3" ht="14.25" x14ac:dyDescent="0.2">
      <c r="A4" s="544" t="s">
        <v>610</v>
      </c>
      <c r="B4" s="545" t="s">
        <v>609</v>
      </c>
      <c r="C4" s="544" t="s">
        <v>586</v>
      </c>
    </row>
    <row r="5" spans="1:3" x14ac:dyDescent="0.2">
      <c r="A5" s="546"/>
      <c r="B5" s="546"/>
      <c r="C5" s="546"/>
    </row>
    <row r="6" spans="1:3" ht="18.75" x14ac:dyDescent="0.3">
      <c r="A6" s="666" t="s">
        <v>588</v>
      </c>
      <c r="B6" s="666"/>
      <c r="C6" s="666"/>
    </row>
    <row r="7" spans="1:3" x14ac:dyDescent="0.2">
      <c r="A7" s="546" t="s">
        <v>611</v>
      </c>
      <c r="B7" s="546" t="s">
        <v>612</v>
      </c>
      <c r="C7" s="609" t="str">
        <f ca="1">HYPERLINK(SUBSTITUTE(CELL("address",ALAPADATOK!A1),"'",""),SUBSTITUTE(MID(CELL("address",ALAPADATOK!A1),SEARCH("]",CELL("address",ALAPADATOK!A1),1)+1,LEN(CELL("address",ALAPADATOK!A1))-SEARCH("]",CELL("address",ALAPADATOK!A1),1)),"'",""))</f>
        <v>ALAPADATOK!$A$1</v>
      </c>
    </row>
    <row r="8" spans="1:3" x14ac:dyDescent="0.2">
      <c r="A8" s="546" t="s">
        <v>613</v>
      </c>
      <c r="B8" s="546" t="s">
        <v>614</v>
      </c>
      <c r="C8" s="609" t="str">
        <f ca="1">HYPERLINK(SUBSTITUTE(CELL("address",KV_ÖSSZEFÜGGÉSEK!A1),"'",""),SUBSTITUTE(MID(CELL("address",KV_ÖSSZEFÜGGÉSEK!A1),SEARCH("]",CELL("address",KV_ÖSSZEFÜGGÉSEK!A1),1)+1,LEN(CELL("address",KV_ÖSSZEFÜGGÉSEK!A1))-SEARCH("]",CELL("address",KV_ÖSSZEFÜGGÉSEK!A1),1)),"'",""))</f>
        <v>KV_ÖSSZEFÜGGÉSEK!$A$1</v>
      </c>
    </row>
    <row r="9" spans="1:3" x14ac:dyDescent="0.2">
      <c r="A9" s="546" t="s">
        <v>615</v>
      </c>
      <c r="B9" s="546" t="s">
        <v>616</v>
      </c>
      <c r="C9" s="609" t="str">
        <f ca="1">HYPERLINK(SUBSTITUTE(CELL("address",'KV_1.1.sz.mell.'!A1),"'",""),SUBSTITUTE(MID(CELL("address",'KV_1.1.sz.mell.'!A1),SEARCH("]",CELL("address",'KV_1.1.sz.mell.'!A1),1)+1,LEN(CELL("address",'KV_1.1.sz.mell.'!A1))-SEARCH("]",CELL("address",'KV_1.1.sz.mell.'!A1),1)),"'",""))</f>
        <v>KV_1.1.sz.mell.!$A$1</v>
      </c>
    </row>
    <row r="10" spans="1:3" x14ac:dyDescent="0.2">
      <c r="A10" s="546" t="s">
        <v>617</v>
      </c>
      <c r="B10" s="546" t="s">
        <v>619</v>
      </c>
      <c r="C10" s="609" t="str">
        <f ca="1">HYPERLINK(SUBSTITUTE(CELL("address",'KV_1.2.sz.mell.'!A1),"'",""),SUBSTITUTE(MID(CELL("address",'KV_1.2.sz.mell.'!A1),SEARCH("]",CELL("address",'KV_1.2.sz.mell.'!A1),1)+1,LEN(CELL("address",'KV_1.2.sz.mell.'!A1))-SEARCH("]",CELL("address",'KV_1.2.sz.mell.'!A1),1)),"'",""))</f>
        <v>KV_1.2.sz.mell.!$A$1</v>
      </c>
    </row>
    <row r="11" spans="1:3" x14ac:dyDescent="0.2">
      <c r="A11" s="546" t="s">
        <v>618</v>
      </c>
      <c r="B11" s="546" t="s">
        <v>620</v>
      </c>
      <c r="C11" s="609" t="str">
        <f ca="1">HYPERLINK(SUBSTITUTE(CELL("address",'KV_1.3.sz.mell.'!A1),"'",""),SUBSTITUTE(MID(CELL("address",'KV_1.3.sz.mell.'!A1),SEARCH("]",CELL("address",'KV_1.3.sz.mell.'!A1),1)+1,LEN(CELL("address",'KV_1.3.sz.mell.'!A1))-SEARCH("]",CELL("address",'KV_1.3.sz.mell.'!A1),1)),"'",""))</f>
        <v>KV_1.3.sz.mell.!$A$1</v>
      </c>
    </row>
    <row r="12" spans="1:3" x14ac:dyDescent="0.2">
      <c r="A12" s="546" t="s">
        <v>621</v>
      </c>
      <c r="B12" s="546" t="s">
        <v>622</v>
      </c>
      <c r="C12" s="609" t="str">
        <f ca="1">HYPERLINK(SUBSTITUTE(CELL("address",'KV_1.4.sz.mell.'!A1),"'",""),SUBSTITUTE(MID(CELL("address",'KV_1.4.sz.mell.'!A1),SEARCH("]",CELL("address",'KV_1.4.sz.mell.'!A1),1)+1,LEN(CELL("address",'KV_1.4.sz.mell.'!A1))-SEARCH("]",CELL("address",'KV_1.4.sz.mell.'!A1),1)),"'",""))</f>
        <v>KV_1.4.sz.mell.!$A$1</v>
      </c>
    </row>
    <row r="13" spans="1:3" x14ac:dyDescent="0.2">
      <c r="A13" s="546" t="s">
        <v>623</v>
      </c>
      <c r="B13" s="546" t="s">
        <v>624</v>
      </c>
      <c r="C13" s="609" t="str">
        <f ca="1">HYPERLINK(SUBSTITUTE(CELL("address",'KV_2.1.sz.mell.'!A1),"'",""),SUBSTITUTE(MID(CELL("address",'KV_2.1.sz.mell.'!A1),SEARCH("]",CELL("address",'KV_2.1.sz.mell.'!A1),1)+1,LEN(CELL("address",'KV_2.1.sz.mell.'!A1))-SEARCH("]",CELL("address",'KV_2.1.sz.mell.'!A1),1)),"'",""))</f>
        <v>KV_2.1.sz.mell.!$A$1</v>
      </c>
    </row>
    <row r="14" spans="1:3" x14ac:dyDescent="0.2">
      <c r="A14" s="546" t="s">
        <v>625</v>
      </c>
      <c r="B14" s="546" t="s">
        <v>626</v>
      </c>
      <c r="C14" s="609" t="str">
        <f ca="1">HYPERLINK(SUBSTITUTE(CELL("address",'KV_2.2.sz.mell.'!A1),"'",""),SUBSTITUTE(MID(CELL("address",'KV_2.2.sz.mell.'!A1),SEARCH("]",CELL("address",'KV_2.2.sz.mell.'!A1),1)+1,LEN(CELL("address",'KV_2.2.sz.mell.'!A1))-SEARCH("]",CELL("address",'KV_2.2.sz.mell.'!A1),1)),"'",""))</f>
        <v>KV_2.2.sz.mell.!$A$1</v>
      </c>
    </row>
    <row r="15" spans="1:3" x14ac:dyDescent="0.2">
      <c r="A15" s="546" t="s">
        <v>627</v>
      </c>
      <c r="B15" s="546" t="s">
        <v>628</v>
      </c>
      <c r="C15" s="609" t="str">
        <f ca="1">HYPERLINK(SUBSTITUTE(CELL("address",KV_ELLENŐRZÉS!A1),"'",""),SUBSTITUTE(MID(CELL("address",KV_ELLENŐRZÉS!A1),SEARCH("]",CELL("address",KV_ELLENŐRZÉS!A1),1)+1,LEN(CELL("address",KV_ELLENŐRZÉS!A1))-SEARCH("]",CELL("address",KV_ELLENŐRZÉS!A1),1)),"'",""))</f>
        <v>KV_ELLENŐRZÉS!$A$1</v>
      </c>
    </row>
    <row r="16" spans="1:3" x14ac:dyDescent="0.2">
      <c r="A16" s="546" t="s">
        <v>629</v>
      </c>
      <c r="B16" s="546" t="s">
        <v>630</v>
      </c>
      <c r="C16" s="609" t="str">
        <f ca="1">HYPERLINK(SUBSTITUTE(CELL("address",'KV_3.sz.mell.'!A1),"'",""),SUBSTITUTE(MID(CELL("address",'KV_3.sz.mell.'!A1),SEARCH("]",CELL("address",'KV_3.sz.mell.'!A1),1)+1,LEN(CELL("address",'KV_3.sz.mell.'!A1))-SEARCH("]",CELL("address",'KV_3.sz.mell.'!A1),1)),"'",""))</f>
        <v>KV_3.sz.mell.!$A$1</v>
      </c>
    </row>
    <row r="17" spans="1:3" x14ac:dyDescent="0.2">
      <c r="A17" s="546" t="s">
        <v>631</v>
      </c>
      <c r="B17" s="546" t="s">
        <v>632</v>
      </c>
      <c r="C17" s="609" t="str">
        <f ca="1">HYPERLINK(SUBSTITUTE(CELL("address",'KV_4.sz.mell.'!A1),"'",""),SUBSTITUTE(MID(CELL("address",'KV_4.sz.mell.'!A1),SEARCH("]",CELL("address",'KV_4.sz.mell.'!A1),1)+1,LEN(CELL("address",'KV_4.sz.mell.'!A1))-SEARCH("]",CELL("address",'KV_4.sz.mell.'!A1),1)),"'",""))</f>
        <v>KV_4.sz.mell.!$A$1</v>
      </c>
    </row>
    <row r="18" spans="1:3" x14ac:dyDescent="0.2">
      <c r="A18" s="546" t="s">
        <v>634</v>
      </c>
      <c r="B18" s="546" t="s">
        <v>633</v>
      </c>
      <c r="C18" s="609" t="str">
        <f ca="1">HYPERLINK(SUBSTITUTE(CELL("address",'KV_5.sz.mell.'!A1),"'",""),SUBSTITUTE(MID(CELL("address",'KV_5.sz.mell.'!A1),SEARCH("]",CELL("address",'KV_5.sz.mell.'!A1),1)+1,LEN(CELL("address",'KV_5.sz.mell.'!A1))-SEARCH("]",CELL("address",'KV_5.sz.mell.'!A1),1)),"'",""))</f>
        <v>KV_5.sz.mell.!$A$1</v>
      </c>
    </row>
    <row r="19" spans="1:3" x14ac:dyDescent="0.2">
      <c r="A19" s="546" t="s">
        <v>635</v>
      </c>
      <c r="B19" s="546" t="s">
        <v>636</v>
      </c>
      <c r="C19" s="609" t="str">
        <f ca="1">HYPERLINK(SUBSTITUTE(CELL("address",'KV_6.sz.mell.'!A1),"'",""),SUBSTITUTE(MID(CELL("address",'KV_6.sz.mell.'!A1),SEARCH("]",CELL("address",'KV_6.sz.mell.'!A1),1)+1,LEN(CELL("address",'KV_6.sz.mell.'!A1))-SEARCH("]",CELL("address",'KV_6.sz.mell.'!A1),1)),"'",""))</f>
        <v>KV_6.sz.mell.!$A$1</v>
      </c>
    </row>
    <row r="20" spans="1:3" x14ac:dyDescent="0.2">
      <c r="A20" s="546" t="s">
        <v>637</v>
      </c>
      <c r="B20" s="546" t="s">
        <v>638</v>
      </c>
      <c r="C20" s="609" t="str">
        <f ca="1">HYPERLINK(SUBSTITUTE(CELL("address",'KV_7.sz.mell.'!A1),"'",""),SUBSTITUTE(MID(CELL("address",'KV_7.sz.mell.'!A1),SEARCH("]",CELL("address",'KV_7.sz.mell.'!A1),1)+1,LEN(CELL("address",'KV_7.sz.mell.'!A1))-SEARCH("]",CELL("address",'KV_7.sz.mell.'!A1),1)),"'",""))</f>
        <v>KV_7.sz.mell.!$A$1</v>
      </c>
    </row>
    <row r="21" spans="1:3" x14ac:dyDescent="0.2">
      <c r="A21" s="546" t="s">
        <v>639</v>
      </c>
      <c r="B21" s="546" t="s">
        <v>640</v>
      </c>
      <c r="C21" s="609" t="str">
        <f ca="1">HYPERLINK(SUBSTITUTE(CELL("address",'KV_8.sz.mell.'!A1),"'",""),SUBSTITUTE(MID(CELL("address",'KV_8.sz.mell.'!A1),SEARCH("]",CELL("address",'KV_8.sz.mell.'!A1),1)+1,LEN(CELL("address",'KV_8.sz.mell.'!A1))-SEARCH("]",CELL("address",'KV_8.sz.mell.'!A1),1)),"'",""))</f>
        <v>KV_8.sz.mell.!$A$1</v>
      </c>
    </row>
    <row r="22" spans="1:3" x14ac:dyDescent="0.2">
      <c r="A22" s="553" t="s">
        <v>641</v>
      </c>
      <c r="B22" s="546" t="s">
        <v>642</v>
      </c>
      <c r="C22" s="609" t="str">
        <f ca="1">HYPERLINK(SUBSTITUTE(CELL("address",'KV_9.1.sz.mell'!A1),"'",""),SUBSTITUTE(MID(CELL("address",'KV_9.1.sz.mell'!A1),SEARCH("]",CELL("address",'KV_9.1.sz.mell'!A1),1)+1,LEN(CELL("address",'KV_9.1.sz.mell'!A1))-SEARCH("]",CELL("address",'KV_9.1.sz.mell'!A1),1)),"'",""))</f>
        <v>KV_9.1.sz.mell!$A$1</v>
      </c>
    </row>
    <row r="23" spans="1:3" x14ac:dyDescent="0.2">
      <c r="A23" s="554" t="s">
        <v>643</v>
      </c>
      <c r="B23" s="546" t="s">
        <v>644</v>
      </c>
      <c r="C23" s="609" t="str">
        <f ca="1">HYPERLINK(SUBSTITUTE(CELL("address",'KV_9.1.1.sz.mell'!A1),"'",""),SUBSTITUTE(MID(CELL("address",'KV_9.1.1.sz.mell'!A1),SEARCH("]",CELL("address",'KV_9.1.1.sz.mell'!A1),1)+1,LEN(CELL("address",'KV_9.1.1.sz.mell'!A1))-SEARCH("]",CELL("address",'KV_9.1.1.sz.mell'!A1),1)),"'",""))</f>
        <v>KV_9.1.1.sz.mell!$A$1</v>
      </c>
    </row>
    <row r="24" spans="1:3" x14ac:dyDescent="0.2">
      <c r="A24" s="546" t="s">
        <v>645</v>
      </c>
      <c r="B24" s="546" t="s">
        <v>646</v>
      </c>
      <c r="C24" s="609" t="str">
        <f ca="1">HYPERLINK(SUBSTITUTE(CELL("address",'KV_9.1.2.sz.mell.'!A1),"'",""),SUBSTITUTE(MID(CELL("address",'KV_9.1.2.sz.mell.'!A1),SEARCH("]",CELL("address",'KV_9.1.2.sz.mell.'!A1),1)+1,LEN(CELL("address",'KV_9.1.2.sz.mell.'!A1))-SEARCH("]",CELL("address",'KV_9.1.2.sz.mell.'!A1),1)),"'",""))</f>
        <v>KV_9.1.2.sz.mell.!$A$1</v>
      </c>
    </row>
    <row r="25" spans="1:3" x14ac:dyDescent="0.2">
      <c r="A25" s="546" t="s">
        <v>647</v>
      </c>
      <c r="B25" s="546" t="s">
        <v>648</v>
      </c>
      <c r="C25" s="609" t="str">
        <f ca="1">HYPERLINK(SUBSTITUTE(CELL("address",'KV_9.1.3.sz.mell'!A1),"'",""),SUBSTITUTE(MID(CELL("address",'KV_9.1.3.sz.mell'!A1),SEARCH("]",CELL("address",'KV_9.1.3.sz.mell'!A1),1)+1,LEN(CELL("address",'KV_9.1.3.sz.mell'!A1))-SEARCH("]",CELL("address",'KV_9.1.3.sz.mell'!A1),1)),"'",""))</f>
        <v>KV_9.1.3.sz.mell!$A$1</v>
      </c>
    </row>
    <row r="26" spans="1:3" x14ac:dyDescent="0.2">
      <c r="A26" s="546" t="s">
        <v>649</v>
      </c>
      <c r="B26" s="546" t="s">
        <v>650</v>
      </c>
      <c r="C26" s="609" t="str">
        <f ca="1">HYPERLINK(SUBSTITUTE(CELL("address",'KV_9.2.sz.mell'!A1),"'",""),SUBSTITUTE(MID(CELL("address",'KV_9.2.sz.mell'!A1),SEARCH("]",CELL("address",'KV_9.2.sz.mell'!A1),1)+1,LEN(CELL("address",'KV_9.2.sz.mell'!A1))-SEARCH("]",CELL("address",'KV_9.2.sz.mell'!A1),1)),"'",""))</f>
        <v>KV_9.2.sz.mell!$A$1</v>
      </c>
    </row>
    <row r="27" spans="1:3" x14ac:dyDescent="0.2">
      <c r="A27" s="546" t="s">
        <v>651</v>
      </c>
      <c r="B27" s="546" t="str">
        <f>CONCATENATE(ALAPADATOK!B13)</f>
        <v>Dabas Sári Óvoda</v>
      </c>
      <c r="C27" s="609" t="str">
        <f ca="1">HYPERLINK(SUBSTITUTE(CELL("address",'KV_9.3.sz.mell'!A1),"'",""),SUBSTITUTE(MID(CELL("address",'KV_9.3.sz.mell'!A1),SEARCH("]",CELL("address",'KV_9.3.sz.mell'!A1),1)+1,LEN(CELL("address",'KV_9.3.sz.mell'!A1))-SEARCH("]",CELL("address",'KV_9.3.sz.mell'!A1),1)),"'",""))</f>
        <v>KV_9.3.sz.mell!$A$1</v>
      </c>
    </row>
    <row r="28" spans="1:3" x14ac:dyDescent="0.2">
      <c r="A28" s="546" t="s">
        <v>652</v>
      </c>
      <c r="B28" s="546" t="str">
        <f>CONCATENATE(ALAPADATOK!B15)</f>
        <v>Dabasi Egyesített Óvodák</v>
      </c>
      <c r="C28" s="609" t="str">
        <f ca="1">HYPERLINK(SUBSTITUTE(CELL("address",'KV_9.4.sz.mell'!A1),"'",""),SUBSTITUTE(MID(CELL("address",'KV_9.4.sz.mell'!A1),SEARCH("]",CELL("address",'KV_9.4.sz.mell'!A1),1)+1,LEN(CELL("address",'KV_9.4.sz.mell'!A1))-SEARCH("]",CELL("address",'KV_9.4.sz.mell'!A1),1)),"'",""))</f>
        <v>KV_9.4.sz.mell!$A$1</v>
      </c>
    </row>
    <row r="29" spans="1:3" x14ac:dyDescent="0.2">
      <c r="A29" s="546" t="s">
        <v>658</v>
      </c>
      <c r="B29" s="546" t="str">
        <f>CONCATENATE(ALAPADATOK!B17)</f>
        <v>Kossuth Művelődési Központ és Halász Boldizsár Városi Könyvtár</v>
      </c>
      <c r="C29" s="609" t="str">
        <f ca="1">HYPERLINK(SUBSTITUTE(CELL("address",'KV_9.5.sz.mell'!A1),"'",""),SUBSTITUTE(MID(CELL("address",'KV_9.5.sz.mell'!A1),SEARCH("]",CELL("address",'KV_9.5.sz.mell'!A1),1)+1,LEN(CELL("address",'KV_9.5.sz.mell'!A1))-SEARCH("]",CELL("address",'KV_9.5.sz.mell'!A1),1)),"'",""))</f>
        <v>KV_9.5.sz.mell!$A$1</v>
      </c>
    </row>
    <row r="30" spans="1:3" x14ac:dyDescent="0.2">
      <c r="A30" s="546" t="s">
        <v>659</v>
      </c>
      <c r="B30" s="546" t="str">
        <f>CONCATENATE(ALAPADATOK!B19)</f>
        <v>Dr. Halász Géza Szakorvosi Rendelőintézet</v>
      </c>
      <c r="C30" s="609" t="str">
        <f ca="1">HYPERLINK(SUBSTITUTE(CELL("address",'KV_9.6.sz.mell'!A1),"'",""),SUBSTITUTE(MID(CELL("address",'KV_9.6.sz.mell'!A1),SEARCH("]",CELL("address",'KV_9.6.sz.mell'!A1),1)+1,LEN(CELL("address",'KV_9.6.sz.mell'!A1))-SEARCH("]",CELL("address",'KV_9.6.sz.mell'!A1),1)),"'",""))</f>
        <v>KV_9.6.sz.mell!$A$1</v>
      </c>
    </row>
    <row r="31" spans="1:3" x14ac:dyDescent="0.2">
      <c r="A31" s="546" t="s">
        <v>660</v>
      </c>
      <c r="B31" s="546" t="str">
        <f>CONCATENATE(ALAPADATOK!B21)</f>
        <v>Dabasi Intézményfenntartó Központ</v>
      </c>
      <c r="C31" s="609" t="str">
        <f ca="1">HYPERLINK(SUBSTITUTE(CELL("address",'KV_9.7.sz.mell'!A1),"'",""),SUBSTITUTE(MID(CELL("address",'KV_9.7.sz.mell'!A1),SEARCH("]",CELL("address",'KV_9.7.sz.mell'!A1),1)+1,LEN(CELL("address",'KV_9.7.sz.mell'!A1))-SEARCH("]",CELL("address",'KV_9.7.sz.mell'!A1),1)),"'",""))</f>
        <v>KV_9.7.sz.mell!$A$1</v>
      </c>
    </row>
    <row r="32" spans="1:3" x14ac:dyDescent="0.2">
      <c r="A32" s="546" t="s">
        <v>661</v>
      </c>
      <c r="B32" s="546" t="str">
        <f>CONCATENATE(ALAPADATOK!B23)</f>
        <v>6 kvi név</v>
      </c>
      <c r="C32" s="609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3" spans="1:3" x14ac:dyDescent="0.2">
      <c r="A33" s="546" t="s">
        <v>662</v>
      </c>
      <c r="B33" s="546" t="str">
        <f>CONCATENATE(ALAPADATOK!B25)</f>
        <v>7 kvi név</v>
      </c>
      <c r="C33" s="609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4" spans="1:3" x14ac:dyDescent="0.2">
      <c r="A34" s="546" t="s">
        <v>663</v>
      </c>
      <c r="B34" s="546" t="str">
        <f>CONCATENATE(ALAPADATOK!B27)</f>
        <v>8 kvi név</v>
      </c>
      <c r="C34" s="609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5" spans="1:3" x14ac:dyDescent="0.2">
      <c r="A35" s="546" t="s">
        <v>664</v>
      </c>
      <c r="B35" s="546" t="str">
        <f>CONCATENATE(ALAPADATOK!B29)</f>
        <v>9 kvi név</v>
      </c>
      <c r="C35" s="609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6" spans="1:3" x14ac:dyDescent="0.2">
      <c r="A36" s="546" t="s">
        <v>665</v>
      </c>
      <c r="B36" s="546" t="str">
        <f>CONCATENATE(ALAPADATOK!B31)</f>
        <v>10 kvi név</v>
      </c>
      <c r="C36" s="609" t="e">
        <f ca="1">HYPERLINK(SUBSTITUTE(CELL("address",#REF!),"'",""),SUBSTITUTE(MID(CELL("address",#REF!),SEARCH("]",CELL("address",#REF!),1)+1,LEN(CELL("address",#REF!))-SEARCH("]",CELL("address",#REF!),1)),"'",""))</f>
        <v>#REF!</v>
      </c>
    </row>
    <row r="37" spans="1:3" x14ac:dyDescent="0.2">
      <c r="A37" s="546" t="s">
        <v>666</v>
      </c>
      <c r="B37" s="546" t="s">
        <v>674</v>
      </c>
      <c r="C37" s="609" t="str">
        <f ca="1">HYPERLINK(SUBSTITUTE(CELL("address",'KV_10.sz.mell'!A1),"'",""),SUBSTITUTE(MID(CELL("address",'KV_10.sz.mell'!A1),SEARCH("]",CELL("address",'KV_10.sz.mell'!A1),1)+1,LEN(CELL("address",'KV_10.sz.mell'!A1))-SEARCH("]",CELL("address",'KV_10.sz.mell'!A1),1)),"'",""))</f>
        <v>KV_10.sz.mell!$A$1</v>
      </c>
    </row>
    <row r="38" spans="1:3" x14ac:dyDescent="0.2">
      <c r="A38" s="546" t="s">
        <v>667</v>
      </c>
      <c r="B38" s="546" t="s">
        <v>603</v>
      </c>
      <c r="C38" s="609" t="str">
        <f ca="1">HYPERLINK(SUBSTITUTE(CELL("address",'KV_1.sz.tájékoztató_t.'!A1),"'",""),SUBSTITUTE(MID(CELL("address",'KV_1.sz.tájékoztató_t.'!A1),SEARCH("]",CELL("address",'KV_1.sz.tájékoztató_t.'!A1),1)+1,LEN(CELL("address",'KV_1.sz.tájékoztató_t.'!A1))-SEARCH("]",CELL("address",'KV_1.sz.tájékoztató_t.'!A1),1)),"'",""))</f>
        <v>KV_1.sz.tájékoztató_t.!$A$1</v>
      </c>
    </row>
    <row r="39" spans="1:3" ht="25.5" x14ac:dyDescent="0.2">
      <c r="A39" s="546" t="s">
        <v>668</v>
      </c>
      <c r="B39" s="610" t="s">
        <v>4</v>
      </c>
      <c r="C39" s="609" t="str">
        <f ca="1">HYPERLINK(SUBSTITUTE(CELL("address",'KV_2.sz.tájékoztató_t.'!A1),"'",""),SUBSTITUTE(MID(CELL("address",'KV_2.sz.tájékoztató_t.'!A1),SEARCH("]",CELL("address",'KV_2.sz.tájékoztató_t.'!A1),1)+1,LEN(CELL("address",'KV_2.sz.tájékoztató_t.'!A1))-SEARCH("]",CELL("address",'KV_2.sz.tájékoztató_t.'!A1),1)),"'",""))</f>
        <v>KV_2.sz.tájékoztató_t.!$A$1</v>
      </c>
    </row>
    <row r="40" spans="1:3" x14ac:dyDescent="0.2">
      <c r="A40" s="546" t="s">
        <v>669</v>
      </c>
      <c r="B40" s="546" t="s">
        <v>675</v>
      </c>
      <c r="C40" s="609" t="str">
        <f ca="1">HYPERLINK(SUBSTITUTE(CELL("address",'KV_3.sz.tájékoztató_t.'!A1),"'",""),SUBSTITUTE(MID(CELL("address",'KV_3.sz.tájékoztató_t.'!A1),SEARCH("]",CELL("address",'KV_3.sz.tájékoztató_t.'!A1),1)+1,LEN(CELL("address",'KV_3.sz.tájékoztató_t.'!A1))-SEARCH("]",CELL("address",'KV_3.sz.tájékoztató_t.'!A1),1)),"'",""))</f>
        <v>KV_3.sz.tájékoztató_t.!$A$1</v>
      </c>
    </row>
    <row r="41" spans="1:3" x14ac:dyDescent="0.2">
      <c r="A41" s="546" t="s">
        <v>670</v>
      </c>
      <c r="B41" s="546" t="s">
        <v>676</v>
      </c>
      <c r="C41" s="609" t="str">
        <f ca="1">HYPERLINK(SUBSTITUTE(CELL("address",'KV_4.sz.tájékoztató_t.'!A1),"'",""),SUBSTITUTE(MID(CELL("address",'KV_4.sz.tájékoztató_t.'!A1),SEARCH("]",CELL("address",'KV_4.sz.tájékoztató_t.'!A1),1)+1,LEN(CELL("address",'KV_4.sz.tájékoztató_t.'!A1))-SEARCH("]",CELL("address",'KV_4.sz.tájékoztató_t.'!A1),1)),"'",""))</f>
        <v>KV_4.sz.tájékoztató_t.!$A$1</v>
      </c>
    </row>
    <row r="42" spans="1:3" x14ac:dyDescent="0.2">
      <c r="A42" s="546" t="s">
        <v>671</v>
      </c>
      <c r="B42" s="546" t="s">
        <v>677</v>
      </c>
      <c r="C42" s="609" t="str">
        <f ca="1">HYPERLINK(SUBSTITUTE(CELL("address",'KV_5.sz.tájékoztató_t'!A1),"'",""),SUBSTITUTE(MID(CELL("address",'KV_5.sz.tájékoztató_t'!A1),SEARCH("]",CELL("address",'KV_5.sz.tájékoztató_t'!A1),1)+1,LEN(CELL("address",'KV_5.sz.tájékoztató_t'!A1))-SEARCH("]",CELL("address",'KV_5.sz.tájékoztató_t'!A1),1)),"'",""))</f>
        <v>KV_5.sz.tájékoztató_t!$A$1</v>
      </c>
    </row>
    <row r="43" spans="1:3" x14ac:dyDescent="0.2">
      <c r="A43" s="546" t="s">
        <v>672</v>
      </c>
      <c r="B43" s="546" t="s">
        <v>678</v>
      </c>
      <c r="C43" s="609" t="str">
        <f ca="1">HYPERLINK(SUBSTITUTE(CELL("address",'KV_6.sz.tájékoztató_t.'!A1),"'",""),SUBSTITUTE(MID(CELL("address",'KV_6.sz.tájékoztató_t.'!A1),SEARCH("]",CELL("address",'KV_6.sz.tájékoztató_t.'!A1),1)+1,LEN(CELL("address",'KV_6.sz.tájékoztató_t.'!A1))-SEARCH("]",CELL("address",'KV_6.sz.tájékoztató_t.'!A1),1)),"'",""))</f>
        <v>KV_6.sz.tájékoztató_t.!$A$1</v>
      </c>
    </row>
    <row r="44" spans="1:3" x14ac:dyDescent="0.2">
      <c r="A44" s="546" t="s">
        <v>673</v>
      </c>
      <c r="B44" s="546" t="s">
        <v>679</v>
      </c>
      <c r="C44" s="609" t="str">
        <f ca="1">HYPERLINK(SUBSTITUTE(CELL("address",'KV_7.sz.tájékoztató_t.'!A1),"'",""),SUBSTITUTE(MID(CELL("address",'KV_7.sz.tájékoztató_t.'!A1),SEARCH("]",CELL("address",'KV_7.sz.tájékoztató_t.'!A1),1)+1,LEN(CELL("address",'KV_7.sz.tájékoztató_t.'!A1))-SEARCH("]",CELL("address",'KV_7.sz.tájékoztató_t.'!A1),1)),"'",""))</f>
        <v>KV_7.sz.tájékoztató_t.!$A$1</v>
      </c>
    </row>
    <row r="45" spans="1:3" x14ac:dyDescent="0.2">
      <c r="A45" s="546"/>
      <c r="B45" s="546"/>
      <c r="C45" s="609"/>
    </row>
    <row r="46" spans="1:3" ht="18.75" x14ac:dyDescent="0.3">
      <c r="A46" s="666"/>
      <c r="B46" s="666"/>
      <c r="C46" s="666"/>
    </row>
    <row r="47" spans="1:3" x14ac:dyDescent="0.2">
      <c r="A47" s="546"/>
      <c r="B47" s="546"/>
      <c r="C47" s="546"/>
    </row>
    <row r="48" spans="1:3" x14ac:dyDescent="0.2">
      <c r="A48" s="546"/>
      <c r="B48" s="546"/>
      <c r="C48" s="546"/>
    </row>
    <row r="49" spans="1:3" x14ac:dyDescent="0.2">
      <c r="A49" s="546"/>
      <c r="B49" s="546"/>
      <c r="C49" s="546"/>
    </row>
    <row r="50" spans="1:3" x14ac:dyDescent="0.2">
      <c r="A50" s="546"/>
      <c r="B50" s="546"/>
      <c r="C50" s="546"/>
    </row>
    <row r="51" spans="1:3" x14ac:dyDescent="0.2">
      <c r="A51" s="546"/>
      <c r="B51" s="546"/>
      <c r="C51" s="546"/>
    </row>
    <row r="52" spans="1:3" x14ac:dyDescent="0.2">
      <c r="A52" s="546"/>
      <c r="B52" s="546"/>
      <c r="C52" s="546"/>
    </row>
    <row r="53" spans="1:3" x14ac:dyDescent="0.2">
      <c r="A53" s="546"/>
      <c r="B53" s="546"/>
      <c r="C53" s="546"/>
    </row>
    <row r="54" spans="1:3" x14ac:dyDescent="0.2">
      <c r="A54" s="546"/>
      <c r="B54" s="546"/>
      <c r="C54" s="546"/>
    </row>
    <row r="55" spans="1:3" x14ac:dyDescent="0.2">
      <c r="A55" s="546"/>
      <c r="B55" s="546"/>
      <c r="C55" s="546"/>
    </row>
    <row r="56" spans="1:3" x14ac:dyDescent="0.2">
      <c r="A56" s="546"/>
      <c r="B56" s="546"/>
      <c r="C56" s="546"/>
    </row>
    <row r="57" spans="1:3" x14ac:dyDescent="0.2">
      <c r="A57" s="546"/>
      <c r="B57" s="546"/>
      <c r="C57" s="546"/>
    </row>
    <row r="58" spans="1:3" x14ac:dyDescent="0.2">
      <c r="A58" s="546"/>
      <c r="B58" s="546"/>
      <c r="C58" s="546"/>
    </row>
    <row r="59" spans="1:3" x14ac:dyDescent="0.2">
      <c r="A59" s="546"/>
      <c r="B59" s="546"/>
      <c r="C59" s="546"/>
    </row>
    <row r="60" spans="1:3" x14ac:dyDescent="0.2">
      <c r="A60" s="546"/>
      <c r="B60" s="546"/>
      <c r="C60" s="546"/>
    </row>
    <row r="61" spans="1:3" ht="33.75" customHeight="1" x14ac:dyDescent="0.2">
      <c r="A61" s="668"/>
      <c r="B61" s="669"/>
      <c r="C61" s="669"/>
    </row>
    <row r="62" spans="1:3" x14ac:dyDescent="0.2">
      <c r="A62" s="546"/>
      <c r="B62" s="546"/>
      <c r="C62" s="546"/>
    </row>
    <row r="63" spans="1:3" x14ac:dyDescent="0.2">
      <c r="A63" s="546"/>
      <c r="B63" s="546"/>
      <c r="C63" s="546"/>
    </row>
    <row r="64" spans="1:3" x14ac:dyDescent="0.2">
      <c r="A64" s="546"/>
      <c r="B64" s="546"/>
      <c r="C64" s="546"/>
    </row>
    <row r="65" spans="1:3" x14ac:dyDescent="0.2">
      <c r="A65" s="546"/>
      <c r="B65" s="546"/>
      <c r="C65" s="546"/>
    </row>
    <row r="66" spans="1:3" x14ac:dyDescent="0.2">
      <c r="A66" s="546"/>
      <c r="B66" s="546"/>
      <c r="C66" s="546"/>
    </row>
    <row r="67" spans="1:3" x14ac:dyDescent="0.2">
      <c r="A67" s="546"/>
      <c r="B67" s="546"/>
      <c r="C67" s="546"/>
    </row>
    <row r="68" spans="1:3" x14ac:dyDescent="0.2">
      <c r="A68" s="546"/>
      <c r="B68" s="546"/>
      <c r="C68" s="546"/>
    </row>
    <row r="69" spans="1:3" x14ac:dyDescent="0.2">
      <c r="A69" s="546"/>
      <c r="B69" s="546"/>
      <c r="C69" s="546"/>
    </row>
    <row r="70" spans="1:3" x14ac:dyDescent="0.2">
      <c r="A70" s="546"/>
      <c r="B70" s="546"/>
      <c r="C70" s="546"/>
    </row>
    <row r="71" spans="1:3" x14ac:dyDescent="0.2">
      <c r="A71" s="546"/>
      <c r="B71" s="546"/>
      <c r="C71" s="546"/>
    </row>
    <row r="72" spans="1:3" x14ac:dyDescent="0.2">
      <c r="A72" s="546"/>
      <c r="B72" s="546"/>
      <c r="C72" s="546"/>
    </row>
    <row r="73" spans="1:3" x14ac:dyDescent="0.2">
      <c r="A73" s="546"/>
      <c r="B73" s="546"/>
      <c r="C73" s="546"/>
    </row>
    <row r="74" spans="1:3" x14ac:dyDescent="0.2">
      <c r="A74" s="546"/>
      <c r="B74" s="546"/>
      <c r="C74" s="546"/>
    </row>
    <row r="75" spans="1:3" x14ac:dyDescent="0.2">
      <c r="A75" s="546"/>
      <c r="B75" s="546"/>
      <c r="C75" s="546"/>
    </row>
    <row r="76" spans="1:3" x14ac:dyDescent="0.2">
      <c r="A76" s="546"/>
      <c r="B76" s="546"/>
      <c r="C76" s="546"/>
    </row>
    <row r="77" spans="1:3" x14ac:dyDescent="0.2">
      <c r="A77" s="546"/>
      <c r="B77" s="546"/>
      <c r="C77" s="546"/>
    </row>
    <row r="78" spans="1:3" x14ac:dyDescent="0.2">
      <c r="A78" s="546"/>
      <c r="B78" s="546"/>
      <c r="C78" s="546"/>
    </row>
    <row r="79" spans="1:3" x14ac:dyDescent="0.2">
      <c r="A79" s="546"/>
      <c r="B79" s="546"/>
      <c r="C79" s="546"/>
    </row>
    <row r="81" spans="1:3" ht="18.75" x14ac:dyDescent="0.3">
      <c r="A81" s="666"/>
      <c r="B81" s="666"/>
      <c r="C81" s="666"/>
    </row>
    <row r="103" spans="1:3" ht="18.75" x14ac:dyDescent="0.3">
      <c r="A103" s="666"/>
      <c r="B103" s="666"/>
      <c r="C103" s="666"/>
    </row>
  </sheetData>
  <sheetProtection sheet="1"/>
  <mergeCells count="6">
    <mergeCell ref="A81:C81"/>
    <mergeCell ref="A103:C103"/>
    <mergeCell ref="A2:C2"/>
    <mergeCell ref="A6:C6"/>
    <mergeCell ref="A46:C46"/>
    <mergeCell ref="A61:C61"/>
  </mergeCells>
  <phoneticPr fontId="29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topLeftCell="A67" zoomScale="120" zoomScaleNormal="120" workbookViewId="0">
      <selection activeCell="K8" sqref="K8:K9"/>
    </sheetView>
  </sheetViews>
  <sheetFormatPr defaultRowHeight="12.75" x14ac:dyDescent="0.2"/>
  <cols>
    <col min="1" max="1" width="33.5" customWidth="1"/>
    <col min="2" max="2" width="18.83203125" customWidth="1"/>
    <col min="3" max="3" width="1.83203125" bestFit="1" customWidth="1"/>
    <col min="4" max="4" width="5.5" bestFit="1" customWidth="1"/>
    <col min="5" max="5" width="1.83203125" bestFit="1" customWidth="1"/>
    <col min="6" max="6" width="11" customWidth="1"/>
  </cols>
  <sheetData>
    <row r="1" spans="1:11" ht="18.75" x14ac:dyDescent="0.3">
      <c r="A1" s="670" t="s">
        <v>587</v>
      </c>
      <c r="B1" s="670"/>
      <c r="C1" s="670"/>
      <c r="D1" s="670"/>
      <c r="E1" s="670"/>
      <c r="F1" s="670"/>
      <c r="G1" s="670"/>
      <c r="H1" s="670"/>
      <c r="I1" s="670"/>
      <c r="J1" s="670"/>
    </row>
    <row r="3" spans="1:11" ht="15.75" x14ac:dyDescent="0.25">
      <c r="A3" s="673" t="s">
        <v>756</v>
      </c>
      <c r="B3" s="674"/>
      <c r="C3" s="674"/>
      <c r="D3" s="674"/>
      <c r="E3" s="674"/>
      <c r="F3" s="674"/>
      <c r="G3" s="147"/>
      <c r="H3" s="147"/>
      <c r="I3" s="147"/>
    </row>
    <row r="6" spans="1:11" ht="15" x14ac:dyDescent="0.25">
      <c r="A6" s="536" t="s">
        <v>682</v>
      </c>
    </row>
    <row r="7" spans="1:11" x14ac:dyDescent="0.2">
      <c r="A7" s="621" t="s">
        <v>656</v>
      </c>
      <c r="B7" s="642">
        <v>2</v>
      </c>
      <c r="C7" s="622" t="s">
        <v>653</v>
      </c>
      <c r="D7" s="622">
        <v>2019</v>
      </c>
      <c r="E7" s="622" t="s">
        <v>654</v>
      </c>
      <c r="F7" s="642" t="s">
        <v>765</v>
      </c>
      <c r="G7" s="622" t="s">
        <v>655</v>
      </c>
      <c r="H7" s="622" t="s">
        <v>657</v>
      </c>
      <c r="I7" s="622"/>
      <c r="J7" s="622"/>
      <c r="K7" s="622"/>
    </row>
    <row r="8" spans="1:11" x14ac:dyDescent="0.2">
      <c r="A8" s="552"/>
      <c r="B8" s="551"/>
      <c r="F8" s="551"/>
    </row>
    <row r="9" spans="1:11" x14ac:dyDescent="0.2">
      <c r="A9" s="552"/>
      <c r="B9" s="551"/>
      <c r="F9" s="551"/>
    </row>
    <row r="11" spans="1:11" ht="15.75" x14ac:dyDescent="0.25">
      <c r="A11" s="673" t="s">
        <v>755</v>
      </c>
      <c r="B11" s="674"/>
      <c r="C11" s="674"/>
      <c r="D11" s="674"/>
      <c r="E11" s="674"/>
      <c r="F11" s="674"/>
      <c r="G11" s="674"/>
      <c r="H11" s="675"/>
      <c r="I11" s="675"/>
      <c r="J11" s="675"/>
    </row>
    <row r="13" spans="1:11" ht="14.25" x14ac:dyDescent="0.2">
      <c r="A13" s="547" t="s">
        <v>589</v>
      </c>
      <c r="B13" s="671" t="s">
        <v>687</v>
      </c>
      <c r="C13" s="672"/>
      <c r="D13" s="672"/>
      <c r="E13" s="672"/>
      <c r="F13" s="672"/>
      <c r="G13" s="672"/>
      <c r="H13" s="672"/>
      <c r="I13" s="672"/>
      <c r="J13" s="672"/>
    </row>
    <row r="14" spans="1:11" ht="14.25" x14ac:dyDescent="0.2">
      <c r="B14" s="617"/>
      <c r="C14" s="147"/>
      <c r="D14" s="147"/>
      <c r="E14" s="147"/>
      <c r="F14" s="147"/>
      <c r="G14" s="147"/>
      <c r="H14" s="147"/>
      <c r="I14" s="147"/>
      <c r="J14" s="147"/>
    </row>
    <row r="15" spans="1:11" ht="14.25" x14ac:dyDescent="0.2">
      <c r="A15" s="547" t="s">
        <v>590</v>
      </c>
      <c r="B15" s="671" t="s">
        <v>688</v>
      </c>
      <c r="C15" s="672"/>
      <c r="D15" s="672"/>
      <c r="E15" s="672"/>
      <c r="F15" s="672"/>
      <c r="G15" s="672"/>
      <c r="H15" s="672"/>
      <c r="I15" s="672"/>
      <c r="J15" s="672"/>
    </row>
    <row r="16" spans="1:11" ht="14.25" x14ac:dyDescent="0.2">
      <c r="B16" s="617"/>
      <c r="C16" s="147"/>
      <c r="D16" s="147"/>
      <c r="E16" s="147"/>
      <c r="F16" s="147"/>
      <c r="G16" s="147"/>
      <c r="H16" s="147"/>
      <c r="I16" s="147"/>
      <c r="J16" s="147"/>
    </row>
    <row r="17" spans="1:10" ht="14.25" x14ac:dyDescent="0.2">
      <c r="A17" s="547" t="s">
        <v>591</v>
      </c>
      <c r="B17" s="671" t="s">
        <v>689</v>
      </c>
      <c r="C17" s="672"/>
      <c r="D17" s="672"/>
      <c r="E17" s="672"/>
      <c r="F17" s="672"/>
      <c r="G17" s="672"/>
      <c r="H17" s="672"/>
      <c r="I17" s="672"/>
      <c r="J17" s="672"/>
    </row>
    <row r="18" spans="1:10" ht="14.25" x14ac:dyDescent="0.2">
      <c r="B18" s="617"/>
      <c r="C18" s="147"/>
      <c r="D18" s="147"/>
      <c r="E18" s="147"/>
      <c r="F18" s="147"/>
      <c r="G18" s="147"/>
      <c r="H18" s="147"/>
      <c r="I18" s="147"/>
      <c r="J18" s="147"/>
    </row>
    <row r="19" spans="1:10" ht="14.25" x14ac:dyDescent="0.2">
      <c r="A19" s="547" t="s">
        <v>592</v>
      </c>
      <c r="B19" s="671" t="s">
        <v>690</v>
      </c>
      <c r="C19" s="672"/>
      <c r="D19" s="672"/>
      <c r="E19" s="672"/>
      <c r="F19" s="672"/>
      <c r="G19" s="672"/>
      <c r="H19" s="672"/>
      <c r="I19" s="672"/>
      <c r="J19" s="672"/>
    </row>
    <row r="20" spans="1:10" ht="14.25" x14ac:dyDescent="0.2">
      <c r="B20" s="617"/>
      <c r="C20" s="147"/>
      <c r="D20" s="147"/>
      <c r="E20" s="147"/>
      <c r="F20" s="147"/>
      <c r="G20" s="147"/>
      <c r="H20" s="147"/>
      <c r="I20" s="147"/>
      <c r="J20" s="147"/>
    </row>
    <row r="21" spans="1:10" ht="14.25" x14ac:dyDescent="0.2">
      <c r="A21" s="547" t="s">
        <v>593</v>
      </c>
      <c r="B21" s="671" t="s">
        <v>691</v>
      </c>
      <c r="C21" s="672"/>
      <c r="D21" s="672"/>
      <c r="E21" s="672"/>
      <c r="F21" s="672"/>
      <c r="G21" s="672"/>
      <c r="H21" s="672"/>
      <c r="I21" s="672"/>
      <c r="J21" s="672"/>
    </row>
    <row r="22" spans="1:10" ht="14.25" x14ac:dyDescent="0.2">
      <c r="B22" s="617"/>
      <c r="C22" s="147"/>
      <c r="D22" s="147"/>
      <c r="E22" s="147"/>
      <c r="F22" s="147"/>
      <c r="G22" s="147"/>
      <c r="H22" s="147"/>
      <c r="I22" s="147"/>
      <c r="J22" s="147"/>
    </row>
    <row r="23" spans="1:10" ht="14.25" x14ac:dyDescent="0.2">
      <c r="A23" s="547" t="s">
        <v>594</v>
      </c>
      <c r="B23" s="671" t="s">
        <v>598</v>
      </c>
      <c r="C23" s="672"/>
      <c r="D23" s="672"/>
      <c r="E23" s="672"/>
      <c r="F23" s="672"/>
      <c r="G23" s="672"/>
      <c r="H23" s="672"/>
      <c r="I23" s="672"/>
      <c r="J23" s="672"/>
    </row>
    <row r="24" spans="1:10" ht="14.25" x14ac:dyDescent="0.2">
      <c r="B24" s="617"/>
      <c r="C24" s="147"/>
      <c r="D24" s="147"/>
      <c r="E24" s="147"/>
      <c r="F24" s="147"/>
      <c r="G24" s="147"/>
      <c r="H24" s="147"/>
      <c r="I24" s="147"/>
      <c r="J24" s="147"/>
    </row>
    <row r="25" spans="1:10" ht="14.25" x14ac:dyDescent="0.2">
      <c r="A25" s="547" t="s">
        <v>595</v>
      </c>
      <c r="B25" s="671" t="s">
        <v>599</v>
      </c>
      <c r="C25" s="672"/>
      <c r="D25" s="672"/>
      <c r="E25" s="672"/>
      <c r="F25" s="672"/>
      <c r="G25" s="672"/>
      <c r="H25" s="672"/>
      <c r="I25" s="672"/>
      <c r="J25" s="672"/>
    </row>
    <row r="26" spans="1:10" ht="14.25" x14ac:dyDescent="0.2">
      <c r="B26" s="617"/>
      <c r="C26" s="147"/>
      <c r="D26" s="147"/>
      <c r="E26" s="147"/>
      <c r="F26" s="147"/>
      <c r="G26" s="147"/>
      <c r="H26" s="147"/>
      <c r="I26" s="147"/>
      <c r="J26" s="147"/>
    </row>
    <row r="27" spans="1:10" ht="14.25" x14ac:dyDescent="0.2">
      <c r="A27" s="547" t="s">
        <v>596</v>
      </c>
      <c r="B27" s="671" t="s">
        <v>600</v>
      </c>
      <c r="C27" s="672"/>
      <c r="D27" s="672"/>
      <c r="E27" s="672"/>
      <c r="F27" s="672"/>
      <c r="G27" s="672"/>
      <c r="H27" s="672"/>
      <c r="I27" s="672"/>
      <c r="J27" s="672"/>
    </row>
    <row r="28" spans="1:10" ht="14.25" x14ac:dyDescent="0.2">
      <c r="B28" s="617"/>
      <c r="C28" s="147"/>
      <c r="D28" s="147"/>
      <c r="E28" s="147"/>
      <c r="F28" s="147"/>
      <c r="G28" s="147"/>
      <c r="H28" s="147"/>
      <c r="I28" s="147"/>
      <c r="J28" s="147"/>
    </row>
    <row r="29" spans="1:10" ht="14.25" x14ac:dyDescent="0.2">
      <c r="A29" s="547" t="s">
        <v>596</v>
      </c>
      <c r="B29" s="671" t="s">
        <v>601</v>
      </c>
      <c r="C29" s="672"/>
      <c r="D29" s="672"/>
      <c r="E29" s="672"/>
      <c r="F29" s="672"/>
      <c r="G29" s="672"/>
      <c r="H29" s="672"/>
      <c r="I29" s="672"/>
      <c r="J29" s="672"/>
    </row>
    <row r="30" spans="1:10" ht="14.25" x14ac:dyDescent="0.2">
      <c r="B30" s="617"/>
      <c r="C30" s="147"/>
      <c r="D30" s="147"/>
      <c r="E30" s="147"/>
      <c r="F30" s="147"/>
      <c r="G30" s="147"/>
      <c r="H30" s="147"/>
      <c r="I30" s="147"/>
      <c r="J30" s="147"/>
    </row>
    <row r="31" spans="1:10" ht="14.25" x14ac:dyDescent="0.2">
      <c r="A31" s="547" t="s">
        <v>597</v>
      </c>
      <c r="B31" s="671" t="s">
        <v>602</v>
      </c>
      <c r="C31" s="672"/>
      <c r="D31" s="672"/>
      <c r="E31" s="672"/>
      <c r="F31" s="672"/>
      <c r="G31" s="672"/>
      <c r="H31" s="672"/>
      <c r="I31" s="672"/>
      <c r="J31" s="672"/>
    </row>
    <row r="33" spans="1:1" ht="14.25" x14ac:dyDescent="0.2">
      <c r="A33" s="547"/>
    </row>
  </sheetData>
  <sheetProtection sheet="1"/>
  <mergeCells count="13">
    <mergeCell ref="B31:J31"/>
    <mergeCell ref="A3:F3"/>
    <mergeCell ref="B13:J13"/>
    <mergeCell ref="B15:J15"/>
    <mergeCell ref="B17:J17"/>
    <mergeCell ref="B19:J19"/>
    <mergeCell ref="A11:J11"/>
    <mergeCell ref="B27:J27"/>
    <mergeCell ref="A1:J1"/>
    <mergeCell ref="B21:J21"/>
    <mergeCell ref="B23:J23"/>
    <mergeCell ref="B25:J25"/>
    <mergeCell ref="B29:J29"/>
  </mergeCells>
  <phoneticPr fontId="29" type="noConversion"/>
  <dataValidations count="1">
    <dataValidation type="list" allowBlank="1" showInputMessage="1" showErrorMessage="1" sqref="A6" xr:uid="{00000000-0002-0000-0100-000000000000}">
      <formula1>",Előterjesztéskor,Jóváhagyás után"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2:B16"/>
  <sheetViews>
    <sheetView zoomScale="120" zoomScaleNormal="120" workbookViewId="0">
      <selection activeCell="C39" sqref="C39"/>
    </sheetView>
  </sheetViews>
  <sheetFormatPr defaultRowHeight="12.75" x14ac:dyDescent="0.2"/>
  <cols>
    <col min="1" max="1" width="48.5" customWidth="1"/>
    <col min="2" max="2" width="73.5" customWidth="1"/>
    <col min="3" max="3" width="16.83203125" customWidth="1"/>
  </cols>
  <sheetData>
    <row r="2" spans="1:2" ht="15.75" x14ac:dyDescent="0.25">
      <c r="A2" s="75" t="s">
        <v>151</v>
      </c>
    </row>
    <row r="4" spans="1:2" x14ac:dyDescent="0.2">
      <c r="A4" s="118"/>
      <c r="B4" s="118"/>
    </row>
    <row r="5" spans="1:2" s="135" customFormat="1" ht="15.75" x14ac:dyDescent="0.25">
      <c r="A5" s="75" t="s">
        <v>579</v>
      </c>
      <c r="B5" s="134"/>
    </row>
    <row r="6" spans="1:2" x14ac:dyDescent="0.2">
      <c r="A6" s="118"/>
      <c r="B6" s="118"/>
    </row>
    <row r="7" spans="1:2" x14ac:dyDescent="0.2">
      <c r="A7" s="118" t="s">
        <v>544</v>
      </c>
      <c r="B7" s="118" t="s">
        <v>487</v>
      </c>
    </row>
    <row r="8" spans="1:2" x14ac:dyDescent="0.2">
      <c r="A8" s="118" t="s">
        <v>545</v>
      </c>
      <c r="B8" s="118" t="s">
        <v>488</v>
      </c>
    </row>
    <row r="9" spans="1:2" x14ac:dyDescent="0.2">
      <c r="A9" s="118" t="s">
        <v>546</v>
      </c>
      <c r="B9" s="118" t="s">
        <v>489</v>
      </c>
    </row>
    <row r="10" spans="1:2" x14ac:dyDescent="0.2">
      <c r="A10" s="118"/>
      <c r="B10" s="118"/>
    </row>
    <row r="11" spans="1:2" x14ac:dyDescent="0.2">
      <c r="A11" s="118"/>
      <c r="B11" s="118"/>
    </row>
    <row r="12" spans="1:2" s="135" customFormat="1" ht="15.75" x14ac:dyDescent="0.25">
      <c r="A12" s="75" t="str">
        <f>+CONCATENATE(LEFT(A5,4),". évi előirányzat KIADÁSOK")</f>
        <v>2019. évi előirányzat KIADÁSOK</v>
      </c>
      <c r="B12" s="134"/>
    </row>
    <row r="13" spans="1:2" x14ac:dyDescent="0.2">
      <c r="A13" s="118"/>
      <c r="B13" s="118"/>
    </row>
    <row r="14" spans="1:2" x14ac:dyDescent="0.2">
      <c r="A14" s="118" t="s">
        <v>547</v>
      </c>
      <c r="B14" s="118" t="s">
        <v>490</v>
      </c>
    </row>
    <row r="15" spans="1:2" x14ac:dyDescent="0.2">
      <c r="A15" s="118" t="s">
        <v>548</v>
      </c>
      <c r="B15" s="118" t="s">
        <v>491</v>
      </c>
    </row>
    <row r="16" spans="1:2" x14ac:dyDescent="0.2">
      <c r="A16" s="118" t="s">
        <v>549</v>
      </c>
      <c r="B16" s="118" t="s">
        <v>492</v>
      </c>
    </row>
  </sheetData>
  <sheetProtection sheet="1"/>
  <phoneticPr fontId="29" type="noConversion"/>
  <pageMargins left="1.0629921259842521" right="1.0236220472440944" top="0.78740157480314965" bottom="0.78740157480314965" header="0.70866141732283472" footer="0.7086614173228347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Munka2">
    <tabColor rgb="FF92D050"/>
  </sheetPr>
  <dimension ref="A1:I164"/>
  <sheetViews>
    <sheetView zoomScale="120" zoomScaleNormal="120" zoomScaleSheetLayoutView="100" workbookViewId="0">
      <selection activeCell="B4" sqref="B4"/>
    </sheetView>
  </sheetViews>
  <sheetFormatPr defaultRowHeight="15.75" x14ac:dyDescent="0.25"/>
  <cols>
    <col min="1" max="1" width="9.5" style="36" customWidth="1"/>
    <col min="2" max="2" width="99.33203125" style="36" customWidth="1"/>
    <col min="3" max="3" width="21.6640625" style="356" customWidth="1"/>
    <col min="4" max="4" width="9" style="36" customWidth="1"/>
    <col min="5" max="16384" width="9.33203125" style="36"/>
  </cols>
  <sheetData>
    <row r="1" spans="1:3" ht="18.75" customHeight="1" x14ac:dyDescent="0.25">
      <c r="A1" s="586"/>
      <c r="B1" s="679" t="str">
        <f>CONCATENATE("1.1. melléklet ",ALAPADATOK!A7," ",ALAPADATOK!B7," ",ALAPADATOK!C7," ",ALAPADATOK!D7," ",ALAPADATOK!E7," ",ALAPADATOK!F7," ",ALAPADATOK!G7," ",ALAPADATOK!H7)</f>
        <v>1.1. melléklet a 2 / 2019 ( II.15. ) önkormányzati rendelethez</v>
      </c>
      <c r="C1" s="680"/>
    </row>
    <row r="2" spans="1:3" ht="21.95" customHeight="1" x14ac:dyDescent="0.25">
      <c r="A2" s="587"/>
      <c r="B2" s="588" t="str">
        <f>CONCATENATE(ALAPADATOK!A3)</f>
        <v>DABAS VÁROS ÖNKORMÁNYZATA</v>
      </c>
      <c r="C2" s="589"/>
    </row>
    <row r="3" spans="1:3" ht="21.95" customHeight="1" x14ac:dyDescent="0.25">
      <c r="A3" s="589"/>
      <c r="B3" s="588" t="s">
        <v>580</v>
      </c>
      <c r="C3" s="589"/>
    </row>
    <row r="4" spans="1:3" ht="21.95" customHeight="1" x14ac:dyDescent="0.25">
      <c r="A4" s="589"/>
      <c r="B4" s="588" t="s">
        <v>581</v>
      </c>
      <c r="C4" s="589"/>
    </row>
    <row r="5" spans="1:3" ht="21.95" customHeight="1" x14ac:dyDescent="0.25">
      <c r="A5" s="586"/>
      <c r="B5" s="586"/>
      <c r="C5" s="590"/>
    </row>
    <row r="6" spans="1:3" ht="15.2" customHeight="1" x14ac:dyDescent="0.25">
      <c r="A6" s="681" t="s">
        <v>15</v>
      </c>
      <c r="B6" s="681"/>
      <c r="C6" s="681"/>
    </row>
    <row r="7" spans="1:3" ht="15.2" customHeight="1" thickBot="1" x14ac:dyDescent="0.3">
      <c r="A7" s="682" t="s">
        <v>152</v>
      </c>
      <c r="B7" s="682"/>
      <c r="C7" s="537" t="s">
        <v>564</v>
      </c>
    </row>
    <row r="8" spans="1:3" ht="24" customHeight="1" thickBot="1" x14ac:dyDescent="0.3">
      <c r="A8" s="591" t="s">
        <v>69</v>
      </c>
      <c r="B8" s="592" t="s">
        <v>17</v>
      </c>
      <c r="C8" s="593" t="str">
        <f>+CONCATENATE(LEFT(KV_ÖSSZEFÜGGÉSEK!A5,4),". évi előirányzat")</f>
        <v>2019. évi előirányzat</v>
      </c>
    </row>
    <row r="9" spans="1:3" s="37" customFormat="1" ht="12" customHeight="1" thickBot="1" x14ac:dyDescent="0.25">
      <c r="A9" s="521"/>
      <c r="B9" s="522" t="s">
        <v>493</v>
      </c>
      <c r="C9" s="523" t="s">
        <v>494</v>
      </c>
    </row>
    <row r="10" spans="1:3" s="1" customFormat="1" ht="12" customHeight="1" thickBot="1" x14ac:dyDescent="0.25">
      <c r="A10" s="20" t="s">
        <v>18</v>
      </c>
      <c r="B10" s="21" t="s">
        <v>252</v>
      </c>
      <c r="C10" s="274">
        <f>+C11+C12+C13+C14+C15+C16</f>
        <v>905656407</v>
      </c>
    </row>
    <row r="11" spans="1:3" s="1" customFormat="1" ht="12" customHeight="1" x14ac:dyDescent="0.2">
      <c r="A11" s="15" t="s">
        <v>98</v>
      </c>
      <c r="B11" s="385" t="s">
        <v>253</v>
      </c>
      <c r="C11" s="277">
        <v>172534022</v>
      </c>
    </row>
    <row r="12" spans="1:3" s="1" customFormat="1" ht="12" customHeight="1" x14ac:dyDescent="0.2">
      <c r="A12" s="14" t="s">
        <v>99</v>
      </c>
      <c r="B12" s="386" t="s">
        <v>254</v>
      </c>
      <c r="C12" s="276">
        <v>437309484</v>
      </c>
    </row>
    <row r="13" spans="1:3" s="1" customFormat="1" ht="12" customHeight="1" x14ac:dyDescent="0.2">
      <c r="A13" s="14" t="s">
        <v>100</v>
      </c>
      <c r="B13" s="386" t="s">
        <v>550</v>
      </c>
      <c r="C13" s="276">
        <v>275225961</v>
      </c>
    </row>
    <row r="14" spans="1:3" s="1" customFormat="1" ht="12" customHeight="1" x14ac:dyDescent="0.2">
      <c r="A14" s="14" t="s">
        <v>101</v>
      </c>
      <c r="B14" s="386" t="s">
        <v>256</v>
      </c>
      <c r="C14" s="276">
        <v>20586940</v>
      </c>
    </row>
    <row r="15" spans="1:3" s="1" customFormat="1" ht="12" customHeight="1" x14ac:dyDescent="0.2">
      <c r="A15" s="14" t="s">
        <v>148</v>
      </c>
      <c r="B15" s="270" t="s">
        <v>432</v>
      </c>
      <c r="C15" s="276"/>
    </row>
    <row r="16" spans="1:3" s="1" customFormat="1" ht="12" customHeight="1" thickBot="1" x14ac:dyDescent="0.25">
      <c r="A16" s="16" t="s">
        <v>102</v>
      </c>
      <c r="B16" s="271" t="s">
        <v>433</v>
      </c>
      <c r="C16" s="276"/>
    </row>
    <row r="17" spans="1:3" s="1" customFormat="1" ht="12" customHeight="1" thickBot="1" x14ac:dyDescent="0.25">
      <c r="A17" s="20" t="s">
        <v>19</v>
      </c>
      <c r="B17" s="269" t="s">
        <v>257</v>
      </c>
      <c r="C17" s="274">
        <f>+C18+C19+C20+C21+C22</f>
        <v>997850000</v>
      </c>
    </row>
    <row r="18" spans="1:3" s="1" customFormat="1" ht="12" customHeight="1" x14ac:dyDescent="0.2">
      <c r="A18" s="15" t="s">
        <v>104</v>
      </c>
      <c r="B18" s="385" t="s">
        <v>258</v>
      </c>
      <c r="C18" s="277"/>
    </row>
    <row r="19" spans="1:3" s="1" customFormat="1" ht="12" customHeight="1" x14ac:dyDescent="0.2">
      <c r="A19" s="14" t="s">
        <v>105</v>
      </c>
      <c r="B19" s="386" t="s">
        <v>259</v>
      </c>
      <c r="C19" s="276"/>
    </row>
    <row r="20" spans="1:3" s="1" customFormat="1" ht="12" customHeight="1" x14ac:dyDescent="0.2">
      <c r="A20" s="14" t="s">
        <v>106</v>
      </c>
      <c r="B20" s="386" t="s">
        <v>422</v>
      </c>
      <c r="C20" s="276"/>
    </row>
    <row r="21" spans="1:3" s="1" customFormat="1" ht="12" customHeight="1" x14ac:dyDescent="0.2">
      <c r="A21" s="14" t="s">
        <v>107</v>
      </c>
      <c r="B21" s="386" t="s">
        <v>423</v>
      </c>
      <c r="C21" s="276"/>
    </row>
    <row r="22" spans="1:3" s="1" customFormat="1" ht="12" customHeight="1" x14ac:dyDescent="0.2">
      <c r="A22" s="14" t="s">
        <v>108</v>
      </c>
      <c r="B22" s="386" t="s">
        <v>574</v>
      </c>
      <c r="C22" s="276">
        <v>997850000</v>
      </c>
    </row>
    <row r="23" spans="1:3" s="1" customFormat="1" ht="12" customHeight="1" thickBot="1" x14ac:dyDescent="0.25">
      <c r="A23" s="16" t="s">
        <v>117</v>
      </c>
      <c r="B23" s="271" t="s">
        <v>261</v>
      </c>
      <c r="C23" s="278"/>
    </row>
    <row r="24" spans="1:3" s="1" customFormat="1" ht="12" customHeight="1" thickBot="1" x14ac:dyDescent="0.25">
      <c r="A24" s="20" t="s">
        <v>20</v>
      </c>
      <c r="B24" s="21" t="s">
        <v>262</v>
      </c>
      <c r="C24" s="274">
        <f>+C25+C26+C27+C28+C29</f>
        <v>384801977</v>
      </c>
    </row>
    <row r="25" spans="1:3" s="1" customFormat="1" ht="12" customHeight="1" x14ac:dyDescent="0.2">
      <c r="A25" s="15" t="s">
        <v>87</v>
      </c>
      <c r="B25" s="385" t="s">
        <v>263</v>
      </c>
      <c r="C25" s="277"/>
    </row>
    <row r="26" spans="1:3" s="1" customFormat="1" ht="12" customHeight="1" x14ac:dyDescent="0.2">
      <c r="A26" s="14" t="s">
        <v>88</v>
      </c>
      <c r="B26" s="386" t="s">
        <v>264</v>
      </c>
      <c r="C26" s="276"/>
    </row>
    <row r="27" spans="1:3" s="1" customFormat="1" ht="12" customHeight="1" x14ac:dyDescent="0.2">
      <c r="A27" s="14" t="s">
        <v>89</v>
      </c>
      <c r="B27" s="386" t="s">
        <v>424</v>
      </c>
      <c r="C27" s="276"/>
    </row>
    <row r="28" spans="1:3" s="1" customFormat="1" ht="12" customHeight="1" x14ac:dyDescent="0.2">
      <c r="A28" s="14" t="s">
        <v>90</v>
      </c>
      <c r="B28" s="386" t="s">
        <v>425</v>
      </c>
      <c r="C28" s="276"/>
    </row>
    <row r="29" spans="1:3" s="1" customFormat="1" ht="12" customHeight="1" x14ac:dyDescent="0.2">
      <c r="A29" s="14" t="s">
        <v>171</v>
      </c>
      <c r="B29" s="386" t="s">
        <v>265</v>
      </c>
      <c r="C29" s="276">
        <v>384801977</v>
      </c>
    </row>
    <row r="30" spans="1:3" s="514" customFormat="1" ht="12" customHeight="1" thickBot="1" x14ac:dyDescent="0.25">
      <c r="A30" s="524" t="s">
        <v>172</v>
      </c>
      <c r="B30" s="512" t="s">
        <v>569</v>
      </c>
      <c r="C30" s="513"/>
    </row>
    <row r="31" spans="1:3" s="1" customFormat="1" ht="12" customHeight="1" thickBot="1" x14ac:dyDescent="0.25">
      <c r="A31" s="20" t="s">
        <v>173</v>
      </c>
      <c r="B31" s="21" t="s">
        <v>551</v>
      </c>
      <c r="C31" s="280">
        <f>SUM(C32:C38)</f>
        <v>1190000000</v>
      </c>
    </row>
    <row r="32" spans="1:3" s="1" customFormat="1" ht="12" customHeight="1" x14ac:dyDescent="0.2">
      <c r="A32" s="15" t="s">
        <v>268</v>
      </c>
      <c r="B32" s="385" t="s">
        <v>555</v>
      </c>
      <c r="C32" s="277">
        <v>81000000</v>
      </c>
    </row>
    <row r="33" spans="1:3" s="1" customFormat="1" ht="12" customHeight="1" x14ac:dyDescent="0.2">
      <c r="A33" s="14" t="s">
        <v>269</v>
      </c>
      <c r="B33" s="386" t="s">
        <v>556</v>
      </c>
      <c r="C33" s="276">
        <v>2000000</v>
      </c>
    </row>
    <row r="34" spans="1:3" s="1" customFormat="1" ht="12" customHeight="1" x14ac:dyDescent="0.2">
      <c r="A34" s="14" t="s">
        <v>270</v>
      </c>
      <c r="B34" s="386" t="s">
        <v>557</v>
      </c>
      <c r="C34" s="276">
        <v>950000000</v>
      </c>
    </row>
    <row r="35" spans="1:3" s="1" customFormat="1" ht="12" customHeight="1" x14ac:dyDescent="0.2">
      <c r="A35" s="14" t="s">
        <v>271</v>
      </c>
      <c r="B35" s="386" t="s">
        <v>558</v>
      </c>
      <c r="C35" s="276">
        <v>2000000</v>
      </c>
    </row>
    <row r="36" spans="1:3" s="1" customFormat="1" ht="12" customHeight="1" x14ac:dyDescent="0.2">
      <c r="A36" s="14" t="s">
        <v>552</v>
      </c>
      <c r="B36" s="386" t="s">
        <v>272</v>
      </c>
      <c r="C36" s="276">
        <v>105000000</v>
      </c>
    </row>
    <row r="37" spans="1:3" s="1" customFormat="1" ht="12" customHeight="1" x14ac:dyDescent="0.2">
      <c r="A37" s="14" t="s">
        <v>553</v>
      </c>
      <c r="B37" s="386" t="s">
        <v>273</v>
      </c>
      <c r="C37" s="276">
        <v>50000000</v>
      </c>
    </row>
    <row r="38" spans="1:3" s="1" customFormat="1" ht="12" customHeight="1" thickBot="1" x14ac:dyDescent="0.25">
      <c r="A38" s="16" t="s">
        <v>554</v>
      </c>
      <c r="B38" s="469" t="s">
        <v>274</v>
      </c>
      <c r="C38" s="278"/>
    </row>
    <row r="39" spans="1:3" s="1" customFormat="1" ht="12" customHeight="1" thickBot="1" x14ac:dyDescent="0.25">
      <c r="A39" s="20" t="s">
        <v>22</v>
      </c>
      <c r="B39" s="21" t="s">
        <v>434</v>
      </c>
      <c r="C39" s="274">
        <f>SUM(C40:C50)</f>
        <v>294904364</v>
      </c>
    </row>
    <row r="40" spans="1:3" s="1" customFormat="1" ht="12" customHeight="1" x14ac:dyDescent="0.2">
      <c r="A40" s="15" t="s">
        <v>91</v>
      </c>
      <c r="B40" s="385" t="s">
        <v>277</v>
      </c>
      <c r="C40" s="277"/>
    </row>
    <row r="41" spans="1:3" s="1" customFormat="1" ht="12" customHeight="1" x14ac:dyDescent="0.2">
      <c r="A41" s="14" t="s">
        <v>92</v>
      </c>
      <c r="B41" s="386" t="s">
        <v>278</v>
      </c>
      <c r="C41" s="276">
        <v>148239000</v>
      </c>
    </row>
    <row r="42" spans="1:3" s="1" customFormat="1" ht="12" customHeight="1" x14ac:dyDescent="0.2">
      <c r="A42" s="14" t="s">
        <v>93</v>
      </c>
      <c r="B42" s="386" t="s">
        <v>279</v>
      </c>
      <c r="C42" s="276">
        <v>15000000</v>
      </c>
    </row>
    <row r="43" spans="1:3" s="1" customFormat="1" ht="12" customHeight="1" x14ac:dyDescent="0.2">
      <c r="A43" s="14" t="s">
        <v>175</v>
      </c>
      <c r="B43" s="386" t="s">
        <v>280</v>
      </c>
      <c r="C43" s="276"/>
    </row>
    <row r="44" spans="1:3" s="1" customFormat="1" ht="12" customHeight="1" x14ac:dyDescent="0.2">
      <c r="A44" s="14" t="s">
        <v>176</v>
      </c>
      <c r="B44" s="386" t="s">
        <v>281</v>
      </c>
      <c r="C44" s="276">
        <v>85570364</v>
      </c>
    </row>
    <row r="45" spans="1:3" s="1" customFormat="1" ht="12" customHeight="1" x14ac:dyDescent="0.2">
      <c r="A45" s="14" t="s">
        <v>177</v>
      </c>
      <c r="B45" s="386" t="s">
        <v>282</v>
      </c>
      <c r="C45" s="276">
        <v>45095000</v>
      </c>
    </row>
    <row r="46" spans="1:3" s="1" customFormat="1" ht="12" customHeight="1" x14ac:dyDescent="0.2">
      <c r="A46" s="14" t="s">
        <v>178</v>
      </c>
      <c r="B46" s="386" t="s">
        <v>283</v>
      </c>
      <c r="C46" s="276"/>
    </row>
    <row r="47" spans="1:3" s="1" customFormat="1" ht="12" customHeight="1" x14ac:dyDescent="0.2">
      <c r="A47" s="14" t="s">
        <v>179</v>
      </c>
      <c r="B47" s="386" t="s">
        <v>559</v>
      </c>
      <c r="C47" s="276">
        <v>1000000</v>
      </c>
    </row>
    <row r="48" spans="1:3" s="1" customFormat="1" ht="12" customHeight="1" x14ac:dyDescent="0.2">
      <c r="A48" s="14" t="s">
        <v>275</v>
      </c>
      <c r="B48" s="386" t="s">
        <v>285</v>
      </c>
      <c r="C48" s="279"/>
    </row>
    <row r="49" spans="1:3" s="1" customFormat="1" ht="12" customHeight="1" x14ac:dyDescent="0.2">
      <c r="A49" s="16" t="s">
        <v>276</v>
      </c>
      <c r="B49" s="387" t="s">
        <v>436</v>
      </c>
      <c r="C49" s="375"/>
    </row>
    <row r="50" spans="1:3" s="1" customFormat="1" ht="12" customHeight="1" thickBot="1" x14ac:dyDescent="0.25">
      <c r="A50" s="16" t="s">
        <v>435</v>
      </c>
      <c r="B50" s="271" t="s">
        <v>286</v>
      </c>
      <c r="C50" s="375"/>
    </row>
    <row r="51" spans="1:3" s="1" customFormat="1" ht="12" customHeight="1" thickBot="1" x14ac:dyDescent="0.25">
      <c r="A51" s="20" t="s">
        <v>23</v>
      </c>
      <c r="B51" s="21" t="s">
        <v>287</v>
      </c>
      <c r="C51" s="274">
        <f>SUM(C52:C56)</f>
        <v>40000000</v>
      </c>
    </row>
    <row r="52" spans="1:3" s="1" customFormat="1" ht="12" customHeight="1" x14ac:dyDescent="0.2">
      <c r="A52" s="15" t="s">
        <v>94</v>
      </c>
      <c r="B52" s="385" t="s">
        <v>291</v>
      </c>
      <c r="C52" s="420"/>
    </row>
    <row r="53" spans="1:3" s="1" customFormat="1" ht="12" customHeight="1" x14ac:dyDescent="0.2">
      <c r="A53" s="14" t="s">
        <v>95</v>
      </c>
      <c r="B53" s="386" t="s">
        <v>292</v>
      </c>
      <c r="C53" s="279">
        <v>40000000</v>
      </c>
    </row>
    <row r="54" spans="1:3" s="1" customFormat="1" ht="12" customHeight="1" x14ac:dyDescent="0.2">
      <c r="A54" s="14" t="s">
        <v>288</v>
      </c>
      <c r="B54" s="386" t="s">
        <v>293</v>
      </c>
      <c r="C54" s="279"/>
    </row>
    <row r="55" spans="1:3" s="1" customFormat="1" ht="12" customHeight="1" x14ac:dyDescent="0.2">
      <c r="A55" s="14" t="s">
        <v>289</v>
      </c>
      <c r="B55" s="386" t="s">
        <v>294</v>
      </c>
      <c r="C55" s="279"/>
    </row>
    <row r="56" spans="1:3" s="1" customFormat="1" ht="12" customHeight="1" thickBot="1" x14ac:dyDescent="0.25">
      <c r="A56" s="16" t="s">
        <v>290</v>
      </c>
      <c r="B56" s="271" t="s">
        <v>295</v>
      </c>
      <c r="C56" s="375"/>
    </row>
    <row r="57" spans="1:3" s="1" customFormat="1" ht="12" customHeight="1" thickBot="1" x14ac:dyDescent="0.25">
      <c r="A57" s="20" t="s">
        <v>180</v>
      </c>
      <c r="B57" s="21" t="s">
        <v>296</v>
      </c>
      <c r="C57" s="274">
        <f>SUM(C58:C60)</f>
        <v>0</v>
      </c>
    </row>
    <row r="58" spans="1:3" s="1" customFormat="1" ht="12" customHeight="1" x14ac:dyDescent="0.2">
      <c r="A58" s="15" t="s">
        <v>96</v>
      </c>
      <c r="B58" s="385" t="s">
        <v>297</v>
      </c>
      <c r="C58" s="277"/>
    </row>
    <row r="59" spans="1:3" s="1" customFormat="1" ht="12" customHeight="1" x14ac:dyDescent="0.2">
      <c r="A59" s="14" t="s">
        <v>97</v>
      </c>
      <c r="B59" s="386" t="s">
        <v>426</v>
      </c>
      <c r="C59" s="276"/>
    </row>
    <row r="60" spans="1:3" s="1" customFormat="1" ht="12" customHeight="1" x14ac:dyDescent="0.2">
      <c r="A60" s="14" t="s">
        <v>300</v>
      </c>
      <c r="B60" s="386" t="s">
        <v>298</v>
      </c>
      <c r="C60" s="276"/>
    </row>
    <row r="61" spans="1:3" s="1" customFormat="1" ht="12" customHeight="1" thickBot="1" x14ac:dyDescent="0.25">
      <c r="A61" s="16" t="s">
        <v>301</v>
      </c>
      <c r="B61" s="271" t="s">
        <v>299</v>
      </c>
      <c r="C61" s="278"/>
    </row>
    <row r="62" spans="1:3" s="1" customFormat="1" ht="12" customHeight="1" thickBot="1" x14ac:dyDescent="0.25">
      <c r="A62" s="20" t="s">
        <v>25</v>
      </c>
      <c r="B62" s="269" t="s">
        <v>302</v>
      </c>
      <c r="C62" s="274">
        <f>SUM(C63:C65)</f>
        <v>50000000</v>
      </c>
    </row>
    <row r="63" spans="1:3" s="1" customFormat="1" ht="12" customHeight="1" x14ac:dyDescent="0.2">
      <c r="A63" s="15" t="s">
        <v>181</v>
      </c>
      <c r="B63" s="385" t="s">
        <v>304</v>
      </c>
      <c r="C63" s="279"/>
    </row>
    <row r="64" spans="1:3" s="1" customFormat="1" ht="12" customHeight="1" x14ac:dyDescent="0.2">
      <c r="A64" s="14" t="s">
        <v>182</v>
      </c>
      <c r="B64" s="386" t="s">
        <v>427</v>
      </c>
      <c r="C64" s="279"/>
    </row>
    <row r="65" spans="1:3" s="1" customFormat="1" ht="12" customHeight="1" x14ac:dyDescent="0.2">
      <c r="A65" s="14" t="s">
        <v>231</v>
      </c>
      <c r="B65" s="386" t="s">
        <v>305</v>
      </c>
      <c r="C65" s="279">
        <v>50000000</v>
      </c>
    </row>
    <row r="66" spans="1:3" s="1" customFormat="1" ht="12" customHeight="1" thickBot="1" x14ac:dyDescent="0.25">
      <c r="A66" s="16" t="s">
        <v>303</v>
      </c>
      <c r="B66" s="271" t="s">
        <v>306</v>
      </c>
      <c r="C66" s="279"/>
    </row>
    <row r="67" spans="1:3" s="1" customFormat="1" ht="12" customHeight="1" thickBot="1" x14ac:dyDescent="0.25">
      <c r="A67" s="443" t="s">
        <v>476</v>
      </c>
      <c r="B67" s="21" t="s">
        <v>307</v>
      </c>
      <c r="C67" s="280">
        <f>+C10+C17+C24+C31+C39+C51+C57+C62</f>
        <v>3863212748</v>
      </c>
    </row>
    <row r="68" spans="1:3" s="1" customFormat="1" ht="12" customHeight="1" thickBot="1" x14ac:dyDescent="0.25">
      <c r="A68" s="423" t="s">
        <v>308</v>
      </c>
      <c r="B68" s="269" t="s">
        <v>309</v>
      </c>
      <c r="C68" s="274">
        <f>SUM(C69:C71)</f>
        <v>0</v>
      </c>
    </row>
    <row r="69" spans="1:3" s="1" customFormat="1" ht="12" customHeight="1" x14ac:dyDescent="0.2">
      <c r="A69" s="15" t="s">
        <v>337</v>
      </c>
      <c r="B69" s="385" t="s">
        <v>310</v>
      </c>
      <c r="C69" s="279"/>
    </row>
    <row r="70" spans="1:3" s="1" customFormat="1" ht="12" customHeight="1" x14ac:dyDescent="0.2">
      <c r="A70" s="14" t="s">
        <v>346</v>
      </c>
      <c r="B70" s="386" t="s">
        <v>311</v>
      </c>
      <c r="C70" s="279"/>
    </row>
    <row r="71" spans="1:3" s="1" customFormat="1" ht="12" customHeight="1" thickBot="1" x14ac:dyDescent="0.25">
      <c r="A71" s="16" t="s">
        <v>347</v>
      </c>
      <c r="B71" s="437" t="s">
        <v>570</v>
      </c>
      <c r="C71" s="279"/>
    </row>
    <row r="72" spans="1:3" s="1" customFormat="1" ht="12" customHeight="1" thickBot="1" x14ac:dyDescent="0.25">
      <c r="A72" s="423" t="s">
        <v>313</v>
      </c>
      <c r="B72" s="269" t="s">
        <v>314</v>
      </c>
      <c r="C72" s="274">
        <f>SUM(C73:C76)</f>
        <v>0</v>
      </c>
    </row>
    <row r="73" spans="1:3" s="1" customFormat="1" ht="12" customHeight="1" x14ac:dyDescent="0.2">
      <c r="A73" s="15" t="s">
        <v>149</v>
      </c>
      <c r="B73" s="385" t="s">
        <v>315</v>
      </c>
      <c r="C73" s="279"/>
    </row>
    <row r="74" spans="1:3" s="1" customFormat="1" ht="12" customHeight="1" x14ac:dyDescent="0.2">
      <c r="A74" s="14" t="s">
        <v>150</v>
      </c>
      <c r="B74" s="386" t="s">
        <v>571</v>
      </c>
      <c r="C74" s="279"/>
    </row>
    <row r="75" spans="1:3" s="1" customFormat="1" ht="12" customHeight="1" thickBot="1" x14ac:dyDescent="0.25">
      <c r="A75" s="16" t="s">
        <v>338</v>
      </c>
      <c r="B75" s="387" t="s">
        <v>316</v>
      </c>
      <c r="C75" s="375"/>
    </row>
    <row r="76" spans="1:3" s="1" customFormat="1" ht="12" customHeight="1" thickBot="1" x14ac:dyDescent="0.25">
      <c r="A76" s="526" t="s">
        <v>339</v>
      </c>
      <c r="B76" s="527" t="s">
        <v>572</v>
      </c>
      <c r="C76" s="528"/>
    </row>
    <row r="77" spans="1:3" s="1" customFormat="1" ht="12" customHeight="1" thickBot="1" x14ac:dyDescent="0.25">
      <c r="A77" s="423" t="s">
        <v>317</v>
      </c>
      <c r="B77" s="269" t="s">
        <v>318</v>
      </c>
      <c r="C77" s="274">
        <f>SUM(C78:C79)</f>
        <v>350000000</v>
      </c>
    </row>
    <row r="78" spans="1:3" s="1" customFormat="1" ht="12" customHeight="1" thickBot="1" x14ac:dyDescent="0.25">
      <c r="A78" s="13" t="s">
        <v>340</v>
      </c>
      <c r="B78" s="525" t="s">
        <v>319</v>
      </c>
      <c r="C78" s="375">
        <v>350000000</v>
      </c>
    </row>
    <row r="79" spans="1:3" s="1" customFormat="1" ht="12" customHeight="1" thickBot="1" x14ac:dyDescent="0.25">
      <c r="A79" s="526" t="s">
        <v>341</v>
      </c>
      <c r="B79" s="527" t="s">
        <v>320</v>
      </c>
      <c r="C79" s="528"/>
    </row>
    <row r="80" spans="1:3" s="1" customFormat="1" ht="12" customHeight="1" thickBot="1" x14ac:dyDescent="0.25">
      <c r="A80" s="423" t="s">
        <v>321</v>
      </c>
      <c r="B80" s="269" t="s">
        <v>322</v>
      </c>
      <c r="C80" s="274">
        <f>SUM(C81:C83)</f>
        <v>0</v>
      </c>
    </row>
    <row r="81" spans="1:3" s="1" customFormat="1" ht="12" customHeight="1" x14ac:dyDescent="0.2">
      <c r="A81" s="15" t="s">
        <v>342</v>
      </c>
      <c r="B81" s="385" t="s">
        <v>323</v>
      </c>
      <c r="C81" s="279"/>
    </row>
    <row r="82" spans="1:3" s="1" customFormat="1" ht="12" customHeight="1" x14ac:dyDescent="0.2">
      <c r="A82" s="14" t="s">
        <v>343</v>
      </c>
      <c r="B82" s="386" t="s">
        <v>324</v>
      </c>
      <c r="C82" s="279"/>
    </row>
    <row r="83" spans="1:3" s="1" customFormat="1" ht="12" customHeight="1" thickBot="1" x14ac:dyDescent="0.25">
      <c r="A83" s="18" t="s">
        <v>344</v>
      </c>
      <c r="B83" s="529" t="s">
        <v>573</v>
      </c>
      <c r="C83" s="530"/>
    </row>
    <row r="84" spans="1:3" s="1" customFormat="1" ht="12" customHeight="1" thickBot="1" x14ac:dyDescent="0.25">
      <c r="A84" s="423" t="s">
        <v>325</v>
      </c>
      <c r="B84" s="269" t="s">
        <v>345</v>
      </c>
      <c r="C84" s="274">
        <f>SUM(C85:C88)</f>
        <v>0</v>
      </c>
    </row>
    <row r="85" spans="1:3" s="1" customFormat="1" ht="12" customHeight="1" x14ac:dyDescent="0.2">
      <c r="A85" s="389" t="s">
        <v>326</v>
      </c>
      <c r="B85" s="385" t="s">
        <v>327</v>
      </c>
      <c r="C85" s="279"/>
    </row>
    <row r="86" spans="1:3" s="1" customFormat="1" ht="12" customHeight="1" x14ac:dyDescent="0.2">
      <c r="A86" s="390" t="s">
        <v>328</v>
      </c>
      <c r="B86" s="386" t="s">
        <v>329</v>
      </c>
      <c r="C86" s="279"/>
    </row>
    <row r="87" spans="1:3" s="1" customFormat="1" ht="12" customHeight="1" x14ac:dyDescent="0.2">
      <c r="A87" s="390" t="s">
        <v>330</v>
      </c>
      <c r="B87" s="386" t="s">
        <v>331</v>
      </c>
      <c r="C87" s="279"/>
    </row>
    <row r="88" spans="1:3" s="1" customFormat="1" ht="12" customHeight="1" thickBot="1" x14ac:dyDescent="0.25">
      <c r="A88" s="391" t="s">
        <v>332</v>
      </c>
      <c r="B88" s="271" t="s">
        <v>333</v>
      </c>
      <c r="C88" s="279"/>
    </row>
    <row r="89" spans="1:3" s="1" customFormat="1" ht="12" customHeight="1" thickBot="1" x14ac:dyDescent="0.25">
      <c r="A89" s="423" t="s">
        <v>334</v>
      </c>
      <c r="B89" s="269" t="s">
        <v>475</v>
      </c>
      <c r="C89" s="421"/>
    </row>
    <row r="90" spans="1:3" s="1" customFormat="1" ht="13.5" customHeight="1" thickBot="1" x14ac:dyDescent="0.25">
      <c r="A90" s="423" t="s">
        <v>336</v>
      </c>
      <c r="B90" s="269" t="s">
        <v>335</v>
      </c>
      <c r="C90" s="421"/>
    </row>
    <row r="91" spans="1:3" s="1" customFormat="1" ht="15.75" customHeight="1" thickBot="1" x14ac:dyDescent="0.25">
      <c r="A91" s="423" t="s">
        <v>348</v>
      </c>
      <c r="B91" s="392" t="s">
        <v>478</v>
      </c>
      <c r="C91" s="280">
        <f>+C68+C72+C77+C80+C84+C90+C89</f>
        <v>350000000</v>
      </c>
    </row>
    <row r="92" spans="1:3" s="1" customFormat="1" ht="16.5" customHeight="1" thickBot="1" x14ac:dyDescent="0.25">
      <c r="A92" s="424" t="s">
        <v>477</v>
      </c>
      <c r="B92" s="393" t="s">
        <v>479</v>
      </c>
      <c r="C92" s="280">
        <f>+C67+C91</f>
        <v>4213212748</v>
      </c>
    </row>
    <row r="93" spans="1:3" s="1" customFormat="1" ht="11.1" customHeight="1" x14ac:dyDescent="0.2">
      <c r="A93" s="5"/>
      <c r="B93" s="6"/>
      <c r="C93" s="281"/>
    </row>
    <row r="94" spans="1:3" ht="16.5" customHeight="1" x14ac:dyDescent="0.25">
      <c r="A94" s="678" t="s">
        <v>47</v>
      </c>
      <c r="B94" s="678"/>
      <c r="C94" s="678"/>
    </row>
    <row r="95" spans="1:3" ht="16.5" customHeight="1" thickBot="1" x14ac:dyDescent="0.3">
      <c r="A95" s="683" t="s">
        <v>153</v>
      </c>
      <c r="B95" s="683"/>
      <c r="C95" s="538" t="str">
        <f>C7</f>
        <v>Forintban!</v>
      </c>
    </row>
    <row r="96" spans="1:3" ht="38.1" customHeight="1" thickBot="1" x14ac:dyDescent="0.3">
      <c r="A96" s="518" t="s">
        <v>69</v>
      </c>
      <c r="B96" s="519" t="s">
        <v>48</v>
      </c>
      <c r="C96" s="520" t="str">
        <f>+C8</f>
        <v>2019. évi előirányzat</v>
      </c>
    </row>
    <row r="97" spans="1:3" s="37" customFormat="1" ht="12" customHeight="1" thickBot="1" x14ac:dyDescent="0.25">
      <c r="A97" s="518"/>
      <c r="B97" s="519" t="s">
        <v>493</v>
      </c>
      <c r="C97" s="520" t="s">
        <v>494</v>
      </c>
    </row>
    <row r="98" spans="1:3" ht="12" customHeight="1" thickBot="1" x14ac:dyDescent="0.3">
      <c r="A98" s="22" t="s">
        <v>18</v>
      </c>
      <c r="B98" s="26" t="s">
        <v>437</v>
      </c>
      <c r="C98" s="273">
        <f>C99+C100+C101+C102+C103+C116</f>
        <v>3042131821</v>
      </c>
    </row>
    <row r="99" spans="1:3" ht="12" customHeight="1" x14ac:dyDescent="0.25">
      <c r="A99" s="17" t="s">
        <v>98</v>
      </c>
      <c r="B99" s="10" t="s">
        <v>49</v>
      </c>
      <c r="C99" s="275">
        <v>1261020988</v>
      </c>
    </row>
    <row r="100" spans="1:3" ht="12" customHeight="1" x14ac:dyDescent="0.25">
      <c r="A100" s="14" t="s">
        <v>99</v>
      </c>
      <c r="B100" s="8" t="s">
        <v>183</v>
      </c>
      <c r="C100" s="276">
        <v>230506879</v>
      </c>
    </row>
    <row r="101" spans="1:3" ht="12" customHeight="1" x14ac:dyDescent="0.25">
      <c r="A101" s="14" t="s">
        <v>100</v>
      </c>
      <c r="B101" s="8" t="s">
        <v>140</v>
      </c>
      <c r="C101" s="278">
        <v>1114463890</v>
      </c>
    </row>
    <row r="102" spans="1:3" ht="12" customHeight="1" x14ac:dyDescent="0.25">
      <c r="A102" s="14" t="s">
        <v>101</v>
      </c>
      <c r="B102" s="11" t="s">
        <v>184</v>
      </c>
      <c r="C102" s="278">
        <v>61500000</v>
      </c>
    </row>
    <row r="103" spans="1:3" ht="12" customHeight="1" x14ac:dyDescent="0.25">
      <c r="A103" s="14" t="s">
        <v>112</v>
      </c>
      <c r="B103" s="19" t="s">
        <v>185</v>
      </c>
      <c r="C103" s="278">
        <v>270477006</v>
      </c>
    </row>
    <row r="104" spans="1:3" ht="12" customHeight="1" x14ac:dyDescent="0.25">
      <c r="A104" s="14" t="s">
        <v>102</v>
      </c>
      <c r="B104" s="8" t="s">
        <v>442</v>
      </c>
      <c r="C104" s="278"/>
    </row>
    <row r="105" spans="1:3" ht="12" customHeight="1" x14ac:dyDescent="0.25">
      <c r="A105" s="14" t="s">
        <v>103</v>
      </c>
      <c r="B105" s="132" t="s">
        <v>441</v>
      </c>
      <c r="C105" s="278"/>
    </row>
    <row r="106" spans="1:3" ht="12" customHeight="1" x14ac:dyDescent="0.25">
      <c r="A106" s="14" t="s">
        <v>113</v>
      </c>
      <c r="B106" s="132" t="s">
        <v>440</v>
      </c>
      <c r="C106" s="278"/>
    </row>
    <row r="107" spans="1:3" ht="12" customHeight="1" x14ac:dyDescent="0.25">
      <c r="A107" s="14" t="s">
        <v>114</v>
      </c>
      <c r="B107" s="130" t="s">
        <v>351</v>
      </c>
      <c r="C107" s="278"/>
    </row>
    <row r="108" spans="1:3" ht="12" customHeight="1" x14ac:dyDescent="0.25">
      <c r="A108" s="14" t="s">
        <v>115</v>
      </c>
      <c r="B108" s="131" t="s">
        <v>352</v>
      </c>
      <c r="C108" s="278"/>
    </row>
    <row r="109" spans="1:3" ht="12" customHeight="1" x14ac:dyDescent="0.25">
      <c r="A109" s="14" t="s">
        <v>116</v>
      </c>
      <c r="B109" s="131" t="s">
        <v>353</v>
      </c>
      <c r="C109" s="278"/>
    </row>
    <row r="110" spans="1:3" ht="12" customHeight="1" x14ac:dyDescent="0.25">
      <c r="A110" s="14" t="s">
        <v>118</v>
      </c>
      <c r="B110" s="130" t="s">
        <v>354</v>
      </c>
      <c r="C110" s="278"/>
    </row>
    <row r="111" spans="1:3" ht="12" customHeight="1" x14ac:dyDescent="0.25">
      <c r="A111" s="14" t="s">
        <v>186</v>
      </c>
      <c r="B111" s="130" t="s">
        <v>355</v>
      </c>
      <c r="C111" s="278"/>
    </row>
    <row r="112" spans="1:3" ht="12" customHeight="1" x14ac:dyDescent="0.25">
      <c r="A112" s="14" t="s">
        <v>349</v>
      </c>
      <c r="B112" s="131" t="s">
        <v>356</v>
      </c>
      <c r="C112" s="278"/>
    </row>
    <row r="113" spans="1:3" ht="12" customHeight="1" x14ac:dyDescent="0.25">
      <c r="A113" s="13" t="s">
        <v>350</v>
      </c>
      <c r="B113" s="132" t="s">
        <v>357</v>
      </c>
      <c r="C113" s="278"/>
    </row>
    <row r="114" spans="1:3" ht="12" customHeight="1" x14ac:dyDescent="0.25">
      <c r="A114" s="14" t="s">
        <v>438</v>
      </c>
      <c r="B114" s="132" t="s">
        <v>358</v>
      </c>
      <c r="C114" s="278"/>
    </row>
    <row r="115" spans="1:3" ht="12" customHeight="1" x14ac:dyDescent="0.25">
      <c r="A115" s="16" t="s">
        <v>439</v>
      </c>
      <c r="B115" s="132" t="s">
        <v>359</v>
      </c>
      <c r="C115" s="278">
        <v>285477006</v>
      </c>
    </row>
    <row r="116" spans="1:3" ht="12" customHeight="1" x14ac:dyDescent="0.25">
      <c r="A116" s="14" t="s">
        <v>443</v>
      </c>
      <c r="B116" s="11" t="s">
        <v>50</v>
      </c>
      <c r="C116" s="276">
        <v>104163058</v>
      </c>
    </row>
    <row r="117" spans="1:3" ht="12" customHeight="1" x14ac:dyDescent="0.25">
      <c r="A117" s="14" t="s">
        <v>444</v>
      </c>
      <c r="B117" s="8" t="s">
        <v>446</v>
      </c>
      <c r="C117" s="276">
        <v>44166704</v>
      </c>
    </row>
    <row r="118" spans="1:3" ht="12" customHeight="1" thickBot="1" x14ac:dyDescent="0.3">
      <c r="A118" s="18" t="s">
        <v>445</v>
      </c>
      <c r="B118" s="441" t="s">
        <v>447</v>
      </c>
      <c r="C118" s="282">
        <v>59996354</v>
      </c>
    </row>
    <row r="119" spans="1:3" ht="12" customHeight="1" thickBot="1" x14ac:dyDescent="0.3">
      <c r="A119" s="438" t="s">
        <v>19</v>
      </c>
      <c r="B119" s="439" t="s">
        <v>360</v>
      </c>
      <c r="C119" s="440">
        <f>+C120+C122+C124</f>
        <v>1171080927</v>
      </c>
    </row>
    <row r="120" spans="1:3" ht="12" customHeight="1" x14ac:dyDescent="0.25">
      <c r="A120" s="15" t="s">
        <v>104</v>
      </c>
      <c r="B120" s="8" t="s">
        <v>230</v>
      </c>
      <c r="C120" s="277">
        <v>959341949</v>
      </c>
    </row>
    <row r="121" spans="1:3" ht="12" customHeight="1" x14ac:dyDescent="0.25">
      <c r="A121" s="15" t="s">
        <v>105</v>
      </c>
      <c r="B121" s="12" t="s">
        <v>364</v>
      </c>
      <c r="C121" s="277"/>
    </row>
    <row r="122" spans="1:3" ht="12" customHeight="1" x14ac:dyDescent="0.25">
      <c r="A122" s="15" t="s">
        <v>106</v>
      </c>
      <c r="B122" s="12" t="s">
        <v>187</v>
      </c>
      <c r="C122" s="276">
        <v>211738978</v>
      </c>
    </row>
    <row r="123" spans="1:3" ht="12" customHeight="1" x14ac:dyDescent="0.25">
      <c r="A123" s="15" t="s">
        <v>107</v>
      </c>
      <c r="B123" s="12" t="s">
        <v>365</v>
      </c>
      <c r="C123" s="241"/>
    </row>
    <row r="124" spans="1:3" ht="12" customHeight="1" x14ac:dyDescent="0.25">
      <c r="A124" s="15" t="s">
        <v>108</v>
      </c>
      <c r="B124" s="271" t="s">
        <v>575</v>
      </c>
      <c r="C124" s="241"/>
    </row>
    <row r="125" spans="1:3" ht="12" customHeight="1" x14ac:dyDescent="0.25">
      <c r="A125" s="15" t="s">
        <v>117</v>
      </c>
      <c r="B125" s="270" t="s">
        <v>428</v>
      </c>
      <c r="C125" s="241"/>
    </row>
    <row r="126" spans="1:3" ht="12" customHeight="1" x14ac:dyDescent="0.25">
      <c r="A126" s="15" t="s">
        <v>119</v>
      </c>
      <c r="B126" s="384" t="s">
        <v>370</v>
      </c>
      <c r="C126" s="241"/>
    </row>
    <row r="127" spans="1:3" x14ac:dyDescent="0.25">
      <c r="A127" s="15" t="s">
        <v>188</v>
      </c>
      <c r="B127" s="131" t="s">
        <v>353</v>
      </c>
      <c r="C127" s="241"/>
    </row>
    <row r="128" spans="1:3" ht="12" customHeight="1" x14ac:dyDescent="0.25">
      <c r="A128" s="15" t="s">
        <v>189</v>
      </c>
      <c r="B128" s="131" t="s">
        <v>369</v>
      </c>
      <c r="C128" s="241"/>
    </row>
    <row r="129" spans="1:3" ht="12" customHeight="1" x14ac:dyDescent="0.25">
      <c r="A129" s="15" t="s">
        <v>190</v>
      </c>
      <c r="B129" s="131" t="s">
        <v>368</v>
      </c>
      <c r="C129" s="241"/>
    </row>
    <row r="130" spans="1:3" ht="12" customHeight="1" x14ac:dyDescent="0.25">
      <c r="A130" s="15" t="s">
        <v>361</v>
      </c>
      <c r="B130" s="131" t="s">
        <v>356</v>
      </c>
      <c r="C130" s="241"/>
    </row>
    <row r="131" spans="1:3" ht="12" customHeight="1" x14ac:dyDescent="0.25">
      <c r="A131" s="15" t="s">
        <v>362</v>
      </c>
      <c r="B131" s="131" t="s">
        <v>367</v>
      </c>
      <c r="C131" s="241"/>
    </row>
    <row r="132" spans="1:3" ht="16.5" thickBot="1" x14ac:dyDescent="0.3">
      <c r="A132" s="13" t="s">
        <v>363</v>
      </c>
      <c r="B132" s="131" t="s">
        <v>366</v>
      </c>
      <c r="C132" s="243"/>
    </row>
    <row r="133" spans="1:3" ht="12" customHeight="1" thickBot="1" x14ac:dyDescent="0.3">
      <c r="A133" s="20" t="s">
        <v>20</v>
      </c>
      <c r="B133" s="114" t="s">
        <v>448</v>
      </c>
      <c r="C133" s="274">
        <f>+C98+C119</f>
        <v>4213212748</v>
      </c>
    </row>
    <row r="134" spans="1:3" ht="12" customHeight="1" thickBot="1" x14ac:dyDescent="0.3">
      <c r="A134" s="20" t="s">
        <v>21</v>
      </c>
      <c r="B134" s="114" t="s">
        <v>449</v>
      </c>
      <c r="C134" s="274">
        <f>+C135+C136+C137</f>
        <v>0</v>
      </c>
    </row>
    <row r="135" spans="1:3" ht="12" customHeight="1" x14ac:dyDescent="0.25">
      <c r="A135" s="15" t="s">
        <v>268</v>
      </c>
      <c r="B135" s="12" t="s">
        <v>456</v>
      </c>
      <c r="C135" s="241"/>
    </row>
    <row r="136" spans="1:3" ht="12" customHeight="1" x14ac:dyDescent="0.25">
      <c r="A136" s="15" t="s">
        <v>269</v>
      </c>
      <c r="B136" s="12" t="s">
        <v>457</v>
      </c>
      <c r="C136" s="241"/>
    </row>
    <row r="137" spans="1:3" ht="12" customHeight="1" thickBot="1" x14ac:dyDescent="0.3">
      <c r="A137" s="13" t="s">
        <v>270</v>
      </c>
      <c r="B137" s="12" t="s">
        <v>458</v>
      </c>
      <c r="C137" s="241"/>
    </row>
    <row r="138" spans="1:3" ht="12" customHeight="1" thickBot="1" x14ac:dyDescent="0.3">
      <c r="A138" s="20" t="s">
        <v>22</v>
      </c>
      <c r="B138" s="114" t="s">
        <v>450</v>
      </c>
      <c r="C138" s="274">
        <f>SUM(C139:C144)</f>
        <v>0</v>
      </c>
    </row>
    <row r="139" spans="1:3" ht="12" customHeight="1" x14ac:dyDescent="0.25">
      <c r="A139" s="15" t="s">
        <v>91</v>
      </c>
      <c r="B139" s="9" t="s">
        <v>459</v>
      </c>
      <c r="C139" s="241"/>
    </row>
    <row r="140" spans="1:3" ht="12" customHeight="1" x14ac:dyDescent="0.25">
      <c r="A140" s="15" t="s">
        <v>92</v>
      </c>
      <c r="B140" s="9" t="s">
        <v>451</v>
      </c>
      <c r="C140" s="241"/>
    </row>
    <row r="141" spans="1:3" ht="12" customHeight="1" x14ac:dyDescent="0.25">
      <c r="A141" s="15" t="s">
        <v>93</v>
      </c>
      <c r="B141" s="9" t="s">
        <v>452</v>
      </c>
      <c r="C141" s="241"/>
    </row>
    <row r="142" spans="1:3" ht="12" customHeight="1" x14ac:dyDescent="0.25">
      <c r="A142" s="15" t="s">
        <v>175</v>
      </c>
      <c r="B142" s="9" t="s">
        <v>453</v>
      </c>
      <c r="C142" s="241"/>
    </row>
    <row r="143" spans="1:3" ht="12" customHeight="1" thickBot="1" x14ac:dyDescent="0.3">
      <c r="A143" s="13" t="s">
        <v>176</v>
      </c>
      <c r="B143" s="7" t="s">
        <v>454</v>
      </c>
      <c r="C143" s="243"/>
    </row>
    <row r="144" spans="1:3" ht="12" customHeight="1" thickBot="1" x14ac:dyDescent="0.3">
      <c r="A144" s="526" t="s">
        <v>177</v>
      </c>
      <c r="B144" s="531" t="s">
        <v>455</v>
      </c>
      <c r="C144" s="532"/>
    </row>
    <row r="145" spans="1:9" ht="12" customHeight="1" thickBot="1" x14ac:dyDescent="0.3">
      <c r="A145" s="20" t="s">
        <v>23</v>
      </c>
      <c r="B145" s="114" t="s">
        <v>463</v>
      </c>
      <c r="C145" s="280">
        <f>+C146+C147+C148+C149</f>
        <v>0</v>
      </c>
    </row>
    <row r="146" spans="1:9" ht="12" customHeight="1" x14ac:dyDescent="0.25">
      <c r="A146" s="15" t="s">
        <v>94</v>
      </c>
      <c r="B146" s="9" t="s">
        <v>371</v>
      </c>
      <c r="C146" s="241"/>
    </row>
    <row r="147" spans="1:9" ht="12" customHeight="1" x14ac:dyDescent="0.25">
      <c r="A147" s="15" t="s">
        <v>95</v>
      </c>
      <c r="B147" s="9" t="s">
        <v>372</v>
      </c>
      <c r="C147" s="241"/>
    </row>
    <row r="148" spans="1:9" ht="12" customHeight="1" thickBot="1" x14ac:dyDescent="0.3">
      <c r="A148" s="13" t="s">
        <v>288</v>
      </c>
      <c r="B148" s="7" t="s">
        <v>464</v>
      </c>
      <c r="C148" s="243"/>
    </row>
    <row r="149" spans="1:9" ht="12" customHeight="1" thickBot="1" x14ac:dyDescent="0.3">
      <c r="A149" s="526" t="s">
        <v>289</v>
      </c>
      <c r="B149" s="531" t="s">
        <v>390</v>
      </c>
      <c r="C149" s="532"/>
    </row>
    <row r="150" spans="1:9" ht="12" customHeight="1" thickBot="1" x14ac:dyDescent="0.3">
      <c r="A150" s="20" t="s">
        <v>24</v>
      </c>
      <c r="B150" s="114" t="s">
        <v>465</v>
      </c>
      <c r="C150" s="283">
        <f>SUM(C151:C155)</f>
        <v>0</v>
      </c>
    </row>
    <row r="151" spans="1:9" ht="12" customHeight="1" x14ac:dyDescent="0.25">
      <c r="A151" s="15" t="s">
        <v>96</v>
      </c>
      <c r="B151" s="9" t="s">
        <v>460</v>
      </c>
      <c r="C151" s="241"/>
    </row>
    <row r="152" spans="1:9" ht="12" customHeight="1" x14ac:dyDescent="0.25">
      <c r="A152" s="15" t="s">
        <v>97</v>
      </c>
      <c r="B152" s="9" t="s">
        <v>467</v>
      </c>
      <c r="C152" s="241"/>
    </row>
    <row r="153" spans="1:9" ht="12" customHeight="1" x14ac:dyDescent="0.25">
      <c r="A153" s="15" t="s">
        <v>300</v>
      </c>
      <c r="B153" s="9" t="s">
        <v>462</v>
      </c>
      <c r="C153" s="241"/>
    </row>
    <row r="154" spans="1:9" ht="12" customHeight="1" x14ac:dyDescent="0.25">
      <c r="A154" s="15" t="s">
        <v>301</v>
      </c>
      <c r="B154" s="9" t="s">
        <v>518</v>
      </c>
      <c r="C154" s="241"/>
    </row>
    <row r="155" spans="1:9" ht="12" customHeight="1" thickBot="1" x14ac:dyDescent="0.3">
      <c r="A155" s="15" t="s">
        <v>466</v>
      </c>
      <c r="B155" s="9" t="s">
        <v>469</v>
      </c>
      <c r="C155" s="241"/>
    </row>
    <row r="156" spans="1:9" ht="12" customHeight="1" thickBot="1" x14ac:dyDescent="0.3">
      <c r="A156" s="20" t="s">
        <v>25</v>
      </c>
      <c r="B156" s="114" t="s">
        <v>470</v>
      </c>
      <c r="C156" s="442"/>
    </row>
    <row r="157" spans="1:9" ht="12" customHeight="1" thickBot="1" x14ac:dyDescent="0.3">
      <c r="A157" s="20" t="s">
        <v>26</v>
      </c>
      <c r="B157" s="114" t="s">
        <v>471</v>
      </c>
      <c r="C157" s="442"/>
    </row>
    <row r="158" spans="1:9" ht="15.2" customHeight="1" thickBot="1" x14ac:dyDescent="0.3">
      <c r="A158" s="20" t="s">
        <v>27</v>
      </c>
      <c r="B158" s="114" t="s">
        <v>473</v>
      </c>
      <c r="C158" s="533">
        <f>+C134+C138+C145+C150+C156+C157</f>
        <v>0</v>
      </c>
      <c r="F158" s="38"/>
      <c r="G158" s="115"/>
      <c r="H158" s="115"/>
      <c r="I158" s="115"/>
    </row>
    <row r="159" spans="1:9" s="1" customFormat="1" ht="17.25" customHeight="1" thickBot="1" x14ac:dyDescent="0.25">
      <c r="A159" s="272" t="s">
        <v>28</v>
      </c>
      <c r="B159" s="534" t="s">
        <v>472</v>
      </c>
      <c r="C159" s="533">
        <f>+C133+C158</f>
        <v>4213212748</v>
      </c>
    </row>
    <row r="160" spans="1:9" ht="15.95" customHeight="1" x14ac:dyDescent="0.25">
      <c r="A160" s="594"/>
      <c r="B160" s="594"/>
      <c r="C160" s="595">
        <f>C92-C159</f>
        <v>0</v>
      </c>
    </row>
    <row r="161" spans="1:3" x14ac:dyDescent="0.25">
      <c r="A161" s="676" t="s">
        <v>373</v>
      </c>
      <c r="B161" s="676"/>
      <c r="C161" s="676"/>
    </row>
    <row r="162" spans="1:3" ht="15.2" customHeight="1" thickBot="1" x14ac:dyDescent="0.3">
      <c r="A162" s="677" t="s">
        <v>154</v>
      </c>
      <c r="B162" s="677"/>
      <c r="C162" s="539" t="str">
        <f>C95</f>
        <v>Forintban!</v>
      </c>
    </row>
    <row r="163" spans="1:3" ht="13.5" customHeight="1" thickBot="1" x14ac:dyDescent="0.3">
      <c r="A163" s="20">
        <v>1</v>
      </c>
      <c r="B163" s="25" t="s">
        <v>474</v>
      </c>
      <c r="C163" s="274">
        <f>+C67-C133</f>
        <v>-350000000</v>
      </c>
    </row>
    <row r="164" spans="1:3" ht="27.75" customHeight="1" thickBot="1" x14ac:dyDescent="0.3">
      <c r="A164" s="20" t="s">
        <v>19</v>
      </c>
      <c r="B164" s="25" t="s">
        <v>480</v>
      </c>
      <c r="C164" s="274">
        <f>+C91-C158</f>
        <v>350000000</v>
      </c>
    </row>
  </sheetData>
  <sheetProtection sheet="1"/>
  <mergeCells count="7">
    <mergeCell ref="A161:C161"/>
    <mergeCell ref="A162:B162"/>
    <mergeCell ref="A94:C94"/>
    <mergeCell ref="B1:C1"/>
    <mergeCell ref="A6:C6"/>
    <mergeCell ref="A7:B7"/>
    <mergeCell ref="A95:B95"/>
  </mergeCells>
  <phoneticPr fontId="0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I164"/>
  <sheetViews>
    <sheetView topLeftCell="A94" zoomScale="120" zoomScaleNormal="120" zoomScaleSheetLayoutView="100" workbookViewId="0">
      <selection activeCell="C123" sqref="C123"/>
    </sheetView>
  </sheetViews>
  <sheetFormatPr defaultRowHeight="15.75" x14ac:dyDescent="0.25"/>
  <cols>
    <col min="1" max="1" width="9.5" style="36" customWidth="1"/>
    <col min="2" max="2" width="99.33203125" style="36" customWidth="1"/>
    <col min="3" max="3" width="21.6640625" style="356" customWidth="1"/>
    <col min="4" max="4" width="9" style="36" customWidth="1"/>
    <col min="5" max="16384" width="9.33203125" style="36"/>
  </cols>
  <sheetData>
    <row r="1" spans="1:3" ht="18.75" customHeight="1" x14ac:dyDescent="0.25">
      <c r="A1" s="586"/>
      <c r="B1" s="679" t="str">
        <f>CONCATENATE("1.2. melléklet ",ALAPADATOK!A7," ",ALAPADATOK!B7," ",ALAPADATOK!C7," ",ALAPADATOK!D7," ",ALAPADATOK!E7," ",ALAPADATOK!F7," ",ALAPADATOK!G7," ",ALAPADATOK!H7)</f>
        <v>1.2. melléklet a 2 / 2019 ( II.15. ) önkormányzati rendelethez</v>
      </c>
      <c r="C1" s="680"/>
    </row>
    <row r="2" spans="1:3" ht="21.95" customHeight="1" x14ac:dyDescent="0.25">
      <c r="A2" s="587"/>
      <c r="B2" s="588" t="str">
        <f>CONCATENATE(ALAPADATOK!A3)</f>
        <v>DABAS VÁROS ÖNKORMÁNYZATA</v>
      </c>
      <c r="C2" s="589"/>
    </row>
    <row r="3" spans="1:3" ht="21.95" customHeight="1" x14ac:dyDescent="0.25">
      <c r="A3" s="589"/>
      <c r="B3" s="588" t="s">
        <v>580</v>
      </c>
      <c r="C3" s="589"/>
    </row>
    <row r="4" spans="1:3" ht="21.95" customHeight="1" x14ac:dyDescent="0.25">
      <c r="A4" s="589"/>
      <c r="B4" s="588" t="s">
        <v>582</v>
      </c>
      <c r="C4" s="589"/>
    </row>
    <row r="5" spans="1:3" ht="21.95" customHeight="1" x14ac:dyDescent="0.25">
      <c r="A5" s="586"/>
      <c r="B5" s="586"/>
      <c r="C5" s="590"/>
    </row>
    <row r="6" spans="1:3" ht="15.2" customHeight="1" x14ac:dyDescent="0.25">
      <c r="A6" s="681" t="s">
        <v>15</v>
      </c>
      <c r="B6" s="681"/>
      <c r="C6" s="681"/>
    </row>
    <row r="7" spans="1:3" ht="15.2" customHeight="1" thickBot="1" x14ac:dyDescent="0.3">
      <c r="A7" s="682" t="s">
        <v>152</v>
      </c>
      <c r="B7" s="682"/>
      <c r="C7" s="537" t="str">
        <f>CONCATENATE('KV_1.1.sz.mell.'!C7)</f>
        <v>Forintban!</v>
      </c>
    </row>
    <row r="8" spans="1:3" ht="24" customHeight="1" thickBot="1" x14ac:dyDescent="0.3">
      <c r="A8" s="591" t="s">
        <v>69</v>
      </c>
      <c r="B8" s="592" t="s">
        <v>17</v>
      </c>
      <c r="C8" s="593" t="str">
        <f>+CONCATENATE(LEFT(KV_ÖSSZEFÜGGÉSEK!A5,4),". évi előirányzat")</f>
        <v>2019. évi előirányzat</v>
      </c>
    </row>
    <row r="9" spans="1:3" s="37" customFormat="1" ht="12" customHeight="1" thickBot="1" x14ac:dyDescent="0.25">
      <c r="A9" s="521"/>
      <c r="B9" s="522" t="s">
        <v>493</v>
      </c>
      <c r="C9" s="523" t="s">
        <v>494</v>
      </c>
    </row>
    <row r="10" spans="1:3" s="1" customFormat="1" ht="12" customHeight="1" thickBot="1" x14ac:dyDescent="0.25">
      <c r="A10" s="20" t="s">
        <v>18</v>
      </c>
      <c r="B10" s="21" t="s">
        <v>252</v>
      </c>
      <c r="C10" s="274">
        <f>+C11+C12+C13+C14+C15+C16</f>
        <v>905656407</v>
      </c>
    </row>
    <row r="11" spans="1:3" s="1" customFormat="1" ht="12" customHeight="1" x14ac:dyDescent="0.2">
      <c r="A11" s="15" t="s">
        <v>98</v>
      </c>
      <c r="B11" s="385" t="s">
        <v>253</v>
      </c>
      <c r="C11" s="277">
        <v>172534022</v>
      </c>
    </row>
    <row r="12" spans="1:3" s="1" customFormat="1" ht="12" customHeight="1" x14ac:dyDescent="0.2">
      <c r="A12" s="14" t="s">
        <v>99</v>
      </c>
      <c r="B12" s="386" t="s">
        <v>254</v>
      </c>
      <c r="C12" s="276">
        <v>437309484</v>
      </c>
    </row>
    <row r="13" spans="1:3" s="1" customFormat="1" ht="12" customHeight="1" x14ac:dyDescent="0.2">
      <c r="A13" s="14" t="s">
        <v>100</v>
      </c>
      <c r="B13" s="386" t="s">
        <v>550</v>
      </c>
      <c r="C13" s="276">
        <v>275225961</v>
      </c>
    </row>
    <row r="14" spans="1:3" s="1" customFormat="1" ht="12" customHeight="1" x14ac:dyDescent="0.2">
      <c r="A14" s="14" t="s">
        <v>101</v>
      </c>
      <c r="B14" s="386" t="s">
        <v>256</v>
      </c>
      <c r="C14" s="276">
        <v>20586940</v>
      </c>
    </row>
    <row r="15" spans="1:3" s="1" customFormat="1" ht="12" customHeight="1" x14ac:dyDescent="0.2">
      <c r="A15" s="14" t="s">
        <v>148</v>
      </c>
      <c r="B15" s="270" t="s">
        <v>432</v>
      </c>
      <c r="C15" s="276"/>
    </row>
    <row r="16" spans="1:3" s="1" customFormat="1" ht="12" customHeight="1" thickBot="1" x14ac:dyDescent="0.25">
      <c r="A16" s="16" t="s">
        <v>102</v>
      </c>
      <c r="B16" s="271" t="s">
        <v>433</v>
      </c>
      <c r="C16" s="276"/>
    </row>
    <row r="17" spans="1:3" s="1" customFormat="1" ht="12" customHeight="1" thickBot="1" x14ac:dyDescent="0.25">
      <c r="A17" s="20" t="s">
        <v>19</v>
      </c>
      <c r="B17" s="269" t="s">
        <v>257</v>
      </c>
      <c r="C17" s="274">
        <f>+C18+C19+C20+C21+C22</f>
        <v>0</v>
      </c>
    </row>
    <row r="18" spans="1:3" s="1" customFormat="1" ht="12" customHeight="1" x14ac:dyDescent="0.2">
      <c r="A18" s="15" t="s">
        <v>104</v>
      </c>
      <c r="B18" s="385" t="s">
        <v>258</v>
      </c>
      <c r="C18" s="277"/>
    </row>
    <row r="19" spans="1:3" s="1" customFormat="1" ht="12" customHeight="1" x14ac:dyDescent="0.2">
      <c r="A19" s="14" t="s">
        <v>105</v>
      </c>
      <c r="B19" s="386" t="s">
        <v>259</v>
      </c>
      <c r="C19" s="276"/>
    </row>
    <row r="20" spans="1:3" s="1" customFormat="1" ht="12" customHeight="1" x14ac:dyDescent="0.2">
      <c r="A20" s="14" t="s">
        <v>106</v>
      </c>
      <c r="B20" s="386" t="s">
        <v>422</v>
      </c>
      <c r="C20" s="276"/>
    </row>
    <row r="21" spans="1:3" s="1" customFormat="1" ht="12" customHeight="1" x14ac:dyDescent="0.2">
      <c r="A21" s="14" t="s">
        <v>107</v>
      </c>
      <c r="B21" s="386" t="s">
        <v>423</v>
      </c>
      <c r="C21" s="276"/>
    </row>
    <row r="22" spans="1:3" s="1" customFormat="1" ht="12" customHeight="1" x14ac:dyDescent="0.2">
      <c r="A22" s="14" t="s">
        <v>108</v>
      </c>
      <c r="B22" s="386" t="s">
        <v>574</v>
      </c>
      <c r="C22" s="276"/>
    </row>
    <row r="23" spans="1:3" s="1" customFormat="1" ht="12" customHeight="1" thickBot="1" x14ac:dyDescent="0.25">
      <c r="A23" s="16" t="s">
        <v>117</v>
      </c>
      <c r="B23" s="271" t="s">
        <v>261</v>
      </c>
      <c r="C23" s="278"/>
    </row>
    <row r="24" spans="1:3" s="1" customFormat="1" ht="12" customHeight="1" thickBot="1" x14ac:dyDescent="0.25">
      <c r="A24" s="20" t="s">
        <v>20</v>
      </c>
      <c r="B24" s="21" t="s">
        <v>262</v>
      </c>
      <c r="C24" s="274">
        <f>+C25+C26+C27+C28+C29</f>
        <v>283799560</v>
      </c>
    </row>
    <row r="25" spans="1:3" s="1" customFormat="1" ht="12" customHeight="1" x14ac:dyDescent="0.2">
      <c r="A25" s="15" t="s">
        <v>87</v>
      </c>
      <c r="B25" s="385" t="s">
        <v>263</v>
      </c>
      <c r="C25" s="277"/>
    </row>
    <row r="26" spans="1:3" s="1" customFormat="1" ht="12" customHeight="1" x14ac:dyDescent="0.2">
      <c r="A26" s="14" t="s">
        <v>88</v>
      </c>
      <c r="B26" s="386" t="s">
        <v>264</v>
      </c>
      <c r="C26" s="276"/>
    </row>
    <row r="27" spans="1:3" s="1" customFormat="1" ht="12" customHeight="1" x14ac:dyDescent="0.2">
      <c r="A27" s="14" t="s">
        <v>89</v>
      </c>
      <c r="B27" s="386" t="s">
        <v>424</v>
      </c>
      <c r="C27" s="276"/>
    </row>
    <row r="28" spans="1:3" s="1" customFormat="1" ht="12" customHeight="1" x14ac:dyDescent="0.2">
      <c r="A28" s="14" t="s">
        <v>90</v>
      </c>
      <c r="B28" s="386" t="s">
        <v>425</v>
      </c>
      <c r="C28" s="276"/>
    </row>
    <row r="29" spans="1:3" s="1" customFormat="1" ht="12" customHeight="1" x14ac:dyDescent="0.2">
      <c r="A29" s="14" t="s">
        <v>171</v>
      </c>
      <c r="B29" s="386" t="s">
        <v>265</v>
      </c>
      <c r="C29" s="276">
        <v>283799560</v>
      </c>
    </row>
    <row r="30" spans="1:3" s="514" customFormat="1" ht="12" customHeight="1" thickBot="1" x14ac:dyDescent="0.25">
      <c r="A30" s="524" t="s">
        <v>172</v>
      </c>
      <c r="B30" s="512" t="s">
        <v>569</v>
      </c>
      <c r="C30" s="513"/>
    </row>
    <row r="31" spans="1:3" s="1" customFormat="1" ht="12" customHeight="1" thickBot="1" x14ac:dyDescent="0.25">
      <c r="A31" s="20" t="s">
        <v>173</v>
      </c>
      <c r="B31" s="21" t="s">
        <v>551</v>
      </c>
      <c r="C31" s="280">
        <f>SUM(C32:C38)</f>
        <v>1190000000</v>
      </c>
    </row>
    <row r="32" spans="1:3" s="1" customFormat="1" ht="12" customHeight="1" x14ac:dyDescent="0.2">
      <c r="A32" s="15" t="s">
        <v>268</v>
      </c>
      <c r="B32" s="385" t="s">
        <v>555</v>
      </c>
      <c r="C32" s="277">
        <v>81000000</v>
      </c>
    </row>
    <row r="33" spans="1:3" s="1" customFormat="1" ht="12" customHeight="1" x14ac:dyDescent="0.2">
      <c r="A33" s="14" t="s">
        <v>269</v>
      </c>
      <c r="B33" s="386" t="s">
        <v>556</v>
      </c>
      <c r="C33" s="276">
        <v>2000000</v>
      </c>
    </row>
    <row r="34" spans="1:3" s="1" customFormat="1" ht="12" customHeight="1" x14ac:dyDescent="0.2">
      <c r="A34" s="14" t="s">
        <v>270</v>
      </c>
      <c r="B34" s="386" t="s">
        <v>557</v>
      </c>
      <c r="C34" s="276">
        <v>950000000</v>
      </c>
    </row>
    <row r="35" spans="1:3" s="1" customFormat="1" ht="12" customHeight="1" x14ac:dyDescent="0.2">
      <c r="A35" s="14" t="s">
        <v>271</v>
      </c>
      <c r="B35" s="386" t="s">
        <v>558</v>
      </c>
      <c r="C35" s="276">
        <v>2000000</v>
      </c>
    </row>
    <row r="36" spans="1:3" s="1" customFormat="1" ht="12" customHeight="1" x14ac:dyDescent="0.2">
      <c r="A36" s="14" t="s">
        <v>552</v>
      </c>
      <c r="B36" s="386" t="s">
        <v>272</v>
      </c>
      <c r="C36" s="276">
        <v>105000000</v>
      </c>
    </row>
    <row r="37" spans="1:3" s="1" customFormat="1" ht="12" customHeight="1" x14ac:dyDescent="0.2">
      <c r="A37" s="14" t="s">
        <v>553</v>
      </c>
      <c r="B37" s="386" t="s">
        <v>273</v>
      </c>
      <c r="C37" s="276">
        <v>50000000</v>
      </c>
    </row>
    <row r="38" spans="1:3" s="1" customFormat="1" ht="12" customHeight="1" thickBot="1" x14ac:dyDescent="0.25">
      <c r="A38" s="16" t="s">
        <v>554</v>
      </c>
      <c r="B38" s="469" t="s">
        <v>274</v>
      </c>
      <c r="C38" s="278"/>
    </row>
    <row r="39" spans="1:3" s="1" customFormat="1" ht="12" customHeight="1" thickBot="1" x14ac:dyDescent="0.25">
      <c r="A39" s="20" t="s">
        <v>22</v>
      </c>
      <c r="B39" s="21" t="s">
        <v>434</v>
      </c>
      <c r="C39" s="274">
        <f>SUM(C40:C50)</f>
        <v>249924728</v>
      </c>
    </row>
    <row r="40" spans="1:3" s="1" customFormat="1" ht="12" customHeight="1" x14ac:dyDescent="0.2">
      <c r="A40" s="15" t="s">
        <v>91</v>
      </c>
      <c r="B40" s="385" t="s">
        <v>277</v>
      </c>
      <c r="C40" s="277"/>
    </row>
    <row r="41" spans="1:3" s="1" customFormat="1" ht="12" customHeight="1" x14ac:dyDescent="0.2">
      <c r="A41" s="14" t="s">
        <v>92</v>
      </c>
      <c r="B41" s="386" t="s">
        <v>278</v>
      </c>
      <c r="C41" s="276">
        <v>126497364</v>
      </c>
    </row>
    <row r="42" spans="1:3" s="1" customFormat="1" ht="12" customHeight="1" x14ac:dyDescent="0.2">
      <c r="A42" s="14" t="s">
        <v>93</v>
      </c>
      <c r="B42" s="386" t="s">
        <v>279</v>
      </c>
      <c r="C42" s="276"/>
    </row>
    <row r="43" spans="1:3" s="1" customFormat="1" ht="12" customHeight="1" x14ac:dyDescent="0.2">
      <c r="A43" s="14" t="s">
        <v>175</v>
      </c>
      <c r="B43" s="386" t="s">
        <v>280</v>
      </c>
      <c r="C43" s="276"/>
    </row>
    <row r="44" spans="1:3" s="1" customFormat="1" ht="12" customHeight="1" x14ac:dyDescent="0.2">
      <c r="A44" s="14" t="s">
        <v>176</v>
      </c>
      <c r="B44" s="386" t="s">
        <v>281</v>
      </c>
      <c r="C44" s="276">
        <v>85570364</v>
      </c>
    </row>
    <row r="45" spans="1:3" s="1" customFormat="1" ht="12" customHeight="1" x14ac:dyDescent="0.2">
      <c r="A45" s="14" t="s">
        <v>177</v>
      </c>
      <c r="B45" s="386" t="s">
        <v>282</v>
      </c>
      <c r="C45" s="276">
        <v>36857000</v>
      </c>
    </row>
    <row r="46" spans="1:3" s="1" customFormat="1" ht="12" customHeight="1" x14ac:dyDescent="0.2">
      <c r="A46" s="14" t="s">
        <v>178</v>
      </c>
      <c r="B46" s="386" t="s">
        <v>283</v>
      </c>
      <c r="C46" s="276"/>
    </row>
    <row r="47" spans="1:3" s="1" customFormat="1" ht="12" customHeight="1" x14ac:dyDescent="0.2">
      <c r="A47" s="14" t="s">
        <v>179</v>
      </c>
      <c r="B47" s="386" t="s">
        <v>559</v>
      </c>
      <c r="C47" s="276">
        <v>1000000</v>
      </c>
    </row>
    <row r="48" spans="1:3" s="1" customFormat="1" ht="12" customHeight="1" x14ac:dyDescent="0.2">
      <c r="A48" s="14" t="s">
        <v>275</v>
      </c>
      <c r="B48" s="386" t="s">
        <v>285</v>
      </c>
      <c r="C48" s="279"/>
    </row>
    <row r="49" spans="1:3" s="1" customFormat="1" ht="12" customHeight="1" x14ac:dyDescent="0.2">
      <c r="A49" s="16" t="s">
        <v>276</v>
      </c>
      <c r="B49" s="387" t="s">
        <v>436</v>
      </c>
      <c r="C49" s="375"/>
    </row>
    <row r="50" spans="1:3" s="1" customFormat="1" ht="12" customHeight="1" thickBot="1" x14ac:dyDescent="0.25">
      <c r="A50" s="16" t="s">
        <v>435</v>
      </c>
      <c r="B50" s="271" t="s">
        <v>286</v>
      </c>
      <c r="C50" s="375"/>
    </row>
    <row r="51" spans="1:3" s="1" customFormat="1" ht="12" customHeight="1" thickBot="1" x14ac:dyDescent="0.25">
      <c r="A51" s="20" t="s">
        <v>23</v>
      </c>
      <c r="B51" s="21" t="s">
        <v>287</v>
      </c>
      <c r="C51" s="274">
        <f>SUM(C52:C56)</f>
        <v>0</v>
      </c>
    </row>
    <row r="52" spans="1:3" s="1" customFormat="1" ht="12" customHeight="1" x14ac:dyDescent="0.2">
      <c r="A52" s="15" t="s">
        <v>94</v>
      </c>
      <c r="B52" s="385" t="s">
        <v>291</v>
      </c>
      <c r="C52" s="420"/>
    </row>
    <row r="53" spans="1:3" s="1" customFormat="1" ht="12" customHeight="1" x14ac:dyDescent="0.2">
      <c r="A53" s="14" t="s">
        <v>95</v>
      </c>
      <c r="B53" s="386" t="s">
        <v>292</v>
      </c>
      <c r="C53" s="279"/>
    </row>
    <row r="54" spans="1:3" s="1" customFormat="1" ht="12" customHeight="1" x14ac:dyDescent="0.2">
      <c r="A54" s="14" t="s">
        <v>288</v>
      </c>
      <c r="B54" s="386" t="s">
        <v>293</v>
      </c>
      <c r="C54" s="279"/>
    </row>
    <row r="55" spans="1:3" s="1" customFormat="1" ht="12" customHeight="1" x14ac:dyDescent="0.2">
      <c r="A55" s="14" t="s">
        <v>289</v>
      </c>
      <c r="B55" s="386" t="s">
        <v>294</v>
      </c>
      <c r="C55" s="279"/>
    </row>
    <row r="56" spans="1:3" s="1" customFormat="1" ht="12" customHeight="1" thickBot="1" x14ac:dyDescent="0.25">
      <c r="A56" s="16" t="s">
        <v>290</v>
      </c>
      <c r="B56" s="271" t="s">
        <v>295</v>
      </c>
      <c r="C56" s="375"/>
    </row>
    <row r="57" spans="1:3" s="1" customFormat="1" ht="12" customHeight="1" thickBot="1" x14ac:dyDescent="0.25">
      <c r="A57" s="20" t="s">
        <v>180</v>
      </c>
      <c r="B57" s="21" t="s">
        <v>296</v>
      </c>
      <c r="C57" s="274">
        <f>SUM(C58:C60)</f>
        <v>0</v>
      </c>
    </row>
    <row r="58" spans="1:3" s="1" customFormat="1" ht="12" customHeight="1" x14ac:dyDescent="0.2">
      <c r="A58" s="15" t="s">
        <v>96</v>
      </c>
      <c r="B58" s="385" t="s">
        <v>297</v>
      </c>
      <c r="C58" s="277"/>
    </row>
    <row r="59" spans="1:3" s="1" customFormat="1" ht="12" customHeight="1" x14ac:dyDescent="0.2">
      <c r="A59" s="14" t="s">
        <v>97</v>
      </c>
      <c r="B59" s="386" t="s">
        <v>426</v>
      </c>
      <c r="C59" s="276"/>
    </row>
    <row r="60" spans="1:3" s="1" customFormat="1" ht="12" customHeight="1" x14ac:dyDescent="0.2">
      <c r="A60" s="14" t="s">
        <v>300</v>
      </c>
      <c r="B60" s="386" t="s">
        <v>298</v>
      </c>
      <c r="C60" s="276"/>
    </row>
    <row r="61" spans="1:3" s="1" customFormat="1" ht="12" customHeight="1" thickBot="1" x14ac:dyDescent="0.25">
      <c r="A61" s="16" t="s">
        <v>301</v>
      </c>
      <c r="B61" s="271" t="s">
        <v>299</v>
      </c>
      <c r="C61" s="278"/>
    </row>
    <row r="62" spans="1:3" s="1" customFormat="1" ht="12" customHeight="1" thickBot="1" x14ac:dyDescent="0.25">
      <c r="A62" s="20" t="s">
        <v>25</v>
      </c>
      <c r="B62" s="269" t="s">
        <v>302</v>
      </c>
      <c r="C62" s="274">
        <f>SUM(C63:C65)</f>
        <v>50000000</v>
      </c>
    </row>
    <row r="63" spans="1:3" s="1" customFormat="1" ht="12" customHeight="1" x14ac:dyDescent="0.2">
      <c r="A63" s="15" t="s">
        <v>181</v>
      </c>
      <c r="B63" s="385" t="s">
        <v>304</v>
      </c>
      <c r="C63" s="279"/>
    </row>
    <row r="64" spans="1:3" s="1" customFormat="1" ht="12" customHeight="1" x14ac:dyDescent="0.2">
      <c r="A64" s="14" t="s">
        <v>182</v>
      </c>
      <c r="B64" s="386" t="s">
        <v>427</v>
      </c>
      <c r="C64" s="279"/>
    </row>
    <row r="65" spans="1:3" s="1" customFormat="1" ht="12" customHeight="1" x14ac:dyDescent="0.2">
      <c r="A65" s="14" t="s">
        <v>231</v>
      </c>
      <c r="B65" s="386" t="s">
        <v>305</v>
      </c>
      <c r="C65" s="279">
        <v>50000000</v>
      </c>
    </row>
    <row r="66" spans="1:3" s="1" customFormat="1" ht="12" customHeight="1" thickBot="1" x14ac:dyDescent="0.25">
      <c r="A66" s="16" t="s">
        <v>303</v>
      </c>
      <c r="B66" s="271" t="s">
        <v>306</v>
      </c>
      <c r="C66" s="279"/>
    </row>
    <row r="67" spans="1:3" s="1" customFormat="1" ht="12" customHeight="1" thickBot="1" x14ac:dyDescent="0.25">
      <c r="A67" s="443" t="s">
        <v>476</v>
      </c>
      <c r="B67" s="21" t="s">
        <v>307</v>
      </c>
      <c r="C67" s="280">
        <f>+C10+C17+C24+C31+C39+C51+C57+C62</f>
        <v>2679380695</v>
      </c>
    </row>
    <row r="68" spans="1:3" s="1" customFormat="1" ht="12" customHeight="1" thickBot="1" x14ac:dyDescent="0.25">
      <c r="A68" s="423" t="s">
        <v>308</v>
      </c>
      <c r="B68" s="269" t="s">
        <v>309</v>
      </c>
      <c r="C68" s="274">
        <f>SUM(C69:C71)</f>
        <v>0</v>
      </c>
    </row>
    <row r="69" spans="1:3" s="1" customFormat="1" ht="12" customHeight="1" x14ac:dyDescent="0.2">
      <c r="A69" s="15" t="s">
        <v>337</v>
      </c>
      <c r="B69" s="385" t="s">
        <v>310</v>
      </c>
      <c r="C69" s="279"/>
    </row>
    <row r="70" spans="1:3" s="1" customFormat="1" ht="12" customHeight="1" x14ac:dyDescent="0.2">
      <c r="A70" s="14" t="s">
        <v>346</v>
      </c>
      <c r="B70" s="386" t="s">
        <v>311</v>
      </c>
      <c r="C70" s="279"/>
    </row>
    <row r="71" spans="1:3" s="1" customFormat="1" ht="12" customHeight="1" thickBot="1" x14ac:dyDescent="0.25">
      <c r="A71" s="16" t="s">
        <v>347</v>
      </c>
      <c r="B71" s="437" t="s">
        <v>570</v>
      </c>
      <c r="C71" s="279"/>
    </row>
    <row r="72" spans="1:3" s="1" customFormat="1" ht="12" customHeight="1" thickBot="1" x14ac:dyDescent="0.25">
      <c r="A72" s="423" t="s">
        <v>313</v>
      </c>
      <c r="B72" s="269" t="s">
        <v>314</v>
      </c>
      <c r="C72" s="274">
        <f>SUM(C73:C76)</f>
        <v>0</v>
      </c>
    </row>
    <row r="73" spans="1:3" s="1" customFormat="1" ht="12" customHeight="1" x14ac:dyDescent="0.2">
      <c r="A73" s="15" t="s">
        <v>149</v>
      </c>
      <c r="B73" s="385" t="s">
        <v>315</v>
      </c>
      <c r="C73" s="279"/>
    </row>
    <row r="74" spans="1:3" s="1" customFormat="1" ht="12" customHeight="1" x14ac:dyDescent="0.2">
      <c r="A74" s="14" t="s">
        <v>150</v>
      </c>
      <c r="B74" s="386" t="s">
        <v>571</v>
      </c>
      <c r="C74" s="279"/>
    </row>
    <row r="75" spans="1:3" s="1" customFormat="1" ht="12" customHeight="1" thickBot="1" x14ac:dyDescent="0.25">
      <c r="A75" s="16" t="s">
        <v>338</v>
      </c>
      <c r="B75" s="387" t="s">
        <v>316</v>
      </c>
      <c r="C75" s="375"/>
    </row>
    <row r="76" spans="1:3" s="1" customFormat="1" ht="12" customHeight="1" thickBot="1" x14ac:dyDescent="0.25">
      <c r="A76" s="526" t="s">
        <v>339</v>
      </c>
      <c r="B76" s="527" t="s">
        <v>572</v>
      </c>
      <c r="C76" s="528"/>
    </row>
    <row r="77" spans="1:3" s="1" customFormat="1" ht="12" customHeight="1" thickBot="1" x14ac:dyDescent="0.25">
      <c r="A77" s="423" t="s">
        <v>317</v>
      </c>
      <c r="B77" s="269" t="s">
        <v>318</v>
      </c>
      <c r="C77" s="274">
        <f>SUM(C78:C79)</f>
        <v>0</v>
      </c>
    </row>
    <row r="78" spans="1:3" s="1" customFormat="1" ht="12" customHeight="1" thickBot="1" x14ac:dyDescent="0.25">
      <c r="A78" s="13" t="s">
        <v>340</v>
      </c>
      <c r="B78" s="525" t="s">
        <v>319</v>
      </c>
      <c r="C78" s="375"/>
    </row>
    <row r="79" spans="1:3" s="1" customFormat="1" ht="12" customHeight="1" thickBot="1" x14ac:dyDescent="0.25">
      <c r="A79" s="526" t="s">
        <v>341</v>
      </c>
      <c r="B79" s="527" t="s">
        <v>320</v>
      </c>
      <c r="C79" s="528"/>
    </row>
    <row r="80" spans="1:3" s="1" customFormat="1" ht="12" customHeight="1" thickBot="1" x14ac:dyDescent="0.25">
      <c r="A80" s="423" t="s">
        <v>321</v>
      </c>
      <c r="B80" s="269" t="s">
        <v>322</v>
      </c>
      <c r="C80" s="274">
        <f>SUM(C81:C83)</f>
        <v>0</v>
      </c>
    </row>
    <row r="81" spans="1:3" s="1" customFormat="1" ht="12" customHeight="1" x14ac:dyDescent="0.2">
      <c r="A81" s="15" t="s">
        <v>342</v>
      </c>
      <c r="B81" s="385" t="s">
        <v>323</v>
      </c>
      <c r="C81" s="279"/>
    </row>
    <row r="82" spans="1:3" s="1" customFormat="1" ht="12" customHeight="1" x14ac:dyDescent="0.2">
      <c r="A82" s="14" t="s">
        <v>343</v>
      </c>
      <c r="B82" s="386" t="s">
        <v>324</v>
      </c>
      <c r="C82" s="279"/>
    </row>
    <row r="83" spans="1:3" s="1" customFormat="1" ht="12" customHeight="1" thickBot="1" x14ac:dyDescent="0.25">
      <c r="A83" s="18" t="s">
        <v>344</v>
      </c>
      <c r="B83" s="529" t="s">
        <v>573</v>
      </c>
      <c r="C83" s="530"/>
    </row>
    <row r="84" spans="1:3" s="1" customFormat="1" ht="12" customHeight="1" thickBot="1" x14ac:dyDescent="0.25">
      <c r="A84" s="423" t="s">
        <v>325</v>
      </c>
      <c r="B84" s="269" t="s">
        <v>345</v>
      </c>
      <c r="C84" s="274">
        <f>SUM(C85:C88)</f>
        <v>0</v>
      </c>
    </row>
    <row r="85" spans="1:3" s="1" customFormat="1" ht="12" customHeight="1" x14ac:dyDescent="0.2">
      <c r="A85" s="389" t="s">
        <v>326</v>
      </c>
      <c r="B85" s="385" t="s">
        <v>327</v>
      </c>
      <c r="C85" s="279"/>
    </row>
    <row r="86" spans="1:3" s="1" customFormat="1" ht="12" customHeight="1" x14ac:dyDescent="0.2">
      <c r="A86" s="390" t="s">
        <v>328</v>
      </c>
      <c r="B86" s="386" t="s">
        <v>329</v>
      </c>
      <c r="C86" s="279"/>
    </row>
    <row r="87" spans="1:3" s="1" customFormat="1" ht="12" customHeight="1" x14ac:dyDescent="0.2">
      <c r="A87" s="390" t="s">
        <v>330</v>
      </c>
      <c r="B87" s="386" t="s">
        <v>331</v>
      </c>
      <c r="C87" s="279"/>
    </row>
    <row r="88" spans="1:3" s="1" customFormat="1" ht="12" customHeight="1" thickBot="1" x14ac:dyDescent="0.25">
      <c r="A88" s="391" t="s">
        <v>332</v>
      </c>
      <c r="B88" s="271" t="s">
        <v>333</v>
      </c>
      <c r="C88" s="279"/>
    </row>
    <row r="89" spans="1:3" s="1" customFormat="1" ht="12" customHeight="1" thickBot="1" x14ac:dyDescent="0.25">
      <c r="A89" s="423" t="s">
        <v>334</v>
      </c>
      <c r="B89" s="269" t="s">
        <v>475</v>
      </c>
      <c r="C89" s="421"/>
    </row>
    <row r="90" spans="1:3" s="1" customFormat="1" ht="13.5" customHeight="1" thickBot="1" x14ac:dyDescent="0.25">
      <c r="A90" s="423" t="s">
        <v>336</v>
      </c>
      <c r="B90" s="269" t="s">
        <v>335</v>
      </c>
      <c r="C90" s="421"/>
    </row>
    <row r="91" spans="1:3" s="1" customFormat="1" ht="15.75" customHeight="1" thickBot="1" x14ac:dyDescent="0.25">
      <c r="A91" s="423" t="s">
        <v>348</v>
      </c>
      <c r="B91" s="392" t="s">
        <v>478</v>
      </c>
      <c r="C91" s="280">
        <f>+C68+C72+C77+C80+C84+C90+C89</f>
        <v>0</v>
      </c>
    </row>
    <row r="92" spans="1:3" s="1" customFormat="1" ht="16.5" customHeight="1" thickBot="1" x14ac:dyDescent="0.25">
      <c r="A92" s="424" t="s">
        <v>477</v>
      </c>
      <c r="B92" s="393" t="s">
        <v>479</v>
      </c>
      <c r="C92" s="280">
        <f>+C67+C91</f>
        <v>2679380695</v>
      </c>
    </row>
    <row r="93" spans="1:3" s="1" customFormat="1" ht="11.1" customHeight="1" x14ac:dyDescent="0.2">
      <c r="A93" s="5"/>
      <c r="B93" s="6"/>
      <c r="C93" s="281"/>
    </row>
    <row r="94" spans="1:3" ht="16.5" customHeight="1" x14ac:dyDescent="0.25">
      <c r="A94" s="678" t="s">
        <v>47</v>
      </c>
      <c r="B94" s="678"/>
      <c r="C94" s="678"/>
    </row>
    <row r="95" spans="1:3" ht="16.5" customHeight="1" thickBot="1" x14ac:dyDescent="0.3">
      <c r="A95" s="683" t="s">
        <v>153</v>
      </c>
      <c r="B95" s="683"/>
      <c r="C95" s="538" t="str">
        <f>C7</f>
        <v>Forintban!</v>
      </c>
    </row>
    <row r="96" spans="1:3" ht="38.1" customHeight="1" thickBot="1" x14ac:dyDescent="0.3">
      <c r="A96" s="518" t="s">
        <v>69</v>
      </c>
      <c r="B96" s="519" t="s">
        <v>48</v>
      </c>
      <c r="C96" s="520" t="str">
        <f>+C8</f>
        <v>2019. évi előirányzat</v>
      </c>
    </row>
    <row r="97" spans="1:3" s="37" customFormat="1" ht="12" customHeight="1" thickBot="1" x14ac:dyDescent="0.25">
      <c r="A97" s="518"/>
      <c r="B97" s="519" t="s">
        <v>493</v>
      </c>
      <c r="C97" s="520" t="s">
        <v>494</v>
      </c>
    </row>
    <row r="98" spans="1:3" ht="12" customHeight="1" thickBot="1" x14ac:dyDescent="0.3">
      <c r="A98" s="22" t="s">
        <v>18</v>
      </c>
      <c r="B98" s="26" t="s">
        <v>437</v>
      </c>
      <c r="C98" s="273">
        <f>C99+C100+C101+C102+C103+C116</f>
        <v>1422674178</v>
      </c>
    </row>
    <row r="99" spans="1:3" ht="12" customHeight="1" x14ac:dyDescent="0.25">
      <c r="A99" s="17" t="s">
        <v>98</v>
      </c>
      <c r="B99" s="10" t="s">
        <v>49</v>
      </c>
      <c r="C99" s="275">
        <v>550637578</v>
      </c>
    </row>
    <row r="100" spans="1:3" ht="12" customHeight="1" x14ac:dyDescent="0.25">
      <c r="A100" s="14" t="s">
        <v>99</v>
      </c>
      <c r="B100" s="8" t="s">
        <v>183</v>
      </c>
      <c r="C100" s="276">
        <v>107815928</v>
      </c>
    </row>
    <row r="101" spans="1:3" ht="12" customHeight="1" x14ac:dyDescent="0.25">
      <c r="A101" s="14" t="s">
        <v>100</v>
      </c>
      <c r="B101" s="8" t="s">
        <v>140</v>
      </c>
      <c r="C101" s="278">
        <v>448880837</v>
      </c>
    </row>
    <row r="102" spans="1:3" ht="12" customHeight="1" x14ac:dyDescent="0.25">
      <c r="A102" s="14" t="s">
        <v>101</v>
      </c>
      <c r="B102" s="11" t="s">
        <v>184</v>
      </c>
      <c r="C102" s="278">
        <v>61500000</v>
      </c>
    </row>
    <row r="103" spans="1:3" ht="12" customHeight="1" x14ac:dyDescent="0.25">
      <c r="A103" s="14" t="s">
        <v>112</v>
      </c>
      <c r="B103" s="19" t="s">
        <v>185</v>
      </c>
      <c r="C103" s="278">
        <v>209673131</v>
      </c>
    </row>
    <row r="104" spans="1:3" ht="12" customHeight="1" x14ac:dyDescent="0.25">
      <c r="A104" s="14" t="s">
        <v>102</v>
      </c>
      <c r="B104" s="8" t="s">
        <v>442</v>
      </c>
      <c r="C104" s="278"/>
    </row>
    <row r="105" spans="1:3" ht="12" customHeight="1" x14ac:dyDescent="0.25">
      <c r="A105" s="14" t="s">
        <v>103</v>
      </c>
      <c r="B105" s="132" t="s">
        <v>441</v>
      </c>
      <c r="C105" s="278"/>
    </row>
    <row r="106" spans="1:3" ht="12" customHeight="1" x14ac:dyDescent="0.25">
      <c r="A106" s="14" t="s">
        <v>113</v>
      </c>
      <c r="B106" s="132" t="s">
        <v>440</v>
      </c>
      <c r="C106" s="278"/>
    </row>
    <row r="107" spans="1:3" ht="12" customHeight="1" x14ac:dyDescent="0.25">
      <c r="A107" s="14" t="s">
        <v>114</v>
      </c>
      <c r="B107" s="130" t="s">
        <v>351</v>
      </c>
      <c r="C107" s="278"/>
    </row>
    <row r="108" spans="1:3" ht="12" customHeight="1" x14ac:dyDescent="0.25">
      <c r="A108" s="14" t="s">
        <v>115</v>
      </c>
      <c r="B108" s="131" t="s">
        <v>352</v>
      </c>
      <c r="C108" s="278"/>
    </row>
    <row r="109" spans="1:3" ht="12" customHeight="1" x14ac:dyDescent="0.25">
      <c r="A109" s="14" t="s">
        <v>116</v>
      </c>
      <c r="B109" s="131" t="s">
        <v>353</v>
      </c>
      <c r="C109" s="278"/>
    </row>
    <row r="110" spans="1:3" ht="12" customHeight="1" x14ac:dyDescent="0.25">
      <c r="A110" s="14" t="s">
        <v>118</v>
      </c>
      <c r="B110" s="130" t="s">
        <v>354</v>
      </c>
      <c r="C110" s="278"/>
    </row>
    <row r="111" spans="1:3" ht="12" customHeight="1" x14ac:dyDescent="0.25">
      <c r="A111" s="14" t="s">
        <v>186</v>
      </c>
      <c r="B111" s="130" t="s">
        <v>355</v>
      </c>
      <c r="C111" s="278"/>
    </row>
    <row r="112" spans="1:3" ht="12" customHeight="1" x14ac:dyDescent="0.25">
      <c r="A112" s="14" t="s">
        <v>349</v>
      </c>
      <c r="B112" s="131" t="s">
        <v>356</v>
      </c>
      <c r="C112" s="278"/>
    </row>
    <row r="113" spans="1:3" ht="12" customHeight="1" x14ac:dyDescent="0.25">
      <c r="A113" s="13" t="s">
        <v>350</v>
      </c>
      <c r="B113" s="132" t="s">
        <v>357</v>
      </c>
      <c r="C113" s="278"/>
    </row>
    <row r="114" spans="1:3" ht="12" customHeight="1" x14ac:dyDescent="0.25">
      <c r="A114" s="14" t="s">
        <v>438</v>
      </c>
      <c r="B114" s="132" t="s">
        <v>358</v>
      </c>
      <c r="C114" s="278"/>
    </row>
    <row r="115" spans="1:3" ht="12" customHeight="1" x14ac:dyDescent="0.25">
      <c r="A115" s="16" t="s">
        <v>439</v>
      </c>
      <c r="B115" s="132" t="s">
        <v>359</v>
      </c>
      <c r="C115" s="278"/>
    </row>
    <row r="116" spans="1:3" ht="12" customHeight="1" x14ac:dyDescent="0.25">
      <c r="A116" s="14" t="s">
        <v>443</v>
      </c>
      <c r="B116" s="11" t="s">
        <v>50</v>
      </c>
      <c r="C116" s="276">
        <v>44166704</v>
      </c>
    </row>
    <row r="117" spans="1:3" ht="12" customHeight="1" x14ac:dyDescent="0.25">
      <c r="A117" s="14" t="s">
        <v>444</v>
      </c>
      <c r="B117" s="8" t="s">
        <v>446</v>
      </c>
      <c r="C117" s="276">
        <v>44166704</v>
      </c>
    </row>
    <row r="118" spans="1:3" ht="12" customHeight="1" thickBot="1" x14ac:dyDescent="0.3">
      <c r="A118" s="18" t="s">
        <v>445</v>
      </c>
      <c r="B118" s="441" t="s">
        <v>447</v>
      </c>
      <c r="C118" s="282"/>
    </row>
    <row r="119" spans="1:3" ht="12" customHeight="1" thickBot="1" x14ac:dyDescent="0.3">
      <c r="A119" s="438" t="s">
        <v>19</v>
      </c>
      <c r="B119" s="439" t="s">
        <v>360</v>
      </c>
      <c r="C119" s="440">
        <f>+C120+C122+C124</f>
        <v>997770317</v>
      </c>
    </row>
    <row r="120" spans="1:3" ht="12" customHeight="1" x14ac:dyDescent="0.25">
      <c r="A120" s="15" t="s">
        <v>104</v>
      </c>
      <c r="B120" s="8" t="s">
        <v>230</v>
      </c>
      <c r="C120" s="277">
        <v>786031339</v>
      </c>
    </row>
    <row r="121" spans="1:3" ht="12" customHeight="1" x14ac:dyDescent="0.25">
      <c r="A121" s="15" t="s">
        <v>105</v>
      </c>
      <c r="B121" s="12" t="s">
        <v>364</v>
      </c>
      <c r="C121" s="277"/>
    </row>
    <row r="122" spans="1:3" ht="12" customHeight="1" x14ac:dyDescent="0.25">
      <c r="A122" s="15" t="s">
        <v>106</v>
      </c>
      <c r="B122" s="12" t="s">
        <v>187</v>
      </c>
      <c r="C122" s="276">
        <v>211738978</v>
      </c>
    </row>
    <row r="123" spans="1:3" ht="12" customHeight="1" x14ac:dyDescent="0.25">
      <c r="A123" s="15" t="s">
        <v>107</v>
      </c>
      <c r="B123" s="12" t="s">
        <v>365</v>
      </c>
      <c r="C123" s="241"/>
    </row>
    <row r="124" spans="1:3" ht="12" customHeight="1" x14ac:dyDescent="0.25">
      <c r="A124" s="15" t="s">
        <v>108</v>
      </c>
      <c r="B124" s="271" t="s">
        <v>575</v>
      </c>
      <c r="C124" s="241"/>
    </row>
    <row r="125" spans="1:3" ht="12" customHeight="1" x14ac:dyDescent="0.25">
      <c r="A125" s="15" t="s">
        <v>117</v>
      </c>
      <c r="B125" s="270" t="s">
        <v>428</v>
      </c>
      <c r="C125" s="241"/>
    </row>
    <row r="126" spans="1:3" ht="12" customHeight="1" x14ac:dyDescent="0.25">
      <c r="A126" s="15" t="s">
        <v>119</v>
      </c>
      <c r="B126" s="384" t="s">
        <v>370</v>
      </c>
      <c r="C126" s="241"/>
    </row>
    <row r="127" spans="1:3" x14ac:dyDescent="0.25">
      <c r="A127" s="15" t="s">
        <v>188</v>
      </c>
      <c r="B127" s="131" t="s">
        <v>353</v>
      </c>
      <c r="C127" s="241"/>
    </row>
    <row r="128" spans="1:3" ht="12" customHeight="1" x14ac:dyDescent="0.25">
      <c r="A128" s="15" t="s">
        <v>189</v>
      </c>
      <c r="B128" s="131" t="s">
        <v>369</v>
      </c>
      <c r="C128" s="241"/>
    </row>
    <row r="129" spans="1:3" ht="12" customHeight="1" x14ac:dyDescent="0.25">
      <c r="A129" s="15" t="s">
        <v>190</v>
      </c>
      <c r="B129" s="131" t="s">
        <v>368</v>
      </c>
      <c r="C129" s="241"/>
    </row>
    <row r="130" spans="1:3" ht="12" customHeight="1" x14ac:dyDescent="0.25">
      <c r="A130" s="15" t="s">
        <v>361</v>
      </c>
      <c r="B130" s="131" t="s">
        <v>356</v>
      </c>
      <c r="C130" s="241"/>
    </row>
    <row r="131" spans="1:3" ht="12" customHeight="1" x14ac:dyDescent="0.25">
      <c r="A131" s="15" t="s">
        <v>362</v>
      </c>
      <c r="B131" s="131" t="s">
        <v>367</v>
      </c>
      <c r="C131" s="241"/>
    </row>
    <row r="132" spans="1:3" ht="16.5" thickBot="1" x14ac:dyDescent="0.3">
      <c r="A132" s="13" t="s">
        <v>363</v>
      </c>
      <c r="B132" s="131" t="s">
        <v>366</v>
      </c>
      <c r="C132" s="243"/>
    </row>
    <row r="133" spans="1:3" ht="12" customHeight="1" thickBot="1" x14ac:dyDescent="0.3">
      <c r="A133" s="20" t="s">
        <v>20</v>
      </c>
      <c r="B133" s="114" t="s">
        <v>448</v>
      </c>
      <c r="C133" s="274">
        <f>+C98+C119</f>
        <v>2420444495</v>
      </c>
    </row>
    <row r="134" spans="1:3" ht="12" customHeight="1" thickBot="1" x14ac:dyDescent="0.3">
      <c r="A134" s="20" t="s">
        <v>21</v>
      </c>
      <c r="B134" s="114" t="s">
        <v>449</v>
      </c>
      <c r="C134" s="274">
        <f>+C135+C136+C137</f>
        <v>0</v>
      </c>
    </row>
    <row r="135" spans="1:3" ht="12" customHeight="1" x14ac:dyDescent="0.25">
      <c r="A135" s="15" t="s">
        <v>268</v>
      </c>
      <c r="B135" s="12" t="s">
        <v>456</v>
      </c>
      <c r="C135" s="241"/>
    </row>
    <row r="136" spans="1:3" ht="12" customHeight="1" x14ac:dyDescent="0.25">
      <c r="A136" s="15" t="s">
        <v>269</v>
      </c>
      <c r="B136" s="12" t="s">
        <v>457</v>
      </c>
      <c r="C136" s="241"/>
    </row>
    <row r="137" spans="1:3" ht="12" customHeight="1" thickBot="1" x14ac:dyDescent="0.3">
      <c r="A137" s="13" t="s">
        <v>270</v>
      </c>
      <c r="B137" s="12" t="s">
        <v>458</v>
      </c>
      <c r="C137" s="241"/>
    </row>
    <row r="138" spans="1:3" ht="12" customHeight="1" thickBot="1" x14ac:dyDescent="0.3">
      <c r="A138" s="20" t="s">
        <v>22</v>
      </c>
      <c r="B138" s="114" t="s">
        <v>450</v>
      </c>
      <c r="C138" s="274">
        <f>SUM(C139:C144)</f>
        <v>0</v>
      </c>
    </row>
    <row r="139" spans="1:3" ht="12" customHeight="1" x14ac:dyDescent="0.25">
      <c r="A139" s="15" t="s">
        <v>91</v>
      </c>
      <c r="B139" s="9" t="s">
        <v>459</v>
      </c>
      <c r="C139" s="241"/>
    </row>
    <row r="140" spans="1:3" ht="12" customHeight="1" x14ac:dyDescent="0.25">
      <c r="A140" s="15" t="s">
        <v>92</v>
      </c>
      <c r="B140" s="9" t="s">
        <v>451</v>
      </c>
      <c r="C140" s="241"/>
    </row>
    <row r="141" spans="1:3" ht="12" customHeight="1" x14ac:dyDescent="0.25">
      <c r="A141" s="15" t="s">
        <v>93</v>
      </c>
      <c r="B141" s="9" t="s">
        <v>452</v>
      </c>
      <c r="C141" s="241"/>
    </row>
    <row r="142" spans="1:3" ht="12" customHeight="1" x14ac:dyDescent="0.25">
      <c r="A142" s="15" t="s">
        <v>175</v>
      </c>
      <c r="B142" s="9" t="s">
        <v>453</v>
      </c>
      <c r="C142" s="241"/>
    </row>
    <row r="143" spans="1:3" ht="12" customHeight="1" thickBot="1" x14ac:dyDescent="0.3">
      <c r="A143" s="13" t="s">
        <v>176</v>
      </c>
      <c r="B143" s="7" t="s">
        <v>454</v>
      </c>
      <c r="C143" s="243"/>
    </row>
    <row r="144" spans="1:3" ht="12" customHeight="1" thickBot="1" x14ac:dyDescent="0.3">
      <c r="A144" s="526" t="s">
        <v>177</v>
      </c>
      <c r="B144" s="531" t="s">
        <v>455</v>
      </c>
      <c r="C144" s="532"/>
    </row>
    <row r="145" spans="1:9" ht="12" customHeight="1" thickBot="1" x14ac:dyDescent="0.3">
      <c r="A145" s="20" t="s">
        <v>23</v>
      </c>
      <c r="B145" s="114" t="s">
        <v>463</v>
      </c>
      <c r="C145" s="280">
        <f>+C146+C147+C148+C149</f>
        <v>0</v>
      </c>
    </row>
    <row r="146" spans="1:9" ht="12" customHeight="1" x14ac:dyDescent="0.25">
      <c r="A146" s="15" t="s">
        <v>94</v>
      </c>
      <c r="B146" s="9" t="s">
        <v>371</v>
      </c>
      <c r="C146" s="241"/>
    </row>
    <row r="147" spans="1:9" ht="12" customHeight="1" x14ac:dyDescent="0.25">
      <c r="A147" s="15" t="s">
        <v>95</v>
      </c>
      <c r="B147" s="9" t="s">
        <v>372</v>
      </c>
      <c r="C147" s="241"/>
    </row>
    <row r="148" spans="1:9" ht="12" customHeight="1" thickBot="1" x14ac:dyDescent="0.3">
      <c r="A148" s="13" t="s">
        <v>288</v>
      </c>
      <c r="B148" s="7" t="s">
        <v>464</v>
      </c>
      <c r="C148" s="243"/>
    </row>
    <row r="149" spans="1:9" ht="12" customHeight="1" thickBot="1" x14ac:dyDescent="0.3">
      <c r="A149" s="526" t="s">
        <v>289</v>
      </c>
      <c r="B149" s="531" t="s">
        <v>390</v>
      </c>
      <c r="C149" s="532"/>
    </row>
    <row r="150" spans="1:9" ht="12" customHeight="1" thickBot="1" x14ac:dyDescent="0.3">
      <c r="A150" s="20" t="s">
        <v>24</v>
      </c>
      <c r="B150" s="114" t="s">
        <v>465</v>
      </c>
      <c r="C150" s="283">
        <f>SUM(C151:C155)</f>
        <v>0</v>
      </c>
    </row>
    <row r="151" spans="1:9" ht="12" customHeight="1" x14ac:dyDescent="0.25">
      <c r="A151" s="15" t="s">
        <v>96</v>
      </c>
      <c r="B151" s="9" t="s">
        <v>460</v>
      </c>
      <c r="C151" s="241"/>
    </row>
    <row r="152" spans="1:9" ht="12" customHeight="1" x14ac:dyDescent="0.25">
      <c r="A152" s="15" t="s">
        <v>97</v>
      </c>
      <c r="B152" s="9" t="s">
        <v>467</v>
      </c>
      <c r="C152" s="241"/>
    </row>
    <row r="153" spans="1:9" ht="12" customHeight="1" x14ac:dyDescent="0.25">
      <c r="A153" s="15" t="s">
        <v>300</v>
      </c>
      <c r="B153" s="9" t="s">
        <v>462</v>
      </c>
      <c r="C153" s="241"/>
    </row>
    <row r="154" spans="1:9" ht="12" customHeight="1" x14ac:dyDescent="0.25">
      <c r="A154" s="15" t="s">
        <v>301</v>
      </c>
      <c r="B154" s="9" t="s">
        <v>518</v>
      </c>
      <c r="C154" s="241"/>
    </row>
    <row r="155" spans="1:9" ht="12" customHeight="1" thickBot="1" x14ac:dyDescent="0.3">
      <c r="A155" s="15" t="s">
        <v>466</v>
      </c>
      <c r="B155" s="9" t="s">
        <v>469</v>
      </c>
      <c r="C155" s="241"/>
    </row>
    <row r="156" spans="1:9" ht="12" customHeight="1" thickBot="1" x14ac:dyDescent="0.3">
      <c r="A156" s="20" t="s">
        <v>25</v>
      </c>
      <c r="B156" s="114" t="s">
        <v>470</v>
      </c>
      <c r="C156" s="442"/>
    </row>
    <row r="157" spans="1:9" ht="12" customHeight="1" thickBot="1" x14ac:dyDescent="0.3">
      <c r="A157" s="20" t="s">
        <v>26</v>
      </c>
      <c r="B157" s="114" t="s">
        <v>471</v>
      </c>
      <c r="C157" s="442"/>
    </row>
    <row r="158" spans="1:9" ht="15.2" customHeight="1" thickBot="1" x14ac:dyDescent="0.3">
      <c r="A158" s="20" t="s">
        <v>27</v>
      </c>
      <c r="B158" s="114" t="s">
        <v>473</v>
      </c>
      <c r="C158" s="533">
        <f>+C134+C138+C145+C150+C156+C157</f>
        <v>0</v>
      </c>
      <c r="F158" s="38"/>
      <c r="G158" s="115"/>
      <c r="H158" s="115"/>
      <c r="I158" s="115"/>
    </row>
    <row r="159" spans="1:9" s="1" customFormat="1" ht="17.25" customHeight="1" thickBot="1" x14ac:dyDescent="0.25">
      <c r="A159" s="272" t="s">
        <v>28</v>
      </c>
      <c r="B159" s="534" t="s">
        <v>472</v>
      </c>
      <c r="C159" s="533">
        <f>+C133+C158</f>
        <v>2420444495</v>
      </c>
    </row>
    <row r="160" spans="1:9" ht="15.95" customHeight="1" x14ac:dyDescent="0.25">
      <c r="A160" s="535"/>
      <c r="B160" s="535"/>
      <c r="C160" s="595">
        <f>C92-C159</f>
        <v>258936200</v>
      </c>
    </row>
    <row r="161" spans="1:3" x14ac:dyDescent="0.25">
      <c r="A161" s="676" t="s">
        <v>373</v>
      </c>
      <c r="B161" s="676"/>
      <c r="C161" s="676"/>
    </row>
    <row r="162" spans="1:3" ht="15.2" customHeight="1" thickBot="1" x14ac:dyDescent="0.3">
      <c r="A162" s="677" t="s">
        <v>154</v>
      </c>
      <c r="B162" s="677"/>
      <c r="C162" s="539" t="str">
        <f>C95</f>
        <v>Forintban!</v>
      </c>
    </row>
    <row r="163" spans="1:3" ht="13.5" customHeight="1" thickBot="1" x14ac:dyDescent="0.3">
      <c r="A163" s="20">
        <v>1</v>
      </c>
      <c r="B163" s="25" t="s">
        <v>474</v>
      </c>
      <c r="C163" s="274">
        <f>+C67-C133</f>
        <v>258936200</v>
      </c>
    </row>
    <row r="164" spans="1:3" ht="27.75" customHeight="1" thickBot="1" x14ac:dyDescent="0.3">
      <c r="A164" s="20" t="s">
        <v>19</v>
      </c>
      <c r="B164" s="25" t="s">
        <v>480</v>
      </c>
      <c r="C164" s="274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I164"/>
  <sheetViews>
    <sheetView topLeftCell="A121" zoomScale="120" zoomScaleNormal="120" zoomScaleSheetLayoutView="100" workbookViewId="0">
      <selection activeCell="C116" sqref="C116"/>
    </sheetView>
  </sheetViews>
  <sheetFormatPr defaultRowHeight="15.75" x14ac:dyDescent="0.25"/>
  <cols>
    <col min="1" max="1" width="9.5" style="36" customWidth="1"/>
    <col min="2" max="2" width="99.33203125" style="36" customWidth="1"/>
    <col min="3" max="3" width="21.6640625" style="356" customWidth="1"/>
    <col min="4" max="4" width="9" style="36" customWidth="1"/>
    <col min="5" max="16384" width="9.33203125" style="36"/>
  </cols>
  <sheetData>
    <row r="1" spans="1:3" ht="18.75" customHeight="1" x14ac:dyDescent="0.25">
      <c r="A1" s="586"/>
      <c r="B1" s="679" t="str">
        <f>CONCATENATE("1.3. melléklet ",ALAPADATOK!A7," ",ALAPADATOK!B7," ",ALAPADATOK!C7," ",ALAPADATOK!D7," ",ALAPADATOK!E7," ",ALAPADATOK!F7," ",ALAPADATOK!G7," ",ALAPADATOK!H7)</f>
        <v>1.3. melléklet a 2 / 2019 ( II.15. ) önkormányzati rendelethez</v>
      </c>
      <c r="C1" s="680"/>
    </row>
    <row r="2" spans="1:3" ht="21.95" customHeight="1" x14ac:dyDescent="0.25">
      <c r="A2" s="587"/>
      <c r="B2" s="588" t="str">
        <f>CONCATENATE(ALAPADATOK!A3)</f>
        <v>DABAS VÁROS ÖNKORMÁNYZATA</v>
      </c>
      <c r="C2" s="589"/>
    </row>
    <row r="3" spans="1:3" ht="21.95" customHeight="1" x14ac:dyDescent="0.25">
      <c r="A3" s="589"/>
      <c r="B3" s="588" t="s">
        <v>580</v>
      </c>
      <c r="C3" s="589"/>
    </row>
    <row r="4" spans="1:3" ht="21.95" customHeight="1" x14ac:dyDescent="0.25">
      <c r="A4" s="589"/>
      <c r="B4" s="588" t="s">
        <v>583</v>
      </c>
      <c r="C4" s="589"/>
    </row>
    <row r="5" spans="1:3" ht="21.95" customHeight="1" x14ac:dyDescent="0.25">
      <c r="A5" s="586"/>
      <c r="B5" s="586"/>
      <c r="C5" s="590"/>
    </row>
    <row r="6" spans="1:3" ht="15.2" customHeight="1" x14ac:dyDescent="0.25">
      <c r="A6" s="681" t="s">
        <v>15</v>
      </c>
      <c r="B6" s="681"/>
      <c r="C6" s="681"/>
    </row>
    <row r="7" spans="1:3" ht="15.2" customHeight="1" thickBot="1" x14ac:dyDescent="0.3">
      <c r="A7" s="682" t="s">
        <v>152</v>
      </c>
      <c r="B7" s="682"/>
      <c r="C7" s="537" t="str">
        <f>CONCATENATE('KV_1.1.sz.mell.'!C7)</f>
        <v>Forintban!</v>
      </c>
    </row>
    <row r="8" spans="1:3" ht="24" customHeight="1" thickBot="1" x14ac:dyDescent="0.3">
      <c r="A8" s="591" t="s">
        <v>69</v>
      </c>
      <c r="B8" s="592" t="s">
        <v>17</v>
      </c>
      <c r="C8" s="593" t="str">
        <f>+CONCATENATE(LEFT(KV_ÖSSZEFÜGGÉSEK!A5,4),". évi előirányzat")</f>
        <v>2019. évi előirányzat</v>
      </c>
    </row>
    <row r="9" spans="1:3" s="37" customFormat="1" ht="12" customHeight="1" thickBot="1" x14ac:dyDescent="0.25">
      <c r="A9" s="521"/>
      <c r="B9" s="522" t="s">
        <v>493</v>
      </c>
      <c r="C9" s="523" t="s">
        <v>494</v>
      </c>
    </row>
    <row r="10" spans="1:3" s="1" customFormat="1" ht="12" customHeight="1" thickBot="1" x14ac:dyDescent="0.25">
      <c r="A10" s="20" t="s">
        <v>18</v>
      </c>
      <c r="B10" s="21" t="s">
        <v>252</v>
      </c>
      <c r="C10" s="274">
        <f>+C11+C12+C13+C14+C15+C16</f>
        <v>0</v>
      </c>
    </row>
    <row r="11" spans="1:3" s="1" customFormat="1" ht="12" customHeight="1" x14ac:dyDescent="0.2">
      <c r="A11" s="15" t="s">
        <v>98</v>
      </c>
      <c r="B11" s="385" t="s">
        <v>253</v>
      </c>
      <c r="C11" s="277"/>
    </row>
    <row r="12" spans="1:3" s="1" customFormat="1" ht="12" customHeight="1" x14ac:dyDescent="0.2">
      <c r="A12" s="14" t="s">
        <v>99</v>
      </c>
      <c r="B12" s="386" t="s">
        <v>254</v>
      </c>
      <c r="C12" s="276"/>
    </row>
    <row r="13" spans="1:3" s="1" customFormat="1" ht="12" customHeight="1" x14ac:dyDescent="0.2">
      <c r="A13" s="14" t="s">
        <v>100</v>
      </c>
      <c r="B13" s="386" t="s">
        <v>550</v>
      </c>
      <c r="C13" s="276"/>
    </row>
    <row r="14" spans="1:3" s="1" customFormat="1" ht="12" customHeight="1" x14ac:dyDescent="0.2">
      <c r="A14" s="14" t="s">
        <v>101</v>
      </c>
      <c r="B14" s="386" t="s">
        <v>256</v>
      </c>
      <c r="C14" s="276"/>
    </row>
    <row r="15" spans="1:3" s="1" customFormat="1" ht="12" customHeight="1" x14ac:dyDescent="0.2">
      <c r="A15" s="14" t="s">
        <v>148</v>
      </c>
      <c r="B15" s="270" t="s">
        <v>432</v>
      </c>
      <c r="C15" s="276"/>
    </row>
    <row r="16" spans="1:3" s="1" customFormat="1" ht="12" customHeight="1" thickBot="1" x14ac:dyDescent="0.25">
      <c r="A16" s="16" t="s">
        <v>102</v>
      </c>
      <c r="B16" s="271" t="s">
        <v>433</v>
      </c>
      <c r="C16" s="276"/>
    </row>
    <row r="17" spans="1:3" s="1" customFormat="1" ht="12" customHeight="1" thickBot="1" x14ac:dyDescent="0.25">
      <c r="A17" s="20" t="s">
        <v>19</v>
      </c>
      <c r="B17" s="269" t="s">
        <v>257</v>
      </c>
      <c r="C17" s="274">
        <f>+C18+C19+C20+C21+C22</f>
        <v>997850000</v>
      </c>
    </row>
    <row r="18" spans="1:3" s="1" customFormat="1" ht="12" customHeight="1" x14ac:dyDescent="0.2">
      <c r="A18" s="15" t="s">
        <v>104</v>
      </c>
      <c r="B18" s="385" t="s">
        <v>258</v>
      </c>
      <c r="C18" s="277"/>
    </row>
    <row r="19" spans="1:3" s="1" customFormat="1" ht="12" customHeight="1" x14ac:dyDescent="0.2">
      <c r="A19" s="14" t="s">
        <v>105</v>
      </c>
      <c r="B19" s="386" t="s">
        <v>259</v>
      </c>
      <c r="C19" s="276"/>
    </row>
    <row r="20" spans="1:3" s="1" customFormat="1" ht="12" customHeight="1" x14ac:dyDescent="0.2">
      <c r="A20" s="14" t="s">
        <v>106</v>
      </c>
      <c r="B20" s="386" t="s">
        <v>422</v>
      </c>
      <c r="C20" s="276"/>
    </row>
    <row r="21" spans="1:3" s="1" customFormat="1" ht="12" customHeight="1" x14ac:dyDescent="0.2">
      <c r="A21" s="14" t="s">
        <v>107</v>
      </c>
      <c r="B21" s="386" t="s">
        <v>423</v>
      </c>
      <c r="C21" s="276"/>
    </row>
    <row r="22" spans="1:3" s="1" customFormat="1" ht="12" customHeight="1" x14ac:dyDescent="0.2">
      <c r="A22" s="14" t="s">
        <v>108</v>
      </c>
      <c r="B22" s="386" t="s">
        <v>574</v>
      </c>
      <c r="C22" s="276">
        <v>997850000</v>
      </c>
    </row>
    <row r="23" spans="1:3" s="1" customFormat="1" ht="12" customHeight="1" thickBot="1" x14ac:dyDescent="0.25">
      <c r="A23" s="16" t="s">
        <v>117</v>
      </c>
      <c r="B23" s="271" t="s">
        <v>261</v>
      </c>
      <c r="C23" s="278"/>
    </row>
    <row r="24" spans="1:3" s="1" customFormat="1" ht="12" customHeight="1" thickBot="1" x14ac:dyDescent="0.25">
      <c r="A24" s="20" t="s">
        <v>20</v>
      </c>
      <c r="B24" s="21" t="s">
        <v>262</v>
      </c>
      <c r="C24" s="274">
        <f>+C25+C26+C27+C28+C29</f>
        <v>101002417</v>
      </c>
    </row>
    <row r="25" spans="1:3" s="1" customFormat="1" ht="12" customHeight="1" x14ac:dyDescent="0.2">
      <c r="A25" s="15" t="s">
        <v>87</v>
      </c>
      <c r="B25" s="385" t="s">
        <v>263</v>
      </c>
      <c r="C25" s="277"/>
    </row>
    <row r="26" spans="1:3" s="1" customFormat="1" ht="12" customHeight="1" x14ac:dyDescent="0.2">
      <c r="A26" s="14" t="s">
        <v>88</v>
      </c>
      <c r="B26" s="386" t="s">
        <v>264</v>
      </c>
      <c r="C26" s="276"/>
    </row>
    <row r="27" spans="1:3" s="1" customFormat="1" ht="12" customHeight="1" x14ac:dyDescent="0.2">
      <c r="A27" s="14" t="s">
        <v>89</v>
      </c>
      <c r="B27" s="386" t="s">
        <v>424</v>
      </c>
      <c r="C27" s="276"/>
    </row>
    <row r="28" spans="1:3" s="1" customFormat="1" ht="12" customHeight="1" x14ac:dyDescent="0.2">
      <c r="A28" s="14" t="s">
        <v>90</v>
      </c>
      <c r="B28" s="386" t="s">
        <v>425</v>
      </c>
      <c r="C28" s="276"/>
    </row>
    <row r="29" spans="1:3" s="1" customFormat="1" ht="12" customHeight="1" x14ac:dyDescent="0.2">
      <c r="A29" s="14" t="s">
        <v>171</v>
      </c>
      <c r="B29" s="386" t="s">
        <v>265</v>
      </c>
      <c r="C29" s="276">
        <v>101002417</v>
      </c>
    </row>
    <row r="30" spans="1:3" s="514" customFormat="1" ht="12" customHeight="1" thickBot="1" x14ac:dyDescent="0.25">
      <c r="A30" s="524" t="s">
        <v>172</v>
      </c>
      <c r="B30" s="512" t="s">
        <v>569</v>
      </c>
      <c r="C30" s="513"/>
    </row>
    <row r="31" spans="1:3" s="1" customFormat="1" ht="12" customHeight="1" thickBot="1" x14ac:dyDescent="0.25">
      <c r="A31" s="20" t="s">
        <v>173</v>
      </c>
      <c r="B31" s="21" t="s">
        <v>551</v>
      </c>
      <c r="C31" s="280">
        <f>SUM(C32:C38)</f>
        <v>0</v>
      </c>
    </row>
    <row r="32" spans="1:3" s="1" customFormat="1" ht="12" customHeight="1" x14ac:dyDescent="0.2">
      <c r="A32" s="15" t="s">
        <v>268</v>
      </c>
      <c r="B32" s="385" t="s">
        <v>555</v>
      </c>
      <c r="C32" s="277"/>
    </row>
    <row r="33" spans="1:3" s="1" customFormat="1" ht="12" customHeight="1" x14ac:dyDescent="0.2">
      <c r="A33" s="14" t="s">
        <v>269</v>
      </c>
      <c r="B33" s="386" t="s">
        <v>556</v>
      </c>
      <c r="C33" s="276"/>
    </row>
    <row r="34" spans="1:3" s="1" customFormat="1" ht="12" customHeight="1" x14ac:dyDescent="0.2">
      <c r="A34" s="14" t="s">
        <v>270</v>
      </c>
      <c r="B34" s="386" t="s">
        <v>557</v>
      </c>
      <c r="C34" s="276"/>
    </row>
    <row r="35" spans="1:3" s="1" customFormat="1" ht="12" customHeight="1" x14ac:dyDescent="0.2">
      <c r="A35" s="14" t="s">
        <v>271</v>
      </c>
      <c r="B35" s="386" t="s">
        <v>558</v>
      </c>
      <c r="C35" s="276"/>
    </row>
    <row r="36" spans="1:3" s="1" customFormat="1" ht="12" customHeight="1" x14ac:dyDescent="0.2">
      <c r="A36" s="14" t="s">
        <v>552</v>
      </c>
      <c r="B36" s="386" t="s">
        <v>272</v>
      </c>
      <c r="C36" s="276"/>
    </row>
    <row r="37" spans="1:3" s="1" customFormat="1" ht="12" customHeight="1" x14ac:dyDescent="0.2">
      <c r="A37" s="14" t="s">
        <v>553</v>
      </c>
      <c r="B37" s="386" t="s">
        <v>273</v>
      </c>
      <c r="C37" s="276"/>
    </row>
    <row r="38" spans="1:3" s="1" customFormat="1" ht="12" customHeight="1" thickBot="1" x14ac:dyDescent="0.25">
      <c r="A38" s="16" t="s">
        <v>554</v>
      </c>
      <c r="B38" s="469" t="s">
        <v>274</v>
      </c>
      <c r="C38" s="278"/>
    </row>
    <row r="39" spans="1:3" s="1" customFormat="1" ht="12" customHeight="1" thickBot="1" x14ac:dyDescent="0.25">
      <c r="A39" s="20" t="s">
        <v>22</v>
      </c>
      <c r="B39" s="21" t="s">
        <v>434</v>
      </c>
      <c r="C39" s="274">
        <f>SUM(C40:C50)</f>
        <v>41979636</v>
      </c>
    </row>
    <row r="40" spans="1:3" s="1" customFormat="1" ht="12" customHeight="1" x14ac:dyDescent="0.2">
      <c r="A40" s="15" t="s">
        <v>91</v>
      </c>
      <c r="B40" s="385" t="s">
        <v>277</v>
      </c>
      <c r="C40" s="277"/>
    </row>
    <row r="41" spans="1:3" s="1" customFormat="1" ht="12" customHeight="1" x14ac:dyDescent="0.2">
      <c r="A41" s="14" t="s">
        <v>92</v>
      </c>
      <c r="B41" s="386" t="s">
        <v>278</v>
      </c>
      <c r="C41" s="276">
        <v>21741636</v>
      </c>
    </row>
    <row r="42" spans="1:3" s="1" customFormat="1" ht="12" customHeight="1" x14ac:dyDescent="0.2">
      <c r="A42" s="14" t="s">
        <v>93</v>
      </c>
      <c r="B42" s="386" t="s">
        <v>279</v>
      </c>
      <c r="C42" s="276">
        <v>12000000</v>
      </c>
    </row>
    <row r="43" spans="1:3" s="1" customFormat="1" ht="12" customHeight="1" x14ac:dyDescent="0.2">
      <c r="A43" s="14" t="s">
        <v>175</v>
      </c>
      <c r="B43" s="386" t="s">
        <v>280</v>
      </c>
      <c r="C43" s="276"/>
    </row>
    <row r="44" spans="1:3" s="1" customFormat="1" ht="12" customHeight="1" x14ac:dyDescent="0.2">
      <c r="A44" s="14" t="s">
        <v>176</v>
      </c>
      <c r="B44" s="386" t="s">
        <v>281</v>
      </c>
      <c r="C44" s="276"/>
    </row>
    <row r="45" spans="1:3" s="1" customFormat="1" ht="12" customHeight="1" x14ac:dyDescent="0.2">
      <c r="A45" s="14" t="s">
        <v>177</v>
      </c>
      <c r="B45" s="386" t="s">
        <v>282</v>
      </c>
      <c r="C45" s="276">
        <v>8238000</v>
      </c>
    </row>
    <row r="46" spans="1:3" s="1" customFormat="1" ht="12" customHeight="1" x14ac:dyDescent="0.2">
      <c r="A46" s="14" t="s">
        <v>178</v>
      </c>
      <c r="B46" s="386" t="s">
        <v>283</v>
      </c>
      <c r="C46" s="276"/>
    </row>
    <row r="47" spans="1:3" s="1" customFormat="1" ht="12" customHeight="1" x14ac:dyDescent="0.2">
      <c r="A47" s="14" t="s">
        <v>179</v>
      </c>
      <c r="B47" s="386" t="s">
        <v>559</v>
      </c>
      <c r="C47" s="276"/>
    </row>
    <row r="48" spans="1:3" s="1" customFormat="1" ht="12" customHeight="1" x14ac:dyDescent="0.2">
      <c r="A48" s="14" t="s">
        <v>275</v>
      </c>
      <c r="B48" s="386" t="s">
        <v>285</v>
      </c>
      <c r="C48" s="279"/>
    </row>
    <row r="49" spans="1:3" s="1" customFormat="1" ht="12" customHeight="1" x14ac:dyDescent="0.2">
      <c r="A49" s="16" t="s">
        <v>276</v>
      </c>
      <c r="B49" s="387" t="s">
        <v>436</v>
      </c>
      <c r="C49" s="375"/>
    </row>
    <row r="50" spans="1:3" s="1" customFormat="1" ht="12" customHeight="1" thickBot="1" x14ac:dyDescent="0.25">
      <c r="A50" s="16" t="s">
        <v>435</v>
      </c>
      <c r="B50" s="271" t="s">
        <v>286</v>
      </c>
      <c r="C50" s="375"/>
    </row>
    <row r="51" spans="1:3" s="1" customFormat="1" ht="12" customHeight="1" thickBot="1" x14ac:dyDescent="0.25">
      <c r="A51" s="20" t="s">
        <v>23</v>
      </c>
      <c r="B51" s="21" t="s">
        <v>287</v>
      </c>
      <c r="C51" s="274">
        <f>SUM(C52:C56)</f>
        <v>40000000</v>
      </c>
    </row>
    <row r="52" spans="1:3" s="1" customFormat="1" ht="12" customHeight="1" x14ac:dyDescent="0.2">
      <c r="A52" s="15" t="s">
        <v>94</v>
      </c>
      <c r="B52" s="385" t="s">
        <v>291</v>
      </c>
      <c r="C52" s="420"/>
    </row>
    <row r="53" spans="1:3" s="1" customFormat="1" ht="12" customHeight="1" x14ac:dyDescent="0.2">
      <c r="A53" s="14" t="s">
        <v>95</v>
      </c>
      <c r="B53" s="386" t="s">
        <v>292</v>
      </c>
      <c r="C53" s="279">
        <v>40000000</v>
      </c>
    </row>
    <row r="54" spans="1:3" s="1" customFormat="1" ht="12" customHeight="1" x14ac:dyDescent="0.2">
      <c r="A54" s="14" t="s">
        <v>288</v>
      </c>
      <c r="B54" s="386" t="s">
        <v>293</v>
      </c>
      <c r="C54" s="279"/>
    </row>
    <row r="55" spans="1:3" s="1" customFormat="1" ht="12" customHeight="1" x14ac:dyDescent="0.2">
      <c r="A55" s="14" t="s">
        <v>289</v>
      </c>
      <c r="B55" s="386" t="s">
        <v>294</v>
      </c>
      <c r="C55" s="279"/>
    </row>
    <row r="56" spans="1:3" s="1" customFormat="1" ht="12" customHeight="1" thickBot="1" x14ac:dyDescent="0.25">
      <c r="A56" s="16" t="s">
        <v>290</v>
      </c>
      <c r="B56" s="271" t="s">
        <v>295</v>
      </c>
      <c r="C56" s="375"/>
    </row>
    <row r="57" spans="1:3" s="1" customFormat="1" ht="12" customHeight="1" thickBot="1" x14ac:dyDescent="0.25">
      <c r="A57" s="20" t="s">
        <v>180</v>
      </c>
      <c r="B57" s="21" t="s">
        <v>296</v>
      </c>
      <c r="C57" s="274">
        <f>SUM(C58:C60)</f>
        <v>0</v>
      </c>
    </row>
    <row r="58" spans="1:3" s="1" customFormat="1" ht="12" customHeight="1" x14ac:dyDescent="0.2">
      <c r="A58" s="15" t="s">
        <v>96</v>
      </c>
      <c r="B58" s="385" t="s">
        <v>297</v>
      </c>
      <c r="C58" s="277"/>
    </row>
    <row r="59" spans="1:3" s="1" customFormat="1" ht="12" customHeight="1" x14ac:dyDescent="0.2">
      <c r="A59" s="14" t="s">
        <v>97</v>
      </c>
      <c r="B59" s="386" t="s">
        <v>426</v>
      </c>
      <c r="C59" s="276"/>
    </row>
    <row r="60" spans="1:3" s="1" customFormat="1" ht="12" customHeight="1" x14ac:dyDescent="0.2">
      <c r="A60" s="14" t="s">
        <v>300</v>
      </c>
      <c r="B60" s="386" t="s">
        <v>298</v>
      </c>
      <c r="C60" s="276"/>
    </row>
    <row r="61" spans="1:3" s="1" customFormat="1" ht="12" customHeight="1" thickBot="1" x14ac:dyDescent="0.25">
      <c r="A61" s="16" t="s">
        <v>301</v>
      </c>
      <c r="B61" s="271" t="s">
        <v>299</v>
      </c>
      <c r="C61" s="278"/>
    </row>
    <row r="62" spans="1:3" s="1" customFormat="1" ht="12" customHeight="1" thickBot="1" x14ac:dyDescent="0.25">
      <c r="A62" s="20" t="s">
        <v>25</v>
      </c>
      <c r="B62" s="269" t="s">
        <v>302</v>
      </c>
      <c r="C62" s="274">
        <f>SUM(C63:C65)</f>
        <v>0</v>
      </c>
    </row>
    <row r="63" spans="1:3" s="1" customFormat="1" ht="12" customHeight="1" x14ac:dyDescent="0.2">
      <c r="A63" s="15" t="s">
        <v>181</v>
      </c>
      <c r="B63" s="385" t="s">
        <v>304</v>
      </c>
      <c r="C63" s="279"/>
    </row>
    <row r="64" spans="1:3" s="1" customFormat="1" ht="12" customHeight="1" x14ac:dyDescent="0.2">
      <c r="A64" s="14" t="s">
        <v>182</v>
      </c>
      <c r="B64" s="386" t="s">
        <v>427</v>
      </c>
      <c r="C64" s="279"/>
    </row>
    <row r="65" spans="1:3" s="1" customFormat="1" ht="12" customHeight="1" x14ac:dyDescent="0.2">
      <c r="A65" s="14" t="s">
        <v>231</v>
      </c>
      <c r="B65" s="386" t="s">
        <v>305</v>
      </c>
      <c r="C65" s="279"/>
    </row>
    <row r="66" spans="1:3" s="1" customFormat="1" ht="12" customHeight="1" thickBot="1" x14ac:dyDescent="0.25">
      <c r="A66" s="16" t="s">
        <v>303</v>
      </c>
      <c r="B66" s="271" t="s">
        <v>306</v>
      </c>
      <c r="C66" s="279"/>
    </row>
    <row r="67" spans="1:3" s="1" customFormat="1" ht="12" customHeight="1" thickBot="1" x14ac:dyDescent="0.25">
      <c r="A67" s="443" t="s">
        <v>476</v>
      </c>
      <c r="B67" s="21" t="s">
        <v>307</v>
      </c>
      <c r="C67" s="280">
        <f>+C10+C17+C24+C31+C39+C51+C57+C62</f>
        <v>1180832053</v>
      </c>
    </row>
    <row r="68" spans="1:3" s="1" customFormat="1" ht="12" customHeight="1" thickBot="1" x14ac:dyDescent="0.25">
      <c r="A68" s="423" t="s">
        <v>308</v>
      </c>
      <c r="B68" s="269" t="s">
        <v>309</v>
      </c>
      <c r="C68" s="274">
        <f>SUM(C69:C71)</f>
        <v>0</v>
      </c>
    </row>
    <row r="69" spans="1:3" s="1" customFormat="1" ht="12" customHeight="1" x14ac:dyDescent="0.2">
      <c r="A69" s="15" t="s">
        <v>337</v>
      </c>
      <c r="B69" s="385" t="s">
        <v>310</v>
      </c>
      <c r="C69" s="279"/>
    </row>
    <row r="70" spans="1:3" s="1" customFormat="1" ht="12" customHeight="1" x14ac:dyDescent="0.2">
      <c r="A70" s="14" t="s">
        <v>346</v>
      </c>
      <c r="B70" s="386" t="s">
        <v>311</v>
      </c>
      <c r="C70" s="279"/>
    </row>
    <row r="71" spans="1:3" s="1" customFormat="1" ht="12" customHeight="1" thickBot="1" x14ac:dyDescent="0.25">
      <c r="A71" s="16" t="s">
        <v>347</v>
      </c>
      <c r="B71" s="437" t="s">
        <v>570</v>
      </c>
      <c r="C71" s="279"/>
    </row>
    <row r="72" spans="1:3" s="1" customFormat="1" ht="12" customHeight="1" thickBot="1" x14ac:dyDescent="0.25">
      <c r="A72" s="423" t="s">
        <v>313</v>
      </c>
      <c r="B72" s="269" t="s">
        <v>314</v>
      </c>
      <c r="C72" s="274">
        <f>SUM(C73:C76)</f>
        <v>0</v>
      </c>
    </row>
    <row r="73" spans="1:3" s="1" customFormat="1" ht="12" customHeight="1" x14ac:dyDescent="0.2">
      <c r="A73" s="15" t="s">
        <v>149</v>
      </c>
      <c r="B73" s="385" t="s">
        <v>315</v>
      </c>
      <c r="C73" s="279"/>
    </row>
    <row r="74" spans="1:3" s="1" customFormat="1" ht="12" customHeight="1" x14ac:dyDescent="0.2">
      <c r="A74" s="14" t="s">
        <v>150</v>
      </c>
      <c r="B74" s="386" t="s">
        <v>571</v>
      </c>
      <c r="C74" s="279"/>
    </row>
    <row r="75" spans="1:3" s="1" customFormat="1" ht="12" customHeight="1" thickBot="1" x14ac:dyDescent="0.25">
      <c r="A75" s="16" t="s">
        <v>338</v>
      </c>
      <c r="B75" s="387" t="s">
        <v>316</v>
      </c>
      <c r="C75" s="375"/>
    </row>
    <row r="76" spans="1:3" s="1" customFormat="1" ht="12" customHeight="1" thickBot="1" x14ac:dyDescent="0.25">
      <c r="A76" s="526" t="s">
        <v>339</v>
      </c>
      <c r="B76" s="527" t="s">
        <v>572</v>
      </c>
      <c r="C76" s="528"/>
    </row>
    <row r="77" spans="1:3" s="1" customFormat="1" ht="12" customHeight="1" thickBot="1" x14ac:dyDescent="0.25">
      <c r="A77" s="423" t="s">
        <v>317</v>
      </c>
      <c r="B77" s="269" t="s">
        <v>318</v>
      </c>
      <c r="C77" s="274">
        <f>SUM(C78:C79)</f>
        <v>350000000</v>
      </c>
    </row>
    <row r="78" spans="1:3" s="1" customFormat="1" ht="12" customHeight="1" thickBot="1" x14ac:dyDescent="0.25">
      <c r="A78" s="13" t="s">
        <v>340</v>
      </c>
      <c r="B78" s="525" t="s">
        <v>319</v>
      </c>
      <c r="C78" s="375">
        <v>350000000</v>
      </c>
    </row>
    <row r="79" spans="1:3" s="1" customFormat="1" ht="12" customHeight="1" thickBot="1" x14ac:dyDescent="0.25">
      <c r="A79" s="526" t="s">
        <v>341</v>
      </c>
      <c r="B79" s="527" t="s">
        <v>320</v>
      </c>
      <c r="C79" s="528"/>
    </row>
    <row r="80" spans="1:3" s="1" customFormat="1" ht="12" customHeight="1" thickBot="1" x14ac:dyDescent="0.25">
      <c r="A80" s="423" t="s">
        <v>321</v>
      </c>
      <c r="B80" s="269" t="s">
        <v>322</v>
      </c>
      <c r="C80" s="274">
        <f>SUM(C81:C83)</f>
        <v>0</v>
      </c>
    </row>
    <row r="81" spans="1:3" s="1" customFormat="1" ht="12" customHeight="1" x14ac:dyDescent="0.2">
      <c r="A81" s="15" t="s">
        <v>342</v>
      </c>
      <c r="B81" s="385" t="s">
        <v>323</v>
      </c>
      <c r="C81" s="279"/>
    </row>
    <row r="82" spans="1:3" s="1" customFormat="1" ht="12" customHeight="1" x14ac:dyDescent="0.2">
      <c r="A82" s="14" t="s">
        <v>343</v>
      </c>
      <c r="B82" s="386" t="s">
        <v>324</v>
      </c>
      <c r="C82" s="279"/>
    </row>
    <row r="83" spans="1:3" s="1" customFormat="1" ht="12" customHeight="1" thickBot="1" x14ac:dyDescent="0.25">
      <c r="A83" s="18" t="s">
        <v>344</v>
      </c>
      <c r="B83" s="529" t="s">
        <v>573</v>
      </c>
      <c r="C83" s="530"/>
    </row>
    <row r="84" spans="1:3" s="1" customFormat="1" ht="12" customHeight="1" thickBot="1" x14ac:dyDescent="0.25">
      <c r="A84" s="423" t="s">
        <v>325</v>
      </c>
      <c r="B84" s="269" t="s">
        <v>345</v>
      </c>
      <c r="C84" s="274">
        <f>SUM(C85:C88)</f>
        <v>0</v>
      </c>
    </row>
    <row r="85" spans="1:3" s="1" customFormat="1" ht="12" customHeight="1" x14ac:dyDescent="0.2">
      <c r="A85" s="389" t="s">
        <v>326</v>
      </c>
      <c r="B85" s="385" t="s">
        <v>327</v>
      </c>
      <c r="C85" s="279"/>
    </row>
    <row r="86" spans="1:3" s="1" customFormat="1" ht="12" customHeight="1" x14ac:dyDescent="0.2">
      <c r="A86" s="390" t="s">
        <v>328</v>
      </c>
      <c r="B86" s="386" t="s">
        <v>329</v>
      </c>
      <c r="C86" s="279"/>
    </row>
    <row r="87" spans="1:3" s="1" customFormat="1" ht="12" customHeight="1" x14ac:dyDescent="0.2">
      <c r="A87" s="390" t="s">
        <v>330</v>
      </c>
      <c r="B87" s="386" t="s">
        <v>331</v>
      </c>
      <c r="C87" s="279"/>
    </row>
    <row r="88" spans="1:3" s="1" customFormat="1" ht="12" customHeight="1" thickBot="1" x14ac:dyDescent="0.25">
      <c r="A88" s="391" t="s">
        <v>332</v>
      </c>
      <c r="B88" s="271" t="s">
        <v>333</v>
      </c>
      <c r="C88" s="279"/>
    </row>
    <row r="89" spans="1:3" s="1" customFormat="1" ht="12" customHeight="1" thickBot="1" x14ac:dyDescent="0.25">
      <c r="A89" s="423" t="s">
        <v>334</v>
      </c>
      <c r="B89" s="269" t="s">
        <v>475</v>
      </c>
      <c r="C89" s="421"/>
    </row>
    <row r="90" spans="1:3" s="1" customFormat="1" ht="13.5" customHeight="1" thickBot="1" x14ac:dyDescent="0.25">
      <c r="A90" s="423" t="s">
        <v>336</v>
      </c>
      <c r="B90" s="269" t="s">
        <v>335</v>
      </c>
      <c r="C90" s="421"/>
    </row>
    <row r="91" spans="1:3" s="1" customFormat="1" ht="15.75" customHeight="1" thickBot="1" x14ac:dyDescent="0.25">
      <c r="A91" s="423" t="s">
        <v>348</v>
      </c>
      <c r="B91" s="392" t="s">
        <v>478</v>
      </c>
      <c r="C91" s="280">
        <f>+C68+C72+C77+C80+C84+C90+C89</f>
        <v>350000000</v>
      </c>
    </row>
    <row r="92" spans="1:3" s="1" customFormat="1" ht="16.5" customHeight="1" thickBot="1" x14ac:dyDescent="0.25">
      <c r="A92" s="424" t="s">
        <v>477</v>
      </c>
      <c r="B92" s="393" t="s">
        <v>479</v>
      </c>
      <c r="C92" s="280">
        <f>+C67+C91</f>
        <v>1530832053</v>
      </c>
    </row>
    <row r="93" spans="1:3" s="1" customFormat="1" ht="11.1" customHeight="1" x14ac:dyDescent="0.2">
      <c r="A93" s="5"/>
      <c r="B93" s="6"/>
      <c r="C93" s="281"/>
    </row>
    <row r="94" spans="1:3" ht="16.5" customHeight="1" x14ac:dyDescent="0.25">
      <c r="A94" s="678" t="s">
        <v>47</v>
      </c>
      <c r="B94" s="678"/>
      <c r="C94" s="678"/>
    </row>
    <row r="95" spans="1:3" ht="16.5" customHeight="1" thickBot="1" x14ac:dyDescent="0.3">
      <c r="A95" s="683" t="s">
        <v>153</v>
      </c>
      <c r="B95" s="683"/>
      <c r="C95" s="538" t="str">
        <f>C7</f>
        <v>Forintban!</v>
      </c>
    </row>
    <row r="96" spans="1:3" ht="38.1" customHeight="1" thickBot="1" x14ac:dyDescent="0.3">
      <c r="A96" s="518" t="s">
        <v>69</v>
      </c>
      <c r="B96" s="519" t="s">
        <v>48</v>
      </c>
      <c r="C96" s="520" t="str">
        <f>+C8</f>
        <v>2019. évi előirányzat</v>
      </c>
    </row>
    <row r="97" spans="1:3" s="37" customFormat="1" ht="12" customHeight="1" thickBot="1" x14ac:dyDescent="0.25">
      <c r="A97" s="518"/>
      <c r="B97" s="519" t="s">
        <v>493</v>
      </c>
      <c r="C97" s="520" t="s">
        <v>494</v>
      </c>
    </row>
    <row r="98" spans="1:3" ht="12" customHeight="1" thickBot="1" x14ac:dyDescent="0.3">
      <c r="A98" s="22" t="s">
        <v>18</v>
      </c>
      <c r="B98" s="26" t="s">
        <v>437</v>
      </c>
      <c r="C98" s="273">
        <f>C99+C100+C101+C102+C103+C116</f>
        <v>1373410353</v>
      </c>
    </row>
    <row r="99" spans="1:3" ht="12" customHeight="1" x14ac:dyDescent="0.25">
      <c r="A99" s="17" t="s">
        <v>98</v>
      </c>
      <c r="B99" s="10" t="s">
        <v>49</v>
      </c>
      <c r="C99" s="275">
        <v>543485260</v>
      </c>
    </row>
    <row r="100" spans="1:3" ht="12" customHeight="1" x14ac:dyDescent="0.25">
      <c r="A100" s="14" t="s">
        <v>99</v>
      </c>
      <c r="B100" s="8" t="s">
        <v>183</v>
      </c>
      <c r="C100" s="276">
        <v>90145811</v>
      </c>
    </row>
    <row r="101" spans="1:3" ht="12" customHeight="1" x14ac:dyDescent="0.25">
      <c r="A101" s="14" t="s">
        <v>100</v>
      </c>
      <c r="B101" s="8" t="s">
        <v>140</v>
      </c>
      <c r="C101" s="278">
        <v>603979053</v>
      </c>
    </row>
    <row r="102" spans="1:3" ht="12" customHeight="1" x14ac:dyDescent="0.25">
      <c r="A102" s="14" t="s">
        <v>101</v>
      </c>
      <c r="B102" s="11" t="s">
        <v>184</v>
      </c>
      <c r="C102" s="278"/>
    </row>
    <row r="103" spans="1:3" ht="12" customHeight="1" x14ac:dyDescent="0.25">
      <c r="A103" s="14" t="s">
        <v>112</v>
      </c>
      <c r="B103" s="19" t="s">
        <v>185</v>
      </c>
      <c r="C103" s="278">
        <v>75803875</v>
      </c>
    </row>
    <row r="104" spans="1:3" ht="12" customHeight="1" x14ac:dyDescent="0.25">
      <c r="A104" s="14" t="s">
        <v>102</v>
      </c>
      <c r="B104" s="8" t="s">
        <v>442</v>
      </c>
      <c r="C104" s="278"/>
    </row>
    <row r="105" spans="1:3" ht="12" customHeight="1" x14ac:dyDescent="0.25">
      <c r="A105" s="14" t="s">
        <v>103</v>
      </c>
      <c r="B105" s="132" t="s">
        <v>441</v>
      </c>
      <c r="C105" s="278"/>
    </row>
    <row r="106" spans="1:3" ht="12" customHeight="1" x14ac:dyDescent="0.25">
      <c r="A106" s="14" t="s">
        <v>113</v>
      </c>
      <c r="B106" s="132" t="s">
        <v>440</v>
      </c>
      <c r="C106" s="278"/>
    </row>
    <row r="107" spans="1:3" ht="12" customHeight="1" x14ac:dyDescent="0.25">
      <c r="A107" s="14" t="s">
        <v>114</v>
      </c>
      <c r="B107" s="130" t="s">
        <v>351</v>
      </c>
      <c r="C107" s="278"/>
    </row>
    <row r="108" spans="1:3" ht="12" customHeight="1" x14ac:dyDescent="0.25">
      <c r="A108" s="14" t="s">
        <v>115</v>
      </c>
      <c r="B108" s="131" t="s">
        <v>352</v>
      </c>
      <c r="C108" s="278"/>
    </row>
    <row r="109" spans="1:3" ht="12" customHeight="1" x14ac:dyDescent="0.25">
      <c r="A109" s="14" t="s">
        <v>116</v>
      </c>
      <c r="B109" s="131" t="s">
        <v>353</v>
      </c>
      <c r="C109" s="278"/>
    </row>
    <row r="110" spans="1:3" ht="12" customHeight="1" x14ac:dyDescent="0.25">
      <c r="A110" s="14" t="s">
        <v>118</v>
      </c>
      <c r="B110" s="130" t="s">
        <v>354</v>
      </c>
      <c r="C110" s="278"/>
    </row>
    <row r="111" spans="1:3" ht="12" customHeight="1" x14ac:dyDescent="0.25">
      <c r="A111" s="14" t="s">
        <v>186</v>
      </c>
      <c r="B111" s="130" t="s">
        <v>355</v>
      </c>
      <c r="C111" s="278"/>
    </row>
    <row r="112" spans="1:3" ht="12" customHeight="1" x14ac:dyDescent="0.25">
      <c r="A112" s="14" t="s">
        <v>349</v>
      </c>
      <c r="B112" s="131" t="s">
        <v>356</v>
      </c>
      <c r="C112" s="278"/>
    </row>
    <row r="113" spans="1:3" ht="12" customHeight="1" x14ac:dyDescent="0.25">
      <c r="A113" s="13" t="s">
        <v>350</v>
      </c>
      <c r="B113" s="132" t="s">
        <v>357</v>
      </c>
      <c r="C113" s="278"/>
    </row>
    <row r="114" spans="1:3" ht="12" customHeight="1" x14ac:dyDescent="0.25">
      <c r="A114" s="14" t="s">
        <v>438</v>
      </c>
      <c r="B114" s="132" t="s">
        <v>358</v>
      </c>
      <c r="C114" s="278"/>
    </row>
    <row r="115" spans="1:3" ht="12" customHeight="1" x14ac:dyDescent="0.25">
      <c r="A115" s="16" t="s">
        <v>439</v>
      </c>
      <c r="B115" s="132" t="s">
        <v>359</v>
      </c>
      <c r="C115" s="278"/>
    </row>
    <row r="116" spans="1:3" ht="12" customHeight="1" x14ac:dyDescent="0.25">
      <c r="A116" s="14" t="s">
        <v>443</v>
      </c>
      <c r="B116" s="11" t="s">
        <v>50</v>
      </c>
      <c r="C116" s="276">
        <v>59996354</v>
      </c>
    </row>
    <row r="117" spans="1:3" ht="12" customHeight="1" x14ac:dyDescent="0.25">
      <c r="A117" s="14" t="s">
        <v>444</v>
      </c>
      <c r="B117" s="8" t="s">
        <v>446</v>
      </c>
      <c r="C117" s="276"/>
    </row>
    <row r="118" spans="1:3" ht="12" customHeight="1" thickBot="1" x14ac:dyDescent="0.3">
      <c r="A118" s="18" t="s">
        <v>445</v>
      </c>
      <c r="B118" s="441" t="s">
        <v>447</v>
      </c>
      <c r="C118" s="282"/>
    </row>
    <row r="119" spans="1:3" ht="12" customHeight="1" thickBot="1" x14ac:dyDescent="0.3">
      <c r="A119" s="438" t="s">
        <v>19</v>
      </c>
      <c r="B119" s="439" t="s">
        <v>360</v>
      </c>
      <c r="C119" s="440">
        <f>+C120+C122+C124</f>
        <v>154315610</v>
      </c>
    </row>
    <row r="120" spans="1:3" ht="12" customHeight="1" x14ac:dyDescent="0.25">
      <c r="A120" s="15" t="s">
        <v>104</v>
      </c>
      <c r="B120" s="8" t="s">
        <v>230</v>
      </c>
      <c r="C120" s="277">
        <v>154315610</v>
      </c>
    </row>
    <row r="121" spans="1:3" ht="12" customHeight="1" x14ac:dyDescent="0.25">
      <c r="A121" s="15" t="s">
        <v>105</v>
      </c>
      <c r="B121" s="12" t="s">
        <v>364</v>
      </c>
      <c r="C121" s="277"/>
    </row>
    <row r="122" spans="1:3" ht="12" customHeight="1" x14ac:dyDescent="0.25">
      <c r="A122" s="15" t="s">
        <v>106</v>
      </c>
      <c r="B122" s="12" t="s">
        <v>187</v>
      </c>
      <c r="C122" s="276"/>
    </row>
    <row r="123" spans="1:3" ht="12" customHeight="1" x14ac:dyDescent="0.25">
      <c r="A123" s="15" t="s">
        <v>107</v>
      </c>
      <c r="B123" s="12" t="s">
        <v>365</v>
      </c>
      <c r="C123" s="241"/>
    </row>
    <row r="124" spans="1:3" ht="12" customHeight="1" x14ac:dyDescent="0.25">
      <c r="A124" s="15" t="s">
        <v>108</v>
      </c>
      <c r="B124" s="271" t="s">
        <v>575</v>
      </c>
      <c r="C124" s="241"/>
    </row>
    <row r="125" spans="1:3" ht="12" customHeight="1" x14ac:dyDescent="0.25">
      <c r="A125" s="15" t="s">
        <v>117</v>
      </c>
      <c r="B125" s="270" t="s">
        <v>428</v>
      </c>
      <c r="C125" s="241"/>
    </row>
    <row r="126" spans="1:3" ht="12" customHeight="1" x14ac:dyDescent="0.25">
      <c r="A126" s="15" t="s">
        <v>119</v>
      </c>
      <c r="B126" s="384" t="s">
        <v>370</v>
      </c>
      <c r="C126" s="241"/>
    </row>
    <row r="127" spans="1:3" x14ac:dyDescent="0.25">
      <c r="A127" s="15" t="s">
        <v>188</v>
      </c>
      <c r="B127" s="131" t="s">
        <v>353</v>
      </c>
      <c r="C127" s="241"/>
    </row>
    <row r="128" spans="1:3" ht="12" customHeight="1" x14ac:dyDescent="0.25">
      <c r="A128" s="15" t="s">
        <v>189</v>
      </c>
      <c r="B128" s="131" t="s">
        <v>369</v>
      </c>
      <c r="C128" s="241"/>
    </row>
    <row r="129" spans="1:3" ht="12" customHeight="1" x14ac:dyDescent="0.25">
      <c r="A129" s="15" t="s">
        <v>190</v>
      </c>
      <c r="B129" s="131" t="s">
        <v>368</v>
      </c>
      <c r="C129" s="241"/>
    </row>
    <row r="130" spans="1:3" ht="12" customHeight="1" x14ac:dyDescent="0.25">
      <c r="A130" s="15" t="s">
        <v>361</v>
      </c>
      <c r="B130" s="131" t="s">
        <v>356</v>
      </c>
      <c r="C130" s="241"/>
    </row>
    <row r="131" spans="1:3" ht="12" customHeight="1" x14ac:dyDescent="0.25">
      <c r="A131" s="15" t="s">
        <v>362</v>
      </c>
      <c r="B131" s="131" t="s">
        <v>367</v>
      </c>
      <c r="C131" s="241"/>
    </row>
    <row r="132" spans="1:3" ht="16.5" thickBot="1" x14ac:dyDescent="0.3">
      <c r="A132" s="13" t="s">
        <v>363</v>
      </c>
      <c r="B132" s="131" t="s">
        <v>366</v>
      </c>
      <c r="C132" s="243"/>
    </row>
    <row r="133" spans="1:3" ht="12" customHeight="1" thickBot="1" x14ac:dyDescent="0.3">
      <c r="A133" s="20" t="s">
        <v>20</v>
      </c>
      <c r="B133" s="114" t="s">
        <v>448</v>
      </c>
      <c r="C133" s="274">
        <f>+C98+C119</f>
        <v>1527725963</v>
      </c>
    </row>
    <row r="134" spans="1:3" ht="12" customHeight="1" thickBot="1" x14ac:dyDescent="0.3">
      <c r="A134" s="20" t="s">
        <v>21</v>
      </c>
      <c r="B134" s="114" t="s">
        <v>449</v>
      </c>
      <c r="C134" s="274">
        <f>+C135+C136+C137</f>
        <v>0</v>
      </c>
    </row>
    <row r="135" spans="1:3" ht="12" customHeight="1" x14ac:dyDescent="0.25">
      <c r="A135" s="15" t="s">
        <v>268</v>
      </c>
      <c r="B135" s="12" t="s">
        <v>456</v>
      </c>
      <c r="C135" s="241"/>
    </row>
    <row r="136" spans="1:3" ht="12" customHeight="1" x14ac:dyDescent="0.25">
      <c r="A136" s="15" t="s">
        <v>269</v>
      </c>
      <c r="B136" s="12" t="s">
        <v>457</v>
      </c>
      <c r="C136" s="241"/>
    </row>
    <row r="137" spans="1:3" ht="12" customHeight="1" thickBot="1" x14ac:dyDescent="0.3">
      <c r="A137" s="13" t="s">
        <v>270</v>
      </c>
      <c r="B137" s="12" t="s">
        <v>458</v>
      </c>
      <c r="C137" s="241"/>
    </row>
    <row r="138" spans="1:3" ht="12" customHeight="1" thickBot="1" x14ac:dyDescent="0.3">
      <c r="A138" s="20" t="s">
        <v>22</v>
      </c>
      <c r="B138" s="114" t="s">
        <v>450</v>
      </c>
      <c r="C138" s="274">
        <f>SUM(C139:C144)</f>
        <v>0</v>
      </c>
    </row>
    <row r="139" spans="1:3" ht="12" customHeight="1" x14ac:dyDescent="0.25">
      <c r="A139" s="15" t="s">
        <v>91</v>
      </c>
      <c r="B139" s="9" t="s">
        <v>459</v>
      </c>
      <c r="C139" s="241"/>
    </row>
    <row r="140" spans="1:3" ht="12" customHeight="1" x14ac:dyDescent="0.25">
      <c r="A140" s="15" t="s">
        <v>92</v>
      </c>
      <c r="B140" s="9" t="s">
        <v>451</v>
      </c>
      <c r="C140" s="241"/>
    </row>
    <row r="141" spans="1:3" ht="12" customHeight="1" x14ac:dyDescent="0.25">
      <c r="A141" s="15" t="s">
        <v>93</v>
      </c>
      <c r="B141" s="9" t="s">
        <v>452</v>
      </c>
      <c r="C141" s="241"/>
    </row>
    <row r="142" spans="1:3" ht="12" customHeight="1" x14ac:dyDescent="0.25">
      <c r="A142" s="15" t="s">
        <v>175</v>
      </c>
      <c r="B142" s="9" t="s">
        <v>453</v>
      </c>
      <c r="C142" s="241"/>
    </row>
    <row r="143" spans="1:3" ht="12" customHeight="1" thickBot="1" x14ac:dyDescent="0.3">
      <c r="A143" s="13" t="s">
        <v>176</v>
      </c>
      <c r="B143" s="7" t="s">
        <v>454</v>
      </c>
      <c r="C143" s="243"/>
    </row>
    <row r="144" spans="1:3" ht="12" customHeight="1" thickBot="1" x14ac:dyDescent="0.3">
      <c r="A144" s="526" t="s">
        <v>177</v>
      </c>
      <c r="B144" s="531" t="s">
        <v>455</v>
      </c>
      <c r="C144" s="532"/>
    </row>
    <row r="145" spans="1:9" ht="12" customHeight="1" thickBot="1" x14ac:dyDescent="0.3">
      <c r="A145" s="20" t="s">
        <v>23</v>
      </c>
      <c r="B145" s="114" t="s">
        <v>463</v>
      </c>
      <c r="C145" s="280">
        <f>+C146+C147+C148+C149</f>
        <v>0</v>
      </c>
    </row>
    <row r="146" spans="1:9" ht="12" customHeight="1" x14ac:dyDescent="0.25">
      <c r="A146" s="15" t="s">
        <v>94</v>
      </c>
      <c r="B146" s="9" t="s">
        <v>371</v>
      </c>
      <c r="C146" s="241"/>
    </row>
    <row r="147" spans="1:9" ht="12" customHeight="1" x14ac:dyDescent="0.25">
      <c r="A147" s="15" t="s">
        <v>95</v>
      </c>
      <c r="B147" s="9" t="s">
        <v>372</v>
      </c>
      <c r="C147" s="241"/>
    </row>
    <row r="148" spans="1:9" ht="12" customHeight="1" thickBot="1" x14ac:dyDescent="0.3">
      <c r="A148" s="13" t="s">
        <v>288</v>
      </c>
      <c r="B148" s="7" t="s">
        <v>464</v>
      </c>
      <c r="C148" s="243"/>
    </row>
    <row r="149" spans="1:9" ht="12" customHeight="1" thickBot="1" x14ac:dyDescent="0.3">
      <c r="A149" s="526" t="s">
        <v>289</v>
      </c>
      <c r="B149" s="531" t="s">
        <v>390</v>
      </c>
      <c r="C149" s="532"/>
    </row>
    <row r="150" spans="1:9" ht="12" customHeight="1" thickBot="1" x14ac:dyDescent="0.3">
      <c r="A150" s="20" t="s">
        <v>24</v>
      </c>
      <c r="B150" s="114" t="s">
        <v>465</v>
      </c>
      <c r="C150" s="283">
        <f>SUM(C151:C155)</f>
        <v>0</v>
      </c>
    </row>
    <row r="151" spans="1:9" ht="12" customHeight="1" x14ac:dyDescent="0.25">
      <c r="A151" s="15" t="s">
        <v>96</v>
      </c>
      <c r="B151" s="9" t="s">
        <v>460</v>
      </c>
      <c r="C151" s="241"/>
    </row>
    <row r="152" spans="1:9" ht="12" customHeight="1" x14ac:dyDescent="0.25">
      <c r="A152" s="15" t="s">
        <v>97</v>
      </c>
      <c r="B152" s="9" t="s">
        <v>467</v>
      </c>
      <c r="C152" s="241"/>
    </row>
    <row r="153" spans="1:9" ht="12" customHeight="1" x14ac:dyDescent="0.25">
      <c r="A153" s="15" t="s">
        <v>300</v>
      </c>
      <c r="B153" s="9" t="s">
        <v>462</v>
      </c>
      <c r="C153" s="241"/>
    </row>
    <row r="154" spans="1:9" ht="12" customHeight="1" x14ac:dyDescent="0.25">
      <c r="A154" s="15" t="s">
        <v>301</v>
      </c>
      <c r="B154" s="9" t="s">
        <v>518</v>
      </c>
      <c r="C154" s="241"/>
    </row>
    <row r="155" spans="1:9" ht="12" customHeight="1" thickBot="1" x14ac:dyDescent="0.3">
      <c r="A155" s="15" t="s">
        <v>466</v>
      </c>
      <c r="B155" s="9" t="s">
        <v>469</v>
      </c>
      <c r="C155" s="241"/>
    </row>
    <row r="156" spans="1:9" ht="12" customHeight="1" thickBot="1" x14ac:dyDescent="0.3">
      <c r="A156" s="20" t="s">
        <v>25</v>
      </c>
      <c r="B156" s="114" t="s">
        <v>470</v>
      </c>
      <c r="C156" s="442"/>
    </row>
    <row r="157" spans="1:9" ht="12" customHeight="1" thickBot="1" x14ac:dyDescent="0.3">
      <c r="A157" s="20" t="s">
        <v>26</v>
      </c>
      <c r="B157" s="114" t="s">
        <v>471</v>
      </c>
      <c r="C157" s="442"/>
    </row>
    <row r="158" spans="1:9" ht="15.2" customHeight="1" thickBot="1" x14ac:dyDescent="0.3">
      <c r="A158" s="20" t="s">
        <v>27</v>
      </c>
      <c r="B158" s="114" t="s">
        <v>473</v>
      </c>
      <c r="C158" s="533">
        <f>+C134+C138+C145+C150+C156+C157</f>
        <v>0</v>
      </c>
      <c r="F158" s="38"/>
      <c r="G158" s="115"/>
      <c r="H158" s="115"/>
      <c r="I158" s="115"/>
    </row>
    <row r="159" spans="1:9" s="1" customFormat="1" ht="17.25" customHeight="1" thickBot="1" x14ac:dyDescent="0.25">
      <c r="A159" s="272" t="s">
        <v>28</v>
      </c>
      <c r="B159" s="534" t="s">
        <v>472</v>
      </c>
      <c r="C159" s="533">
        <f>+C133+C158</f>
        <v>1527725963</v>
      </c>
    </row>
    <row r="160" spans="1:9" ht="15.95" customHeight="1" x14ac:dyDescent="0.25">
      <c r="A160" s="535"/>
      <c r="B160" s="535"/>
      <c r="C160" s="595">
        <f>C92-C159</f>
        <v>3106090</v>
      </c>
    </row>
    <row r="161" spans="1:3" x14ac:dyDescent="0.25">
      <c r="A161" s="676" t="s">
        <v>373</v>
      </c>
      <c r="B161" s="676"/>
      <c r="C161" s="676"/>
    </row>
    <row r="162" spans="1:3" ht="15.2" customHeight="1" thickBot="1" x14ac:dyDescent="0.3">
      <c r="A162" s="677" t="s">
        <v>154</v>
      </c>
      <c r="B162" s="677"/>
      <c r="C162" s="539" t="str">
        <f>C95</f>
        <v>Forintban!</v>
      </c>
    </row>
    <row r="163" spans="1:3" ht="13.5" customHeight="1" thickBot="1" x14ac:dyDescent="0.3">
      <c r="A163" s="20">
        <v>1</v>
      </c>
      <c r="B163" s="25" t="s">
        <v>474</v>
      </c>
      <c r="C163" s="274">
        <f>+C67-C133</f>
        <v>-346893910</v>
      </c>
    </row>
    <row r="164" spans="1:3" ht="27.75" customHeight="1" thickBot="1" x14ac:dyDescent="0.3">
      <c r="A164" s="20" t="s">
        <v>19</v>
      </c>
      <c r="B164" s="25" t="s">
        <v>480</v>
      </c>
      <c r="C164" s="274">
        <f>+C91-C158</f>
        <v>350000000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I164"/>
  <sheetViews>
    <sheetView topLeftCell="A103" zoomScale="120" zoomScaleNormal="120" zoomScaleSheetLayoutView="100" workbookViewId="0">
      <selection activeCell="C123" sqref="C123"/>
    </sheetView>
  </sheetViews>
  <sheetFormatPr defaultRowHeight="15.75" x14ac:dyDescent="0.25"/>
  <cols>
    <col min="1" max="1" width="9.5" style="36" customWidth="1"/>
    <col min="2" max="2" width="99.33203125" style="36" customWidth="1"/>
    <col min="3" max="3" width="21.6640625" style="356" customWidth="1"/>
    <col min="4" max="4" width="9" style="36" customWidth="1"/>
    <col min="5" max="16384" width="9.33203125" style="36"/>
  </cols>
  <sheetData>
    <row r="1" spans="1:3" ht="18.75" customHeight="1" x14ac:dyDescent="0.25">
      <c r="A1" s="586"/>
      <c r="B1" s="679" t="str">
        <f>CONCATENATE("1.4. melléklet ",ALAPADATOK!A7," ",ALAPADATOK!B7," ",ALAPADATOK!C7," ",ALAPADATOK!D7," ",ALAPADATOK!E7," ",ALAPADATOK!F7," ",ALAPADATOK!G7," ",ALAPADATOK!H7)</f>
        <v>1.4. melléklet a 2 / 2019 ( II.15. ) önkormányzati rendelethez</v>
      </c>
      <c r="C1" s="680"/>
    </row>
    <row r="2" spans="1:3" ht="21.95" customHeight="1" x14ac:dyDescent="0.25">
      <c r="A2" s="587"/>
      <c r="B2" s="588" t="str">
        <f>CONCATENATE(ALAPADATOK!A3)</f>
        <v>DABAS VÁROS ÖNKORMÁNYZATA</v>
      </c>
      <c r="C2" s="589"/>
    </row>
    <row r="3" spans="1:3" ht="21.95" customHeight="1" x14ac:dyDescent="0.25">
      <c r="A3" s="589"/>
      <c r="B3" s="588" t="s">
        <v>580</v>
      </c>
      <c r="C3" s="589"/>
    </row>
    <row r="4" spans="1:3" ht="21.95" customHeight="1" x14ac:dyDescent="0.25">
      <c r="A4" s="589"/>
      <c r="B4" s="588" t="s">
        <v>584</v>
      </c>
      <c r="C4" s="589"/>
    </row>
    <row r="5" spans="1:3" ht="21.95" customHeight="1" x14ac:dyDescent="0.25">
      <c r="A5" s="586"/>
      <c r="B5" s="586"/>
      <c r="C5" s="590"/>
    </row>
    <row r="6" spans="1:3" ht="15.2" customHeight="1" x14ac:dyDescent="0.25">
      <c r="A6" s="681" t="s">
        <v>15</v>
      </c>
      <c r="B6" s="681"/>
      <c r="C6" s="681"/>
    </row>
    <row r="7" spans="1:3" ht="15.2" customHeight="1" thickBot="1" x14ac:dyDescent="0.3">
      <c r="A7" s="682" t="s">
        <v>152</v>
      </c>
      <c r="B7" s="682"/>
      <c r="C7" s="537" t="str">
        <f>CONCATENATE('KV_1.1.sz.mell.'!C7)</f>
        <v>Forintban!</v>
      </c>
    </row>
    <row r="8" spans="1:3" ht="24" customHeight="1" thickBot="1" x14ac:dyDescent="0.3">
      <c r="A8" s="591" t="s">
        <v>69</v>
      </c>
      <c r="B8" s="592" t="s">
        <v>17</v>
      </c>
      <c r="C8" s="593" t="str">
        <f>+CONCATENATE(LEFT(KV_ÖSSZEFÜGGÉSEK!A5,4),". évi előirányzat")</f>
        <v>2019. évi előirányzat</v>
      </c>
    </row>
    <row r="9" spans="1:3" s="37" customFormat="1" ht="12" customHeight="1" thickBot="1" x14ac:dyDescent="0.25">
      <c r="A9" s="521"/>
      <c r="B9" s="522" t="s">
        <v>493</v>
      </c>
      <c r="C9" s="523" t="s">
        <v>494</v>
      </c>
    </row>
    <row r="10" spans="1:3" s="1" customFormat="1" ht="12" customHeight="1" thickBot="1" x14ac:dyDescent="0.25">
      <c r="A10" s="20" t="s">
        <v>18</v>
      </c>
      <c r="B10" s="21" t="s">
        <v>252</v>
      </c>
      <c r="C10" s="274">
        <f>+C11+C12+C13+C14+C15+C16</f>
        <v>0</v>
      </c>
    </row>
    <row r="11" spans="1:3" s="1" customFormat="1" ht="12" customHeight="1" x14ac:dyDescent="0.2">
      <c r="A11" s="15" t="s">
        <v>98</v>
      </c>
      <c r="B11" s="385" t="s">
        <v>253</v>
      </c>
      <c r="C11" s="277"/>
    </row>
    <row r="12" spans="1:3" s="1" customFormat="1" ht="12" customHeight="1" x14ac:dyDescent="0.2">
      <c r="A12" s="14" t="s">
        <v>99</v>
      </c>
      <c r="B12" s="386" t="s">
        <v>254</v>
      </c>
      <c r="C12" s="276"/>
    </row>
    <row r="13" spans="1:3" s="1" customFormat="1" ht="12" customHeight="1" x14ac:dyDescent="0.2">
      <c r="A13" s="14" t="s">
        <v>100</v>
      </c>
      <c r="B13" s="386" t="s">
        <v>550</v>
      </c>
      <c r="C13" s="276"/>
    </row>
    <row r="14" spans="1:3" s="1" customFormat="1" ht="12" customHeight="1" x14ac:dyDescent="0.2">
      <c r="A14" s="14" t="s">
        <v>101</v>
      </c>
      <c r="B14" s="386" t="s">
        <v>256</v>
      </c>
      <c r="C14" s="276"/>
    </row>
    <row r="15" spans="1:3" s="1" customFormat="1" ht="12" customHeight="1" x14ac:dyDescent="0.2">
      <c r="A15" s="14" t="s">
        <v>148</v>
      </c>
      <c r="B15" s="270" t="s">
        <v>432</v>
      </c>
      <c r="C15" s="276"/>
    </row>
    <row r="16" spans="1:3" s="1" customFormat="1" ht="12" customHeight="1" thickBot="1" x14ac:dyDescent="0.25">
      <c r="A16" s="16" t="s">
        <v>102</v>
      </c>
      <c r="B16" s="271" t="s">
        <v>433</v>
      </c>
      <c r="C16" s="276"/>
    </row>
    <row r="17" spans="1:3" s="1" customFormat="1" ht="12" customHeight="1" thickBot="1" x14ac:dyDescent="0.25">
      <c r="A17" s="20" t="s">
        <v>19</v>
      </c>
      <c r="B17" s="269" t="s">
        <v>257</v>
      </c>
      <c r="C17" s="274">
        <f>+C18+C19+C20+C21+C22</f>
        <v>0</v>
      </c>
    </row>
    <row r="18" spans="1:3" s="1" customFormat="1" ht="12" customHeight="1" x14ac:dyDescent="0.2">
      <c r="A18" s="15" t="s">
        <v>104</v>
      </c>
      <c r="B18" s="385" t="s">
        <v>258</v>
      </c>
      <c r="C18" s="277"/>
    </row>
    <row r="19" spans="1:3" s="1" customFormat="1" ht="12" customHeight="1" x14ac:dyDescent="0.2">
      <c r="A19" s="14" t="s">
        <v>105</v>
      </c>
      <c r="B19" s="386" t="s">
        <v>259</v>
      </c>
      <c r="C19" s="276"/>
    </row>
    <row r="20" spans="1:3" s="1" customFormat="1" ht="12" customHeight="1" x14ac:dyDescent="0.2">
      <c r="A20" s="14" t="s">
        <v>106</v>
      </c>
      <c r="B20" s="386" t="s">
        <v>422</v>
      </c>
      <c r="C20" s="276"/>
    </row>
    <row r="21" spans="1:3" s="1" customFormat="1" ht="12" customHeight="1" x14ac:dyDescent="0.2">
      <c r="A21" s="14" t="s">
        <v>107</v>
      </c>
      <c r="B21" s="386" t="s">
        <v>423</v>
      </c>
      <c r="C21" s="276"/>
    </row>
    <row r="22" spans="1:3" s="1" customFormat="1" ht="12" customHeight="1" x14ac:dyDescent="0.2">
      <c r="A22" s="14" t="s">
        <v>108</v>
      </c>
      <c r="B22" s="386" t="s">
        <v>574</v>
      </c>
      <c r="C22" s="276"/>
    </row>
    <row r="23" spans="1:3" s="1" customFormat="1" ht="12" customHeight="1" thickBot="1" x14ac:dyDescent="0.25">
      <c r="A23" s="16" t="s">
        <v>117</v>
      </c>
      <c r="B23" s="271" t="s">
        <v>261</v>
      </c>
      <c r="C23" s="278"/>
    </row>
    <row r="24" spans="1:3" s="1" customFormat="1" ht="12" customHeight="1" thickBot="1" x14ac:dyDescent="0.25">
      <c r="A24" s="20" t="s">
        <v>20</v>
      </c>
      <c r="B24" s="21" t="s">
        <v>262</v>
      </c>
      <c r="C24" s="274">
        <f>+C25+C26+C27+C28+C29</f>
        <v>0</v>
      </c>
    </row>
    <row r="25" spans="1:3" s="1" customFormat="1" ht="12" customHeight="1" x14ac:dyDescent="0.2">
      <c r="A25" s="15" t="s">
        <v>87</v>
      </c>
      <c r="B25" s="385" t="s">
        <v>263</v>
      </c>
      <c r="C25" s="277"/>
    </row>
    <row r="26" spans="1:3" s="1" customFormat="1" ht="12" customHeight="1" x14ac:dyDescent="0.2">
      <c r="A26" s="14" t="s">
        <v>88</v>
      </c>
      <c r="B26" s="386" t="s">
        <v>264</v>
      </c>
      <c r="C26" s="276"/>
    </row>
    <row r="27" spans="1:3" s="1" customFormat="1" ht="12" customHeight="1" x14ac:dyDescent="0.2">
      <c r="A27" s="14" t="s">
        <v>89</v>
      </c>
      <c r="B27" s="386" t="s">
        <v>424</v>
      </c>
      <c r="C27" s="276"/>
    </row>
    <row r="28" spans="1:3" s="1" customFormat="1" ht="12" customHeight="1" x14ac:dyDescent="0.2">
      <c r="A28" s="14" t="s">
        <v>90</v>
      </c>
      <c r="B28" s="386" t="s">
        <v>425</v>
      </c>
      <c r="C28" s="276"/>
    </row>
    <row r="29" spans="1:3" s="1" customFormat="1" ht="12" customHeight="1" x14ac:dyDescent="0.2">
      <c r="A29" s="14" t="s">
        <v>171</v>
      </c>
      <c r="B29" s="386" t="s">
        <v>265</v>
      </c>
      <c r="C29" s="276"/>
    </row>
    <row r="30" spans="1:3" s="514" customFormat="1" ht="12" customHeight="1" thickBot="1" x14ac:dyDescent="0.25">
      <c r="A30" s="524" t="s">
        <v>172</v>
      </c>
      <c r="B30" s="512" t="s">
        <v>569</v>
      </c>
      <c r="C30" s="513"/>
    </row>
    <row r="31" spans="1:3" s="1" customFormat="1" ht="12" customHeight="1" thickBot="1" x14ac:dyDescent="0.25">
      <c r="A31" s="20" t="s">
        <v>173</v>
      </c>
      <c r="B31" s="21" t="s">
        <v>551</v>
      </c>
      <c r="C31" s="280">
        <f>SUM(C32:C38)</f>
        <v>0</v>
      </c>
    </row>
    <row r="32" spans="1:3" s="1" customFormat="1" ht="12" customHeight="1" x14ac:dyDescent="0.2">
      <c r="A32" s="15" t="s">
        <v>268</v>
      </c>
      <c r="B32" s="385" t="s">
        <v>555</v>
      </c>
      <c r="C32" s="277"/>
    </row>
    <row r="33" spans="1:3" s="1" customFormat="1" ht="12" customHeight="1" x14ac:dyDescent="0.2">
      <c r="A33" s="14" t="s">
        <v>269</v>
      </c>
      <c r="B33" s="386" t="s">
        <v>556</v>
      </c>
      <c r="C33" s="276"/>
    </row>
    <row r="34" spans="1:3" s="1" customFormat="1" ht="12" customHeight="1" x14ac:dyDescent="0.2">
      <c r="A34" s="14" t="s">
        <v>270</v>
      </c>
      <c r="B34" s="386" t="s">
        <v>557</v>
      </c>
      <c r="C34" s="276"/>
    </row>
    <row r="35" spans="1:3" s="1" customFormat="1" ht="12" customHeight="1" x14ac:dyDescent="0.2">
      <c r="A35" s="14" t="s">
        <v>271</v>
      </c>
      <c r="B35" s="386" t="s">
        <v>558</v>
      </c>
      <c r="C35" s="276"/>
    </row>
    <row r="36" spans="1:3" s="1" customFormat="1" ht="12" customHeight="1" x14ac:dyDescent="0.2">
      <c r="A36" s="14" t="s">
        <v>552</v>
      </c>
      <c r="B36" s="386" t="s">
        <v>272</v>
      </c>
      <c r="C36" s="276"/>
    </row>
    <row r="37" spans="1:3" s="1" customFormat="1" ht="12" customHeight="1" x14ac:dyDescent="0.2">
      <c r="A37" s="14" t="s">
        <v>553</v>
      </c>
      <c r="B37" s="386" t="s">
        <v>273</v>
      </c>
      <c r="C37" s="276"/>
    </row>
    <row r="38" spans="1:3" s="1" customFormat="1" ht="12" customHeight="1" thickBot="1" x14ac:dyDescent="0.25">
      <c r="A38" s="16" t="s">
        <v>554</v>
      </c>
      <c r="B38" s="469" t="s">
        <v>274</v>
      </c>
      <c r="C38" s="278"/>
    </row>
    <row r="39" spans="1:3" s="1" customFormat="1" ht="12" customHeight="1" thickBot="1" x14ac:dyDescent="0.25">
      <c r="A39" s="20" t="s">
        <v>22</v>
      </c>
      <c r="B39" s="21" t="s">
        <v>434</v>
      </c>
      <c r="C39" s="274">
        <f>SUM(C40:C50)</f>
        <v>3000000</v>
      </c>
    </row>
    <row r="40" spans="1:3" s="1" customFormat="1" ht="12" customHeight="1" x14ac:dyDescent="0.2">
      <c r="A40" s="15" t="s">
        <v>91</v>
      </c>
      <c r="B40" s="385" t="s">
        <v>277</v>
      </c>
      <c r="C40" s="277"/>
    </row>
    <row r="41" spans="1:3" s="1" customFormat="1" ht="12" customHeight="1" x14ac:dyDescent="0.2">
      <c r="A41" s="14" t="s">
        <v>92</v>
      </c>
      <c r="B41" s="386" t="s">
        <v>278</v>
      </c>
      <c r="C41" s="276"/>
    </row>
    <row r="42" spans="1:3" s="1" customFormat="1" ht="12" customHeight="1" x14ac:dyDescent="0.2">
      <c r="A42" s="14" t="s">
        <v>93</v>
      </c>
      <c r="B42" s="386" t="s">
        <v>279</v>
      </c>
      <c r="C42" s="276">
        <v>3000000</v>
      </c>
    </row>
    <row r="43" spans="1:3" s="1" customFormat="1" ht="12" customHeight="1" x14ac:dyDescent="0.2">
      <c r="A43" s="14" t="s">
        <v>175</v>
      </c>
      <c r="B43" s="386" t="s">
        <v>280</v>
      </c>
      <c r="C43" s="276"/>
    </row>
    <row r="44" spans="1:3" s="1" customFormat="1" ht="12" customHeight="1" x14ac:dyDescent="0.2">
      <c r="A44" s="14" t="s">
        <v>176</v>
      </c>
      <c r="B44" s="386" t="s">
        <v>281</v>
      </c>
      <c r="C44" s="276"/>
    </row>
    <row r="45" spans="1:3" s="1" customFormat="1" ht="12" customHeight="1" x14ac:dyDescent="0.2">
      <c r="A45" s="14" t="s">
        <v>177</v>
      </c>
      <c r="B45" s="386" t="s">
        <v>282</v>
      </c>
      <c r="C45" s="276"/>
    </row>
    <row r="46" spans="1:3" s="1" customFormat="1" ht="12" customHeight="1" x14ac:dyDescent="0.2">
      <c r="A46" s="14" t="s">
        <v>178</v>
      </c>
      <c r="B46" s="386" t="s">
        <v>283</v>
      </c>
      <c r="C46" s="276"/>
    </row>
    <row r="47" spans="1:3" s="1" customFormat="1" ht="12" customHeight="1" x14ac:dyDescent="0.2">
      <c r="A47" s="14" t="s">
        <v>179</v>
      </c>
      <c r="B47" s="386" t="s">
        <v>559</v>
      </c>
      <c r="C47" s="276"/>
    </row>
    <row r="48" spans="1:3" s="1" customFormat="1" ht="12" customHeight="1" x14ac:dyDescent="0.2">
      <c r="A48" s="14" t="s">
        <v>275</v>
      </c>
      <c r="B48" s="386" t="s">
        <v>285</v>
      </c>
      <c r="C48" s="279"/>
    </row>
    <row r="49" spans="1:3" s="1" customFormat="1" ht="12" customHeight="1" x14ac:dyDescent="0.2">
      <c r="A49" s="16" t="s">
        <v>276</v>
      </c>
      <c r="B49" s="387" t="s">
        <v>436</v>
      </c>
      <c r="C49" s="375"/>
    </row>
    <row r="50" spans="1:3" s="1" customFormat="1" ht="12" customHeight="1" thickBot="1" x14ac:dyDescent="0.25">
      <c r="A50" s="16" t="s">
        <v>435</v>
      </c>
      <c r="B50" s="271" t="s">
        <v>286</v>
      </c>
      <c r="C50" s="375"/>
    </row>
    <row r="51" spans="1:3" s="1" customFormat="1" ht="12" customHeight="1" thickBot="1" x14ac:dyDescent="0.25">
      <c r="A51" s="20" t="s">
        <v>23</v>
      </c>
      <c r="B51" s="21" t="s">
        <v>287</v>
      </c>
      <c r="C51" s="274">
        <f>SUM(C52:C56)</f>
        <v>0</v>
      </c>
    </row>
    <row r="52" spans="1:3" s="1" customFormat="1" ht="12" customHeight="1" x14ac:dyDescent="0.2">
      <c r="A52" s="15" t="s">
        <v>94</v>
      </c>
      <c r="B52" s="385" t="s">
        <v>291</v>
      </c>
      <c r="C52" s="420"/>
    </row>
    <row r="53" spans="1:3" s="1" customFormat="1" ht="12" customHeight="1" x14ac:dyDescent="0.2">
      <c r="A53" s="14" t="s">
        <v>95</v>
      </c>
      <c r="B53" s="386" t="s">
        <v>292</v>
      </c>
      <c r="C53" s="279"/>
    </row>
    <row r="54" spans="1:3" s="1" customFormat="1" ht="12" customHeight="1" x14ac:dyDescent="0.2">
      <c r="A54" s="14" t="s">
        <v>288</v>
      </c>
      <c r="B54" s="386" t="s">
        <v>293</v>
      </c>
      <c r="C54" s="279"/>
    </row>
    <row r="55" spans="1:3" s="1" customFormat="1" ht="12" customHeight="1" x14ac:dyDescent="0.2">
      <c r="A55" s="14" t="s">
        <v>289</v>
      </c>
      <c r="B55" s="386" t="s">
        <v>294</v>
      </c>
      <c r="C55" s="279"/>
    </row>
    <row r="56" spans="1:3" s="1" customFormat="1" ht="12" customHeight="1" thickBot="1" x14ac:dyDescent="0.25">
      <c r="A56" s="16" t="s">
        <v>290</v>
      </c>
      <c r="B56" s="271" t="s">
        <v>295</v>
      </c>
      <c r="C56" s="375"/>
    </row>
    <row r="57" spans="1:3" s="1" customFormat="1" ht="12" customHeight="1" thickBot="1" x14ac:dyDescent="0.25">
      <c r="A57" s="20" t="s">
        <v>180</v>
      </c>
      <c r="B57" s="21" t="s">
        <v>296</v>
      </c>
      <c r="C57" s="274">
        <f>SUM(C58:C60)</f>
        <v>0</v>
      </c>
    </row>
    <row r="58" spans="1:3" s="1" customFormat="1" ht="12" customHeight="1" x14ac:dyDescent="0.2">
      <c r="A58" s="15" t="s">
        <v>96</v>
      </c>
      <c r="B58" s="385" t="s">
        <v>297</v>
      </c>
      <c r="C58" s="277"/>
    </row>
    <row r="59" spans="1:3" s="1" customFormat="1" ht="12" customHeight="1" x14ac:dyDescent="0.2">
      <c r="A59" s="14" t="s">
        <v>97</v>
      </c>
      <c r="B59" s="386" t="s">
        <v>426</v>
      </c>
      <c r="C59" s="276"/>
    </row>
    <row r="60" spans="1:3" s="1" customFormat="1" ht="12" customHeight="1" x14ac:dyDescent="0.2">
      <c r="A60" s="14" t="s">
        <v>300</v>
      </c>
      <c r="B60" s="386" t="s">
        <v>298</v>
      </c>
      <c r="C60" s="276"/>
    </row>
    <row r="61" spans="1:3" s="1" customFormat="1" ht="12" customHeight="1" thickBot="1" x14ac:dyDescent="0.25">
      <c r="A61" s="16" t="s">
        <v>301</v>
      </c>
      <c r="B61" s="271" t="s">
        <v>299</v>
      </c>
      <c r="C61" s="278"/>
    </row>
    <row r="62" spans="1:3" s="1" customFormat="1" ht="12" customHeight="1" thickBot="1" x14ac:dyDescent="0.25">
      <c r="A62" s="20" t="s">
        <v>25</v>
      </c>
      <c r="B62" s="269" t="s">
        <v>302</v>
      </c>
      <c r="C62" s="274">
        <f>SUM(C63:C65)</f>
        <v>0</v>
      </c>
    </row>
    <row r="63" spans="1:3" s="1" customFormat="1" ht="12" customHeight="1" x14ac:dyDescent="0.2">
      <c r="A63" s="15" t="s">
        <v>181</v>
      </c>
      <c r="B63" s="385" t="s">
        <v>304</v>
      </c>
      <c r="C63" s="279"/>
    </row>
    <row r="64" spans="1:3" s="1" customFormat="1" ht="12" customHeight="1" x14ac:dyDescent="0.2">
      <c r="A64" s="14" t="s">
        <v>182</v>
      </c>
      <c r="B64" s="386" t="s">
        <v>427</v>
      </c>
      <c r="C64" s="279"/>
    </row>
    <row r="65" spans="1:3" s="1" customFormat="1" ht="12" customHeight="1" x14ac:dyDescent="0.2">
      <c r="A65" s="14" t="s">
        <v>231</v>
      </c>
      <c r="B65" s="386" t="s">
        <v>305</v>
      </c>
      <c r="C65" s="279"/>
    </row>
    <row r="66" spans="1:3" s="1" customFormat="1" ht="12" customHeight="1" thickBot="1" x14ac:dyDescent="0.25">
      <c r="A66" s="16" t="s">
        <v>303</v>
      </c>
      <c r="B66" s="271" t="s">
        <v>306</v>
      </c>
      <c r="C66" s="279"/>
    </row>
    <row r="67" spans="1:3" s="1" customFormat="1" ht="12" customHeight="1" thickBot="1" x14ac:dyDescent="0.25">
      <c r="A67" s="443" t="s">
        <v>476</v>
      </c>
      <c r="B67" s="21" t="s">
        <v>307</v>
      </c>
      <c r="C67" s="280">
        <f>+C10+C17+C24+C31+C39+C51+C57+C62</f>
        <v>3000000</v>
      </c>
    </row>
    <row r="68" spans="1:3" s="1" customFormat="1" ht="12" customHeight="1" thickBot="1" x14ac:dyDescent="0.25">
      <c r="A68" s="423" t="s">
        <v>308</v>
      </c>
      <c r="B68" s="269" t="s">
        <v>309</v>
      </c>
      <c r="C68" s="274">
        <f>SUM(C69:C71)</f>
        <v>0</v>
      </c>
    </row>
    <row r="69" spans="1:3" s="1" customFormat="1" ht="12" customHeight="1" x14ac:dyDescent="0.2">
      <c r="A69" s="15" t="s">
        <v>337</v>
      </c>
      <c r="B69" s="385" t="s">
        <v>310</v>
      </c>
      <c r="C69" s="279"/>
    </row>
    <row r="70" spans="1:3" s="1" customFormat="1" ht="12" customHeight="1" x14ac:dyDescent="0.2">
      <c r="A70" s="14" t="s">
        <v>346</v>
      </c>
      <c r="B70" s="386" t="s">
        <v>311</v>
      </c>
      <c r="C70" s="279"/>
    </row>
    <row r="71" spans="1:3" s="1" customFormat="1" ht="12" customHeight="1" thickBot="1" x14ac:dyDescent="0.25">
      <c r="A71" s="16" t="s">
        <v>347</v>
      </c>
      <c r="B71" s="437" t="s">
        <v>570</v>
      </c>
      <c r="C71" s="279"/>
    </row>
    <row r="72" spans="1:3" s="1" customFormat="1" ht="12" customHeight="1" thickBot="1" x14ac:dyDescent="0.25">
      <c r="A72" s="423" t="s">
        <v>313</v>
      </c>
      <c r="B72" s="269" t="s">
        <v>314</v>
      </c>
      <c r="C72" s="274">
        <f>SUM(C73:C76)</f>
        <v>0</v>
      </c>
    </row>
    <row r="73" spans="1:3" s="1" customFormat="1" ht="12" customHeight="1" x14ac:dyDescent="0.2">
      <c r="A73" s="15" t="s">
        <v>149</v>
      </c>
      <c r="B73" s="385" t="s">
        <v>315</v>
      </c>
      <c r="C73" s="279"/>
    </row>
    <row r="74" spans="1:3" s="1" customFormat="1" ht="12" customHeight="1" x14ac:dyDescent="0.2">
      <c r="A74" s="14" t="s">
        <v>150</v>
      </c>
      <c r="B74" s="386" t="s">
        <v>571</v>
      </c>
      <c r="C74" s="279"/>
    </row>
    <row r="75" spans="1:3" s="1" customFormat="1" ht="12" customHeight="1" thickBot="1" x14ac:dyDescent="0.25">
      <c r="A75" s="16" t="s">
        <v>338</v>
      </c>
      <c r="B75" s="387" t="s">
        <v>316</v>
      </c>
      <c r="C75" s="375"/>
    </row>
    <row r="76" spans="1:3" s="1" customFormat="1" ht="12" customHeight="1" thickBot="1" x14ac:dyDescent="0.25">
      <c r="A76" s="526" t="s">
        <v>339</v>
      </c>
      <c r="B76" s="527" t="s">
        <v>572</v>
      </c>
      <c r="C76" s="528"/>
    </row>
    <row r="77" spans="1:3" s="1" customFormat="1" ht="12" customHeight="1" thickBot="1" x14ac:dyDescent="0.25">
      <c r="A77" s="423" t="s">
        <v>317</v>
      </c>
      <c r="B77" s="269" t="s">
        <v>318</v>
      </c>
      <c r="C77" s="274">
        <f>SUM(C78:C79)</f>
        <v>0</v>
      </c>
    </row>
    <row r="78" spans="1:3" s="1" customFormat="1" ht="12" customHeight="1" thickBot="1" x14ac:dyDescent="0.25">
      <c r="A78" s="13" t="s">
        <v>340</v>
      </c>
      <c r="B78" s="525" t="s">
        <v>319</v>
      </c>
      <c r="C78" s="375"/>
    </row>
    <row r="79" spans="1:3" s="1" customFormat="1" ht="12" customHeight="1" thickBot="1" x14ac:dyDescent="0.25">
      <c r="A79" s="526" t="s">
        <v>341</v>
      </c>
      <c r="B79" s="527" t="s">
        <v>320</v>
      </c>
      <c r="C79" s="528"/>
    </row>
    <row r="80" spans="1:3" s="1" customFormat="1" ht="12" customHeight="1" thickBot="1" x14ac:dyDescent="0.25">
      <c r="A80" s="423" t="s">
        <v>321</v>
      </c>
      <c r="B80" s="269" t="s">
        <v>322</v>
      </c>
      <c r="C80" s="274">
        <f>SUM(C81:C83)</f>
        <v>0</v>
      </c>
    </row>
    <row r="81" spans="1:3" s="1" customFormat="1" ht="12" customHeight="1" x14ac:dyDescent="0.2">
      <c r="A81" s="15" t="s">
        <v>342</v>
      </c>
      <c r="B81" s="385" t="s">
        <v>323</v>
      </c>
      <c r="C81" s="279"/>
    </row>
    <row r="82" spans="1:3" s="1" customFormat="1" ht="12" customHeight="1" x14ac:dyDescent="0.2">
      <c r="A82" s="14" t="s">
        <v>343</v>
      </c>
      <c r="B82" s="386" t="s">
        <v>324</v>
      </c>
      <c r="C82" s="279"/>
    </row>
    <row r="83" spans="1:3" s="1" customFormat="1" ht="12" customHeight="1" thickBot="1" x14ac:dyDescent="0.25">
      <c r="A83" s="18" t="s">
        <v>344</v>
      </c>
      <c r="B83" s="529" t="s">
        <v>573</v>
      </c>
      <c r="C83" s="530"/>
    </row>
    <row r="84" spans="1:3" s="1" customFormat="1" ht="12" customHeight="1" thickBot="1" x14ac:dyDescent="0.25">
      <c r="A84" s="423" t="s">
        <v>325</v>
      </c>
      <c r="B84" s="269" t="s">
        <v>345</v>
      </c>
      <c r="C84" s="274">
        <f>SUM(C85:C88)</f>
        <v>0</v>
      </c>
    </row>
    <row r="85" spans="1:3" s="1" customFormat="1" ht="12" customHeight="1" x14ac:dyDescent="0.2">
      <c r="A85" s="389" t="s">
        <v>326</v>
      </c>
      <c r="B85" s="385" t="s">
        <v>327</v>
      </c>
      <c r="C85" s="279"/>
    </row>
    <row r="86" spans="1:3" s="1" customFormat="1" ht="12" customHeight="1" x14ac:dyDescent="0.2">
      <c r="A86" s="390" t="s">
        <v>328</v>
      </c>
      <c r="B86" s="386" t="s">
        <v>329</v>
      </c>
      <c r="C86" s="279"/>
    </row>
    <row r="87" spans="1:3" s="1" customFormat="1" ht="12" customHeight="1" x14ac:dyDescent="0.2">
      <c r="A87" s="390" t="s">
        <v>330</v>
      </c>
      <c r="B87" s="386" t="s">
        <v>331</v>
      </c>
      <c r="C87" s="279"/>
    </row>
    <row r="88" spans="1:3" s="1" customFormat="1" ht="12" customHeight="1" thickBot="1" x14ac:dyDescent="0.25">
      <c r="A88" s="391" t="s">
        <v>332</v>
      </c>
      <c r="B88" s="271" t="s">
        <v>333</v>
      </c>
      <c r="C88" s="279"/>
    </row>
    <row r="89" spans="1:3" s="1" customFormat="1" ht="12" customHeight="1" thickBot="1" x14ac:dyDescent="0.25">
      <c r="A89" s="423" t="s">
        <v>334</v>
      </c>
      <c r="B89" s="269" t="s">
        <v>475</v>
      </c>
      <c r="C89" s="421"/>
    </row>
    <row r="90" spans="1:3" s="1" customFormat="1" ht="13.5" customHeight="1" thickBot="1" x14ac:dyDescent="0.25">
      <c r="A90" s="423" t="s">
        <v>336</v>
      </c>
      <c r="B90" s="269" t="s">
        <v>335</v>
      </c>
      <c r="C90" s="421"/>
    </row>
    <row r="91" spans="1:3" s="1" customFormat="1" ht="15.75" customHeight="1" thickBot="1" x14ac:dyDescent="0.25">
      <c r="A91" s="423" t="s">
        <v>348</v>
      </c>
      <c r="B91" s="392" t="s">
        <v>478</v>
      </c>
      <c r="C91" s="280">
        <f>+C68+C72+C77+C80+C84+C90+C89</f>
        <v>0</v>
      </c>
    </row>
    <row r="92" spans="1:3" s="1" customFormat="1" ht="16.5" customHeight="1" thickBot="1" x14ac:dyDescent="0.25">
      <c r="A92" s="424" t="s">
        <v>477</v>
      </c>
      <c r="B92" s="393" t="s">
        <v>479</v>
      </c>
      <c r="C92" s="280">
        <f>+C67+C91</f>
        <v>3000000</v>
      </c>
    </row>
    <row r="93" spans="1:3" s="1" customFormat="1" ht="11.1" customHeight="1" x14ac:dyDescent="0.2">
      <c r="A93" s="5"/>
      <c r="B93" s="6"/>
      <c r="C93" s="281"/>
    </row>
    <row r="94" spans="1:3" ht="16.5" customHeight="1" x14ac:dyDescent="0.25">
      <c r="A94" s="678" t="s">
        <v>47</v>
      </c>
      <c r="B94" s="678"/>
      <c r="C94" s="678"/>
    </row>
    <row r="95" spans="1:3" ht="16.5" customHeight="1" thickBot="1" x14ac:dyDescent="0.3">
      <c r="A95" s="683" t="s">
        <v>153</v>
      </c>
      <c r="B95" s="683"/>
      <c r="C95" s="538" t="str">
        <f>C7</f>
        <v>Forintban!</v>
      </c>
    </row>
    <row r="96" spans="1:3" ht="38.1" customHeight="1" thickBot="1" x14ac:dyDescent="0.3">
      <c r="A96" s="518" t="s">
        <v>69</v>
      </c>
      <c r="B96" s="519" t="s">
        <v>48</v>
      </c>
      <c r="C96" s="520" t="str">
        <f>+C8</f>
        <v>2019. évi előirányzat</v>
      </c>
    </row>
    <row r="97" spans="1:3" s="37" customFormat="1" ht="12" customHeight="1" thickBot="1" x14ac:dyDescent="0.25">
      <c r="A97" s="518"/>
      <c r="B97" s="519" t="s">
        <v>493</v>
      </c>
      <c r="C97" s="520" t="s">
        <v>494</v>
      </c>
    </row>
    <row r="98" spans="1:3" ht="12" customHeight="1" thickBot="1" x14ac:dyDescent="0.3">
      <c r="A98" s="22" t="s">
        <v>18</v>
      </c>
      <c r="B98" s="26" t="s">
        <v>437</v>
      </c>
      <c r="C98" s="273">
        <f>C99+C100+C101+C102+C103+C116</f>
        <v>261047290</v>
      </c>
    </row>
    <row r="99" spans="1:3" ht="12" customHeight="1" x14ac:dyDescent="0.25">
      <c r="A99" s="17" t="s">
        <v>98</v>
      </c>
      <c r="B99" s="10" t="s">
        <v>49</v>
      </c>
      <c r="C99" s="275">
        <v>166898150</v>
      </c>
    </row>
    <row r="100" spans="1:3" ht="12" customHeight="1" x14ac:dyDescent="0.25">
      <c r="A100" s="14" t="s">
        <v>99</v>
      </c>
      <c r="B100" s="8" t="s">
        <v>183</v>
      </c>
      <c r="C100" s="276">
        <v>32545140</v>
      </c>
    </row>
    <row r="101" spans="1:3" ht="12" customHeight="1" x14ac:dyDescent="0.25">
      <c r="A101" s="14" t="s">
        <v>100</v>
      </c>
      <c r="B101" s="8" t="s">
        <v>140</v>
      </c>
      <c r="C101" s="278">
        <v>61604000</v>
      </c>
    </row>
    <row r="102" spans="1:3" ht="12" customHeight="1" x14ac:dyDescent="0.25">
      <c r="A102" s="14" t="s">
        <v>101</v>
      </c>
      <c r="B102" s="11" t="s">
        <v>184</v>
      </c>
      <c r="C102" s="278"/>
    </row>
    <row r="103" spans="1:3" ht="12" customHeight="1" x14ac:dyDescent="0.25">
      <c r="A103" s="14" t="s">
        <v>112</v>
      </c>
      <c r="B103" s="19" t="s">
        <v>185</v>
      </c>
      <c r="C103" s="278"/>
    </row>
    <row r="104" spans="1:3" ht="12" customHeight="1" x14ac:dyDescent="0.25">
      <c r="A104" s="14" t="s">
        <v>102</v>
      </c>
      <c r="B104" s="8" t="s">
        <v>442</v>
      </c>
      <c r="C104" s="278"/>
    </row>
    <row r="105" spans="1:3" ht="12" customHeight="1" x14ac:dyDescent="0.25">
      <c r="A105" s="14" t="s">
        <v>103</v>
      </c>
      <c r="B105" s="132" t="s">
        <v>441</v>
      </c>
      <c r="C105" s="278"/>
    </row>
    <row r="106" spans="1:3" ht="12" customHeight="1" x14ac:dyDescent="0.25">
      <c r="A106" s="14" t="s">
        <v>113</v>
      </c>
      <c r="B106" s="132" t="s">
        <v>440</v>
      </c>
      <c r="C106" s="278"/>
    </row>
    <row r="107" spans="1:3" ht="12" customHeight="1" x14ac:dyDescent="0.25">
      <c r="A107" s="14" t="s">
        <v>114</v>
      </c>
      <c r="B107" s="130" t="s">
        <v>351</v>
      </c>
      <c r="C107" s="278"/>
    </row>
    <row r="108" spans="1:3" ht="12" customHeight="1" x14ac:dyDescent="0.25">
      <c r="A108" s="14" t="s">
        <v>115</v>
      </c>
      <c r="B108" s="131" t="s">
        <v>352</v>
      </c>
      <c r="C108" s="278"/>
    </row>
    <row r="109" spans="1:3" ht="12" customHeight="1" x14ac:dyDescent="0.25">
      <c r="A109" s="14" t="s">
        <v>116</v>
      </c>
      <c r="B109" s="131" t="s">
        <v>353</v>
      </c>
      <c r="C109" s="278"/>
    </row>
    <row r="110" spans="1:3" ht="12" customHeight="1" x14ac:dyDescent="0.25">
      <c r="A110" s="14" t="s">
        <v>118</v>
      </c>
      <c r="B110" s="130" t="s">
        <v>354</v>
      </c>
      <c r="C110" s="278"/>
    </row>
    <row r="111" spans="1:3" ht="12" customHeight="1" x14ac:dyDescent="0.25">
      <c r="A111" s="14" t="s">
        <v>186</v>
      </c>
      <c r="B111" s="130" t="s">
        <v>355</v>
      </c>
      <c r="C111" s="278"/>
    </row>
    <row r="112" spans="1:3" ht="12" customHeight="1" x14ac:dyDescent="0.25">
      <c r="A112" s="14" t="s">
        <v>349</v>
      </c>
      <c r="B112" s="131" t="s">
        <v>356</v>
      </c>
      <c r="C112" s="278"/>
    </row>
    <row r="113" spans="1:3" ht="12" customHeight="1" x14ac:dyDescent="0.25">
      <c r="A113" s="13" t="s">
        <v>350</v>
      </c>
      <c r="B113" s="132" t="s">
        <v>357</v>
      </c>
      <c r="C113" s="278"/>
    </row>
    <row r="114" spans="1:3" ht="12" customHeight="1" x14ac:dyDescent="0.25">
      <c r="A114" s="14" t="s">
        <v>438</v>
      </c>
      <c r="B114" s="132" t="s">
        <v>358</v>
      </c>
      <c r="C114" s="278"/>
    </row>
    <row r="115" spans="1:3" ht="12" customHeight="1" x14ac:dyDescent="0.25">
      <c r="A115" s="16" t="s">
        <v>439</v>
      </c>
      <c r="B115" s="132" t="s">
        <v>359</v>
      </c>
      <c r="C115" s="278"/>
    </row>
    <row r="116" spans="1:3" ht="12" customHeight="1" x14ac:dyDescent="0.25">
      <c r="A116" s="14" t="s">
        <v>443</v>
      </c>
      <c r="B116" s="11" t="s">
        <v>50</v>
      </c>
      <c r="C116" s="276"/>
    </row>
    <row r="117" spans="1:3" ht="12" customHeight="1" x14ac:dyDescent="0.25">
      <c r="A117" s="14" t="s">
        <v>444</v>
      </c>
      <c r="B117" s="8" t="s">
        <v>446</v>
      </c>
      <c r="C117" s="276"/>
    </row>
    <row r="118" spans="1:3" ht="12" customHeight="1" thickBot="1" x14ac:dyDescent="0.3">
      <c r="A118" s="18" t="s">
        <v>445</v>
      </c>
      <c r="B118" s="441" t="s">
        <v>447</v>
      </c>
      <c r="C118" s="282"/>
    </row>
    <row r="119" spans="1:3" ht="12" customHeight="1" thickBot="1" x14ac:dyDescent="0.3">
      <c r="A119" s="438" t="s">
        <v>19</v>
      </c>
      <c r="B119" s="439" t="s">
        <v>360</v>
      </c>
      <c r="C119" s="440">
        <f>+C120+C122+C124</f>
        <v>4000000</v>
      </c>
    </row>
    <row r="120" spans="1:3" ht="12" customHeight="1" x14ac:dyDescent="0.25">
      <c r="A120" s="15" t="s">
        <v>104</v>
      </c>
      <c r="B120" s="8" t="s">
        <v>230</v>
      </c>
      <c r="C120" s="277">
        <v>4000000</v>
      </c>
    </row>
    <row r="121" spans="1:3" ht="12" customHeight="1" x14ac:dyDescent="0.25">
      <c r="A121" s="15" t="s">
        <v>105</v>
      </c>
      <c r="B121" s="12" t="s">
        <v>364</v>
      </c>
      <c r="C121" s="277"/>
    </row>
    <row r="122" spans="1:3" ht="12" customHeight="1" x14ac:dyDescent="0.25">
      <c r="A122" s="15" t="s">
        <v>106</v>
      </c>
      <c r="B122" s="12" t="s">
        <v>187</v>
      </c>
      <c r="C122" s="276"/>
    </row>
    <row r="123" spans="1:3" ht="12" customHeight="1" x14ac:dyDescent="0.25">
      <c r="A123" s="15" t="s">
        <v>107</v>
      </c>
      <c r="B123" s="12" t="s">
        <v>365</v>
      </c>
      <c r="C123" s="241"/>
    </row>
    <row r="124" spans="1:3" ht="12" customHeight="1" x14ac:dyDescent="0.25">
      <c r="A124" s="15" t="s">
        <v>108</v>
      </c>
      <c r="B124" s="271" t="s">
        <v>575</v>
      </c>
      <c r="C124" s="241"/>
    </row>
    <row r="125" spans="1:3" ht="12" customHeight="1" x14ac:dyDescent="0.25">
      <c r="A125" s="15" t="s">
        <v>117</v>
      </c>
      <c r="B125" s="270" t="s">
        <v>428</v>
      </c>
      <c r="C125" s="241"/>
    </row>
    <row r="126" spans="1:3" ht="12" customHeight="1" x14ac:dyDescent="0.25">
      <c r="A126" s="15" t="s">
        <v>119</v>
      </c>
      <c r="B126" s="384" t="s">
        <v>370</v>
      </c>
      <c r="C126" s="241"/>
    </row>
    <row r="127" spans="1:3" x14ac:dyDescent="0.25">
      <c r="A127" s="15" t="s">
        <v>188</v>
      </c>
      <c r="B127" s="131" t="s">
        <v>353</v>
      </c>
      <c r="C127" s="241"/>
    </row>
    <row r="128" spans="1:3" ht="12" customHeight="1" x14ac:dyDescent="0.25">
      <c r="A128" s="15" t="s">
        <v>189</v>
      </c>
      <c r="B128" s="131" t="s">
        <v>369</v>
      </c>
      <c r="C128" s="241"/>
    </row>
    <row r="129" spans="1:3" ht="12" customHeight="1" x14ac:dyDescent="0.25">
      <c r="A129" s="15" t="s">
        <v>190</v>
      </c>
      <c r="B129" s="131" t="s">
        <v>368</v>
      </c>
      <c r="C129" s="241"/>
    </row>
    <row r="130" spans="1:3" ht="12" customHeight="1" x14ac:dyDescent="0.25">
      <c r="A130" s="15" t="s">
        <v>361</v>
      </c>
      <c r="B130" s="131" t="s">
        <v>356</v>
      </c>
      <c r="C130" s="241"/>
    </row>
    <row r="131" spans="1:3" ht="12" customHeight="1" x14ac:dyDescent="0.25">
      <c r="A131" s="15" t="s">
        <v>362</v>
      </c>
      <c r="B131" s="131" t="s">
        <v>367</v>
      </c>
      <c r="C131" s="241"/>
    </row>
    <row r="132" spans="1:3" ht="16.5" thickBot="1" x14ac:dyDescent="0.3">
      <c r="A132" s="13" t="s">
        <v>363</v>
      </c>
      <c r="B132" s="131" t="s">
        <v>366</v>
      </c>
      <c r="C132" s="243"/>
    </row>
    <row r="133" spans="1:3" ht="12" customHeight="1" thickBot="1" x14ac:dyDescent="0.3">
      <c r="A133" s="20" t="s">
        <v>20</v>
      </c>
      <c r="B133" s="114" t="s">
        <v>448</v>
      </c>
      <c r="C133" s="274">
        <f>+C98+C119</f>
        <v>265047290</v>
      </c>
    </row>
    <row r="134" spans="1:3" ht="12" customHeight="1" thickBot="1" x14ac:dyDescent="0.3">
      <c r="A134" s="20" t="s">
        <v>21</v>
      </c>
      <c r="B134" s="114" t="s">
        <v>449</v>
      </c>
      <c r="C134" s="274">
        <f>+C135+C136+C137</f>
        <v>0</v>
      </c>
    </row>
    <row r="135" spans="1:3" ht="12" customHeight="1" x14ac:dyDescent="0.25">
      <c r="A135" s="15" t="s">
        <v>268</v>
      </c>
      <c r="B135" s="12" t="s">
        <v>456</v>
      </c>
      <c r="C135" s="241"/>
    </row>
    <row r="136" spans="1:3" ht="12" customHeight="1" x14ac:dyDescent="0.25">
      <c r="A136" s="15" t="s">
        <v>269</v>
      </c>
      <c r="B136" s="12" t="s">
        <v>457</v>
      </c>
      <c r="C136" s="241"/>
    </row>
    <row r="137" spans="1:3" ht="12" customHeight="1" thickBot="1" x14ac:dyDescent="0.3">
      <c r="A137" s="13" t="s">
        <v>270</v>
      </c>
      <c r="B137" s="12" t="s">
        <v>458</v>
      </c>
      <c r="C137" s="241"/>
    </row>
    <row r="138" spans="1:3" ht="12" customHeight="1" thickBot="1" x14ac:dyDescent="0.3">
      <c r="A138" s="20" t="s">
        <v>22</v>
      </c>
      <c r="B138" s="114" t="s">
        <v>450</v>
      </c>
      <c r="C138" s="274">
        <f>SUM(C139:C144)</f>
        <v>0</v>
      </c>
    </row>
    <row r="139" spans="1:3" ht="12" customHeight="1" x14ac:dyDescent="0.25">
      <c r="A139" s="15" t="s">
        <v>91</v>
      </c>
      <c r="B139" s="9" t="s">
        <v>459</v>
      </c>
      <c r="C139" s="241"/>
    </row>
    <row r="140" spans="1:3" ht="12" customHeight="1" x14ac:dyDescent="0.25">
      <c r="A140" s="15" t="s">
        <v>92</v>
      </c>
      <c r="B140" s="9" t="s">
        <v>451</v>
      </c>
      <c r="C140" s="241"/>
    </row>
    <row r="141" spans="1:3" ht="12" customHeight="1" x14ac:dyDescent="0.25">
      <c r="A141" s="15" t="s">
        <v>93</v>
      </c>
      <c r="B141" s="9" t="s">
        <v>452</v>
      </c>
      <c r="C141" s="241"/>
    </row>
    <row r="142" spans="1:3" ht="12" customHeight="1" x14ac:dyDescent="0.25">
      <c r="A142" s="15" t="s">
        <v>175</v>
      </c>
      <c r="B142" s="9" t="s">
        <v>453</v>
      </c>
      <c r="C142" s="241"/>
    </row>
    <row r="143" spans="1:3" ht="12" customHeight="1" thickBot="1" x14ac:dyDescent="0.3">
      <c r="A143" s="13" t="s">
        <v>176</v>
      </c>
      <c r="B143" s="7" t="s">
        <v>454</v>
      </c>
      <c r="C143" s="243"/>
    </row>
    <row r="144" spans="1:3" ht="12" customHeight="1" thickBot="1" x14ac:dyDescent="0.3">
      <c r="A144" s="526" t="s">
        <v>177</v>
      </c>
      <c r="B144" s="531" t="s">
        <v>455</v>
      </c>
      <c r="C144" s="532"/>
    </row>
    <row r="145" spans="1:9" ht="12" customHeight="1" thickBot="1" x14ac:dyDescent="0.3">
      <c r="A145" s="20" t="s">
        <v>23</v>
      </c>
      <c r="B145" s="114" t="s">
        <v>463</v>
      </c>
      <c r="C145" s="280">
        <f>+C146+C147+C148+C149</f>
        <v>0</v>
      </c>
    </row>
    <row r="146" spans="1:9" ht="12" customHeight="1" x14ac:dyDescent="0.25">
      <c r="A146" s="15" t="s">
        <v>94</v>
      </c>
      <c r="B146" s="9" t="s">
        <v>371</v>
      </c>
      <c r="C146" s="241"/>
    </row>
    <row r="147" spans="1:9" ht="12" customHeight="1" x14ac:dyDescent="0.25">
      <c r="A147" s="15" t="s">
        <v>95</v>
      </c>
      <c r="B147" s="9" t="s">
        <v>372</v>
      </c>
      <c r="C147" s="241"/>
    </row>
    <row r="148" spans="1:9" ht="12" customHeight="1" thickBot="1" x14ac:dyDescent="0.3">
      <c r="A148" s="13" t="s">
        <v>288</v>
      </c>
      <c r="B148" s="7" t="s">
        <v>464</v>
      </c>
      <c r="C148" s="243"/>
    </row>
    <row r="149" spans="1:9" ht="12" customHeight="1" thickBot="1" x14ac:dyDescent="0.3">
      <c r="A149" s="526" t="s">
        <v>289</v>
      </c>
      <c r="B149" s="531" t="s">
        <v>390</v>
      </c>
      <c r="C149" s="532"/>
    </row>
    <row r="150" spans="1:9" ht="12" customHeight="1" thickBot="1" x14ac:dyDescent="0.3">
      <c r="A150" s="20" t="s">
        <v>24</v>
      </c>
      <c r="B150" s="114" t="s">
        <v>465</v>
      </c>
      <c r="C150" s="283">
        <f>SUM(C151:C155)</f>
        <v>0</v>
      </c>
    </row>
    <row r="151" spans="1:9" ht="12" customHeight="1" x14ac:dyDescent="0.25">
      <c r="A151" s="15" t="s">
        <v>96</v>
      </c>
      <c r="B151" s="9" t="s">
        <v>460</v>
      </c>
      <c r="C151" s="241"/>
    </row>
    <row r="152" spans="1:9" ht="12" customHeight="1" x14ac:dyDescent="0.25">
      <c r="A152" s="15" t="s">
        <v>97</v>
      </c>
      <c r="B152" s="9" t="s">
        <v>467</v>
      </c>
      <c r="C152" s="241"/>
    </row>
    <row r="153" spans="1:9" ht="12" customHeight="1" x14ac:dyDescent="0.25">
      <c r="A153" s="15" t="s">
        <v>300</v>
      </c>
      <c r="B153" s="9" t="s">
        <v>462</v>
      </c>
      <c r="C153" s="241"/>
    </row>
    <row r="154" spans="1:9" ht="12" customHeight="1" x14ac:dyDescent="0.25">
      <c r="A154" s="15" t="s">
        <v>301</v>
      </c>
      <c r="B154" s="9" t="s">
        <v>518</v>
      </c>
      <c r="C154" s="241"/>
    </row>
    <row r="155" spans="1:9" ht="12" customHeight="1" thickBot="1" x14ac:dyDescent="0.3">
      <c r="A155" s="15" t="s">
        <v>466</v>
      </c>
      <c r="B155" s="9" t="s">
        <v>469</v>
      </c>
      <c r="C155" s="241"/>
    </row>
    <row r="156" spans="1:9" ht="12" customHeight="1" thickBot="1" x14ac:dyDescent="0.3">
      <c r="A156" s="20" t="s">
        <v>25</v>
      </c>
      <c r="B156" s="114" t="s">
        <v>470</v>
      </c>
      <c r="C156" s="442"/>
    </row>
    <row r="157" spans="1:9" ht="12" customHeight="1" thickBot="1" x14ac:dyDescent="0.3">
      <c r="A157" s="20" t="s">
        <v>26</v>
      </c>
      <c r="B157" s="114" t="s">
        <v>471</v>
      </c>
      <c r="C157" s="442"/>
    </row>
    <row r="158" spans="1:9" ht="15.2" customHeight="1" thickBot="1" x14ac:dyDescent="0.3">
      <c r="A158" s="20" t="s">
        <v>27</v>
      </c>
      <c r="B158" s="114" t="s">
        <v>473</v>
      </c>
      <c r="C158" s="533">
        <f>+C134+C138+C145+C150+C156+C157</f>
        <v>0</v>
      </c>
      <c r="F158" s="38"/>
      <c r="G158" s="115"/>
      <c r="H158" s="115"/>
      <c r="I158" s="115"/>
    </row>
    <row r="159" spans="1:9" s="1" customFormat="1" ht="17.25" customHeight="1" thickBot="1" x14ac:dyDescent="0.25">
      <c r="A159" s="272" t="s">
        <v>28</v>
      </c>
      <c r="B159" s="534" t="s">
        <v>472</v>
      </c>
      <c r="C159" s="533">
        <f>+C133+C158</f>
        <v>265047290</v>
      </c>
    </row>
    <row r="160" spans="1:9" ht="15.95" customHeight="1" x14ac:dyDescent="0.25">
      <c r="A160" s="535"/>
      <c r="B160" s="535"/>
      <c r="C160" s="595">
        <f>C92-C159</f>
        <v>-262047290</v>
      </c>
    </row>
    <row r="161" spans="1:3" x14ac:dyDescent="0.25">
      <c r="A161" s="676" t="s">
        <v>373</v>
      </c>
      <c r="B161" s="676"/>
      <c r="C161" s="676"/>
    </row>
    <row r="162" spans="1:3" ht="15.2" customHeight="1" thickBot="1" x14ac:dyDescent="0.3">
      <c r="A162" s="677" t="s">
        <v>154</v>
      </c>
      <c r="B162" s="677"/>
      <c r="C162" s="539" t="str">
        <f>C95</f>
        <v>Forintban!</v>
      </c>
    </row>
    <row r="163" spans="1:3" ht="13.5" customHeight="1" thickBot="1" x14ac:dyDescent="0.3">
      <c r="A163" s="20">
        <v>1</v>
      </c>
      <c r="B163" s="25" t="s">
        <v>474</v>
      </c>
      <c r="C163" s="274">
        <f>+C67-C133</f>
        <v>-262047290</v>
      </c>
    </row>
    <row r="164" spans="1:3" ht="27.75" customHeight="1" thickBot="1" x14ac:dyDescent="0.3">
      <c r="A164" s="20" t="s">
        <v>19</v>
      </c>
      <c r="B164" s="25" t="s">
        <v>480</v>
      </c>
      <c r="C164" s="274">
        <f>+C91-C158</f>
        <v>0</v>
      </c>
    </row>
  </sheetData>
  <sheetProtection sheet="1"/>
  <mergeCells count="7">
    <mergeCell ref="A162:B162"/>
    <mergeCell ref="B1:C1"/>
    <mergeCell ref="A6:C6"/>
    <mergeCell ref="A7:B7"/>
    <mergeCell ref="A94:C94"/>
    <mergeCell ref="A95:B95"/>
    <mergeCell ref="A161:C161"/>
  </mergeCells>
  <phoneticPr fontId="29" type="noConversion"/>
  <printOptions horizontalCentered="1"/>
  <pageMargins left="0.6692913385826772" right="0.6692913385826772" top="0.86614173228346458" bottom="0.86614173228346458" header="0" footer="0"/>
  <pageSetup paperSize="9" scale="74" fitToHeight="2" orientation="portrait" r:id="rId1"/>
  <headerFooter alignWithMargins="0"/>
  <rowBreaks count="2" manualBreakCount="2">
    <brk id="67" max="2" man="1"/>
    <brk id="144" max="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F33"/>
  <sheetViews>
    <sheetView topLeftCell="A4" zoomScaleNormal="100" zoomScaleSheetLayoutView="100" workbookViewId="0">
      <selection activeCell="E11" sqref="E11"/>
    </sheetView>
  </sheetViews>
  <sheetFormatPr defaultRowHeight="12.75" x14ac:dyDescent="0.2"/>
  <cols>
    <col min="1" max="1" width="6.83203125" style="39" customWidth="1"/>
    <col min="2" max="2" width="55.1640625" style="40" customWidth="1"/>
    <col min="3" max="3" width="16.33203125" style="39" customWidth="1"/>
    <col min="4" max="4" width="55.1640625" style="39" customWidth="1"/>
    <col min="5" max="5" width="16.33203125" style="39" customWidth="1"/>
    <col min="6" max="6" width="4.83203125" style="39" customWidth="1"/>
    <col min="7" max="16384" width="9.33203125" style="39"/>
  </cols>
  <sheetData>
    <row r="1" spans="1:6" ht="39.75" customHeight="1" x14ac:dyDescent="0.2">
      <c r="B1" s="296" t="s">
        <v>158</v>
      </c>
      <c r="C1" s="297"/>
      <c r="D1" s="297"/>
      <c r="E1" s="297"/>
      <c r="F1" s="686" t="str">
        <f>CONCATENATE("2.1. melléklet ",ALAPADATOK!A7," ",ALAPADATOK!B7," ",ALAPADATOK!C7," ",ALAPADATOK!D7," ",ALAPADATOK!E7," ",ALAPADATOK!F7," ",ALAPADATOK!G7," ",ALAPADATOK!H7)</f>
        <v>2.1. melléklet a 2 / 2019 ( II.15. ) önkormányzati rendelethez</v>
      </c>
    </row>
    <row r="2" spans="1:6" ht="13.5" thickBot="1" x14ac:dyDescent="0.25">
      <c r="E2" s="541" t="str">
        <f>CONCATENATE('KV_1.1.sz.mell.'!C7)</f>
        <v>Forintban!</v>
      </c>
      <c r="F2" s="686"/>
    </row>
    <row r="3" spans="1:6" ht="18" customHeight="1" thickBot="1" x14ac:dyDescent="0.25">
      <c r="A3" s="684" t="s">
        <v>69</v>
      </c>
      <c r="B3" s="298" t="s">
        <v>56</v>
      </c>
      <c r="C3" s="299"/>
      <c r="D3" s="298" t="s">
        <v>57</v>
      </c>
      <c r="E3" s="300"/>
      <c r="F3" s="686"/>
    </row>
    <row r="4" spans="1:6" s="42" customFormat="1" ht="35.25" customHeight="1" thickBot="1" x14ac:dyDescent="0.25">
      <c r="A4" s="685"/>
      <c r="B4" s="170" t="s">
        <v>61</v>
      </c>
      <c r="C4" s="171" t="str">
        <f>+'KV_1.1.sz.mell.'!C8</f>
        <v>2019. évi előirányzat</v>
      </c>
      <c r="D4" s="170" t="s">
        <v>61</v>
      </c>
      <c r="E4" s="47" t="str">
        <f>+C4</f>
        <v>2019. évi előirányzat</v>
      </c>
      <c r="F4" s="686"/>
    </row>
    <row r="5" spans="1:6" s="305" customFormat="1" ht="12" customHeight="1" thickBot="1" x14ac:dyDescent="0.25">
      <c r="A5" s="301"/>
      <c r="B5" s="302" t="s">
        <v>493</v>
      </c>
      <c r="C5" s="303" t="s">
        <v>494</v>
      </c>
      <c r="D5" s="302" t="s">
        <v>495</v>
      </c>
      <c r="E5" s="304" t="s">
        <v>497</v>
      </c>
      <c r="F5" s="686"/>
    </row>
    <row r="6" spans="1:6" ht="12.95" customHeight="1" x14ac:dyDescent="0.2">
      <c r="A6" s="306" t="s">
        <v>18</v>
      </c>
      <c r="B6" s="307" t="s">
        <v>374</v>
      </c>
      <c r="C6" s="285">
        <v>905656407</v>
      </c>
      <c r="D6" s="307" t="s">
        <v>62</v>
      </c>
      <c r="E6" s="291">
        <v>1261020988</v>
      </c>
      <c r="F6" s="686"/>
    </row>
    <row r="7" spans="1:6" ht="12.95" customHeight="1" x14ac:dyDescent="0.2">
      <c r="A7" s="308" t="s">
        <v>19</v>
      </c>
      <c r="B7" s="309" t="s">
        <v>375</v>
      </c>
      <c r="C7" s="286">
        <v>997850000</v>
      </c>
      <c r="D7" s="309" t="s">
        <v>183</v>
      </c>
      <c r="E7" s="292">
        <v>230506879</v>
      </c>
      <c r="F7" s="686"/>
    </row>
    <row r="8" spans="1:6" ht="12.95" customHeight="1" x14ac:dyDescent="0.2">
      <c r="A8" s="308" t="s">
        <v>20</v>
      </c>
      <c r="B8" s="309" t="s">
        <v>395</v>
      </c>
      <c r="C8" s="286"/>
      <c r="D8" s="309" t="s">
        <v>234</v>
      </c>
      <c r="E8" s="292">
        <v>1114463890</v>
      </c>
      <c r="F8" s="686"/>
    </row>
    <row r="9" spans="1:6" ht="12.95" customHeight="1" x14ac:dyDescent="0.2">
      <c r="A9" s="308" t="s">
        <v>21</v>
      </c>
      <c r="B9" s="309" t="s">
        <v>174</v>
      </c>
      <c r="C9" s="286">
        <v>1190000000</v>
      </c>
      <c r="D9" s="309" t="s">
        <v>184</v>
      </c>
      <c r="E9" s="292">
        <v>61500000</v>
      </c>
      <c r="F9" s="686"/>
    </row>
    <row r="10" spans="1:6" ht="12.95" customHeight="1" x14ac:dyDescent="0.2">
      <c r="A10" s="308" t="s">
        <v>22</v>
      </c>
      <c r="B10" s="310" t="s">
        <v>421</v>
      </c>
      <c r="C10" s="286">
        <v>294904364</v>
      </c>
      <c r="D10" s="309" t="s">
        <v>185</v>
      </c>
      <c r="E10" s="292">
        <v>270477006</v>
      </c>
      <c r="F10" s="686"/>
    </row>
    <row r="11" spans="1:6" ht="12.95" customHeight="1" x14ac:dyDescent="0.2">
      <c r="A11" s="308" t="s">
        <v>23</v>
      </c>
      <c r="B11" s="309" t="s">
        <v>376</v>
      </c>
      <c r="C11" s="287"/>
      <c r="D11" s="309" t="s">
        <v>50</v>
      </c>
      <c r="E11" s="292">
        <v>82166704</v>
      </c>
      <c r="F11" s="686"/>
    </row>
    <row r="12" spans="1:6" ht="12.95" customHeight="1" x14ac:dyDescent="0.2">
      <c r="A12" s="308" t="s">
        <v>24</v>
      </c>
      <c r="B12" s="309" t="s">
        <v>481</v>
      </c>
      <c r="C12" s="286"/>
      <c r="D12" s="43"/>
      <c r="E12" s="292"/>
      <c r="F12" s="686"/>
    </row>
    <row r="13" spans="1:6" ht="12.95" customHeight="1" x14ac:dyDescent="0.2">
      <c r="A13" s="308" t="s">
        <v>25</v>
      </c>
      <c r="B13" s="43"/>
      <c r="C13" s="286"/>
      <c r="D13" s="43"/>
      <c r="E13" s="292"/>
      <c r="F13" s="686"/>
    </row>
    <row r="14" spans="1:6" ht="12.95" customHeight="1" x14ac:dyDescent="0.2">
      <c r="A14" s="308" t="s">
        <v>26</v>
      </c>
      <c r="B14" s="395"/>
      <c r="C14" s="287"/>
      <c r="D14" s="43"/>
      <c r="E14" s="292"/>
      <c r="F14" s="686"/>
    </row>
    <row r="15" spans="1:6" ht="12.95" customHeight="1" x14ac:dyDescent="0.2">
      <c r="A15" s="308" t="s">
        <v>27</v>
      </c>
      <c r="B15" s="43"/>
      <c r="C15" s="286"/>
      <c r="D15" s="43"/>
      <c r="E15" s="292"/>
      <c r="F15" s="686"/>
    </row>
    <row r="16" spans="1:6" ht="12.95" customHeight="1" x14ac:dyDescent="0.2">
      <c r="A16" s="308" t="s">
        <v>28</v>
      </c>
      <c r="B16" s="43"/>
      <c r="C16" s="286"/>
      <c r="D16" s="43"/>
      <c r="E16" s="292"/>
      <c r="F16" s="686"/>
    </row>
    <row r="17" spans="1:6" ht="12.95" customHeight="1" thickBot="1" x14ac:dyDescent="0.25">
      <c r="A17" s="308" t="s">
        <v>29</v>
      </c>
      <c r="B17" s="50"/>
      <c r="C17" s="288"/>
      <c r="D17" s="43"/>
      <c r="E17" s="293"/>
      <c r="F17" s="686"/>
    </row>
    <row r="18" spans="1:6" ht="15.95" customHeight="1" thickBot="1" x14ac:dyDescent="0.25">
      <c r="A18" s="311" t="s">
        <v>30</v>
      </c>
      <c r="B18" s="116" t="s">
        <v>482</v>
      </c>
      <c r="C18" s="289">
        <f>C6+C7+C9+C10+C11+C13+C14+C15+C16+C17</f>
        <v>3388410771</v>
      </c>
      <c r="D18" s="116" t="s">
        <v>381</v>
      </c>
      <c r="E18" s="294">
        <f>SUM(E6:E17)</f>
        <v>3020135467</v>
      </c>
      <c r="F18" s="686"/>
    </row>
    <row r="19" spans="1:6" ht="12.95" customHeight="1" x14ac:dyDescent="0.2">
      <c r="A19" s="312" t="s">
        <v>31</v>
      </c>
      <c r="B19" s="313" t="s">
        <v>378</v>
      </c>
      <c r="C19" s="444">
        <f>+C20+C21+C22+C23</f>
        <v>0</v>
      </c>
      <c r="D19" s="314" t="s">
        <v>191</v>
      </c>
      <c r="E19" s="295"/>
      <c r="F19" s="686"/>
    </row>
    <row r="20" spans="1:6" ht="12.95" customHeight="1" x14ac:dyDescent="0.2">
      <c r="A20" s="315" t="s">
        <v>32</v>
      </c>
      <c r="B20" s="314" t="s">
        <v>228</v>
      </c>
      <c r="C20" s="67"/>
      <c r="D20" s="314" t="s">
        <v>380</v>
      </c>
      <c r="E20" s="68"/>
      <c r="F20" s="686"/>
    </row>
    <row r="21" spans="1:6" ht="12.95" customHeight="1" x14ac:dyDescent="0.2">
      <c r="A21" s="315" t="s">
        <v>33</v>
      </c>
      <c r="B21" s="314" t="s">
        <v>229</v>
      </c>
      <c r="C21" s="67"/>
      <c r="D21" s="314" t="s">
        <v>156</v>
      </c>
      <c r="E21" s="68"/>
      <c r="F21" s="686"/>
    </row>
    <row r="22" spans="1:6" ht="12.95" customHeight="1" x14ac:dyDescent="0.2">
      <c r="A22" s="315" t="s">
        <v>34</v>
      </c>
      <c r="B22" s="314" t="s">
        <v>233</v>
      </c>
      <c r="C22" s="67"/>
      <c r="D22" s="314" t="s">
        <v>157</v>
      </c>
      <c r="E22" s="68"/>
      <c r="F22" s="686"/>
    </row>
    <row r="23" spans="1:6" ht="12.95" customHeight="1" x14ac:dyDescent="0.2">
      <c r="A23" s="315" t="s">
        <v>35</v>
      </c>
      <c r="B23" s="322" t="s">
        <v>239</v>
      </c>
      <c r="C23" s="67"/>
      <c r="D23" s="313" t="s">
        <v>235</v>
      </c>
      <c r="E23" s="68"/>
      <c r="F23" s="686"/>
    </row>
    <row r="24" spans="1:6" ht="12.95" customHeight="1" x14ac:dyDescent="0.2">
      <c r="A24" s="315" t="s">
        <v>36</v>
      </c>
      <c r="B24" s="314" t="s">
        <v>379</v>
      </c>
      <c r="C24" s="316">
        <f>+C25+C26</f>
        <v>0</v>
      </c>
      <c r="D24" s="314" t="s">
        <v>192</v>
      </c>
      <c r="E24" s="68"/>
      <c r="F24" s="686"/>
    </row>
    <row r="25" spans="1:6" ht="12.95" customHeight="1" x14ac:dyDescent="0.2">
      <c r="A25" s="312" t="s">
        <v>37</v>
      </c>
      <c r="B25" s="313" t="s">
        <v>377</v>
      </c>
      <c r="C25" s="290"/>
      <c r="D25" s="307" t="s">
        <v>464</v>
      </c>
      <c r="E25" s="295"/>
      <c r="F25" s="686"/>
    </row>
    <row r="26" spans="1:6" ht="12.95" customHeight="1" x14ac:dyDescent="0.2">
      <c r="A26" s="315" t="s">
        <v>38</v>
      </c>
      <c r="B26" s="322" t="s">
        <v>686</v>
      </c>
      <c r="C26" s="67"/>
      <c r="D26" s="309" t="s">
        <v>470</v>
      </c>
      <c r="E26" s="68"/>
      <c r="F26" s="686"/>
    </row>
    <row r="27" spans="1:6" ht="12.95" customHeight="1" x14ac:dyDescent="0.2">
      <c r="A27" s="308" t="s">
        <v>39</v>
      </c>
      <c r="B27" s="314" t="s">
        <v>475</v>
      </c>
      <c r="C27" s="67"/>
      <c r="D27" s="309" t="s">
        <v>471</v>
      </c>
      <c r="E27" s="68"/>
      <c r="F27" s="686"/>
    </row>
    <row r="28" spans="1:6" ht="12.95" customHeight="1" thickBot="1" x14ac:dyDescent="0.25">
      <c r="A28" s="365" t="s">
        <v>40</v>
      </c>
      <c r="B28" s="313" t="s">
        <v>335</v>
      </c>
      <c r="C28" s="290"/>
      <c r="D28" s="397"/>
      <c r="E28" s="295"/>
      <c r="F28" s="686"/>
    </row>
    <row r="29" spans="1:6" ht="15.95" customHeight="1" thickBot="1" x14ac:dyDescent="0.25">
      <c r="A29" s="311" t="s">
        <v>41</v>
      </c>
      <c r="B29" s="116" t="s">
        <v>483</v>
      </c>
      <c r="C29" s="289">
        <f>+C19+C24+C27+C28</f>
        <v>0</v>
      </c>
      <c r="D29" s="116" t="s">
        <v>485</v>
      </c>
      <c r="E29" s="294">
        <f>SUM(E19:E28)</f>
        <v>0</v>
      </c>
      <c r="F29" s="686"/>
    </row>
    <row r="30" spans="1:6" ht="13.5" thickBot="1" x14ac:dyDescent="0.25">
      <c r="A30" s="311" t="s">
        <v>42</v>
      </c>
      <c r="B30" s="317" t="s">
        <v>484</v>
      </c>
      <c r="C30" s="318">
        <f>+C18+C29</f>
        <v>3388410771</v>
      </c>
      <c r="D30" s="317" t="s">
        <v>486</v>
      </c>
      <c r="E30" s="318">
        <f>+E18+E29</f>
        <v>3020135467</v>
      </c>
      <c r="F30" s="686"/>
    </row>
    <row r="31" spans="1:6" ht="13.5" thickBot="1" x14ac:dyDescent="0.25">
      <c r="A31" s="311" t="s">
        <v>43</v>
      </c>
      <c r="B31" s="317" t="s">
        <v>169</v>
      </c>
      <c r="C31" s="318" t="str">
        <f>IF(C18-E18&lt;0,E18-C18,"-")</f>
        <v>-</v>
      </c>
      <c r="D31" s="317" t="s">
        <v>170</v>
      </c>
      <c r="E31" s="318">
        <f>IF(C18-E18&gt;0,C18-E18,"-")</f>
        <v>368275304</v>
      </c>
      <c r="F31" s="686"/>
    </row>
    <row r="32" spans="1:6" ht="13.5" thickBot="1" x14ac:dyDescent="0.25">
      <c r="A32" s="311" t="s">
        <v>44</v>
      </c>
      <c r="B32" s="317" t="s">
        <v>567</v>
      </c>
      <c r="C32" s="318" t="str">
        <f>IF(C30-E30&lt;0,E30-C30,"-")</f>
        <v>-</v>
      </c>
      <c r="D32" s="317" t="s">
        <v>568</v>
      </c>
      <c r="E32" s="318">
        <f>IF(C30-E30&gt;0,C30-E30,"-")</f>
        <v>368275304</v>
      </c>
      <c r="F32" s="686"/>
    </row>
    <row r="33" spans="2:4" ht="18.75" x14ac:dyDescent="0.2">
      <c r="B33" s="687"/>
      <c r="C33" s="687"/>
      <c r="D33" s="687"/>
    </row>
  </sheetData>
  <sheetProtection sheet="1"/>
  <mergeCells count="3">
    <mergeCell ref="A3:A4"/>
    <mergeCell ref="F1:F32"/>
    <mergeCell ref="B33:D33"/>
  </mergeCells>
  <phoneticPr fontId="0" type="noConversion"/>
  <printOptions horizontalCentered="1"/>
  <pageMargins left="0.33" right="0.48" top="0.9055118110236221" bottom="0.5" header="0.6692913385826772" footer="0.28000000000000003"/>
  <pageSetup paperSize="9" orientation="landscape" verticalDpi="300" r:id="rId1"/>
  <headerFooter alignWithMargins="0">
    <oddHeader xml:space="preserve">&amp;R&amp;"Times New Roman CE,Félkövér dőlt"&amp;11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F33"/>
  <sheetViews>
    <sheetView topLeftCell="A16" zoomScaleNormal="100" zoomScaleSheetLayoutView="115" workbookViewId="0">
      <selection activeCell="E7" sqref="E7"/>
    </sheetView>
  </sheetViews>
  <sheetFormatPr defaultRowHeight="12.75" x14ac:dyDescent="0.2"/>
  <cols>
    <col min="1" max="1" width="6.83203125" style="39" customWidth="1"/>
    <col min="2" max="2" width="55.1640625" style="40" customWidth="1"/>
    <col min="3" max="3" width="16.33203125" style="39" customWidth="1"/>
    <col min="4" max="4" width="55.1640625" style="39" customWidth="1"/>
    <col min="5" max="5" width="16.33203125" style="39" customWidth="1"/>
    <col min="6" max="6" width="4.83203125" style="39" customWidth="1"/>
    <col min="7" max="16384" width="9.33203125" style="39"/>
  </cols>
  <sheetData>
    <row r="1" spans="1:6" ht="31.5" x14ac:dyDescent="0.2">
      <c r="B1" s="296" t="s">
        <v>159</v>
      </c>
      <c r="C1" s="297"/>
      <c r="D1" s="297"/>
      <c r="E1" s="297"/>
      <c r="F1" s="686" t="str">
        <f>CONCATENATE("2.2. melléklet ",ALAPADATOK!A7," ",ALAPADATOK!B7," ",ALAPADATOK!C7," ",ALAPADATOK!D7," ",ALAPADATOK!E7," ",ALAPADATOK!F7," ",ALAPADATOK!G7," ",ALAPADATOK!H7)</f>
        <v>2.2. melléklet a 2 / 2019 ( II.15. ) önkormányzati rendelethez</v>
      </c>
    </row>
    <row r="2" spans="1:6" ht="13.5" thickBot="1" x14ac:dyDescent="0.25">
      <c r="E2" s="540" t="str">
        <f>CONCATENATE('KV_1.1.sz.mell.'!C7)</f>
        <v>Forintban!</v>
      </c>
      <c r="F2" s="686"/>
    </row>
    <row r="3" spans="1:6" ht="13.5" thickBot="1" x14ac:dyDescent="0.25">
      <c r="A3" s="688" t="s">
        <v>69</v>
      </c>
      <c r="B3" s="298" t="s">
        <v>56</v>
      </c>
      <c r="C3" s="299"/>
      <c r="D3" s="298" t="s">
        <v>57</v>
      </c>
      <c r="E3" s="300"/>
      <c r="F3" s="686"/>
    </row>
    <row r="4" spans="1:6" s="42" customFormat="1" ht="24.75" thickBot="1" x14ac:dyDescent="0.25">
      <c r="A4" s="689"/>
      <c r="B4" s="170" t="s">
        <v>61</v>
      </c>
      <c r="C4" s="171" t="str">
        <f>+'KV_2.1.sz.mell.'!C4</f>
        <v>2019. évi előirányzat</v>
      </c>
      <c r="D4" s="170" t="s">
        <v>61</v>
      </c>
      <c r="E4" s="47" t="str">
        <f>+'KV_2.1.sz.mell.'!C4</f>
        <v>2019. évi előirányzat</v>
      </c>
      <c r="F4" s="686"/>
    </row>
    <row r="5" spans="1:6" s="42" customFormat="1" ht="13.5" thickBot="1" x14ac:dyDescent="0.25">
      <c r="A5" s="301"/>
      <c r="B5" s="302" t="s">
        <v>493</v>
      </c>
      <c r="C5" s="303" t="s">
        <v>494</v>
      </c>
      <c r="D5" s="302" t="s">
        <v>495</v>
      </c>
      <c r="E5" s="304" t="s">
        <v>497</v>
      </c>
      <c r="F5" s="686"/>
    </row>
    <row r="6" spans="1:6" ht="12.95" customHeight="1" x14ac:dyDescent="0.2">
      <c r="A6" s="306" t="s">
        <v>18</v>
      </c>
      <c r="B6" s="307" t="s">
        <v>382</v>
      </c>
      <c r="C6" s="285">
        <v>40000000</v>
      </c>
      <c r="D6" s="307" t="s">
        <v>230</v>
      </c>
      <c r="E6" s="291">
        <v>959341949</v>
      </c>
      <c r="F6" s="686"/>
    </row>
    <row r="7" spans="1:6" x14ac:dyDescent="0.2">
      <c r="A7" s="308" t="s">
        <v>19</v>
      </c>
      <c r="B7" s="309" t="s">
        <v>383</v>
      </c>
      <c r="C7" s="286"/>
      <c r="D7" s="309" t="s">
        <v>388</v>
      </c>
      <c r="E7" s="292"/>
      <c r="F7" s="686"/>
    </row>
    <row r="8" spans="1:6" ht="12.95" customHeight="1" x14ac:dyDescent="0.2">
      <c r="A8" s="308" t="s">
        <v>20</v>
      </c>
      <c r="B8" s="309" t="s">
        <v>10</v>
      </c>
      <c r="C8" s="286"/>
      <c r="D8" s="309" t="s">
        <v>187</v>
      </c>
      <c r="E8" s="292">
        <v>211738978</v>
      </c>
      <c r="F8" s="686"/>
    </row>
    <row r="9" spans="1:6" ht="12.95" customHeight="1" x14ac:dyDescent="0.2">
      <c r="A9" s="308" t="s">
        <v>21</v>
      </c>
      <c r="B9" s="309" t="s">
        <v>384</v>
      </c>
      <c r="C9" s="286">
        <v>434801977</v>
      </c>
      <c r="D9" s="309" t="s">
        <v>389</v>
      </c>
      <c r="E9" s="292"/>
      <c r="F9" s="686"/>
    </row>
    <row r="10" spans="1:6" ht="12.75" customHeight="1" x14ac:dyDescent="0.2">
      <c r="A10" s="308" t="s">
        <v>22</v>
      </c>
      <c r="B10" s="309" t="s">
        <v>385</v>
      </c>
      <c r="C10" s="286"/>
      <c r="D10" s="309" t="s">
        <v>232</v>
      </c>
      <c r="E10" s="292"/>
      <c r="F10" s="686"/>
    </row>
    <row r="11" spans="1:6" ht="12.95" customHeight="1" x14ac:dyDescent="0.2">
      <c r="A11" s="308" t="s">
        <v>23</v>
      </c>
      <c r="B11" s="309" t="s">
        <v>386</v>
      </c>
      <c r="C11" s="287"/>
      <c r="D11" s="398"/>
      <c r="E11" s="292"/>
      <c r="F11" s="686"/>
    </row>
    <row r="12" spans="1:6" ht="12.95" customHeight="1" x14ac:dyDescent="0.2">
      <c r="A12" s="308" t="s">
        <v>24</v>
      </c>
      <c r="B12" s="43"/>
      <c r="C12" s="286"/>
      <c r="D12" s="398"/>
      <c r="E12" s="292"/>
      <c r="F12" s="686"/>
    </row>
    <row r="13" spans="1:6" ht="12.95" customHeight="1" x14ac:dyDescent="0.2">
      <c r="A13" s="308" t="s">
        <v>25</v>
      </c>
      <c r="B13" s="43"/>
      <c r="C13" s="286"/>
      <c r="D13" s="399"/>
      <c r="E13" s="292"/>
      <c r="F13" s="686"/>
    </row>
    <row r="14" spans="1:6" ht="12.95" customHeight="1" x14ac:dyDescent="0.2">
      <c r="A14" s="308" t="s">
        <v>26</v>
      </c>
      <c r="B14" s="396"/>
      <c r="C14" s="287"/>
      <c r="D14" s="398"/>
      <c r="E14" s="292"/>
      <c r="F14" s="686"/>
    </row>
    <row r="15" spans="1:6" x14ac:dyDescent="0.2">
      <c r="A15" s="308" t="s">
        <v>27</v>
      </c>
      <c r="B15" s="43"/>
      <c r="C15" s="287"/>
      <c r="D15" s="398"/>
      <c r="E15" s="292"/>
      <c r="F15" s="686"/>
    </row>
    <row r="16" spans="1:6" ht="12.95" customHeight="1" thickBot="1" x14ac:dyDescent="0.25">
      <c r="A16" s="365" t="s">
        <v>28</v>
      </c>
      <c r="B16" s="397"/>
      <c r="C16" s="367"/>
      <c r="D16" s="366" t="s">
        <v>50</v>
      </c>
      <c r="E16" s="335">
        <v>21996354</v>
      </c>
      <c r="F16" s="686"/>
    </row>
    <row r="17" spans="1:6" ht="15.95" customHeight="1" thickBot="1" x14ac:dyDescent="0.25">
      <c r="A17" s="311" t="s">
        <v>29</v>
      </c>
      <c r="B17" s="116" t="s">
        <v>396</v>
      </c>
      <c r="C17" s="289">
        <f>+C6+C8+C9+C11+C12+C13+C14+C15+C16</f>
        <v>474801977</v>
      </c>
      <c r="D17" s="116" t="s">
        <v>397</v>
      </c>
      <c r="E17" s="294">
        <f>+E6+E8+E10+E11+E12+E13+E14+E15+E16</f>
        <v>1193077281</v>
      </c>
      <c r="F17" s="686"/>
    </row>
    <row r="18" spans="1:6" ht="12.95" customHeight="1" x14ac:dyDescent="0.2">
      <c r="A18" s="306" t="s">
        <v>30</v>
      </c>
      <c r="B18" s="321" t="s">
        <v>247</v>
      </c>
      <c r="C18" s="328">
        <f>SUM(C19:C23)</f>
        <v>350000000</v>
      </c>
      <c r="D18" s="314" t="s">
        <v>191</v>
      </c>
      <c r="E18" s="65"/>
      <c r="F18" s="686"/>
    </row>
    <row r="19" spans="1:6" ht="12.95" customHeight="1" x14ac:dyDescent="0.2">
      <c r="A19" s="308" t="s">
        <v>31</v>
      </c>
      <c r="B19" s="322" t="s">
        <v>236</v>
      </c>
      <c r="C19" s="67">
        <v>350000000</v>
      </c>
      <c r="D19" s="314" t="s">
        <v>194</v>
      </c>
      <c r="E19" s="68"/>
      <c r="F19" s="686"/>
    </row>
    <row r="20" spans="1:6" ht="12.95" customHeight="1" x14ac:dyDescent="0.2">
      <c r="A20" s="306" t="s">
        <v>32</v>
      </c>
      <c r="B20" s="322" t="s">
        <v>237</v>
      </c>
      <c r="C20" s="67"/>
      <c r="D20" s="314" t="s">
        <v>156</v>
      </c>
      <c r="E20" s="68"/>
      <c r="F20" s="686"/>
    </row>
    <row r="21" spans="1:6" ht="12.95" customHeight="1" x14ac:dyDescent="0.2">
      <c r="A21" s="308" t="s">
        <v>33</v>
      </c>
      <c r="B21" s="322" t="s">
        <v>238</v>
      </c>
      <c r="C21" s="67"/>
      <c r="D21" s="314" t="s">
        <v>157</v>
      </c>
      <c r="E21" s="68"/>
      <c r="F21" s="686"/>
    </row>
    <row r="22" spans="1:6" ht="12.95" customHeight="1" x14ac:dyDescent="0.2">
      <c r="A22" s="306" t="s">
        <v>34</v>
      </c>
      <c r="B22" s="322" t="s">
        <v>239</v>
      </c>
      <c r="C22" s="67"/>
      <c r="D22" s="313" t="s">
        <v>235</v>
      </c>
      <c r="E22" s="68"/>
      <c r="F22" s="686"/>
    </row>
    <row r="23" spans="1:6" ht="12.95" customHeight="1" x14ac:dyDescent="0.2">
      <c r="A23" s="308" t="s">
        <v>35</v>
      </c>
      <c r="B23" s="323" t="s">
        <v>240</v>
      </c>
      <c r="C23" s="67"/>
      <c r="D23" s="314" t="s">
        <v>195</v>
      </c>
      <c r="E23" s="68"/>
      <c r="F23" s="686"/>
    </row>
    <row r="24" spans="1:6" ht="12.95" customHeight="1" x14ac:dyDescent="0.2">
      <c r="A24" s="306" t="s">
        <v>36</v>
      </c>
      <c r="B24" s="324" t="s">
        <v>241</v>
      </c>
      <c r="C24" s="316">
        <f>+C25+C26+C27+C28+C29</f>
        <v>0</v>
      </c>
      <c r="D24" s="325" t="s">
        <v>193</v>
      </c>
      <c r="E24" s="68"/>
      <c r="F24" s="686"/>
    </row>
    <row r="25" spans="1:6" ht="12.95" customHeight="1" x14ac:dyDescent="0.2">
      <c r="A25" s="308" t="s">
        <v>37</v>
      </c>
      <c r="B25" s="323" t="s">
        <v>242</v>
      </c>
      <c r="C25" s="67"/>
      <c r="D25" s="325" t="s">
        <v>390</v>
      </c>
      <c r="E25" s="68"/>
      <c r="F25" s="686"/>
    </row>
    <row r="26" spans="1:6" ht="12.95" customHeight="1" x14ac:dyDescent="0.2">
      <c r="A26" s="306" t="s">
        <v>38</v>
      </c>
      <c r="B26" s="323" t="s">
        <v>243</v>
      </c>
      <c r="C26" s="67"/>
      <c r="D26" s="320"/>
      <c r="E26" s="68"/>
      <c r="F26" s="686"/>
    </row>
    <row r="27" spans="1:6" ht="12.95" customHeight="1" x14ac:dyDescent="0.2">
      <c r="A27" s="308" t="s">
        <v>39</v>
      </c>
      <c r="B27" s="322" t="s">
        <v>244</v>
      </c>
      <c r="C27" s="67"/>
      <c r="D27" s="112"/>
      <c r="E27" s="68"/>
      <c r="F27" s="686"/>
    </row>
    <row r="28" spans="1:6" ht="12.95" customHeight="1" x14ac:dyDescent="0.2">
      <c r="A28" s="306" t="s">
        <v>40</v>
      </c>
      <c r="B28" s="326" t="s">
        <v>245</v>
      </c>
      <c r="C28" s="67"/>
      <c r="D28" s="43"/>
      <c r="E28" s="68"/>
      <c r="F28" s="686"/>
    </row>
    <row r="29" spans="1:6" ht="12.95" customHeight="1" thickBot="1" x14ac:dyDescent="0.25">
      <c r="A29" s="308" t="s">
        <v>41</v>
      </c>
      <c r="B29" s="327" t="s">
        <v>246</v>
      </c>
      <c r="C29" s="67"/>
      <c r="D29" s="112"/>
      <c r="E29" s="68"/>
      <c r="F29" s="686"/>
    </row>
    <row r="30" spans="1:6" ht="21.75" customHeight="1" thickBot="1" x14ac:dyDescent="0.25">
      <c r="A30" s="311" t="s">
        <v>42</v>
      </c>
      <c r="B30" s="116" t="s">
        <v>387</v>
      </c>
      <c r="C30" s="289">
        <f>+C18+C24</f>
        <v>350000000</v>
      </c>
      <c r="D30" s="116" t="s">
        <v>391</v>
      </c>
      <c r="E30" s="294">
        <f>SUM(E18:E29)</f>
        <v>0</v>
      </c>
      <c r="F30" s="686"/>
    </row>
    <row r="31" spans="1:6" ht="13.5" thickBot="1" x14ac:dyDescent="0.25">
      <c r="A31" s="311" t="s">
        <v>43</v>
      </c>
      <c r="B31" s="317" t="s">
        <v>392</v>
      </c>
      <c r="C31" s="318">
        <f>+C17+C30</f>
        <v>824801977</v>
      </c>
      <c r="D31" s="317" t="s">
        <v>393</v>
      </c>
      <c r="E31" s="318">
        <f>+E17+E30</f>
        <v>1193077281</v>
      </c>
      <c r="F31" s="686"/>
    </row>
    <row r="32" spans="1:6" ht="13.5" thickBot="1" x14ac:dyDescent="0.25">
      <c r="A32" s="311" t="s">
        <v>44</v>
      </c>
      <c r="B32" s="317" t="s">
        <v>169</v>
      </c>
      <c r="C32" s="318">
        <f>IF(C17-E17&lt;0,E17-C17,"-")</f>
        <v>718275304</v>
      </c>
      <c r="D32" s="317" t="s">
        <v>170</v>
      </c>
      <c r="E32" s="318" t="str">
        <f>IF(C17-E17&gt;0,C17-E17,"-")</f>
        <v>-</v>
      </c>
      <c r="F32" s="686"/>
    </row>
    <row r="33" spans="1:6" ht="13.5" thickBot="1" x14ac:dyDescent="0.25">
      <c r="A33" s="311" t="s">
        <v>45</v>
      </c>
      <c r="B33" s="317" t="s">
        <v>567</v>
      </c>
      <c r="C33" s="318">
        <f>IF(C31-E31&lt;0,E31-C31,"-")</f>
        <v>368275304</v>
      </c>
      <c r="D33" s="317" t="s">
        <v>568</v>
      </c>
      <c r="E33" s="318" t="str">
        <f>IF(C31-E31&gt;0,C31-E31,"-")</f>
        <v>-</v>
      </c>
      <c r="F33" s="686"/>
    </row>
  </sheetData>
  <sheetProtection sheet="1"/>
  <mergeCells count="2">
    <mergeCell ref="A3:A4"/>
    <mergeCell ref="F1:F33"/>
  </mergeCells>
  <phoneticPr fontId="0" type="noConversion"/>
  <printOptions horizontalCentered="1"/>
  <pageMargins left="0.78740157480314965" right="0.78740157480314965" top="0.49" bottom="0.79" header="0.49" footer="0.78740157480314965"/>
  <pageSetup paperSize="9" scale="93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  <pageSetUpPr fitToPage="1"/>
  </sheetPr>
  <dimension ref="A1:E19"/>
  <sheetViews>
    <sheetView zoomScale="90" zoomScaleNormal="90" workbookViewId="0">
      <selection activeCell="D22" sqref="D22"/>
    </sheetView>
  </sheetViews>
  <sheetFormatPr defaultRowHeight="12.75" x14ac:dyDescent="0.2"/>
  <cols>
    <col min="1" max="1" width="46.33203125" customWidth="1"/>
    <col min="2" max="2" width="16.83203125" customWidth="1"/>
    <col min="3" max="3" width="66.1640625" customWidth="1"/>
    <col min="4" max="4" width="13.83203125" customWidth="1"/>
    <col min="5" max="5" width="17.6640625" customWidth="1"/>
  </cols>
  <sheetData>
    <row r="1" spans="1:5" ht="18.75" x14ac:dyDescent="0.3">
      <c r="A1" s="117" t="s">
        <v>151</v>
      </c>
      <c r="E1" s="120" t="s">
        <v>155</v>
      </c>
    </row>
    <row r="3" spans="1:5" x14ac:dyDescent="0.2">
      <c r="A3" s="118"/>
      <c r="B3" s="126"/>
      <c r="C3" s="118"/>
      <c r="D3" s="119"/>
      <c r="E3" s="126"/>
    </row>
    <row r="4" spans="1:5" ht="15.75" x14ac:dyDescent="0.25">
      <c r="A4" s="75" t="str">
        <f>+KV_ÖSSZEFÜGGÉSEK!A5</f>
        <v>2019. évi előirányzat BEVÉTELEK</v>
      </c>
      <c r="B4" s="127"/>
      <c r="C4" s="134"/>
      <c r="D4" s="119"/>
      <c r="E4" s="126"/>
    </row>
    <row r="5" spans="1:5" x14ac:dyDescent="0.2">
      <c r="A5" s="118"/>
      <c r="B5" s="126"/>
      <c r="C5" s="118"/>
      <c r="D5" s="119"/>
      <c r="E5" s="126"/>
    </row>
    <row r="6" spans="1:5" x14ac:dyDescent="0.2">
      <c r="A6" s="118" t="s">
        <v>544</v>
      </c>
      <c r="B6" s="126">
        <f>+'KV_1.1.sz.mell.'!C67</f>
        <v>3863212748</v>
      </c>
      <c r="C6" s="118" t="s">
        <v>487</v>
      </c>
      <c r="D6" s="119">
        <f>+'KV_2.1.sz.mell.'!C18+'KV_2.2.sz.mell.'!C17</f>
        <v>3863212748</v>
      </c>
      <c r="E6" s="126">
        <f t="shared" ref="E6:E15" si="0">+B6-D6</f>
        <v>0</v>
      </c>
    </row>
    <row r="7" spans="1:5" x14ac:dyDescent="0.2">
      <c r="A7" s="118" t="s">
        <v>545</v>
      </c>
      <c r="B7" s="126">
        <f>+'KV_1.1.sz.mell.'!C91</f>
        <v>350000000</v>
      </c>
      <c r="C7" s="118" t="s">
        <v>488</v>
      </c>
      <c r="D7" s="119">
        <f>+'KV_2.1.sz.mell.'!C29+'KV_2.2.sz.mell.'!C30</f>
        <v>350000000</v>
      </c>
      <c r="E7" s="126">
        <f t="shared" si="0"/>
        <v>0</v>
      </c>
    </row>
    <row r="8" spans="1:5" x14ac:dyDescent="0.2">
      <c r="A8" s="118" t="s">
        <v>546</v>
      </c>
      <c r="B8" s="126">
        <f>+'KV_1.1.sz.mell.'!C92</f>
        <v>4213212748</v>
      </c>
      <c r="C8" s="118" t="s">
        <v>489</v>
      </c>
      <c r="D8" s="119">
        <f>+'KV_2.1.sz.mell.'!C30+'KV_2.2.sz.mell.'!C31</f>
        <v>4213212748</v>
      </c>
      <c r="E8" s="126">
        <f t="shared" si="0"/>
        <v>0</v>
      </c>
    </row>
    <row r="9" spans="1:5" x14ac:dyDescent="0.2">
      <c r="A9" s="118"/>
      <c r="B9" s="126"/>
      <c r="C9" s="118"/>
      <c r="D9" s="119"/>
      <c r="E9" s="126"/>
    </row>
    <row r="10" spans="1:5" x14ac:dyDescent="0.2">
      <c r="A10" s="118"/>
      <c r="B10" s="126"/>
      <c r="C10" s="118"/>
      <c r="D10" s="119"/>
      <c r="E10" s="126"/>
    </row>
    <row r="11" spans="1:5" ht="15.75" x14ac:dyDescent="0.25">
      <c r="A11" s="75" t="str">
        <f>+KV_ÖSSZEFÜGGÉSEK!A12</f>
        <v>2019. évi előirányzat KIADÁSOK</v>
      </c>
      <c r="B11" s="127"/>
      <c r="C11" s="134"/>
      <c r="D11" s="119"/>
      <c r="E11" s="126"/>
    </row>
    <row r="12" spans="1:5" x14ac:dyDescent="0.2">
      <c r="A12" s="118"/>
      <c r="B12" s="126"/>
      <c r="C12" s="118"/>
      <c r="D12" s="119"/>
      <c r="E12" s="126"/>
    </row>
    <row r="13" spans="1:5" x14ac:dyDescent="0.2">
      <c r="A13" s="118" t="s">
        <v>547</v>
      </c>
      <c r="B13" s="126">
        <f>+'KV_1.1.sz.mell.'!C133</f>
        <v>4213212748</v>
      </c>
      <c r="C13" s="118" t="s">
        <v>490</v>
      </c>
      <c r="D13" s="119">
        <f>+'KV_2.1.sz.mell.'!E18+'KV_2.2.sz.mell.'!E17</f>
        <v>4213212748</v>
      </c>
      <c r="E13" s="126">
        <f t="shared" si="0"/>
        <v>0</v>
      </c>
    </row>
    <row r="14" spans="1:5" x14ac:dyDescent="0.2">
      <c r="A14" s="118" t="s">
        <v>548</v>
      </c>
      <c r="B14" s="126">
        <f>+'KV_1.1.sz.mell.'!C158</f>
        <v>0</v>
      </c>
      <c r="C14" s="118" t="s">
        <v>491</v>
      </c>
      <c r="D14" s="119">
        <f>+'KV_2.1.sz.mell.'!E29+'KV_2.2.sz.mell.'!E30</f>
        <v>0</v>
      </c>
      <c r="E14" s="126">
        <f t="shared" si="0"/>
        <v>0</v>
      </c>
    </row>
    <row r="15" spans="1:5" x14ac:dyDescent="0.2">
      <c r="A15" s="118" t="s">
        <v>549</v>
      </c>
      <c r="B15" s="126">
        <f>+'KV_1.1.sz.mell.'!C159</f>
        <v>4213212748</v>
      </c>
      <c r="C15" s="118" t="s">
        <v>492</v>
      </c>
      <c r="D15" s="119">
        <f>+'KV_2.1.sz.mell.'!E30+'KV_2.2.sz.mell.'!E31</f>
        <v>4213212748</v>
      </c>
      <c r="E15" s="126">
        <f t="shared" si="0"/>
        <v>0</v>
      </c>
    </row>
    <row r="16" spans="1:5" x14ac:dyDescent="0.2">
      <c r="A16" s="118"/>
      <c r="B16" s="118"/>
      <c r="C16" s="118"/>
      <c r="D16" s="119"/>
      <c r="E16" s="119"/>
    </row>
    <row r="17" spans="1:5" x14ac:dyDescent="0.2">
      <c r="A17" s="118"/>
      <c r="B17" s="118"/>
      <c r="C17" s="118"/>
      <c r="D17" s="118"/>
      <c r="E17" s="118"/>
    </row>
    <row r="18" spans="1:5" x14ac:dyDescent="0.2">
      <c r="A18" s="118"/>
      <c r="B18" s="118"/>
      <c r="C18" s="118"/>
      <c r="D18" s="118"/>
      <c r="E18" s="118"/>
    </row>
    <row r="19" spans="1:5" x14ac:dyDescent="0.2">
      <c r="A19" s="118"/>
      <c r="B19" s="118"/>
      <c r="C19" s="118"/>
      <c r="D19" s="118"/>
      <c r="E19" s="118"/>
    </row>
  </sheetData>
  <sheetProtection sheet="1"/>
  <phoneticPr fontId="29" type="noConversion"/>
  <conditionalFormatting sqref="E3:E15">
    <cfRule type="cellIs" dxfId="2" priority="1" stopIfTrue="1" operator="notEqual">
      <formula>0</formula>
    </cfRule>
  </conditionalFormatting>
  <pageMargins left="0.79" right="0.56999999999999995" top="0.88" bottom="0.66" header="0.5" footer="0.5"/>
  <pageSetup paperSize="9" scale="95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92D050"/>
  </sheetPr>
  <dimension ref="A1:G14"/>
  <sheetViews>
    <sheetView topLeftCell="A4" zoomScale="120" zoomScaleNormal="120" workbookViewId="0">
      <selection activeCell="D13" sqref="D13"/>
    </sheetView>
  </sheetViews>
  <sheetFormatPr defaultRowHeight="15" x14ac:dyDescent="0.25"/>
  <cols>
    <col min="1" max="1" width="5.6640625" style="136" customWidth="1"/>
    <col min="2" max="2" width="35.6640625" style="136" customWidth="1"/>
    <col min="3" max="6" width="14" style="136" customWidth="1"/>
    <col min="7" max="16384" width="9.33203125" style="136"/>
  </cols>
  <sheetData>
    <row r="1" spans="1:7" x14ac:dyDescent="0.25">
      <c r="A1" s="623"/>
      <c r="B1" s="623"/>
      <c r="C1" s="623"/>
      <c r="D1" s="623"/>
      <c r="E1" s="623"/>
      <c r="F1" s="623"/>
    </row>
    <row r="2" spans="1:7" x14ac:dyDescent="0.25">
      <c r="A2" s="623"/>
      <c r="B2" s="679" t="str">
        <f>CONCATENATE("3. melléklet ",ALAPADATOK!A7," ",ALAPADATOK!B7," ",ALAPADATOK!C7," ",ALAPADATOK!D7," ",ALAPADATOK!E7," ",ALAPADATOK!F7," ",ALAPADATOK!G7," ",ALAPADATOK!H7)</f>
        <v>3. melléklet a 2 / 2019 ( II.15. ) önkormányzati rendelethez</v>
      </c>
      <c r="C2" s="679"/>
      <c r="D2" s="679"/>
      <c r="E2" s="679"/>
      <c r="F2" s="679"/>
    </row>
    <row r="3" spans="1:7" x14ac:dyDescent="0.25">
      <c r="A3" s="623"/>
      <c r="B3" s="623"/>
      <c r="C3" s="623"/>
      <c r="D3" s="623"/>
      <c r="E3" s="623"/>
      <c r="F3" s="623"/>
    </row>
    <row r="4" spans="1:7" ht="33.200000000000003" customHeight="1" x14ac:dyDescent="0.25">
      <c r="A4" s="690" t="s">
        <v>692</v>
      </c>
      <c r="B4" s="690"/>
      <c r="C4" s="690"/>
      <c r="D4" s="690"/>
      <c r="E4" s="690"/>
      <c r="F4" s="690"/>
    </row>
    <row r="5" spans="1:7" ht="15.95" customHeight="1" thickBot="1" x14ac:dyDescent="0.3">
      <c r="A5" s="624"/>
      <c r="B5" s="624"/>
      <c r="C5" s="691" t="s">
        <v>763</v>
      </c>
      <c r="D5" s="691"/>
      <c r="E5" s="698" t="str">
        <f>'KV_2.2.sz.mell.'!E2</f>
        <v>Forintban!</v>
      </c>
      <c r="F5" s="698"/>
      <c r="G5" s="142"/>
    </row>
    <row r="6" spans="1:7" ht="63.2" customHeight="1" x14ac:dyDescent="0.25">
      <c r="A6" s="694" t="s">
        <v>16</v>
      </c>
      <c r="B6" s="696" t="s">
        <v>197</v>
      </c>
      <c r="C6" s="696" t="s">
        <v>251</v>
      </c>
      <c r="D6" s="696"/>
      <c r="E6" s="696"/>
      <c r="F6" s="692" t="s">
        <v>502</v>
      </c>
    </row>
    <row r="7" spans="1:7" ht="15.75" thickBot="1" x14ac:dyDescent="0.3">
      <c r="A7" s="695"/>
      <c r="B7" s="697"/>
      <c r="C7" s="436">
        <f>+LEFT(KV_ÖSSZEFÜGGÉSEK!A5,4)+1</f>
        <v>2020</v>
      </c>
      <c r="D7" s="436">
        <f>+C7+1</f>
        <v>2021</v>
      </c>
      <c r="E7" s="436">
        <f>+D7+1</f>
        <v>2022</v>
      </c>
      <c r="F7" s="693"/>
    </row>
    <row r="8" spans="1:7" ht="15.75" thickBot="1" x14ac:dyDescent="0.3">
      <c r="A8" s="139"/>
      <c r="B8" s="140" t="s">
        <v>493</v>
      </c>
      <c r="C8" s="140" t="s">
        <v>494</v>
      </c>
      <c r="D8" s="140" t="s">
        <v>495</v>
      </c>
      <c r="E8" s="140" t="s">
        <v>497</v>
      </c>
      <c r="F8" s="141" t="s">
        <v>496</v>
      </c>
    </row>
    <row r="9" spans="1:7" x14ac:dyDescent="0.25">
      <c r="A9" s="138" t="s">
        <v>18</v>
      </c>
      <c r="B9" s="154"/>
      <c r="C9" s="475"/>
      <c r="D9" s="475"/>
      <c r="E9" s="475"/>
      <c r="F9" s="476">
        <f>SUM(C9:E9)</f>
        <v>0</v>
      </c>
    </row>
    <row r="10" spans="1:7" x14ac:dyDescent="0.25">
      <c r="A10" s="137" t="s">
        <v>19</v>
      </c>
      <c r="B10" s="155"/>
      <c r="C10" s="477"/>
      <c r="D10" s="477"/>
      <c r="E10" s="477"/>
      <c r="F10" s="478">
        <f>SUM(C10:E10)</f>
        <v>0</v>
      </c>
    </row>
    <row r="11" spans="1:7" x14ac:dyDescent="0.25">
      <c r="A11" s="137" t="s">
        <v>20</v>
      </c>
      <c r="B11" s="155"/>
      <c r="C11" s="477"/>
      <c r="D11" s="477"/>
      <c r="E11" s="477"/>
      <c r="F11" s="478">
        <f>SUM(C11:E11)</f>
        <v>0</v>
      </c>
    </row>
    <row r="12" spans="1:7" x14ac:dyDescent="0.25">
      <c r="A12" s="137" t="s">
        <v>21</v>
      </c>
      <c r="B12" s="155"/>
      <c r="C12" s="477"/>
      <c r="D12" s="477"/>
      <c r="E12" s="477"/>
      <c r="F12" s="478">
        <f>SUM(C12:E12)</f>
        <v>0</v>
      </c>
    </row>
    <row r="13" spans="1:7" ht="15.75" thickBot="1" x14ac:dyDescent="0.3">
      <c r="A13" s="143" t="s">
        <v>22</v>
      </c>
      <c r="B13" s="156"/>
      <c r="C13" s="479"/>
      <c r="D13" s="479"/>
      <c r="E13" s="479"/>
      <c r="F13" s="478">
        <f>SUM(C13:E13)</f>
        <v>0</v>
      </c>
    </row>
    <row r="14" spans="1:7" s="428" customFormat="1" thickBot="1" x14ac:dyDescent="0.25">
      <c r="A14" s="427" t="s">
        <v>23</v>
      </c>
      <c r="B14" s="144" t="s">
        <v>198</v>
      </c>
      <c r="C14" s="480">
        <f>SUM(C9:C13)</f>
        <v>0</v>
      </c>
      <c r="D14" s="480">
        <f>SUM(D9:D13)</f>
        <v>0</v>
      </c>
      <c r="E14" s="480">
        <f>SUM(E9:E13)</f>
        <v>0</v>
      </c>
      <c r="F14" s="481">
        <f>SUM(F9:F13)</f>
        <v>0</v>
      </c>
    </row>
  </sheetData>
  <sheetProtection sheet="1"/>
  <mergeCells count="8">
    <mergeCell ref="B2:F2"/>
    <mergeCell ref="A4:F4"/>
    <mergeCell ref="C5:D5"/>
    <mergeCell ref="F6:F7"/>
    <mergeCell ref="A6:A7"/>
    <mergeCell ref="B6:B7"/>
    <mergeCell ref="C6:E6"/>
    <mergeCell ref="E5:F5"/>
  </mergeCells>
  <phoneticPr fontId="0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D15"/>
  <sheetViews>
    <sheetView topLeftCell="A4" zoomScale="120" zoomScaleNormal="120" workbookViewId="0">
      <selection activeCell="C12" sqref="C12"/>
    </sheetView>
  </sheetViews>
  <sheetFormatPr defaultRowHeight="15" x14ac:dyDescent="0.25"/>
  <cols>
    <col min="1" max="1" width="5.6640625" style="136" customWidth="1"/>
    <col min="2" max="2" width="68.6640625" style="136" customWidth="1"/>
    <col min="3" max="3" width="19.5" style="136" customWidth="1"/>
    <col min="4" max="16384" width="9.33203125" style="136"/>
  </cols>
  <sheetData>
    <row r="1" spans="1:4" x14ac:dyDescent="0.25">
      <c r="A1" s="623"/>
      <c r="B1" s="623"/>
      <c r="C1" s="623"/>
    </row>
    <row r="2" spans="1:4" x14ac:dyDescent="0.25">
      <c r="A2" s="623"/>
      <c r="B2" s="679" t="str">
        <f>CONCATENATE("4. melléklet ",ALAPADATOK!A7," ",ALAPADATOK!B7," ",ALAPADATOK!C7," ",ALAPADATOK!D7," ",ALAPADATOK!E7," ",ALAPADATOK!F7," ",ALAPADATOK!G7," ",ALAPADATOK!H7)</f>
        <v>4. melléklet a 2 / 2019 ( II.15. ) önkormányzati rendelethez</v>
      </c>
      <c r="C2" s="679"/>
    </row>
    <row r="3" spans="1:4" x14ac:dyDescent="0.25">
      <c r="A3" s="623"/>
      <c r="B3" s="623"/>
      <c r="C3" s="623"/>
    </row>
    <row r="4" spans="1:4" ht="33.200000000000003" customHeight="1" x14ac:dyDescent="0.25">
      <c r="A4" s="699" t="s">
        <v>693</v>
      </c>
      <c r="B4" s="699"/>
      <c r="C4" s="699"/>
    </row>
    <row r="5" spans="1:4" ht="15.95" customHeight="1" thickBot="1" x14ac:dyDescent="0.3">
      <c r="A5" s="624"/>
      <c r="B5" s="624"/>
      <c r="C5" s="625" t="str">
        <f>'KV_2.2.sz.mell.'!E2</f>
        <v>Forintban!</v>
      </c>
      <c r="D5" s="142"/>
    </row>
    <row r="6" spans="1:4" ht="26.45" customHeight="1" thickBot="1" x14ac:dyDescent="0.3">
      <c r="A6" s="626" t="s">
        <v>16</v>
      </c>
      <c r="B6" s="627" t="s">
        <v>196</v>
      </c>
      <c r="C6" s="628" t="str">
        <f>+'KV_1.1.sz.mell.'!C8</f>
        <v>2019. évi előirányzat</v>
      </c>
    </row>
    <row r="7" spans="1:4" ht="15.75" thickBot="1" x14ac:dyDescent="0.3">
      <c r="A7" s="157"/>
      <c r="B7" s="470" t="s">
        <v>493</v>
      </c>
      <c r="C7" s="471" t="s">
        <v>494</v>
      </c>
    </row>
    <row r="8" spans="1:4" x14ac:dyDescent="0.25">
      <c r="A8" s="158" t="s">
        <v>18</v>
      </c>
      <c r="B8" s="332" t="s">
        <v>503</v>
      </c>
      <c r="C8" s="329">
        <v>1190000000</v>
      </c>
    </row>
    <row r="9" spans="1:4" ht="24.75" x14ac:dyDescent="0.25">
      <c r="A9" s="159" t="s">
        <v>19</v>
      </c>
      <c r="B9" s="357" t="s">
        <v>248</v>
      </c>
      <c r="C9" s="330">
        <v>90000000</v>
      </c>
    </row>
    <row r="10" spans="1:4" x14ac:dyDescent="0.25">
      <c r="A10" s="159" t="s">
        <v>20</v>
      </c>
      <c r="B10" s="358" t="s">
        <v>504</v>
      </c>
      <c r="C10" s="330"/>
    </row>
    <row r="11" spans="1:4" ht="24.75" x14ac:dyDescent="0.25">
      <c r="A11" s="159" t="s">
        <v>21</v>
      </c>
      <c r="B11" s="358" t="s">
        <v>250</v>
      </c>
      <c r="C11" s="330"/>
    </row>
    <row r="12" spans="1:4" x14ac:dyDescent="0.25">
      <c r="A12" s="160" t="s">
        <v>22</v>
      </c>
      <c r="B12" s="358" t="s">
        <v>249</v>
      </c>
      <c r="C12" s="331"/>
    </row>
    <row r="13" spans="1:4" ht="15.75" thickBot="1" x14ac:dyDescent="0.3">
      <c r="A13" s="159" t="s">
        <v>23</v>
      </c>
      <c r="B13" s="359" t="s">
        <v>505</v>
      </c>
      <c r="C13" s="330"/>
    </row>
    <row r="14" spans="1:4" ht="15.75" thickBot="1" x14ac:dyDescent="0.3">
      <c r="A14" s="700" t="s">
        <v>199</v>
      </c>
      <c r="B14" s="701"/>
      <c r="C14" s="161">
        <f>SUM(C8:C13)</f>
        <v>1280000000</v>
      </c>
    </row>
    <row r="15" spans="1:4" ht="23.25" customHeight="1" x14ac:dyDescent="0.25">
      <c r="A15" s="702" t="s">
        <v>227</v>
      </c>
      <c r="B15" s="702"/>
      <c r="C15" s="702"/>
    </row>
  </sheetData>
  <sheetProtection sheet="1"/>
  <mergeCells count="4">
    <mergeCell ref="A4:C4"/>
    <mergeCell ref="A14:B14"/>
    <mergeCell ref="A15:C15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A1:D15"/>
  <sheetViews>
    <sheetView zoomScale="120" zoomScaleNormal="120" workbookViewId="0">
      <selection activeCell="B14" sqref="B14"/>
    </sheetView>
  </sheetViews>
  <sheetFormatPr defaultRowHeight="15" x14ac:dyDescent="0.25"/>
  <cols>
    <col min="1" max="1" width="5.6640625" style="136" customWidth="1"/>
    <col min="2" max="2" width="66.83203125" style="136" customWidth="1"/>
    <col min="3" max="3" width="27" style="136" customWidth="1"/>
    <col min="4" max="16384" width="9.33203125" style="136"/>
  </cols>
  <sheetData>
    <row r="1" spans="1:4" x14ac:dyDescent="0.25">
      <c r="A1" s="623"/>
      <c r="B1" s="623"/>
      <c r="C1" s="623"/>
    </row>
    <row r="2" spans="1:4" x14ac:dyDescent="0.25">
      <c r="A2" s="623"/>
      <c r="B2" s="679" t="str">
        <f>CONCATENATE("5. melléklet ",ALAPADATOK!A7," ",ALAPADATOK!B7," ",ALAPADATOK!C7," ",ALAPADATOK!D7," ",ALAPADATOK!E7," ",ALAPADATOK!F7," ",ALAPADATOK!G7," ",ALAPADATOK!H7)</f>
        <v>5. melléklet a 2 / 2019 ( II.15. ) önkormányzati rendelethez</v>
      </c>
      <c r="C2" s="679"/>
    </row>
    <row r="3" spans="1:4" x14ac:dyDescent="0.25">
      <c r="A3" s="623"/>
      <c r="B3" s="623"/>
      <c r="C3" s="623"/>
    </row>
    <row r="4" spans="1:4" ht="33.200000000000003" customHeight="1" x14ac:dyDescent="0.25">
      <c r="A4" s="699" t="s">
        <v>694</v>
      </c>
      <c r="B4" s="699"/>
      <c r="C4" s="699"/>
    </row>
    <row r="5" spans="1:4" ht="15.95" customHeight="1" thickBot="1" x14ac:dyDescent="0.3">
      <c r="A5" s="624"/>
      <c r="B5" s="624" t="s">
        <v>763</v>
      </c>
      <c r="C5" s="625" t="str">
        <f>'KV_4.sz.mell.'!C5</f>
        <v>Forintban!</v>
      </c>
      <c r="D5" s="142"/>
    </row>
    <row r="6" spans="1:4" ht="26.45" customHeight="1" thickBot="1" x14ac:dyDescent="0.3">
      <c r="A6" s="626" t="s">
        <v>16</v>
      </c>
      <c r="B6" s="627" t="s">
        <v>200</v>
      </c>
      <c r="C6" s="628" t="s">
        <v>226</v>
      </c>
    </row>
    <row r="7" spans="1:4" ht="15.75" thickBot="1" x14ac:dyDescent="0.3">
      <c r="A7" s="157"/>
      <c r="B7" s="470" t="s">
        <v>493</v>
      </c>
      <c r="C7" s="471" t="s">
        <v>494</v>
      </c>
    </row>
    <row r="8" spans="1:4" x14ac:dyDescent="0.25">
      <c r="A8" s="158" t="s">
        <v>18</v>
      </c>
      <c r="B8" s="165"/>
      <c r="C8" s="162"/>
    </row>
    <row r="9" spans="1:4" x14ac:dyDescent="0.25">
      <c r="A9" s="159" t="s">
        <v>19</v>
      </c>
      <c r="B9" s="166"/>
      <c r="C9" s="163"/>
    </row>
    <row r="10" spans="1:4" ht="15.75" thickBot="1" x14ac:dyDescent="0.3">
      <c r="A10" s="160" t="s">
        <v>20</v>
      </c>
      <c r="B10" s="167"/>
      <c r="C10" s="164"/>
    </row>
    <row r="11" spans="1:4" s="428" customFormat="1" ht="17.25" customHeight="1" thickBot="1" x14ac:dyDescent="0.25">
      <c r="A11" s="429" t="s">
        <v>21</v>
      </c>
      <c r="B11" s="121" t="s">
        <v>201</v>
      </c>
      <c r="C11" s="161">
        <f>SUM(C8:C10)</f>
        <v>0</v>
      </c>
    </row>
    <row r="15" spans="1:4" ht="15.75" x14ac:dyDescent="0.25">
      <c r="B15" s="115"/>
    </row>
  </sheetData>
  <sheetProtection sheet="1"/>
  <mergeCells count="2">
    <mergeCell ref="A4:C4"/>
    <mergeCell ref="B2:C2"/>
  </mergeCells>
  <phoneticPr fontId="29" type="noConversion"/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</sheetPr>
  <dimension ref="A1:F54"/>
  <sheetViews>
    <sheetView tabSelected="1" topLeftCell="A40" zoomScale="120" zoomScaleNormal="120" workbookViewId="0">
      <selection activeCell="D63" sqref="D63"/>
    </sheetView>
  </sheetViews>
  <sheetFormatPr defaultRowHeight="12.75" x14ac:dyDescent="0.2"/>
  <cols>
    <col min="1" max="1" width="47.1640625" style="40" customWidth="1"/>
    <col min="2" max="2" width="15.6640625" style="39" customWidth="1"/>
    <col min="3" max="3" width="16.33203125" style="39" customWidth="1"/>
    <col min="4" max="4" width="18" style="39" customWidth="1"/>
    <col min="5" max="5" width="16.6640625" style="39" customWidth="1"/>
    <col min="6" max="6" width="18.83203125" style="39" customWidth="1"/>
    <col min="7" max="8" width="12.83203125" style="39" customWidth="1"/>
    <col min="9" max="9" width="13.83203125" style="39" customWidth="1"/>
    <col min="10" max="16384" width="9.33203125" style="39"/>
  </cols>
  <sheetData>
    <row r="1" spans="1:6" x14ac:dyDescent="0.2">
      <c r="A1" s="596"/>
      <c r="B1" s="584"/>
      <c r="C1" s="584"/>
      <c r="D1" s="584"/>
      <c r="E1" s="584"/>
      <c r="F1" s="584"/>
    </row>
    <row r="2" spans="1:6" ht="18" customHeight="1" x14ac:dyDescent="0.2">
      <c r="A2" s="596"/>
      <c r="B2" s="704" t="str">
        <f>CONCATENATE("6. melléklet ",ALAPADATOK!A7," ",ALAPADATOK!B7," ",ALAPADATOK!C7," ",ALAPADATOK!D7," ",ALAPADATOK!E7," ",ALAPADATOK!F7," ",ALAPADATOK!G7," ",ALAPADATOK!H7)</f>
        <v>6. melléklet a 2 / 2019 ( II.15. ) önkormányzati rendelethez</v>
      </c>
      <c r="C2" s="705"/>
      <c r="D2" s="705"/>
      <c r="E2" s="705"/>
      <c r="F2" s="705"/>
    </row>
    <row r="3" spans="1:6" x14ac:dyDescent="0.2">
      <c r="A3" s="596"/>
      <c r="B3" s="584"/>
      <c r="C3" s="584"/>
      <c r="D3" s="584"/>
      <c r="E3" s="584"/>
      <c r="F3" s="584"/>
    </row>
    <row r="4" spans="1:6" ht="25.5" customHeight="1" x14ac:dyDescent="0.2">
      <c r="A4" s="703" t="s">
        <v>0</v>
      </c>
      <c r="B4" s="703"/>
      <c r="C4" s="703"/>
      <c r="D4" s="703"/>
      <c r="E4" s="703"/>
      <c r="F4" s="703"/>
    </row>
    <row r="5" spans="1:6" ht="22.5" customHeight="1" thickBot="1" x14ac:dyDescent="0.3">
      <c r="A5" s="596"/>
      <c r="B5" s="584"/>
      <c r="C5" s="584"/>
      <c r="D5" s="584"/>
      <c r="E5" s="584"/>
      <c r="F5" s="597" t="str">
        <f>'[1]KV_5.sz.mell.'!C5</f>
        <v>Forintban!</v>
      </c>
    </row>
    <row r="6" spans="1:6" s="42" customFormat="1" ht="44.45" customHeight="1" thickBot="1" x14ac:dyDescent="0.25">
      <c r="A6" s="598" t="s">
        <v>64</v>
      </c>
      <c r="B6" s="599" t="s">
        <v>65</v>
      </c>
      <c r="C6" s="599" t="s">
        <v>66</v>
      </c>
      <c r="D6" s="599" t="str">
        <f>+CONCATENATE("Felhasználás   ",LEFT([1]KV_ÖSSZEFÜGGÉSEK!A5,4)-1,". XII. 31-ig")</f>
        <v>Felhasználás   2018. XII. 31-ig</v>
      </c>
      <c r="E6" s="599" t="str">
        <f>+'[1]KV_1.1.sz.mell.'!C8</f>
        <v>2019. évi előirányzat</v>
      </c>
      <c r="F6" s="600" t="str">
        <f>+CONCATENATE(LEFT([1]KV_ÖSSZEFÜGGÉSEK!A5,4),". utáni szükséglet")</f>
        <v>2019. utáni szükséglet</v>
      </c>
    </row>
    <row r="7" spans="1:6" ht="12" customHeight="1" thickBot="1" x14ac:dyDescent="0.25">
      <c r="A7" s="48" t="s">
        <v>493</v>
      </c>
      <c r="B7" s="49" t="s">
        <v>494</v>
      </c>
      <c r="C7" s="49" t="s">
        <v>495</v>
      </c>
      <c r="D7" s="49" t="s">
        <v>497</v>
      </c>
      <c r="E7" s="49" t="s">
        <v>496</v>
      </c>
      <c r="F7" s="473" t="s">
        <v>562</v>
      </c>
    </row>
    <row r="8" spans="1:6" ht="15.95" customHeight="1" x14ac:dyDescent="0.2">
      <c r="A8" s="646" t="s">
        <v>696</v>
      </c>
      <c r="B8" s="52">
        <v>97503021</v>
      </c>
      <c r="C8" s="430" t="s">
        <v>714</v>
      </c>
      <c r="D8" s="52"/>
      <c r="E8" s="52">
        <v>97503021</v>
      </c>
      <c r="F8" s="53">
        <f t="shared" ref="F8:F20" si="0">B8-D8-E8</f>
        <v>0</v>
      </c>
    </row>
    <row r="9" spans="1:6" ht="30.75" customHeight="1" x14ac:dyDescent="0.2">
      <c r="A9" s="646" t="s">
        <v>697</v>
      </c>
      <c r="B9" s="52">
        <v>226592645</v>
      </c>
      <c r="C9" s="430" t="s">
        <v>714</v>
      </c>
      <c r="D9" s="52"/>
      <c r="E9" s="52">
        <v>226592645</v>
      </c>
      <c r="F9" s="53">
        <f t="shared" si="0"/>
        <v>0</v>
      </c>
    </row>
    <row r="10" spans="1:6" ht="33" customHeight="1" x14ac:dyDescent="0.2">
      <c r="A10" s="646" t="s">
        <v>698</v>
      </c>
      <c r="B10" s="52">
        <v>56848938</v>
      </c>
      <c r="C10" s="430" t="s">
        <v>714</v>
      </c>
      <c r="D10" s="52"/>
      <c r="E10" s="52">
        <v>56848938</v>
      </c>
      <c r="F10" s="53">
        <f t="shared" si="0"/>
        <v>0</v>
      </c>
    </row>
    <row r="11" spans="1:6" ht="15.95" customHeight="1" x14ac:dyDescent="0.2">
      <c r="A11" s="646" t="s">
        <v>699</v>
      </c>
      <c r="B11" s="52">
        <v>17000000</v>
      </c>
      <c r="C11" s="430" t="s">
        <v>714</v>
      </c>
      <c r="D11" s="52"/>
      <c r="E11" s="52">
        <v>17000000</v>
      </c>
      <c r="F11" s="53">
        <f t="shared" si="0"/>
        <v>0</v>
      </c>
    </row>
    <row r="12" spans="1:6" ht="15.95" customHeight="1" x14ac:dyDescent="0.2">
      <c r="A12" s="646" t="s">
        <v>700</v>
      </c>
      <c r="B12" s="52">
        <v>12247589</v>
      </c>
      <c r="C12" s="430" t="s">
        <v>714</v>
      </c>
      <c r="D12" s="52"/>
      <c r="E12" s="52">
        <v>12247589</v>
      </c>
      <c r="F12" s="53">
        <f t="shared" si="0"/>
        <v>0</v>
      </c>
    </row>
    <row r="13" spans="1:6" ht="15.95" customHeight="1" x14ac:dyDescent="0.2">
      <c r="A13" s="646" t="s">
        <v>701</v>
      </c>
      <c r="B13" s="52">
        <v>20828000</v>
      </c>
      <c r="C13" s="430" t="s">
        <v>714</v>
      </c>
      <c r="D13" s="52"/>
      <c r="E13" s="52">
        <v>20828000</v>
      </c>
      <c r="F13" s="53">
        <f t="shared" si="0"/>
        <v>0</v>
      </c>
    </row>
    <row r="14" spans="1:6" ht="15.95" customHeight="1" x14ac:dyDescent="0.2">
      <c r="A14" s="646" t="s">
        <v>703</v>
      </c>
      <c r="B14" s="52">
        <v>3285490</v>
      </c>
      <c r="C14" s="430" t="s">
        <v>714</v>
      </c>
      <c r="D14" s="52"/>
      <c r="E14" s="52">
        <v>3285490</v>
      </c>
      <c r="F14" s="53">
        <f t="shared" si="0"/>
        <v>0</v>
      </c>
    </row>
    <row r="15" spans="1:6" ht="15.95" customHeight="1" x14ac:dyDescent="0.2">
      <c r="A15" s="646" t="s">
        <v>704</v>
      </c>
      <c r="B15" s="52">
        <v>12000000</v>
      </c>
      <c r="C15" s="430" t="s">
        <v>714</v>
      </c>
      <c r="D15" s="52"/>
      <c r="E15" s="52">
        <v>12000000</v>
      </c>
      <c r="F15" s="53">
        <f t="shared" si="0"/>
        <v>0</v>
      </c>
    </row>
    <row r="16" spans="1:6" ht="15.95" customHeight="1" x14ac:dyDescent="0.2">
      <c r="A16" s="646" t="s">
        <v>705</v>
      </c>
      <c r="B16" s="52">
        <v>1000000</v>
      </c>
      <c r="C16" s="430" t="s">
        <v>719</v>
      </c>
      <c r="D16" s="52">
        <v>500000</v>
      </c>
      <c r="E16" s="52">
        <v>500000</v>
      </c>
      <c r="F16" s="53">
        <f t="shared" si="0"/>
        <v>0</v>
      </c>
    </row>
    <row r="17" spans="1:6" ht="15.95" customHeight="1" x14ac:dyDescent="0.2">
      <c r="A17" s="646" t="s">
        <v>706</v>
      </c>
      <c r="B17" s="52">
        <v>2350000</v>
      </c>
      <c r="C17" s="430" t="s">
        <v>719</v>
      </c>
      <c r="D17" s="52"/>
      <c r="E17" s="52">
        <v>2350000</v>
      </c>
      <c r="F17" s="53">
        <f t="shared" si="0"/>
        <v>0</v>
      </c>
    </row>
    <row r="18" spans="1:6" ht="15.95" customHeight="1" x14ac:dyDescent="0.2">
      <c r="A18" s="646" t="s">
        <v>707</v>
      </c>
      <c r="B18" s="52">
        <v>79724238</v>
      </c>
      <c r="C18" s="430" t="s">
        <v>714</v>
      </c>
      <c r="D18" s="52"/>
      <c r="E18" s="52">
        <v>79724238</v>
      </c>
      <c r="F18" s="53">
        <f t="shared" si="0"/>
        <v>0</v>
      </c>
    </row>
    <row r="19" spans="1:6" ht="15.95" customHeight="1" x14ac:dyDescent="0.2">
      <c r="A19" s="646" t="s">
        <v>708</v>
      </c>
      <c r="B19" s="52">
        <v>28763132</v>
      </c>
      <c r="C19" s="430" t="s">
        <v>714</v>
      </c>
      <c r="D19" s="52"/>
      <c r="E19" s="52">
        <v>28763132</v>
      </c>
      <c r="F19" s="53">
        <f t="shared" si="0"/>
        <v>0</v>
      </c>
    </row>
    <row r="20" spans="1:6" ht="15.95" customHeight="1" x14ac:dyDescent="0.2">
      <c r="A20" s="646" t="s">
        <v>709</v>
      </c>
      <c r="B20" s="653">
        <v>4500000</v>
      </c>
      <c r="C20" s="430" t="s">
        <v>714</v>
      </c>
      <c r="D20" s="653"/>
      <c r="E20" s="653">
        <v>4500000</v>
      </c>
      <c r="F20" s="654">
        <f t="shared" si="0"/>
        <v>0</v>
      </c>
    </row>
    <row r="21" spans="1:6" ht="15.95" customHeight="1" x14ac:dyDescent="0.2">
      <c r="A21" s="647" t="s">
        <v>713</v>
      </c>
      <c r="B21" s="653">
        <v>10000000</v>
      </c>
      <c r="C21" s="430" t="s">
        <v>714</v>
      </c>
      <c r="D21" s="653"/>
      <c r="E21" s="653">
        <v>10000000</v>
      </c>
      <c r="F21" s="654"/>
    </row>
    <row r="22" spans="1:6" ht="33" customHeight="1" x14ac:dyDescent="0.2">
      <c r="A22" s="648" t="s">
        <v>715</v>
      </c>
      <c r="B22" s="653">
        <v>7500000</v>
      </c>
      <c r="C22" s="430" t="s">
        <v>714</v>
      </c>
      <c r="D22" s="653"/>
      <c r="E22" s="653">
        <v>7500000</v>
      </c>
      <c r="F22" s="654"/>
    </row>
    <row r="23" spans="1:6" ht="33" customHeight="1" x14ac:dyDescent="0.2">
      <c r="A23" s="646" t="s">
        <v>716</v>
      </c>
      <c r="B23" s="52">
        <v>100000000</v>
      </c>
      <c r="C23" s="430" t="s">
        <v>720</v>
      </c>
      <c r="D23" s="52"/>
      <c r="E23" s="52">
        <v>50000000</v>
      </c>
      <c r="F23" s="53">
        <f>B23-D23-E23</f>
        <v>50000000</v>
      </c>
    </row>
    <row r="24" spans="1:6" ht="33" customHeight="1" x14ac:dyDescent="0.2">
      <c r="A24" s="646" t="s">
        <v>717</v>
      </c>
      <c r="B24" s="52">
        <v>58773600</v>
      </c>
      <c r="C24" s="430" t="s">
        <v>714</v>
      </c>
      <c r="D24" s="52"/>
      <c r="E24" s="52">
        <v>58773600</v>
      </c>
      <c r="F24" s="53">
        <f t="shared" ref="F24:F53" si="1">B24-D24-E24</f>
        <v>0</v>
      </c>
    </row>
    <row r="25" spans="1:6" ht="33" customHeight="1" x14ac:dyDescent="0.2">
      <c r="A25" s="54" t="s">
        <v>718</v>
      </c>
      <c r="B25" s="653">
        <v>3000000</v>
      </c>
      <c r="C25" s="655" t="s">
        <v>714</v>
      </c>
      <c r="D25" s="653"/>
      <c r="E25" s="653">
        <v>3000000</v>
      </c>
      <c r="F25" s="53">
        <f t="shared" si="1"/>
        <v>0</v>
      </c>
    </row>
    <row r="26" spans="1:6" ht="23.25" customHeight="1" x14ac:dyDescent="0.2">
      <c r="A26" s="656" t="s">
        <v>766</v>
      </c>
      <c r="B26" s="657">
        <v>95000000</v>
      </c>
      <c r="C26" s="655" t="s">
        <v>714</v>
      </c>
      <c r="D26" s="658"/>
      <c r="E26" s="657">
        <v>95000000</v>
      </c>
      <c r="F26" s="53">
        <f t="shared" si="1"/>
        <v>0</v>
      </c>
    </row>
    <row r="27" spans="1:6" s="51" customFormat="1" ht="18" customHeight="1" x14ac:dyDescent="0.2">
      <c r="A27" s="659" t="s">
        <v>767</v>
      </c>
      <c r="B27" s="657">
        <v>34000000</v>
      </c>
      <c r="C27" s="655" t="s">
        <v>714</v>
      </c>
      <c r="D27" s="658"/>
      <c r="E27" s="657">
        <v>34000000</v>
      </c>
      <c r="F27" s="53">
        <f t="shared" si="1"/>
        <v>0</v>
      </c>
    </row>
    <row r="28" spans="1:6" x14ac:dyDescent="0.2">
      <c r="A28" s="660" t="s">
        <v>768</v>
      </c>
      <c r="B28" s="657">
        <v>508000</v>
      </c>
      <c r="C28" s="655" t="s">
        <v>714</v>
      </c>
      <c r="D28" s="658"/>
      <c r="E28" s="657">
        <v>508000</v>
      </c>
      <c r="F28" s="53">
        <f t="shared" si="1"/>
        <v>0</v>
      </c>
    </row>
    <row r="29" spans="1:6" ht="24" x14ac:dyDescent="0.2">
      <c r="A29" s="656" t="s">
        <v>769</v>
      </c>
      <c r="B29" s="657">
        <v>2000000</v>
      </c>
      <c r="C29" s="655" t="s">
        <v>714</v>
      </c>
      <c r="D29" s="658"/>
      <c r="E29" s="657">
        <v>2000000</v>
      </c>
      <c r="F29" s="53">
        <f t="shared" si="1"/>
        <v>0</v>
      </c>
    </row>
    <row r="30" spans="1:6" x14ac:dyDescent="0.2">
      <c r="A30" s="656" t="s">
        <v>770</v>
      </c>
      <c r="B30" s="657">
        <v>3000000</v>
      </c>
      <c r="C30" s="655" t="s">
        <v>714</v>
      </c>
      <c r="D30" s="658"/>
      <c r="E30" s="657">
        <v>3000000</v>
      </c>
      <c r="F30" s="53">
        <f t="shared" si="1"/>
        <v>0</v>
      </c>
    </row>
    <row r="31" spans="1:6" x14ac:dyDescent="0.2">
      <c r="A31" s="656" t="s">
        <v>771</v>
      </c>
      <c r="B31" s="657">
        <v>2000000</v>
      </c>
      <c r="C31" s="655" t="s">
        <v>714</v>
      </c>
      <c r="D31" s="658"/>
      <c r="E31" s="657">
        <v>2000000</v>
      </c>
      <c r="F31" s="53">
        <f t="shared" si="1"/>
        <v>0</v>
      </c>
    </row>
    <row r="32" spans="1:6" x14ac:dyDescent="0.2">
      <c r="A32" s="656" t="s">
        <v>772</v>
      </c>
      <c r="B32" s="657">
        <v>30000000</v>
      </c>
      <c r="C32" s="655" t="s">
        <v>714</v>
      </c>
      <c r="D32" s="658"/>
      <c r="E32" s="657">
        <v>30000000</v>
      </c>
      <c r="F32" s="53">
        <f t="shared" si="1"/>
        <v>0</v>
      </c>
    </row>
    <row r="33" spans="1:6" x14ac:dyDescent="0.2">
      <c r="A33" s="656" t="s">
        <v>773</v>
      </c>
      <c r="B33" s="657">
        <v>3000000</v>
      </c>
      <c r="C33" s="655" t="s">
        <v>714</v>
      </c>
      <c r="D33" s="658"/>
      <c r="E33" s="657">
        <v>3000000</v>
      </c>
      <c r="F33" s="53">
        <f t="shared" si="1"/>
        <v>0</v>
      </c>
    </row>
    <row r="34" spans="1:6" x14ac:dyDescent="0.2">
      <c r="A34" s="660" t="s">
        <v>774</v>
      </c>
      <c r="B34" s="657">
        <v>8000000</v>
      </c>
      <c r="C34" s="655" t="s">
        <v>714</v>
      </c>
      <c r="D34" s="658"/>
      <c r="E34" s="657">
        <v>8000000</v>
      </c>
      <c r="F34" s="53">
        <f t="shared" si="1"/>
        <v>0</v>
      </c>
    </row>
    <row r="35" spans="1:6" x14ac:dyDescent="0.2">
      <c r="A35" s="656" t="s">
        <v>775</v>
      </c>
      <c r="B35" s="657">
        <v>4000000</v>
      </c>
      <c r="C35" s="655" t="s">
        <v>714</v>
      </c>
      <c r="D35" s="658"/>
      <c r="E35" s="657">
        <v>4000000</v>
      </c>
      <c r="F35" s="53">
        <f t="shared" si="1"/>
        <v>0</v>
      </c>
    </row>
    <row r="36" spans="1:6" x14ac:dyDescent="0.2">
      <c r="A36" s="656" t="s">
        <v>776</v>
      </c>
      <c r="B36" s="657">
        <v>1000000</v>
      </c>
      <c r="C36" s="655" t="s">
        <v>714</v>
      </c>
      <c r="D36" s="658"/>
      <c r="E36" s="657">
        <v>1000000</v>
      </c>
      <c r="F36" s="53">
        <f t="shared" si="1"/>
        <v>0</v>
      </c>
    </row>
    <row r="37" spans="1:6" x14ac:dyDescent="0.2">
      <c r="A37" s="656" t="s">
        <v>777</v>
      </c>
      <c r="B37" s="657">
        <v>1357296</v>
      </c>
      <c r="C37" s="655" t="s">
        <v>714</v>
      </c>
      <c r="D37" s="658"/>
      <c r="E37" s="657">
        <v>1357296</v>
      </c>
      <c r="F37" s="53">
        <f t="shared" si="1"/>
        <v>0</v>
      </c>
    </row>
    <row r="38" spans="1:6" x14ac:dyDescent="0.2">
      <c r="A38" s="656" t="s">
        <v>778</v>
      </c>
      <c r="B38" s="657">
        <v>5000000</v>
      </c>
      <c r="C38" s="655" t="s">
        <v>714</v>
      </c>
      <c r="D38" s="658"/>
      <c r="E38" s="657">
        <v>5000000</v>
      </c>
      <c r="F38" s="53">
        <f t="shared" si="1"/>
        <v>0</v>
      </c>
    </row>
    <row r="39" spans="1:6" x14ac:dyDescent="0.2">
      <c r="A39" s="656" t="s">
        <v>779</v>
      </c>
      <c r="B39" s="657">
        <v>2600000</v>
      </c>
      <c r="C39" s="655" t="s">
        <v>714</v>
      </c>
      <c r="D39" s="658"/>
      <c r="E39" s="657">
        <v>2600000</v>
      </c>
      <c r="F39" s="53">
        <f t="shared" si="1"/>
        <v>0</v>
      </c>
    </row>
    <row r="40" spans="1:6" x14ac:dyDescent="0.2">
      <c r="A40" s="656" t="s">
        <v>780</v>
      </c>
      <c r="B40" s="657">
        <v>4000000</v>
      </c>
      <c r="C40" s="655" t="s">
        <v>714</v>
      </c>
      <c r="D40" s="658"/>
      <c r="E40" s="657">
        <v>4000000</v>
      </c>
      <c r="F40" s="53">
        <f t="shared" si="1"/>
        <v>0</v>
      </c>
    </row>
    <row r="41" spans="1:6" x14ac:dyDescent="0.2">
      <c r="A41" s="656" t="s">
        <v>781</v>
      </c>
      <c r="B41" s="657">
        <v>1200000</v>
      </c>
      <c r="C41" s="655" t="s">
        <v>714</v>
      </c>
      <c r="D41" s="658"/>
      <c r="E41" s="657">
        <v>1200000</v>
      </c>
      <c r="F41" s="53">
        <f t="shared" si="1"/>
        <v>0</v>
      </c>
    </row>
    <row r="42" spans="1:6" x14ac:dyDescent="0.2">
      <c r="A42" s="656" t="s">
        <v>782</v>
      </c>
      <c r="B42" s="657">
        <v>3100000</v>
      </c>
      <c r="C42" s="655" t="s">
        <v>714</v>
      </c>
      <c r="D42" s="658"/>
      <c r="E42" s="657">
        <v>3100000</v>
      </c>
      <c r="F42" s="53">
        <f t="shared" si="1"/>
        <v>0</v>
      </c>
    </row>
    <row r="43" spans="1:6" x14ac:dyDescent="0.2">
      <c r="A43" s="656" t="s">
        <v>783</v>
      </c>
      <c r="B43" s="657">
        <v>1300000</v>
      </c>
      <c r="C43" s="655" t="s">
        <v>714</v>
      </c>
      <c r="D43" s="658"/>
      <c r="E43" s="657">
        <v>1300000</v>
      </c>
      <c r="F43" s="53">
        <f t="shared" si="1"/>
        <v>0</v>
      </c>
    </row>
    <row r="44" spans="1:6" x14ac:dyDescent="0.2">
      <c r="A44" s="656" t="s">
        <v>784</v>
      </c>
      <c r="B44" s="657">
        <v>20000000</v>
      </c>
      <c r="C44" s="655" t="s">
        <v>714</v>
      </c>
      <c r="D44" s="658"/>
      <c r="E44" s="657">
        <v>20000000</v>
      </c>
      <c r="F44" s="53">
        <f t="shared" si="1"/>
        <v>0</v>
      </c>
    </row>
    <row r="45" spans="1:6" ht="24" x14ac:dyDescent="0.2">
      <c r="A45" s="656" t="s">
        <v>785</v>
      </c>
      <c r="B45" s="657">
        <v>4000000</v>
      </c>
      <c r="C45" s="655" t="s">
        <v>714</v>
      </c>
      <c r="D45" s="658"/>
      <c r="E45" s="657">
        <v>4000000</v>
      </c>
      <c r="F45" s="53">
        <f t="shared" si="1"/>
        <v>0</v>
      </c>
    </row>
    <row r="46" spans="1:6" x14ac:dyDescent="0.2">
      <c r="A46" s="660" t="s">
        <v>786</v>
      </c>
      <c r="B46" s="661">
        <v>5000000</v>
      </c>
      <c r="C46" s="655" t="s">
        <v>714</v>
      </c>
      <c r="D46" s="658"/>
      <c r="E46" s="661">
        <v>5000000</v>
      </c>
      <c r="F46" s="53">
        <f t="shared" si="1"/>
        <v>0</v>
      </c>
    </row>
    <row r="47" spans="1:6" x14ac:dyDescent="0.2">
      <c r="A47" s="660" t="s">
        <v>787</v>
      </c>
      <c r="B47" s="661">
        <v>300000</v>
      </c>
      <c r="C47" s="655" t="s">
        <v>714</v>
      </c>
      <c r="D47" s="658"/>
      <c r="E47" s="661">
        <v>300000</v>
      </c>
      <c r="F47" s="53">
        <f t="shared" si="1"/>
        <v>0</v>
      </c>
    </row>
    <row r="48" spans="1:6" x14ac:dyDescent="0.2">
      <c r="A48" s="660" t="s">
        <v>788</v>
      </c>
      <c r="B48" s="661">
        <v>3000000</v>
      </c>
      <c r="C48" s="655" t="s">
        <v>714</v>
      </c>
      <c r="D48" s="658"/>
      <c r="E48" s="661">
        <v>3000000</v>
      </c>
      <c r="F48" s="53">
        <f t="shared" si="1"/>
        <v>0</v>
      </c>
    </row>
    <row r="49" spans="1:6" x14ac:dyDescent="0.2">
      <c r="A49" s="660" t="s">
        <v>789</v>
      </c>
      <c r="B49" s="661">
        <v>1000000</v>
      </c>
      <c r="C49" s="655" t="s">
        <v>714</v>
      </c>
      <c r="D49" s="658"/>
      <c r="E49" s="661">
        <v>1000000</v>
      </c>
      <c r="F49" s="53">
        <f t="shared" si="1"/>
        <v>0</v>
      </c>
    </row>
    <row r="50" spans="1:6" x14ac:dyDescent="0.2">
      <c r="A50" s="660" t="s">
        <v>790</v>
      </c>
      <c r="B50" s="661">
        <v>1000000</v>
      </c>
      <c r="C50" s="655" t="s">
        <v>714</v>
      </c>
      <c r="D50" s="658"/>
      <c r="E50" s="661">
        <v>1000000</v>
      </c>
      <c r="F50" s="53">
        <f t="shared" si="1"/>
        <v>0</v>
      </c>
    </row>
    <row r="51" spans="1:6" x14ac:dyDescent="0.2">
      <c r="A51" s="660" t="s">
        <v>791</v>
      </c>
      <c r="B51" s="661">
        <v>6000000</v>
      </c>
      <c r="C51" s="655" t="s">
        <v>714</v>
      </c>
      <c r="D51" s="658"/>
      <c r="E51" s="661">
        <v>6000000</v>
      </c>
      <c r="F51" s="53">
        <f t="shared" si="1"/>
        <v>0</v>
      </c>
    </row>
    <row r="52" spans="1:6" x14ac:dyDescent="0.2">
      <c r="A52" s="660" t="s">
        <v>792</v>
      </c>
      <c r="B52" s="661">
        <v>8000000</v>
      </c>
      <c r="C52" s="655" t="s">
        <v>714</v>
      </c>
      <c r="D52" s="658"/>
      <c r="E52" s="661">
        <v>8000000</v>
      </c>
      <c r="F52" s="53">
        <f t="shared" si="1"/>
        <v>0</v>
      </c>
    </row>
    <row r="53" spans="1:6" x14ac:dyDescent="0.2">
      <c r="A53" s="660" t="s">
        <v>793</v>
      </c>
      <c r="B53" s="661">
        <v>2000000</v>
      </c>
      <c r="C53" s="655" t="s">
        <v>714</v>
      </c>
      <c r="D53" s="658"/>
      <c r="E53" s="661">
        <v>2000000</v>
      </c>
      <c r="F53" s="53">
        <f t="shared" si="1"/>
        <v>0</v>
      </c>
    </row>
    <row r="54" spans="1:6" ht="13.5" thickBot="1" x14ac:dyDescent="0.25">
      <c r="A54" s="662" t="s">
        <v>63</v>
      </c>
      <c r="B54" s="663">
        <f>SUM(B8:B53)</f>
        <v>993281949</v>
      </c>
      <c r="C54" s="664"/>
      <c r="D54" s="663">
        <f>SUM(D8:D25)</f>
        <v>500000</v>
      </c>
      <c r="E54" s="663">
        <f>SUM(E8:E53)</f>
        <v>942781949</v>
      </c>
      <c r="F54" s="665">
        <f>SUM(F8:F25)</f>
        <v>50000000</v>
      </c>
    </row>
  </sheetData>
  <mergeCells count="2">
    <mergeCell ref="A4:F4"/>
    <mergeCell ref="B2:F2"/>
  </mergeCells>
  <phoneticPr fontId="0" type="noConversion"/>
  <printOptions horizontalCentered="1"/>
  <pageMargins left="0.78740157480314965" right="0.78740157480314965" top="1.0236220472440944" bottom="0.98425196850393704" header="0.78740157480314965" footer="0.78740157480314965"/>
  <pageSetup paperSize="9" scale="105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92D050"/>
  </sheetPr>
  <dimension ref="A1:F13"/>
  <sheetViews>
    <sheetView zoomScale="90" zoomScaleNormal="90" workbookViewId="0">
      <selection activeCell="E18" sqref="E18"/>
    </sheetView>
  </sheetViews>
  <sheetFormatPr defaultRowHeight="12.75" x14ac:dyDescent="0.2"/>
  <cols>
    <col min="1" max="1" width="60.6640625" style="40" customWidth="1"/>
    <col min="2" max="2" width="15.6640625" style="39" customWidth="1"/>
    <col min="3" max="3" width="16.33203125" style="39" customWidth="1"/>
    <col min="4" max="4" width="18" style="39" customWidth="1"/>
    <col min="5" max="5" width="16.6640625" style="39" customWidth="1"/>
    <col min="6" max="6" width="18.83203125" style="39" customWidth="1"/>
    <col min="7" max="8" width="12.83203125" style="39" customWidth="1"/>
    <col min="9" max="9" width="13.83203125" style="39" customWidth="1"/>
    <col min="10" max="16384" width="9.33203125" style="39"/>
  </cols>
  <sheetData>
    <row r="1" spans="1:6" x14ac:dyDescent="0.2">
      <c r="A1" s="596"/>
      <c r="B1" s="584"/>
      <c r="C1" s="584"/>
      <c r="D1" s="584"/>
      <c r="E1" s="584"/>
      <c r="F1" s="584"/>
    </row>
    <row r="2" spans="1:6" ht="21.2" customHeight="1" x14ac:dyDescent="0.2">
      <c r="A2" s="596"/>
      <c r="B2" s="704" t="str">
        <f>CONCATENATE("7. melléklet ",ALAPADATOK!A7," ",ALAPADATOK!B7," ",ALAPADATOK!C7," ",ALAPADATOK!D7," ",ALAPADATOK!E7," ",ALAPADATOK!F7," ",ALAPADATOK!G7," ",ALAPADATOK!H7)</f>
        <v>7. melléklet a 2 / 2019 ( II.15. ) önkormányzati rendelethez</v>
      </c>
      <c r="C2" s="704"/>
      <c r="D2" s="704"/>
      <c r="E2" s="704"/>
      <c r="F2" s="704"/>
    </row>
    <row r="3" spans="1:6" x14ac:dyDescent="0.2">
      <c r="A3" s="596"/>
      <c r="B3" s="584"/>
      <c r="C3" s="584"/>
      <c r="D3" s="584"/>
      <c r="E3" s="584"/>
      <c r="F3" s="584"/>
    </row>
    <row r="4" spans="1:6" ht="24.75" customHeight="1" x14ac:dyDescent="0.2">
      <c r="A4" s="703" t="s">
        <v>1</v>
      </c>
      <c r="B4" s="703"/>
      <c r="C4" s="703"/>
      <c r="D4" s="703"/>
      <c r="E4" s="703"/>
      <c r="F4" s="703"/>
    </row>
    <row r="5" spans="1:6" ht="23.25" customHeight="1" thickBot="1" x14ac:dyDescent="0.3">
      <c r="A5" s="596"/>
      <c r="B5" s="584"/>
      <c r="C5" s="584"/>
      <c r="D5" s="584"/>
      <c r="E5" s="584"/>
      <c r="F5" s="597" t="str">
        <f>'KV_6.sz.mell.'!F5</f>
        <v>Forintban!</v>
      </c>
    </row>
    <row r="6" spans="1:6" s="42" customFormat="1" ht="48.75" customHeight="1" thickBot="1" x14ac:dyDescent="0.25">
      <c r="A6" s="598" t="s">
        <v>67</v>
      </c>
      <c r="B6" s="599" t="s">
        <v>65</v>
      </c>
      <c r="C6" s="599" t="s">
        <v>66</v>
      </c>
      <c r="D6" s="599" t="str">
        <f>+'KV_6.sz.mell.'!D6</f>
        <v>Felhasználás   2018. XII. 31-ig</v>
      </c>
      <c r="E6" s="599" t="str">
        <f>+'KV_6.sz.mell.'!E6</f>
        <v>2019. évi előirányzat</v>
      </c>
      <c r="F6" s="601" t="str">
        <f>+CONCATENATE(LEFT(KV_ÖSSZEFÜGGÉSEK!A5,4),". utáni szükséglet ",CHAR(10),"")</f>
        <v xml:space="preserve">2019. utáni szükséglet 
</v>
      </c>
    </row>
    <row r="7" spans="1:6" ht="15.2" customHeight="1" thickBot="1" x14ac:dyDescent="0.25">
      <c r="A7" s="48" t="s">
        <v>493</v>
      </c>
      <c r="B7" s="49" t="s">
        <v>494</v>
      </c>
      <c r="C7" s="49" t="s">
        <v>495</v>
      </c>
      <c r="D7" s="49" t="s">
        <v>497</v>
      </c>
      <c r="E7" s="49" t="s">
        <v>496</v>
      </c>
      <c r="F7" s="474" t="s">
        <v>562</v>
      </c>
    </row>
    <row r="8" spans="1:6" ht="15.95" customHeight="1" x14ac:dyDescent="0.25">
      <c r="A8" s="644" t="s">
        <v>695</v>
      </c>
      <c r="B8" s="52">
        <v>95133147</v>
      </c>
      <c r="C8" s="430" t="s">
        <v>714</v>
      </c>
      <c r="D8" s="52"/>
      <c r="E8" s="52">
        <v>95133147</v>
      </c>
      <c r="F8" s="53">
        <f>B8-D8-E8</f>
        <v>0</v>
      </c>
    </row>
    <row r="9" spans="1:6" ht="15.95" customHeight="1" x14ac:dyDescent="0.25">
      <c r="A9" s="644" t="s">
        <v>702</v>
      </c>
      <c r="B9" s="52">
        <v>18471833</v>
      </c>
      <c r="C9" s="430" t="s">
        <v>714</v>
      </c>
      <c r="D9" s="52"/>
      <c r="E9" s="52">
        <v>18471833</v>
      </c>
      <c r="F9" s="53">
        <f>B9-D9-E9</f>
        <v>0</v>
      </c>
    </row>
    <row r="10" spans="1:6" ht="15.95" customHeight="1" x14ac:dyDescent="0.25">
      <c r="A10" s="645" t="s">
        <v>710</v>
      </c>
      <c r="B10" s="52">
        <v>73007938</v>
      </c>
      <c r="C10" s="430" t="s">
        <v>714</v>
      </c>
      <c r="D10" s="52"/>
      <c r="E10" s="52">
        <v>73007938</v>
      </c>
      <c r="F10" s="53">
        <f>B10-D10-E10</f>
        <v>0</v>
      </c>
    </row>
    <row r="11" spans="1:6" ht="15.95" customHeight="1" x14ac:dyDescent="0.25">
      <c r="A11" s="645" t="s">
        <v>711</v>
      </c>
      <c r="B11" s="52">
        <v>5126500</v>
      </c>
      <c r="C11" s="430" t="s">
        <v>714</v>
      </c>
      <c r="D11" s="52"/>
      <c r="E11" s="52">
        <v>5126500</v>
      </c>
      <c r="F11" s="53">
        <f>B11-D11-E11</f>
        <v>0</v>
      </c>
    </row>
    <row r="12" spans="1:6" ht="15.95" customHeight="1" thickBot="1" x14ac:dyDescent="0.3">
      <c r="A12" s="645" t="s">
        <v>712</v>
      </c>
      <c r="B12" s="52">
        <v>19999560</v>
      </c>
      <c r="C12" s="430" t="s">
        <v>714</v>
      </c>
      <c r="D12" s="52"/>
      <c r="E12" s="52">
        <v>19999560</v>
      </c>
      <c r="F12" s="53">
        <f>B12-D12-E12</f>
        <v>0</v>
      </c>
    </row>
    <row r="13" spans="1:6" s="51" customFormat="1" ht="18" customHeight="1" thickBot="1" x14ac:dyDescent="0.25">
      <c r="A13" s="172" t="s">
        <v>63</v>
      </c>
      <c r="B13" s="173">
        <f>SUM(B8:B12)</f>
        <v>211738978</v>
      </c>
      <c r="C13" s="110"/>
      <c r="D13" s="173">
        <f>SUM(D8:D12)</f>
        <v>0</v>
      </c>
      <c r="E13" s="173">
        <f>SUM(E8:E12)</f>
        <v>211738978</v>
      </c>
      <c r="F13" s="55">
        <f>SUM(F8:F12)</f>
        <v>0</v>
      </c>
    </row>
  </sheetData>
  <mergeCells count="2">
    <mergeCell ref="A4:F4"/>
    <mergeCell ref="B2:F2"/>
  </mergeCells>
  <phoneticPr fontId="0" type="noConversion"/>
  <printOptions horizontalCentered="1"/>
  <pageMargins left="0.78740157480314965" right="0.78740157480314965" top="1.2204724409448819" bottom="0.98425196850393704" header="0.78740157480314965" footer="0.78740157480314965"/>
  <pageSetup paperSize="9" scale="95" orientation="landscape" horizontalDpi="300" verticalDpi="300" r:id="rId1"/>
  <headerFooter alignWithMargins="0">
    <oddHeader xml:space="preserve">&amp;R&amp;"Times New Roman CE,Félkövér dőlt"&amp;12 &amp;11 7. melléklet a ……/2018. (….) önkormányzati rendelethez&amp;"Times New Roman CE,Normál"&amp;10
  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92D050"/>
  </sheetPr>
  <dimension ref="A1:E174"/>
  <sheetViews>
    <sheetView zoomScale="120" zoomScaleNormal="120" workbookViewId="0">
      <selection activeCell="B5" sqref="B5:E5"/>
    </sheetView>
  </sheetViews>
  <sheetFormatPr defaultRowHeight="12.75" x14ac:dyDescent="0.2"/>
  <cols>
    <col min="1" max="1" width="38.6640625" customWidth="1"/>
    <col min="2" max="5" width="13.83203125" customWidth="1"/>
  </cols>
  <sheetData>
    <row r="1" spans="1:5" ht="15" x14ac:dyDescent="0.25">
      <c r="A1" s="680" t="str">
        <f>CONCATENATE("8. melléklet ",ALAPADATOK!A7," ",ALAPADATOK!B7," ",ALAPADATOK!C7," ",ALAPADATOK!D7," ",ALAPADATOK!E7," ",ALAPADATOK!F7," ",ALAPADATOK!G7," ",ALAPADATOK!H7)</f>
        <v>8. melléklet a 2 / 2019 ( II.15. ) önkormányzati rendelethez</v>
      </c>
      <c r="B1" s="707"/>
      <c r="C1" s="707"/>
      <c r="D1" s="707"/>
      <c r="E1" s="707"/>
    </row>
    <row r="2" spans="1:5" ht="11.1" customHeight="1" x14ac:dyDescent="0.25">
      <c r="A2" s="612"/>
      <c r="B2" s="613"/>
      <c r="C2" s="613"/>
      <c r="D2" s="613"/>
      <c r="E2" s="613"/>
    </row>
    <row r="3" spans="1:5" ht="15.75" x14ac:dyDescent="0.25">
      <c r="A3" s="706" t="s">
        <v>680</v>
      </c>
      <c r="B3" s="706"/>
      <c r="C3" s="706"/>
      <c r="D3" s="706"/>
      <c r="E3" s="706"/>
    </row>
    <row r="4" spans="1:5" ht="15.75" x14ac:dyDescent="0.25">
      <c r="A4" s="706" t="s">
        <v>681</v>
      </c>
      <c r="B4" s="706"/>
      <c r="C4" s="706"/>
      <c r="D4" s="706"/>
      <c r="E4" s="706"/>
    </row>
    <row r="5" spans="1:5" ht="15.75" x14ac:dyDescent="0.25">
      <c r="A5" s="517" t="s">
        <v>138</v>
      </c>
      <c r="B5" s="713" t="s">
        <v>763</v>
      </c>
      <c r="C5" s="713"/>
      <c r="D5" s="713"/>
      <c r="E5" s="713"/>
    </row>
    <row r="6" spans="1:5" ht="14.25" thickBot="1" x14ac:dyDescent="0.3">
      <c r="A6" s="147"/>
      <c r="B6" s="147"/>
      <c r="C6" s="147"/>
      <c r="D6" s="714" t="str">
        <f>'KV_7.sz.mell.'!F5</f>
        <v>Forintban!</v>
      </c>
      <c r="E6" s="714"/>
    </row>
    <row r="7" spans="1:5" ht="15.2" customHeight="1" thickBot="1" x14ac:dyDescent="0.25">
      <c r="A7" s="602" t="s">
        <v>131</v>
      </c>
      <c r="B7" s="603" t="str">
        <f>CONCATENATE((LEFT(KV_ÖSSZEFÜGGÉSEK!A5,4)),".")</f>
        <v>2019.</v>
      </c>
      <c r="C7" s="603" t="str">
        <f>CONCATENATE((LEFT(KV_ÖSSZEFÜGGÉSEK!A5,4))+1,".")</f>
        <v>2020.</v>
      </c>
      <c r="D7" s="603" t="str">
        <f>CONCATENATE((LEFT(KV_ÖSSZEFÜGGÉSEK!A5,4))+1,". után")</f>
        <v>2020. után</v>
      </c>
      <c r="E7" s="604" t="s">
        <v>51</v>
      </c>
    </row>
    <row r="8" spans="1:5" x14ac:dyDescent="0.2">
      <c r="A8" s="193" t="s">
        <v>132</v>
      </c>
      <c r="B8" s="76"/>
      <c r="C8" s="76"/>
      <c r="D8" s="76"/>
      <c r="E8" s="194">
        <f t="shared" ref="E8:E14" si="0">SUM(B8:D8)</f>
        <v>0</v>
      </c>
    </row>
    <row r="9" spans="1:5" x14ac:dyDescent="0.2">
      <c r="A9" s="195" t="s">
        <v>145</v>
      </c>
      <c r="B9" s="77"/>
      <c r="C9" s="77"/>
      <c r="D9" s="77"/>
      <c r="E9" s="196">
        <f t="shared" si="0"/>
        <v>0</v>
      </c>
    </row>
    <row r="10" spans="1:5" x14ac:dyDescent="0.2">
      <c r="A10" s="197" t="s">
        <v>133</v>
      </c>
      <c r="B10" s="78"/>
      <c r="C10" s="78"/>
      <c r="D10" s="78"/>
      <c r="E10" s="198">
        <f t="shared" si="0"/>
        <v>0</v>
      </c>
    </row>
    <row r="11" spans="1:5" x14ac:dyDescent="0.2">
      <c r="A11" s="197" t="s">
        <v>147</v>
      </c>
      <c r="B11" s="78"/>
      <c r="C11" s="78"/>
      <c r="D11" s="78"/>
      <c r="E11" s="198">
        <f t="shared" si="0"/>
        <v>0</v>
      </c>
    </row>
    <row r="12" spans="1:5" x14ac:dyDescent="0.2">
      <c r="A12" s="197" t="s">
        <v>134</v>
      </c>
      <c r="B12" s="78"/>
      <c r="C12" s="78"/>
      <c r="D12" s="78"/>
      <c r="E12" s="198">
        <f t="shared" si="0"/>
        <v>0</v>
      </c>
    </row>
    <row r="13" spans="1:5" x14ac:dyDescent="0.2">
      <c r="A13" s="197" t="s">
        <v>135</v>
      </c>
      <c r="B13" s="78"/>
      <c r="C13" s="78"/>
      <c r="D13" s="78"/>
      <c r="E13" s="198">
        <f t="shared" si="0"/>
        <v>0</v>
      </c>
    </row>
    <row r="14" spans="1:5" ht="13.5" thickBot="1" x14ac:dyDescent="0.25">
      <c r="A14" s="79"/>
      <c r="B14" s="80"/>
      <c r="C14" s="80"/>
      <c r="D14" s="80"/>
      <c r="E14" s="198">
        <f t="shared" si="0"/>
        <v>0</v>
      </c>
    </row>
    <row r="15" spans="1:5" ht="13.5" thickBot="1" x14ac:dyDescent="0.25">
      <c r="A15" s="199" t="s">
        <v>137</v>
      </c>
      <c r="B15" s="200">
        <f>B8+SUM(B10:B14)</f>
        <v>0</v>
      </c>
      <c r="C15" s="200">
        <f>C8+SUM(C10:C14)</f>
        <v>0</v>
      </c>
      <c r="D15" s="200">
        <f>D8+SUM(D10:D14)</f>
        <v>0</v>
      </c>
      <c r="E15" s="201">
        <f>E8+SUM(E10:E14)</f>
        <v>0</v>
      </c>
    </row>
    <row r="16" spans="1:5" ht="13.5" thickBot="1" x14ac:dyDescent="0.25">
      <c r="A16" s="46"/>
      <c r="B16" s="46"/>
      <c r="C16" s="46"/>
      <c r="D16" s="46"/>
      <c r="E16" s="46"/>
    </row>
    <row r="17" spans="1:5" ht="15.2" customHeight="1" thickBot="1" x14ac:dyDescent="0.25">
      <c r="A17" s="190" t="s">
        <v>136</v>
      </c>
      <c r="B17" s="191" t="str">
        <f>+B7</f>
        <v>2019.</v>
      </c>
      <c r="C17" s="191" t="str">
        <f>+C7</f>
        <v>2020.</v>
      </c>
      <c r="D17" s="191" t="str">
        <f>+D7</f>
        <v>2020. után</v>
      </c>
      <c r="E17" s="192" t="s">
        <v>51</v>
      </c>
    </row>
    <row r="18" spans="1:5" x14ac:dyDescent="0.2">
      <c r="A18" s="193" t="s">
        <v>141</v>
      </c>
      <c r="B18" s="76"/>
      <c r="C18" s="76"/>
      <c r="D18" s="76"/>
      <c r="E18" s="194">
        <f t="shared" ref="E18:E23" si="1">SUM(B18:D18)</f>
        <v>0</v>
      </c>
    </row>
    <row r="19" spans="1:5" x14ac:dyDescent="0.2">
      <c r="A19" s="202" t="s">
        <v>142</v>
      </c>
      <c r="B19" s="78"/>
      <c r="C19" s="78"/>
      <c r="D19" s="78"/>
      <c r="E19" s="198">
        <f t="shared" si="1"/>
        <v>0</v>
      </c>
    </row>
    <row r="20" spans="1:5" x14ac:dyDescent="0.2">
      <c r="A20" s="197" t="s">
        <v>143</v>
      </c>
      <c r="B20" s="78"/>
      <c r="C20" s="78"/>
      <c r="D20" s="78"/>
      <c r="E20" s="198">
        <f t="shared" si="1"/>
        <v>0</v>
      </c>
    </row>
    <row r="21" spans="1:5" x14ac:dyDescent="0.2">
      <c r="A21" s="197" t="s">
        <v>144</v>
      </c>
      <c r="B21" s="78"/>
      <c r="C21" s="78"/>
      <c r="D21" s="78"/>
      <c r="E21" s="198">
        <f t="shared" si="1"/>
        <v>0</v>
      </c>
    </row>
    <row r="22" spans="1:5" x14ac:dyDescent="0.2">
      <c r="A22" s="81"/>
      <c r="B22" s="78"/>
      <c r="C22" s="78"/>
      <c r="D22" s="78"/>
      <c r="E22" s="198">
        <f t="shared" si="1"/>
        <v>0</v>
      </c>
    </row>
    <row r="23" spans="1:5" ht="13.5" thickBot="1" x14ac:dyDescent="0.25">
      <c r="A23" s="79"/>
      <c r="B23" s="80"/>
      <c r="C23" s="80"/>
      <c r="D23" s="80"/>
      <c r="E23" s="198">
        <f t="shared" si="1"/>
        <v>0</v>
      </c>
    </row>
    <row r="24" spans="1:5" ht="13.5" thickBot="1" x14ac:dyDescent="0.25">
      <c r="A24" s="199" t="s">
        <v>53</v>
      </c>
      <c r="B24" s="200">
        <f>SUM(B18:B23)</f>
        <v>0</v>
      </c>
      <c r="C24" s="200">
        <f>SUM(C18:C23)</f>
        <v>0</v>
      </c>
      <c r="D24" s="200">
        <f>SUM(D18:D23)</f>
        <v>0</v>
      </c>
      <c r="E24" s="201">
        <f>SUM(E18:E23)</f>
        <v>0</v>
      </c>
    </row>
    <row r="26" spans="1:5" ht="15.75" x14ac:dyDescent="0.25">
      <c r="A26" s="517" t="s">
        <v>138</v>
      </c>
      <c r="B26" s="713"/>
      <c r="C26" s="713"/>
      <c r="D26" s="713"/>
      <c r="E26" s="713"/>
    </row>
    <row r="27" spans="1:5" ht="14.25" thickBot="1" x14ac:dyDescent="0.3">
      <c r="D27" s="715" t="str">
        <f>D6</f>
        <v>Forintban!</v>
      </c>
      <c r="E27" s="715"/>
    </row>
    <row r="28" spans="1:5" ht="13.5" thickBot="1" x14ac:dyDescent="0.25">
      <c r="A28" s="190" t="s">
        <v>131</v>
      </c>
      <c r="B28" s="191" t="str">
        <f>+B17</f>
        <v>2019.</v>
      </c>
      <c r="C28" s="191" t="str">
        <f>+C17</f>
        <v>2020.</v>
      </c>
      <c r="D28" s="191" t="str">
        <f>+D17</f>
        <v>2020. után</v>
      </c>
      <c r="E28" s="192" t="s">
        <v>51</v>
      </c>
    </row>
    <row r="29" spans="1:5" x14ac:dyDescent="0.2">
      <c r="A29" s="193" t="s">
        <v>132</v>
      </c>
      <c r="B29" s="76"/>
      <c r="C29" s="76"/>
      <c r="D29" s="76"/>
      <c r="E29" s="194">
        <f t="shared" ref="E29:E35" si="2">SUM(B29:D29)</f>
        <v>0</v>
      </c>
    </row>
    <row r="30" spans="1:5" x14ac:dyDescent="0.2">
      <c r="A30" s="195" t="s">
        <v>145</v>
      </c>
      <c r="B30" s="77"/>
      <c r="C30" s="77"/>
      <c r="D30" s="77"/>
      <c r="E30" s="196">
        <f t="shared" si="2"/>
        <v>0</v>
      </c>
    </row>
    <row r="31" spans="1:5" x14ac:dyDescent="0.2">
      <c r="A31" s="197" t="s">
        <v>133</v>
      </c>
      <c r="B31" s="78"/>
      <c r="C31" s="78"/>
      <c r="D31" s="78"/>
      <c r="E31" s="198">
        <f t="shared" si="2"/>
        <v>0</v>
      </c>
    </row>
    <row r="32" spans="1:5" x14ac:dyDescent="0.2">
      <c r="A32" s="197" t="s">
        <v>147</v>
      </c>
      <c r="B32" s="78"/>
      <c r="C32" s="78"/>
      <c r="D32" s="78"/>
      <c r="E32" s="198">
        <f t="shared" si="2"/>
        <v>0</v>
      </c>
    </row>
    <row r="33" spans="1:5" x14ac:dyDescent="0.2">
      <c r="A33" s="197" t="s">
        <v>134</v>
      </c>
      <c r="B33" s="78"/>
      <c r="C33" s="78"/>
      <c r="D33" s="78"/>
      <c r="E33" s="198">
        <f t="shared" si="2"/>
        <v>0</v>
      </c>
    </row>
    <row r="34" spans="1:5" x14ac:dyDescent="0.2">
      <c r="A34" s="197" t="s">
        <v>135</v>
      </c>
      <c r="B34" s="78"/>
      <c r="C34" s="78"/>
      <c r="D34" s="78"/>
      <c r="E34" s="198">
        <f t="shared" si="2"/>
        <v>0</v>
      </c>
    </row>
    <row r="35" spans="1:5" ht="13.5" thickBot="1" x14ac:dyDescent="0.25">
      <c r="A35" s="79"/>
      <c r="B35" s="80"/>
      <c r="C35" s="80"/>
      <c r="D35" s="80"/>
      <c r="E35" s="198">
        <f t="shared" si="2"/>
        <v>0</v>
      </c>
    </row>
    <row r="36" spans="1:5" ht="13.5" thickBot="1" x14ac:dyDescent="0.25">
      <c r="A36" s="199" t="s">
        <v>137</v>
      </c>
      <c r="B36" s="200">
        <f>B29+SUM(B31:B35)</f>
        <v>0</v>
      </c>
      <c r="C36" s="200">
        <f>C29+SUM(C31:C35)</f>
        <v>0</v>
      </c>
      <c r="D36" s="200">
        <f>D29+SUM(D31:D35)</f>
        <v>0</v>
      </c>
      <c r="E36" s="201">
        <f>E29+SUM(E31:E35)</f>
        <v>0</v>
      </c>
    </row>
    <row r="37" spans="1:5" ht="13.5" thickBot="1" x14ac:dyDescent="0.25">
      <c r="A37" s="46"/>
      <c r="B37" s="46"/>
      <c r="C37" s="46"/>
      <c r="D37" s="46"/>
      <c r="E37" s="46"/>
    </row>
    <row r="38" spans="1:5" ht="13.5" thickBot="1" x14ac:dyDescent="0.25">
      <c r="A38" s="190" t="s">
        <v>136</v>
      </c>
      <c r="B38" s="191" t="str">
        <f>+B28</f>
        <v>2019.</v>
      </c>
      <c r="C38" s="191" t="str">
        <f>+C28</f>
        <v>2020.</v>
      </c>
      <c r="D38" s="191" t="str">
        <f>+D28</f>
        <v>2020. után</v>
      </c>
      <c r="E38" s="192" t="s">
        <v>51</v>
      </c>
    </row>
    <row r="39" spans="1:5" x14ac:dyDescent="0.2">
      <c r="A39" s="193" t="s">
        <v>141</v>
      </c>
      <c r="B39" s="76"/>
      <c r="C39" s="76"/>
      <c r="D39" s="76"/>
      <c r="E39" s="194">
        <f>SUM(B39:D39)</f>
        <v>0</v>
      </c>
    </row>
    <row r="40" spans="1:5" x14ac:dyDescent="0.2">
      <c r="A40" s="202" t="s">
        <v>142</v>
      </c>
      <c r="B40" s="78"/>
      <c r="C40" s="78"/>
      <c r="D40" s="78"/>
      <c r="E40" s="198">
        <f>SUM(B40:D40)</f>
        <v>0</v>
      </c>
    </row>
    <row r="41" spans="1:5" x14ac:dyDescent="0.2">
      <c r="A41" s="197" t="s">
        <v>143</v>
      </c>
      <c r="B41" s="78"/>
      <c r="C41" s="78"/>
      <c r="D41" s="78"/>
      <c r="E41" s="198">
        <f>SUM(B41:D41)</f>
        <v>0</v>
      </c>
    </row>
    <row r="42" spans="1:5" x14ac:dyDescent="0.2">
      <c r="A42" s="197" t="s">
        <v>144</v>
      </c>
      <c r="B42" s="78"/>
      <c r="C42" s="78"/>
      <c r="D42" s="78"/>
      <c r="E42" s="198">
        <f>SUM(B42:D42)</f>
        <v>0</v>
      </c>
    </row>
    <row r="43" spans="1:5" ht="13.5" thickBot="1" x14ac:dyDescent="0.25">
      <c r="A43" s="79"/>
      <c r="B43" s="80"/>
      <c r="C43" s="80"/>
      <c r="D43" s="80"/>
      <c r="E43" s="198">
        <f>SUM(B43:D43)</f>
        <v>0</v>
      </c>
    </row>
    <row r="44" spans="1:5" ht="13.5" thickBot="1" x14ac:dyDescent="0.25">
      <c r="A44" s="199" t="s">
        <v>53</v>
      </c>
      <c r="B44" s="200">
        <f>SUM(B39:B43)</f>
        <v>0</v>
      </c>
      <c r="C44" s="200">
        <f>SUM(C39:C43)</f>
        <v>0</v>
      </c>
      <c r="D44" s="200">
        <f>SUM(D39:D43)</f>
        <v>0</v>
      </c>
      <c r="E44" s="201">
        <f>SUM(E39:E43)</f>
        <v>0</v>
      </c>
    </row>
    <row r="46" spans="1:5" ht="14.25" x14ac:dyDescent="0.2">
      <c r="A46" s="723" t="str">
        <f>+CONCATENATE("Önkormányzaton kívüli EU-s projektekhez történő hozzájárulás ",LEFT(KV_ÖSSZEFÜGGÉSEK!A5,4),". évi előirányzat")</f>
        <v>Önkormányzaton kívüli EU-s projektekhez történő hozzájárulás 2019. évi előirányzat</v>
      </c>
      <c r="B46" s="723"/>
      <c r="C46" s="723"/>
      <c r="D46" s="723"/>
      <c r="E46" s="723"/>
    </row>
    <row r="47" spans="1:5" ht="13.5" thickBot="1" x14ac:dyDescent="0.25"/>
    <row r="48" spans="1:5" ht="13.5" thickBot="1" x14ac:dyDescent="0.25">
      <c r="A48" s="710" t="s">
        <v>139</v>
      </c>
      <c r="B48" s="711"/>
      <c r="C48" s="712"/>
      <c r="D48" s="708" t="s">
        <v>565</v>
      </c>
      <c r="E48" s="709"/>
    </row>
    <row r="49" spans="1:5" x14ac:dyDescent="0.2">
      <c r="A49" s="726"/>
      <c r="B49" s="727"/>
      <c r="C49" s="728"/>
      <c r="D49" s="719"/>
      <c r="E49" s="720"/>
    </row>
    <row r="50" spans="1:5" ht="13.5" thickBot="1" x14ac:dyDescent="0.25">
      <c r="A50" s="729"/>
      <c r="B50" s="730"/>
      <c r="C50" s="731"/>
      <c r="D50" s="721"/>
      <c r="E50" s="722"/>
    </row>
    <row r="51" spans="1:5" ht="13.5" thickBot="1" x14ac:dyDescent="0.25">
      <c r="A51" s="716" t="s">
        <v>53</v>
      </c>
      <c r="B51" s="717"/>
      <c r="C51" s="718"/>
      <c r="D51" s="724">
        <f>SUM(D49:E50)</f>
        <v>0</v>
      </c>
      <c r="E51" s="725"/>
    </row>
    <row r="52" spans="1:5" x14ac:dyDescent="0.2">
      <c r="A52" s="147"/>
      <c r="B52" s="147"/>
      <c r="C52" s="147"/>
      <c r="D52" s="147"/>
      <c r="E52" s="147"/>
    </row>
    <row r="53" spans="1:5" x14ac:dyDescent="0.2">
      <c r="A53" s="147"/>
      <c r="B53" s="147"/>
      <c r="C53" s="147"/>
      <c r="D53" s="147"/>
      <c r="E53" s="147"/>
    </row>
    <row r="54" spans="1:5" x14ac:dyDescent="0.2">
      <c r="A54" s="147"/>
      <c r="B54" s="147"/>
      <c r="C54" s="147"/>
      <c r="D54" s="147"/>
      <c r="E54" s="147"/>
    </row>
    <row r="55" spans="1:5" x14ac:dyDescent="0.2">
      <c r="A55" s="147"/>
      <c r="B55" s="147"/>
      <c r="C55" s="147"/>
      <c r="D55" s="147"/>
      <c r="E55" s="147"/>
    </row>
    <row r="56" spans="1:5" x14ac:dyDescent="0.2">
      <c r="A56" s="147"/>
      <c r="B56" s="147"/>
      <c r="C56" s="147"/>
      <c r="D56" s="147"/>
      <c r="E56" s="147"/>
    </row>
    <row r="57" spans="1:5" x14ac:dyDescent="0.2">
      <c r="A57" s="147"/>
      <c r="B57" s="147"/>
      <c r="C57" s="147"/>
      <c r="D57" s="147"/>
      <c r="E57" s="147"/>
    </row>
    <row r="58" spans="1:5" x14ac:dyDescent="0.2">
      <c r="A58" s="147"/>
      <c r="B58" s="147"/>
      <c r="C58" s="147"/>
      <c r="D58" s="147"/>
      <c r="E58" s="147"/>
    </row>
    <row r="59" spans="1:5" x14ac:dyDescent="0.2">
      <c r="A59" s="147"/>
      <c r="B59" s="147"/>
      <c r="C59" s="147"/>
      <c r="D59" s="147"/>
      <c r="E59" s="147"/>
    </row>
    <row r="60" spans="1:5" x14ac:dyDescent="0.2">
      <c r="A60" s="147"/>
      <c r="B60" s="147"/>
      <c r="C60" s="147"/>
      <c r="D60" s="147"/>
      <c r="E60" s="147"/>
    </row>
    <row r="61" spans="1:5" x14ac:dyDescent="0.2">
      <c r="A61" s="147"/>
      <c r="B61" s="147"/>
      <c r="C61" s="147"/>
      <c r="D61" s="147"/>
      <c r="E61" s="147"/>
    </row>
    <row r="62" spans="1:5" x14ac:dyDescent="0.2">
      <c r="A62" s="147"/>
      <c r="B62" s="147"/>
      <c r="C62" s="147"/>
      <c r="D62" s="147"/>
      <c r="E62" s="147"/>
    </row>
    <row r="63" spans="1:5" x14ac:dyDescent="0.2">
      <c r="A63" s="147"/>
      <c r="B63" s="147"/>
      <c r="C63" s="147"/>
      <c r="D63" s="147"/>
      <c r="E63" s="147"/>
    </row>
    <row r="64" spans="1:5" x14ac:dyDescent="0.2">
      <c r="A64" s="147"/>
      <c r="B64" s="147"/>
      <c r="C64" s="147"/>
      <c r="D64" s="147"/>
      <c r="E64" s="147"/>
    </row>
    <row r="65" spans="1:5" x14ac:dyDescent="0.2">
      <c r="A65" s="147"/>
      <c r="B65" s="147"/>
      <c r="C65" s="147"/>
      <c r="D65" s="147"/>
      <c r="E65" s="147"/>
    </row>
    <row r="66" spans="1:5" x14ac:dyDescent="0.2">
      <c r="A66" s="147"/>
      <c r="B66" s="147"/>
      <c r="C66" s="147"/>
      <c r="D66" s="147"/>
      <c r="E66" s="147"/>
    </row>
    <row r="67" spans="1:5" x14ac:dyDescent="0.2">
      <c r="A67" s="147"/>
      <c r="B67" s="147"/>
      <c r="C67" s="147"/>
      <c r="D67" s="147"/>
      <c r="E67" s="147"/>
    </row>
    <row r="68" spans="1:5" x14ac:dyDescent="0.2">
      <c r="A68" s="147"/>
      <c r="B68" s="147"/>
      <c r="C68" s="147"/>
      <c r="D68" s="147"/>
      <c r="E68" s="147"/>
    </row>
    <row r="69" spans="1:5" x14ac:dyDescent="0.2">
      <c r="A69" s="147"/>
      <c r="B69" s="147"/>
      <c r="C69" s="147"/>
      <c r="D69" s="147"/>
      <c r="E69" s="147"/>
    </row>
    <row r="70" spans="1:5" x14ac:dyDescent="0.2">
      <c r="A70" s="147"/>
      <c r="B70" s="147"/>
      <c r="C70" s="147"/>
      <c r="D70" s="147"/>
      <c r="E70" s="147"/>
    </row>
    <row r="71" spans="1:5" x14ac:dyDescent="0.2">
      <c r="A71" s="147"/>
      <c r="B71" s="147"/>
      <c r="C71" s="147"/>
      <c r="D71" s="147"/>
      <c r="E71" s="147"/>
    </row>
    <row r="72" spans="1:5" x14ac:dyDescent="0.2">
      <c r="A72" s="147"/>
      <c r="B72" s="147"/>
      <c r="C72" s="147"/>
      <c r="D72" s="147"/>
      <c r="E72" s="147"/>
    </row>
    <row r="73" spans="1:5" x14ac:dyDescent="0.2">
      <c r="A73" s="147"/>
      <c r="B73" s="147"/>
      <c r="C73" s="147"/>
      <c r="D73" s="147"/>
      <c r="E73" s="147"/>
    </row>
    <row r="74" spans="1:5" x14ac:dyDescent="0.2">
      <c r="A74" s="147"/>
      <c r="B74" s="147"/>
      <c r="C74" s="147"/>
      <c r="D74" s="147"/>
      <c r="E74" s="147"/>
    </row>
    <row r="75" spans="1:5" x14ac:dyDescent="0.2">
      <c r="A75" s="147"/>
      <c r="B75" s="147"/>
      <c r="C75" s="147"/>
      <c r="D75" s="147"/>
      <c r="E75" s="147"/>
    </row>
    <row r="76" spans="1:5" x14ac:dyDescent="0.2">
      <c r="A76" s="147"/>
      <c r="B76" s="147"/>
      <c r="C76" s="147"/>
      <c r="D76" s="147"/>
      <c r="E76" s="147"/>
    </row>
    <row r="77" spans="1:5" x14ac:dyDescent="0.2">
      <c r="A77" s="147"/>
      <c r="B77" s="147"/>
      <c r="C77" s="147"/>
      <c r="D77" s="147"/>
      <c r="E77" s="147"/>
    </row>
    <row r="78" spans="1:5" x14ac:dyDescent="0.2">
      <c r="A78" s="147"/>
      <c r="B78" s="147"/>
      <c r="C78" s="147"/>
      <c r="D78" s="147"/>
      <c r="E78" s="147"/>
    </row>
    <row r="79" spans="1:5" x14ac:dyDescent="0.2">
      <c r="A79" s="147"/>
      <c r="B79" s="147"/>
      <c r="C79" s="147"/>
      <c r="D79" s="147"/>
      <c r="E79" s="147"/>
    </row>
    <row r="80" spans="1:5" x14ac:dyDescent="0.2">
      <c r="A80" s="147"/>
      <c r="B80" s="147"/>
      <c r="C80" s="147"/>
      <c r="D80" s="147"/>
      <c r="E80" s="147"/>
    </row>
    <row r="81" spans="1:5" x14ac:dyDescent="0.2">
      <c r="A81" s="147"/>
      <c r="B81" s="147"/>
      <c r="C81" s="147"/>
      <c r="D81" s="147"/>
      <c r="E81" s="147"/>
    </row>
    <row r="82" spans="1:5" x14ac:dyDescent="0.2">
      <c r="A82" s="147"/>
      <c r="B82" s="147"/>
      <c r="C82" s="147"/>
      <c r="D82" s="147"/>
      <c r="E82" s="147"/>
    </row>
    <row r="83" spans="1:5" x14ac:dyDescent="0.2">
      <c r="A83" s="147"/>
      <c r="B83" s="147"/>
      <c r="C83" s="147"/>
      <c r="D83" s="147"/>
      <c r="E83" s="147"/>
    </row>
    <row r="84" spans="1:5" x14ac:dyDescent="0.2">
      <c r="A84" s="147"/>
      <c r="B84" s="147"/>
      <c r="C84" s="147"/>
      <c r="D84" s="147"/>
      <c r="E84" s="147"/>
    </row>
    <row r="85" spans="1:5" x14ac:dyDescent="0.2">
      <c r="A85" s="147"/>
      <c r="B85" s="147"/>
      <c r="C85" s="147"/>
      <c r="D85" s="147"/>
      <c r="E85" s="147"/>
    </row>
    <row r="86" spans="1:5" x14ac:dyDescent="0.2">
      <c r="A86" s="147"/>
      <c r="B86" s="147"/>
      <c r="C86" s="147"/>
      <c r="D86" s="147"/>
      <c r="E86" s="147"/>
    </row>
    <row r="87" spans="1:5" x14ac:dyDescent="0.2">
      <c r="A87" s="147"/>
      <c r="B87" s="147"/>
      <c r="C87" s="147"/>
      <c r="D87" s="147"/>
      <c r="E87" s="147"/>
    </row>
    <row r="88" spans="1:5" x14ac:dyDescent="0.2">
      <c r="A88" s="147"/>
      <c r="B88" s="147"/>
      <c r="C88" s="147"/>
      <c r="D88" s="147"/>
      <c r="E88" s="147"/>
    </row>
    <row r="89" spans="1:5" x14ac:dyDescent="0.2">
      <c r="A89" s="147"/>
      <c r="B89" s="147"/>
      <c r="C89" s="147"/>
      <c r="D89" s="147"/>
      <c r="E89" s="147"/>
    </row>
    <row r="90" spans="1:5" x14ac:dyDescent="0.2">
      <c r="A90" s="147"/>
      <c r="B90" s="147"/>
      <c r="C90" s="147"/>
      <c r="D90" s="147"/>
      <c r="E90" s="147"/>
    </row>
    <row r="91" spans="1:5" x14ac:dyDescent="0.2">
      <c r="A91" s="147"/>
      <c r="B91" s="147"/>
      <c r="C91" s="147"/>
      <c r="D91" s="147"/>
      <c r="E91" s="147"/>
    </row>
    <row r="92" spans="1:5" x14ac:dyDescent="0.2">
      <c r="A92" s="147"/>
      <c r="B92" s="147"/>
      <c r="C92" s="147"/>
      <c r="D92" s="147"/>
      <c r="E92" s="147"/>
    </row>
    <row r="93" spans="1:5" x14ac:dyDescent="0.2">
      <c r="A93" s="147"/>
      <c r="B93" s="147"/>
      <c r="C93" s="147"/>
      <c r="D93" s="147"/>
      <c r="E93" s="147"/>
    </row>
    <row r="94" spans="1:5" x14ac:dyDescent="0.2">
      <c r="A94" s="147"/>
      <c r="B94" s="147"/>
      <c r="C94" s="147"/>
      <c r="D94" s="147"/>
      <c r="E94" s="147"/>
    </row>
    <row r="95" spans="1:5" x14ac:dyDescent="0.2">
      <c r="A95" s="147"/>
      <c r="B95" s="147"/>
      <c r="C95" s="147"/>
      <c r="D95" s="147"/>
      <c r="E95" s="147"/>
    </row>
    <row r="96" spans="1:5" x14ac:dyDescent="0.2">
      <c r="A96" s="147"/>
      <c r="B96" s="147"/>
      <c r="C96" s="147"/>
      <c r="D96" s="147"/>
      <c r="E96" s="147"/>
    </row>
    <row r="97" spans="1:5" x14ac:dyDescent="0.2">
      <c r="A97" s="147"/>
      <c r="B97" s="147"/>
      <c r="C97" s="147"/>
      <c r="D97" s="147"/>
      <c r="E97" s="147"/>
    </row>
    <row r="98" spans="1:5" x14ac:dyDescent="0.2">
      <c r="A98" s="147"/>
      <c r="B98" s="147"/>
      <c r="C98" s="147"/>
      <c r="D98" s="147"/>
      <c r="E98" s="147"/>
    </row>
    <row r="99" spans="1:5" x14ac:dyDescent="0.2">
      <c r="A99" s="147"/>
      <c r="B99" s="147"/>
      <c r="C99" s="147"/>
      <c r="D99" s="147"/>
      <c r="E99" s="147"/>
    </row>
    <row r="100" spans="1:5" x14ac:dyDescent="0.2">
      <c r="A100" s="147"/>
      <c r="B100" s="147"/>
      <c r="C100" s="147"/>
      <c r="D100" s="147"/>
      <c r="E100" s="147"/>
    </row>
    <row r="101" spans="1:5" x14ac:dyDescent="0.2">
      <c r="A101" s="147"/>
      <c r="B101" s="147"/>
      <c r="C101" s="147"/>
      <c r="D101" s="147"/>
      <c r="E101" s="147"/>
    </row>
    <row r="102" spans="1:5" x14ac:dyDescent="0.2">
      <c r="A102" s="147"/>
      <c r="B102" s="147"/>
      <c r="C102" s="147"/>
      <c r="D102" s="147"/>
      <c r="E102" s="147"/>
    </row>
    <row r="103" spans="1:5" x14ac:dyDescent="0.2">
      <c r="A103" s="147"/>
      <c r="B103" s="147"/>
      <c r="C103" s="147"/>
      <c r="D103" s="147"/>
      <c r="E103" s="147"/>
    </row>
    <row r="104" spans="1:5" x14ac:dyDescent="0.2">
      <c r="A104" s="147"/>
      <c r="B104" s="147"/>
      <c r="C104" s="147"/>
      <c r="D104" s="147"/>
      <c r="E104" s="147"/>
    </row>
    <row r="105" spans="1:5" x14ac:dyDescent="0.2">
      <c r="A105" s="147"/>
      <c r="B105" s="147"/>
      <c r="C105" s="147"/>
      <c r="D105" s="147"/>
      <c r="E105" s="147"/>
    </row>
    <row r="106" spans="1:5" x14ac:dyDescent="0.2">
      <c r="A106" s="147"/>
      <c r="B106" s="147"/>
      <c r="C106" s="147"/>
      <c r="D106" s="147"/>
      <c r="E106" s="147"/>
    </row>
    <row r="107" spans="1:5" x14ac:dyDescent="0.2">
      <c r="A107" s="147"/>
      <c r="B107" s="147"/>
      <c r="C107" s="147"/>
      <c r="D107" s="147"/>
      <c r="E107" s="147"/>
    </row>
    <row r="108" spans="1:5" x14ac:dyDescent="0.2">
      <c r="A108" s="147"/>
      <c r="B108" s="147"/>
      <c r="C108" s="147"/>
      <c r="D108" s="147"/>
      <c r="E108" s="147"/>
    </row>
    <row r="109" spans="1:5" x14ac:dyDescent="0.2">
      <c r="A109" s="147"/>
      <c r="B109" s="147"/>
      <c r="C109" s="147"/>
      <c r="D109" s="147"/>
      <c r="E109" s="147"/>
    </row>
    <row r="110" spans="1:5" x14ac:dyDescent="0.2">
      <c r="A110" s="147"/>
      <c r="B110" s="147"/>
      <c r="C110" s="147"/>
      <c r="D110" s="147"/>
      <c r="E110" s="147"/>
    </row>
    <row r="111" spans="1:5" x14ac:dyDescent="0.2">
      <c r="A111" s="147"/>
      <c r="B111" s="147"/>
      <c r="C111" s="147"/>
      <c r="D111" s="147"/>
      <c r="E111" s="147"/>
    </row>
    <row r="112" spans="1:5" x14ac:dyDescent="0.2">
      <c r="A112" s="147"/>
      <c r="B112" s="147"/>
      <c r="C112" s="147"/>
      <c r="D112" s="147"/>
      <c r="E112" s="147"/>
    </row>
    <row r="113" spans="1:5" x14ac:dyDescent="0.2">
      <c r="A113" s="147"/>
      <c r="B113" s="147"/>
      <c r="C113" s="147"/>
      <c r="D113" s="147"/>
      <c r="E113" s="147"/>
    </row>
    <row r="114" spans="1:5" x14ac:dyDescent="0.2">
      <c r="A114" s="147"/>
      <c r="B114" s="147"/>
      <c r="C114" s="147"/>
      <c r="D114" s="147"/>
      <c r="E114" s="147"/>
    </row>
    <row r="115" spans="1:5" x14ac:dyDescent="0.2">
      <c r="A115" s="147"/>
      <c r="B115" s="147"/>
      <c r="C115" s="147"/>
      <c r="D115" s="147"/>
      <c r="E115" s="147"/>
    </row>
    <row r="116" spans="1:5" x14ac:dyDescent="0.2">
      <c r="A116" s="147"/>
      <c r="B116" s="147"/>
      <c r="C116" s="147"/>
      <c r="D116" s="147"/>
      <c r="E116" s="147"/>
    </row>
    <row r="117" spans="1:5" x14ac:dyDescent="0.2">
      <c r="A117" s="147"/>
      <c r="B117" s="147"/>
      <c r="C117" s="147"/>
      <c r="D117" s="147"/>
      <c r="E117" s="147"/>
    </row>
    <row r="118" spans="1:5" x14ac:dyDescent="0.2">
      <c r="A118" s="147"/>
      <c r="B118" s="147"/>
      <c r="C118" s="147"/>
      <c r="D118" s="147"/>
      <c r="E118" s="147"/>
    </row>
    <row r="119" spans="1:5" x14ac:dyDescent="0.2">
      <c r="A119" s="147"/>
      <c r="B119" s="147"/>
      <c r="C119" s="147"/>
      <c r="D119" s="147"/>
      <c r="E119" s="147"/>
    </row>
    <row r="120" spans="1:5" x14ac:dyDescent="0.2">
      <c r="A120" s="147"/>
      <c r="B120" s="147"/>
      <c r="C120" s="147"/>
      <c r="D120" s="147"/>
      <c r="E120" s="147"/>
    </row>
    <row r="121" spans="1:5" x14ac:dyDescent="0.2">
      <c r="A121" s="147"/>
      <c r="B121" s="147"/>
      <c r="C121" s="147"/>
      <c r="D121" s="147"/>
      <c r="E121" s="147"/>
    </row>
    <row r="122" spans="1:5" x14ac:dyDescent="0.2">
      <c r="A122" s="147"/>
      <c r="B122" s="147"/>
      <c r="C122" s="147"/>
      <c r="D122" s="147"/>
      <c r="E122" s="147"/>
    </row>
    <row r="123" spans="1:5" x14ac:dyDescent="0.2">
      <c r="A123" s="147"/>
      <c r="B123" s="147"/>
      <c r="C123" s="147"/>
      <c r="D123" s="147"/>
      <c r="E123" s="147"/>
    </row>
    <row r="124" spans="1:5" x14ac:dyDescent="0.2">
      <c r="A124" s="147"/>
      <c r="B124" s="147"/>
      <c r="C124" s="147"/>
      <c r="D124" s="147"/>
      <c r="E124" s="147"/>
    </row>
    <row r="125" spans="1:5" x14ac:dyDescent="0.2">
      <c r="A125" s="147"/>
      <c r="B125" s="147"/>
      <c r="C125" s="147"/>
      <c r="D125" s="147"/>
      <c r="E125" s="147"/>
    </row>
    <row r="126" spans="1:5" x14ac:dyDescent="0.2">
      <c r="A126" s="147"/>
      <c r="B126" s="147"/>
      <c r="C126" s="147"/>
      <c r="D126" s="147"/>
      <c r="E126" s="147"/>
    </row>
    <row r="127" spans="1:5" x14ac:dyDescent="0.2">
      <c r="A127" s="147"/>
      <c r="B127" s="147"/>
      <c r="C127" s="147"/>
      <c r="D127" s="147"/>
      <c r="E127" s="147"/>
    </row>
    <row r="128" spans="1:5" x14ac:dyDescent="0.2">
      <c r="A128" s="147"/>
      <c r="B128" s="147"/>
      <c r="C128" s="147"/>
      <c r="D128" s="147"/>
      <c r="E128" s="147"/>
    </row>
    <row r="129" spans="1:5" x14ac:dyDescent="0.2">
      <c r="A129" s="147"/>
      <c r="B129" s="147"/>
      <c r="C129" s="147"/>
      <c r="D129" s="147"/>
      <c r="E129" s="147"/>
    </row>
    <row r="130" spans="1:5" x14ac:dyDescent="0.2">
      <c r="A130" s="147"/>
      <c r="B130" s="147"/>
      <c r="C130" s="147"/>
      <c r="D130" s="147"/>
      <c r="E130" s="147"/>
    </row>
    <row r="131" spans="1:5" x14ac:dyDescent="0.2">
      <c r="A131" s="147"/>
      <c r="B131" s="147"/>
      <c r="C131" s="147"/>
      <c r="D131" s="147"/>
      <c r="E131" s="147"/>
    </row>
    <row r="132" spans="1:5" x14ac:dyDescent="0.2">
      <c r="A132" s="147"/>
      <c r="B132" s="147"/>
      <c r="C132" s="147"/>
      <c r="D132" s="147"/>
      <c r="E132" s="147"/>
    </row>
    <row r="133" spans="1:5" x14ac:dyDescent="0.2">
      <c r="A133" s="147"/>
      <c r="B133" s="147"/>
      <c r="C133" s="147"/>
      <c r="D133" s="147"/>
      <c r="E133" s="147"/>
    </row>
    <row r="134" spans="1:5" x14ac:dyDescent="0.2">
      <c r="A134" s="147"/>
      <c r="B134" s="147"/>
      <c r="C134" s="147"/>
      <c r="D134" s="147"/>
      <c r="E134" s="147"/>
    </row>
    <row r="135" spans="1:5" x14ac:dyDescent="0.2">
      <c r="A135" s="147"/>
      <c r="B135" s="147"/>
      <c r="C135" s="147"/>
      <c r="D135" s="147"/>
      <c r="E135" s="147"/>
    </row>
    <row r="136" spans="1:5" x14ac:dyDescent="0.2">
      <c r="A136" s="147"/>
      <c r="B136" s="147"/>
      <c r="C136" s="147"/>
      <c r="D136" s="147"/>
      <c r="E136" s="147"/>
    </row>
    <row r="137" spans="1:5" x14ac:dyDescent="0.2">
      <c r="A137" s="147"/>
      <c r="B137" s="147"/>
      <c r="C137" s="147"/>
      <c r="D137" s="147"/>
      <c r="E137" s="147"/>
    </row>
    <row r="138" spans="1:5" x14ac:dyDescent="0.2">
      <c r="A138" s="147"/>
      <c r="B138" s="147"/>
      <c r="C138" s="147"/>
      <c r="D138" s="147"/>
      <c r="E138" s="147"/>
    </row>
    <row r="139" spans="1:5" x14ac:dyDescent="0.2">
      <c r="A139" s="147"/>
      <c r="B139" s="147"/>
      <c r="C139" s="147"/>
      <c r="D139" s="147"/>
      <c r="E139" s="147"/>
    </row>
    <row r="140" spans="1:5" x14ac:dyDescent="0.2">
      <c r="A140" s="147"/>
      <c r="B140" s="147"/>
      <c r="C140" s="147"/>
      <c r="D140" s="147"/>
      <c r="E140" s="147"/>
    </row>
    <row r="141" spans="1:5" x14ac:dyDescent="0.2">
      <c r="A141" s="147"/>
      <c r="B141" s="147"/>
      <c r="C141" s="147"/>
      <c r="D141" s="147"/>
      <c r="E141" s="147"/>
    </row>
    <row r="142" spans="1:5" x14ac:dyDescent="0.2">
      <c r="A142" s="147"/>
      <c r="B142" s="147"/>
      <c r="C142" s="147"/>
      <c r="D142" s="147"/>
      <c r="E142" s="147"/>
    </row>
    <row r="143" spans="1:5" x14ac:dyDescent="0.2">
      <c r="A143" s="147"/>
      <c r="B143" s="147"/>
      <c r="C143" s="147"/>
      <c r="D143" s="147"/>
      <c r="E143" s="147"/>
    </row>
    <row r="144" spans="1:5" x14ac:dyDescent="0.2">
      <c r="A144" s="147"/>
      <c r="B144" s="147"/>
      <c r="C144" s="147"/>
      <c r="D144" s="147"/>
      <c r="E144" s="147"/>
    </row>
    <row r="145" spans="1:5" x14ac:dyDescent="0.2">
      <c r="A145" s="147"/>
      <c r="B145" s="147"/>
      <c r="C145" s="147"/>
      <c r="D145" s="147"/>
      <c r="E145" s="147"/>
    </row>
    <row r="146" spans="1:5" x14ac:dyDescent="0.2">
      <c r="A146" s="147"/>
      <c r="B146" s="147"/>
      <c r="C146" s="147"/>
      <c r="D146" s="147"/>
      <c r="E146" s="147"/>
    </row>
    <row r="147" spans="1:5" x14ac:dyDescent="0.2">
      <c r="A147" s="147"/>
      <c r="B147" s="147"/>
      <c r="C147" s="147"/>
      <c r="D147" s="147"/>
      <c r="E147" s="147"/>
    </row>
    <row r="148" spans="1:5" x14ac:dyDescent="0.2">
      <c r="A148" s="147"/>
      <c r="B148" s="147"/>
      <c r="C148" s="147"/>
      <c r="D148" s="147"/>
      <c r="E148" s="147"/>
    </row>
    <row r="149" spans="1:5" x14ac:dyDescent="0.2">
      <c r="A149" s="147"/>
      <c r="B149" s="147"/>
      <c r="C149" s="147"/>
      <c r="D149" s="147"/>
      <c r="E149" s="147"/>
    </row>
    <row r="150" spans="1:5" x14ac:dyDescent="0.2">
      <c r="A150" s="147"/>
      <c r="B150" s="147"/>
      <c r="C150" s="147"/>
      <c r="D150" s="147"/>
      <c r="E150" s="147"/>
    </row>
    <row r="151" spans="1:5" x14ac:dyDescent="0.2">
      <c r="A151" s="147"/>
      <c r="B151" s="147"/>
      <c r="C151" s="147"/>
      <c r="D151" s="147"/>
      <c r="E151" s="147"/>
    </row>
    <row r="152" spans="1:5" x14ac:dyDescent="0.2">
      <c r="A152" s="147"/>
      <c r="B152" s="147"/>
      <c r="C152" s="147"/>
      <c r="D152" s="147"/>
      <c r="E152" s="147"/>
    </row>
    <row r="153" spans="1:5" x14ac:dyDescent="0.2">
      <c r="A153" s="147"/>
      <c r="B153" s="147"/>
      <c r="C153" s="147"/>
      <c r="D153" s="147"/>
      <c r="E153" s="147"/>
    </row>
    <row r="154" spans="1:5" x14ac:dyDescent="0.2">
      <c r="A154" s="147"/>
      <c r="B154" s="147"/>
      <c r="C154" s="147"/>
      <c r="D154" s="147"/>
      <c r="E154" s="147"/>
    </row>
    <row r="155" spans="1:5" x14ac:dyDescent="0.2">
      <c r="A155" s="147"/>
      <c r="B155" s="147"/>
      <c r="C155" s="147"/>
      <c r="D155" s="147"/>
      <c r="E155" s="147"/>
    </row>
    <row r="156" spans="1:5" x14ac:dyDescent="0.2">
      <c r="A156" s="147"/>
      <c r="B156" s="147"/>
      <c r="C156" s="147"/>
      <c r="D156" s="147"/>
      <c r="E156" s="147"/>
    </row>
    <row r="157" spans="1:5" x14ac:dyDescent="0.2">
      <c r="A157" s="147"/>
      <c r="B157" s="147"/>
      <c r="C157" s="147"/>
      <c r="D157" s="147"/>
      <c r="E157" s="147"/>
    </row>
    <row r="158" spans="1:5" x14ac:dyDescent="0.2">
      <c r="A158" s="147"/>
      <c r="B158" s="147"/>
      <c r="C158" s="147"/>
      <c r="D158" s="147"/>
      <c r="E158" s="147"/>
    </row>
    <row r="159" spans="1:5" x14ac:dyDescent="0.2">
      <c r="A159" s="147"/>
      <c r="B159" s="147"/>
      <c r="C159" s="147"/>
      <c r="D159" s="147"/>
      <c r="E159" s="147"/>
    </row>
    <row r="160" spans="1:5" x14ac:dyDescent="0.2">
      <c r="A160" s="147"/>
      <c r="B160" s="147"/>
      <c r="C160" s="147"/>
      <c r="D160" s="147"/>
      <c r="E160" s="147"/>
    </row>
    <row r="161" spans="1:5" x14ac:dyDescent="0.2">
      <c r="A161" s="147"/>
      <c r="B161" s="147"/>
      <c r="C161" s="147"/>
      <c r="D161" s="147"/>
      <c r="E161" s="147"/>
    </row>
    <row r="162" spans="1:5" x14ac:dyDescent="0.2">
      <c r="A162" s="147"/>
      <c r="B162" s="147"/>
      <c r="C162" s="147"/>
      <c r="D162" s="147"/>
      <c r="E162" s="147"/>
    </row>
    <row r="163" spans="1:5" x14ac:dyDescent="0.2">
      <c r="A163" s="147"/>
      <c r="B163" s="147"/>
      <c r="C163" s="147"/>
      <c r="D163" s="147"/>
      <c r="E163" s="147"/>
    </row>
    <row r="164" spans="1:5" x14ac:dyDescent="0.2">
      <c r="A164" s="147"/>
      <c r="B164" s="147"/>
      <c r="C164" s="147"/>
      <c r="D164" s="147"/>
      <c r="E164" s="147"/>
    </row>
    <row r="165" spans="1:5" x14ac:dyDescent="0.2">
      <c r="A165" s="147"/>
      <c r="B165" s="147"/>
      <c r="C165" s="147"/>
      <c r="D165" s="147"/>
      <c r="E165" s="147"/>
    </row>
    <row r="166" spans="1:5" x14ac:dyDescent="0.2">
      <c r="A166" s="147"/>
      <c r="B166" s="147"/>
      <c r="C166" s="147"/>
      <c r="D166" s="147"/>
      <c r="E166" s="147"/>
    </row>
    <row r="167" spans="1:5" x14ac:dyDescent="0.2">
      <c r="A167" s="147"/>
      <c r="B167" s="147"/>
      <c r="C167" s="147"/>
      <c r="D167" s="147"/>
      <c r="E167" s="147"/>
    </row>
    <row r="168" spans="1:5" x14ac:dyDescent="0.2">
      <c r="A168" s="147"/>
      <c r="B168" s="147"/>
      <c r="C168" s="147"/>
      <c r="D168" s="147"/>
      <c r="E168" s="147"/>
    </row>
    <row r="169" spans="1:5" x14ac:dyDescent="0.2">
      <c r="A169" s="147"/>
      <c r="B169" s="147"/>
      <c r="C169" s="147"/>
      <c r="D169" s="147"/>
      <c r="E169" s="147"/>
    </row>
    <row r="170" spans="1:5" x14ac:dyDescent="0.2">
      <c r="A170" s="147"/>
      <c r="B170" s="147"/>
      <c r="C170" s="147"/>
      <c r="D170" s="147"/>
      <c r="E170" s="147"/>
    </row>
    <row r="171" spans="1:5" x14ac:dyDescent="0.2">
      <c r="A171" s="147"/>
      <c r="B171" s="147"/>
      <c r="C171" s="147"/>
      <c r="D171" s="147"/>
      <c r="E171" s="147"/>
    </row>
    <row r="172" spans="1:5" x14ac:dyDescent="0.2">
      <c r="A172" s="147"/>
      <c r="B172" s="147"/>
      <c r="C172" s="147"/>
      <c r="D172" s="147"/>
      <c r="E172" s="147"/>
    </row>
    <row r="173" spans="1:5" x14ac:dyDescent="0.2">
      <c r="A173" s="147"/>
      <c r="B173" s="147"/>
      <c r="C173" s="147"/>
      <c r="D173" s="147"/>
      <c r="E173" s="147"/>
    </row>
    <row r="174" spans="1:5" x14ac:dyDescent="0.2">
      <c r="A174" s="147"/>
      <c r="B174" s="147"/>
      <c r="C174" s="147"/>
      <c r="D174" s="147"/>
      <c r="E174" s="147"/>
    </row>
  </sheetData>
  <sheetProtection sheet="1"/>
  <mergeCells count="16">
    <mergeCell ref="A51:C51"/>
    <mergeCell ref="D49:E49"/>
    <mergeCell ref="D50:E50"/>
    <mergeCell ref="A46:E46"/>
    <mergeCell ref="D51:E51"/>
    <mergeCell ref="A49:C49"/>
    <mergeCell ref="A50:C50"/>
    <mergeCell ref="A3:E3"/>
    <mergeCell ref="A4:E4"/>
    <mergeCell ref="A1:E1"/>
    <mergeCell ref="D48:E48"/>
    <mergeCell ref="A48:C48"/>
    <mergeCell ref="B5:E5"/>
    <mergeCell ref="B26:E26"/>
    <mergeCell ref="D6:E6"/>
    <mergeCell ref="D27:E27"/>
  </mergeCells>
  <phoneticPr fontId="29" type="noConversion"/>
  <conditionalFormatting sqref="B44:D44 D51:E51 E29:E36 B36:D36 E39:E44 B24:E24 E8:E15 B15:D15 E18:E23">
    <cfRule type="cellIs" dxfId="1" priority="1" stopIfTrue="1" operator="equal">
      <formula>0</formula>
    </cfRule>
  </conditionalFormatting>
  <printOptions horizontalCentered="1"/>
  <pageMargins left="0.78740157480314965" right="0.78740157480314965" top="1.3779527559055118" bottom="0.98425196850393704" header="0.78740157480314965" footer="0.78740157480314965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Munka4">
    <tabColor rgb="FF92D050"/>
  </sheetPr>
  <dimension ref="A1:K179"/>
  <sheetViews>
    <sheetView topLeftCell="A121" zoomScale="120" zoomScaleNormal="120" zoomScaleSheetLayoutView="85" workbookViewId="0">
      <selection activeCell="C99" sqref="C99"/>
    </sheetView>
  </sheetViews>
  <sheetFormatPr defaultRowHeight="12.75" x14ac:dyDescent="0.2"/>
  <cols>
    <col min="1" max="1" width="19.5" style="362" customWidth="1"/>
    <col min="2" max="2" width="72" style="363" customWidth="1"/>
    <col min="3" max="3" width="25" style="364" customWidth="1"/>
    <col min="4" max="16384" width="9.33203125" style="3"/>
  </cols>
  <sheetData>
    <row r="1" spans="1:3" s="2" customFormat="1" ht="16.5" customHeight="1" thickBot="1" x14ac:dyDescent="0.25">
      <c r="A1" s="555"/>
      <c r="B1" s="556"/>
      <c r="C1" s="550" t="str">
        <f>CONCATENATE("9.1. melléklet ",ALAPADATOK!A7," ",ALAPADATOK!B7," ",ALAPADATOK!C7," ",ALAPADATOK!D7," ",ALAPADATOK!E7," ",ALAPADATOK!F7," ",ALAPADATOK!G7," ",ALAPADATOK!H7)</f>
        <v>9.1. melléklet a 2 / 2019 ( II.15. ) önkormányzati rendelethez</v>
      </c>
    </row>
    <row r="2" spans="1:3" s="82" customFormat="1" ht="21.2" customHeight="1" x14ac:dyDescent="0.2">
      <c r="A2" s="557" t="s">
        <v>61</v>
      </c>
      <c r="B2" s="558" t="str">
        <f>CONCATENATE(ALAPADATOK!A3)</f>
        <v>DABAS VÁROS ÖNKORMÁNYZATA</v>
      </c>
      <c r="C2" s="559" t="s">
        <v>54</v>
      </c>
    </row>
    <row r="3" spans="1:3" s="82" customFormat="1" ht="16.5" thickBot="1" x14ac:dyDescent="0.25">
      <c r="A3" s="560" t="s">
        <v>203</v>
      </c>
      <c r="B3" s="561" t="s">
        <v>398</v>
      </c>
      <c r="C3" s="562" t="s">
        <v>54</v>
      </c>
    </row>
    <row r="4" spans="1:3" s="83" customFormat="1" ht="15.95" customHeight="1" thickBot="1" x14ac:dyDescent="0.3">
      <c r="A4" s="563"/>
      <c r="B4" s="563"/>
      <c r="C4" s="564" t="str">
        <f>'KV_7.sz.mell.'!F5</f>
        <v>Forintban!</v>
      </c>
    </row>
    <row r="5" spans="1:3" ht="13.5" thickBot="1" x14ac:dyDescent="0.25">
      <c r="A5" s="565" t="s">
        <v>205</v>
      </c>
      <c r="B5" s="566" t="s">
        <v>563</v>
      </c>
      <c r="C5" s="567" t="s">
        <v>55</v>
      </c>
    </row>
    <row r="6" spans="1:3" s="56" customFormat="1" ht="12.95" customHeight="1" thickBot="1" x14ac:dyDescent="0.25">
      <c r="A6" s="568"/>
      <c r="B6" s="569" t="s">
        <v>493</v>
      </c>
      <c r="C6" s="570" t="s">
        <v>494</v>
      </c>
    </row>
    <row r="7" spans="1:3" s="56" customFormat="1" ht="15.95" customHeight="1" thickBot="1" x14ac:dyDescent="0.25">
      <c r="A7" s="571"/>
      <c r="B7" s="572" t="s">
        <v>56</v>
      </c>
      <c r="C7" s="573"/>
    </row>
    <row r="8" spans="1:3" s="56" customFormat="1" ht="12" customHeight="1" thickBot="1" x14ac:dyDescent="0.25">
      <c r="A8" s="30" t="s">
        <v>18</v>
      </c>
      <c r="B8" s="21" t="s">
        <v>252</v>
      </c>
      <c r="C8" s="274">
        <f>+C9+C10+C11+C12+C13+C14</f>
        <v>905656407</v>
      </c>
    </row>
    <row r="9" spans="1:3" s="84" customFormat="1" ht="12" customHeight="1" x14ac:dyDescent="0.2">
      <c r="A9" s="400" t="s">
        <v>98</v>
      </c>
      <c r="B9" s="385" t="s">
        <v>253</v>
      </c>
      <c r="C9" s="277">
        <v>172534022</v>
      </c>
    </row>
    <row r="10" spans="1:3" s="85" customFormat="1" ht="12" customHeight="1" x14ac:dyDescent="0.2">
      <c r="A10" s="401" t="s">
        <v>99</v>
      </c>
      <c r="B10" s="386" t="s">
        <v>254</v>
      </c>
      <c r="C10" s="276">
        <v>437309484</v>
      </c>
    </row>
    <row r="11" spans="1:3" s="85" customFormat="1" ht="12" customHeight="1" x14ac:dyDescent="0.2">
      <c r="A11" s="401" t="s">
        <v>100</v>
      </c>
      <c r="B11" s="386" t="s">
        <v>550</v>
      </c>
      <c r="C11" s="276">
        <v>275225961</v>
      </c>
    </row>
    <row r="12" spans="1:3" s="85" customFormat="1" ht="12" customHeight="1" x14ac:dyDescent="0.2">
      <c r="A12" s="401" t="s">
        <v>101</v>
      </c>
      <c r="B12" s="386" t="s">
        <v>256</v>
      </c>
      <c r="C12" s="276">
        <v>20586940</v>
      </c>
    </row>
    <row r="13" spans="1:3" s="85" customFormat="1" ht="12" customHeight="1" x14ac:dyDescent="0.2">
      <c r="A13" s="401" t="s">
        <v>148</v>
      </c>
      <c r="B13" s="386" t="s">
        <v>506</v>
      </c>
      <c r="C13" s="276"/>
    </row>
    <row r="14" spans="1:3" s="84" customFormat="1" ht="12" customHeight="1" thickBot="1" x14ac:dyDescent="0.25">
      <c r="A14" s="402" t="s">
        <v>102</v>
      </c>
      <c r="B14" s="512" t="s">
        <v>576</v>
      </c>
      <c r="C14" s="276"/>
    </row>
    <row r="15" spans="1:3" s="84" customFormat="1" ht="12" customHeight="1" thickBot="1" x14ac:dyDescent="0.25">
      <c r="A15" s="30" t="s">
        <v>19</v>
      </c>
      <c r="B15" s="269" t="s">
        <v>257</v>
      </c>
      <c r="C15" s="274">
        <f>+C16+C17+C18+C19+C20</f>
        <v>4300000</v>
      </c>
    </row>
    <row r="16" spans="1:3" s="84" customFormat="1" ht="12" customHeight="1" x14ac:dyDescent="0.2">
      <c r="A16" s="400" t="s">
        <v>104</v>
      </c>
      <c r="B16" s="385" t="s">
        <v>258</v>
      </c>
      <c r="C16" s="277"/>
    </row>
    <row r="17" spans="1:3" s="84" customFormat="1" ht="12" customHeight="1" x14ac:dyDescent="0.2">
      <c r="A17" s="401" t="s">
        <v>105</v>
      </c>
      <c r="B17" s="386" t="s">
        <v>259</v>
      </c>
      <c r="C17" s="276"/>
    </row>
    <row r="18" spans="1:3" s="84" customFormat="1" ht="12" customHeight="1" x14ac:dyDescent="0.2">
      <c r="A18" s="401" t="s">
        <v>106</v>
      </c>
      <c r="B18" s="386" t="s">
        <v>422</v>
      </c>
      <c r="C18" s="276"/>
    </row>
    <row r="19" spans="1:3" s="84" customFormat="1" ht="12" customHeight="1" x14ac:dyDescent="0.2">
      <c r="A19" s="401" t="s">
        <v>107</v>
      </c>
      <c r="B19" s="386" t="s">
        <v>423</v>
      </c>
      <c r="C19" s="276"/>
    </row>
    <row r="20" spans="1:3" s="84" customFormat="1" ht="12" customHeight="1" x14ac:dyDescent="0.2">
      <c r="A20" s="401" t="s">
        <v>108</v>
      </c>
      <c r="B20" s="386" t="s">
        <v>260</v>
      </c>
      <c r="C20" s="276">
        <v>4300000</v>
      </c>
    </row>
    <row r="21" spans="1:3" s="85" customFormat="1" ht="12" customHeight="1" thickBot="1" x14ac:dyDescent="0.25">
      <c r="A21" s="402" t="s">
        <v>117</v>
      </c>
      <c r="B21" s="512" t="s">
        <v>577</v>
      </c>
      <c r="C21" s="278"/>
    </row>
    <row r="22" spans="1:3" s="85" customFormat="1" ht="12" customHeight="1" thickBot="1" x14ac:dyDescent="0.25">
      <c r="A22" s="30" t="s">
        <v>20</v>
      </c>
      <c r="B22" s="21" t="s">
        <v>262</v>
      </c>
      <c r="C22" s="274">
        <f>+C23+C24+C25+C26+C27</f>
        <v>384801977</v>
      </c>
    </row>
    <row r="23" spans="1:3" s="85" customFormat="1" ht="12" customHeight="1" x14ac:dyDescent="0.2">
      <c r="A23" s="400" t="s">
        <v>87</v>
      </c>
      <c r="B23" s="385" t="s">
        <v>263</v>
      </c>
      <c r="C23" s="277"/>
    </row>
    <row r="24" spans="1:3" s="84" customFormat="1" ht="12" customHeight="1" x14ac:dyDescent="0.2">
      <c r="A24" s="401" t="s">
        <v>88</v>
      </c>
      <c r="B24" s="386" t="s">
        <v>264</v>
      </c>
      <c r="C24" s="276"/>
    </row>
    <row r="25" spans="1:3" s="85" customFormat="1" ht="12" customHeight="1" x14ac:dyDescent="0.2">
      <c r="A25" s="401" t="s">
        <v>89</v>
      </c>
      <c r="B25" s="386" t="s">
        <v>424</v>
      </c>
      <c r="C25" s="276"/>
    </row>
    <row r="26" spans="1:3" s="85" customFormat="1" ht="12" customHeight="1" x14ac:dyDescent="0.2">
      <c r="A26" s="401" t="s">
        <v>90</v>
      </c>
      <c r="B26" s="386" t="s">
        <v>425</v>
      </c>
      <c r="C26" s="276"/>
    </row>
    <row r="27" spans="1:3" s="85" customFormat="1" ht="12" customHeight="1" x14ac:dyDescent="0.2">
      <c r="A27" s="401" t="s">
        <v>171</v>
      </c>
      <c r="B27" s="386" t="s">
        <v>265</v>
      </c>
      <c r="C27" s="276">
        <v>384801977</v>
      </c>
    </row>
    <row r="28" spans="1:3" s="85" customFormat="1" ht="12" customHeight="1" thickBot="1" x14ac:dyDescent="0.25">
      <c r="A28" s="402" t="s">
        <v>172</v>
      </c>
      <c r="B28" s="512" t="s">
        <v>569</v>
      </c>
      <c r="C28" s="513"/>
    </row>
    <row r="29" spans="1:3" s="85" customFormat="1" ht="12" customHeight="1" thickBot="1" x14ac:dyDescent="0.25">
      <c r="A29" s="30" t="s">
        <v>173</v>
      </c>
      <c r="B29" s="21" t="s">
        <v>560</v>
      </c>
      <c r="C29" s="280">
        <f>+C30+C34+C35+C36</f>
        <v>1190000000</v>
      </c>
    </row>
    <row r="30" spans="1:3" s="85" customFormat="1" ht="12" customHeight="1" x14ac:dyDescent="0.2">
      <c r="A30" s="400" t="s">
        <v>268</v>
      </c>
      <c r="B30" s="385" t="s">
        <v>555</v>
      </c>
      <c r="C30" s="383">
        <f>+C31+C32+C33</f>
        <v>954000000</v>
      </c>
    </row>
    <row r="31" spans="1:3" s="85" customFormat="1" ht="12" customHeight="1" x14ac:dyDescent="0.2">
      <c r="A31" s="401" t="s">
        <v>269</v>
      </c>
      <c r="B31" s="386" t="s">
        <v>556</v>
      </c>
      <c r="C31" s="276">
        <v>2000000</v>
      </c>
    </row>
    <row r="32" spans="1:3" s="85" customFormat="1" ht="12" customHeight="1" x14ac:dyDescent="0.2">
      <c r="A32" s="401" t="s">
        <v>270</v>
      </c>
      <c r="B32" s="386" t="s">
        <v>557</v>
      </c>
      <c r="C32" s="276">
        <v>950000000</v>
      </c>
    </row>
    <row r="33" spans="1:3" s="85" customFormat="1" ht="12" customHeight="1" x14ac:dyDescent="0.2">
      <c r="A33" s="401" t="s">
        <v>271</v>
      </c>
      <c r="B33" s="386" t="s">
        <v>558</v>
      </c>
      <c r="C33" s="276">
        <v>2000000</v>
      </c>
    </row>
    <row r="34" spans="1:3" s="85" customFormat="1" ht="12" customHeight="1" x14ac:dyDescent="0.2">
      <c r="A34" s="401" t="s">
        <v>552</v>
      </c>
      <c r="B34" s="386" t="s">
        <v>272</v>
      </c>
      <c r="C34" s="276">
        <v>105000000</v>
      </c>
    </row>
    <row r="35" spans="1:3" s="85" customFormat="1" ht="12" customHeight="1" x14ac:dyDescent="0.2">
      <c r="A35" s="401" t="s">
        <v>553</v>
      </c>
      <c r="B35" s="386" t="s">
        <v>273</v>
      </c>
      <c r="C35" s="276">
        <v>131000000</v>
      </c>
    </row>
    <row r="36" spans="1:3" s="85" customFormat="1" ht="12" customHeight="1" thickBot="1" x14ac:dyDescent="0.25">
      <c r="A36" s="402" t="s">
        <v>554</v>
      </c>
      <c r="B36" s="469" t="s">
        <v>274</v>
      </c>
      <c r="C36" s="278"/>
    </row>
    <row r="37" spans="1:3" s="85" customFormat="1" ht="12" customHeight="1" thickBot="1" x14ac:dyDescent="0.25">
      <c r="A37" s="30" t="s">
        <v>22</v>
      </c>
      <c r="B37" s="21" t="s">
        <v>434</v>
      </c>
      <c r="C37" s="274">
        <f>SUM(C38:C48)</f>
        <v>154789198</v>
      </c>
    </row>
    <row r="38" spans="1:3" s="85" customFormat="1" ht="12" customHeight="1" x14ac:dyDescent="0.2">
      <c r="A38" s="400" t="s">
        <v>91</v>
      </c>
      <c r="B38" s="385" t="s">
        <v>277</v>
      </c>
      <c r="C38" s="277"/>
    </row>
    <row r="39" spans="1:3" s="85" customFormat="1" ht="12" customHeight="1" x14ac:dyDescent="0.2">
      <c r="A39" s="401" t="s">
        <v>92</v>
      </c>
      <c r="B39" s="386" t="s">
        <v>278</v>
      </c>
      <c r="C39" s="276">
        <v>113639000</v>
      </c>
    </row>
    <row r="40" spans="1:3" s="85" customFormat="1" ht="12" customHeight="1" x14ac:dyDescent="0.2">
      <c r="A40" s="401" t="s">
        <v>93</v>
      </c>
      <c r="B40" s="386" t="s">
        <v>279</v>
      </c>
      <c r="C40" s="276">
        <v>12000000</v>
      </c>
    </row>
    <row r="41" spans="1:3" s="85" customFormat="1" ht="12" customHeight="1" x14ac:dyDescent="0.2">
      <c r="A41" s="401" t="s">
        <v>175</v>
      </c>
      <c r="B41" s="386" t="s">
        <v>280</v>
      </c>
      <c r="C41" s="276"/>
    </row>
    <row r="42" spans="1:3" s="85" customFormat="1" ht="12" customHeight="1" x14ac:dyDescent="0.2">
      <c r="A42" s="401" t="s">
        <v>176</v>
      </c>
      <c r="B42" s="386" t="s">
        <v>281</v>
      </c>
      <c r="C42" s="276">
        <v>8000000</v>
      </c>
    </row>
    <row r="43" spans="1:3" s="85" customFormat="1" ht="12" customHeight="1" x14ac:dyDescent="0.2">
      <c r="A43" s="401" t="s">
        <v>177</v>
      </c>
      <c r="B43" s="386" t="s">
        <v>282</v>
      </c>
      <c r="C43" s="276">
        <v>20150198</v>
      </c>
    </row>
    <row r="44" spans="1:3" s="85" customFormat="1" ht="12" customHeight="1" x14ac:dyDescent="0.2">
      <c r="A44" s="401" t="s">
        <v>178</v>
      </c>
      <c r="B44" s="386" t="s">
        <v>283</v>
      </c>
      <c r="C44" s="276"/>
    </row>
    <row r="45" spans="1:3" s="85" customFormat="1" ht="12" customHeight="1" x14ac:dyDescent="0.2">
      <c r="A45" s="401" t="s">
        <v>179</v>
      </c>
      <c r="B45" s="386" t="s">
        <v>559</v>
      </c>
      <c r="C45" s="276">
        <v>1000000</v>
      </c>
    </row>
    <row r="46" spans="1:3" s="85" customFormat="1" ht="12" customHeight="1" x14ac:dyDescent="0.2">
      <c r="A46" s="401" t="s">
        <v>275</v>
      </c>
      <c r="B46" s="386" t="s">
        <v>285</v>
      </c>
      <c r="C46" s="279"/>
    </row>
    <row r="47" spans="1:3" s="85" customFormat="1" ht="12" customHeight="1" x14ac:dyDescent="0.2">
      <c r="A47" s="402" t="s">
        <v>276</v>
      </c>
      <c r="B47" s="387" t="s">
        <v>436</v>
      </c>
      <c r="C47" s="375"/>
    </row>
    <row r="48" spans="1:3" s="85" customFormat="1" ht="12" customHeight="1" thickBot="1" x14ac:dyDescent="0.25">
      <c r="A48" s="402" t="s">
        <v>435</v>
      </c>
      <c r="B48" s="512" t="s">
        <v>578</v>
      </c>
      <c r="C48" s="515"/>
    </row>
    <row r="49" spans="1:3" s="85" customFormat="1" ht="12" customHeight="1" thickBot="1" x14ac:dyDescent="0.25">
      <c r="A49" s="30" t="s">
        <v>23</v>
      </c>
      <c r="B49" s="21" t="s">
        <v>287</v>
      </c>
      <c r="C49" s="274">
        <f>SUM(C50:C54)</f>
        <v>40000000</v>
      </c>
    </row>
    <row r="50" spans="1:3" s="85" customFormat="1" ht="12" customHeight="1" x14ac:dyDescent="0.2">
      <c r="A50" s="400" t="s">
        <v>94</v>
      </c>
      <c r="B50" s="385" t="s">
        <v>291</v>
      </c>
      <c r="C50" s="420"/>
    </row>
    <row r="51" spans="1:3" s="85" customFormat="1" ht="12" customHeight="1" x14ac:dyDescent="0.2">
      <c r="A51" s="401" t="s">
        <v>95</v>
      </c>
      <c r="B51" s="386" t="s">
        <v>292</v>
      </c>
      <c r="C51" s="279">
        <v>40000000</v>
      </c>
    </row>
    <row r="52" spans="1:3" s="85" customFormat="1" ht="12" customHeight="1" x14ac:dyDescent="0.2">
      <c r="A52" s="401" t="s">
        <v>288</v>
      </c>
      <c r="B52" s="386" t="s">
        <v>293</v>
      </c>
      <c r="C52" s="279"/>
    </row>
    <row r="53" spans="1:3" s="85" customFormat="1" ht="12" customHeight="1" x14ac:dyDescent="0.2">
      <c r="A53" s="401" t="s">
        <v>289</v>
      </c>
      <c r="B53" s="386" t="s">
        <v>294</v>
      </c>
      <c r="C53" s="279"/>
    </row>
    <row r="54" spans="1:3" s="85" customFormat="1" ht="12" customHeight="1" thickBot="1" x14ac:dyDescent="0.25">
      <c r="A54" s="402" t="s">
        <v>290</v>
      </c>
      <c r="B54" s="387" t="s">
        <v>295</v>
      </c>
      <c r="C54" s="375"/>
    </row>
    <row r="55" spans="1:3" s="85" customFormat="1" ht="12" customHeight="1" thickBot="1" x14ac:dyDescent="0.25">
      <c r="A55" s="30" t="s">
        <v>180</v>
      </c>
      <c r="B55" s="21" t="s">
        <v>296</v>
      </c>
      <c r="C55" s="274">
        <f>SUM(C56:C58)</f>
        <v>0</v>
      </c>
    </row>
    <row r="56" spans="1:3" s="85" customFormat="1" ht="12" customHeight="1" x14ac:dyDescent="0.2">
      <c r="A56" s="400" t="s">
        <v>96</v>
      </c>
      <c r="B56" s="385" t="s">
        <v>297</v>
      </c>
      <c r="C56" s="277"/>
    </row>
    <row r="57" spans="1:3" s="85" customFormat="1" ht="12" customHeight="1" x14ac:dyDescent="0.2">
      <c r="A57" s="401" t="s">
        <v>97</v>
      </c>
      <c r="B57" s="386" t="s">
        <v>426</v>
      </c>
      <c r="C57" s="276"/>
    </row>
    <row r="58" spans="1:3" s="85" customFormat="1" ht="12" customHeight="1" x14ac:dyDescent="0.2">
      <c r="A58" s="401" t="s">
        <v>300</v>
      </c>
      <c r="B58" s="386" t="s">
        <v>298</v>
      </c>
      <c r="C58" s="276"/>
    </row>
    <row r="59" spans="1:3" s="85" customFormat="1" ht="12" customHeight="1" thickBot="1" x14ac:dyDescent="0.25">
      <c r="A59" s="402" t="s">
        <v>301</v>
      </c>
      <c r="B59" s="387" t="s">
        <v>299</v>
      </c>
      <c r="C59" s="278"/>
    </row>
    <row r="60" spans="1:3" s="85" customFormat="1" ht="12" customHeight="1" thickBot="1" x14ac:dyDescent="0.25">
      <c r="A60" s="30" t="s">
        <v>25</v>
      </c>
      <c r="B60" s="269" t="s">
        <v>302</v>
      </c>
      <c r="C60" s="274">
        <f>SUM(C61:C63)</f>
        <v>50000000</v>
      </c>
    </row>
    <row r="61" spans="1:3" s="85" customFormat="1" ht="12" customHeight="1" x14ac:dyDescent="0.2">
      <c r="A61" s="400" t="s">
        <v>181</v>
      </c>
      <c r="B61" s="385" t="s">
        <v>304</v>
      </c>
      <c r="C61" s="279"/>
    </row>
    <row r="62" spans="1:3" s="85" customFormat="1" ht="12" customHeight="1" x14ac:dyDescent="0.2">
      <c r="A62" s="401" t="s">
        <v>182</v>
      </c>
      <c r="B62" s="386" t="s">
        <v>427</v>
      </c>
      <c r="C62" s="279"/>
    </row>
    <row r="63" spans="1:3" s="85" customFormat="1" ht="12" customHeight="1" x14ac:dyDescent="0.2">
      <c r="A63" s="401" t="s">
        <v>231</v>
      </c>
      <c r="B63" s="386" t="s">
        <v>305</v>
      </c>
      <c r="C63" s="279">
        <v>50000000</v>
      </c>
    </row>
    <row r="64" spans="1:3" s="85" customFormat="1" ht="12" customHeight="1" thickBot="1" x14ac:dyDescent="0.25">
      <c r="A64" s="402" t="s">
        <v>303</v>
      </c>
      <c r="B64" s="387" t="s">
        <v>306</v>
      </c>
      <c r="C64" s="279"/>
    </row>
    <row r="65" spans="1:3" s="85" customFormat="1" ht="12" customHeight="1" thickBot="1" x14ac:dyDescent="0.25">
      <c r="A65" s="30" t="s">
        <v>26</v>
      </c>
      <c r="B65" s="21" t="s">
        <v>307</v>
      </c>
      <c r="C65" s="280">
        <f>+C8+C15+C22+C29+C37+C49+C55+C60</f>
        <v>2729547582</v>
      </c>
    </row>
    <row r="66" spans="1:3" s="85" customFormat="1" ht="12" customHeight="1" thickBot="1" x14ac:dyDescent="0.2">
      <c r="A66" s="403" t="s">
        <v>394</v>
      </c>
      <c r="B66" s="269" t="s">
        <v>309</v>
      </c>
      <c r="C66" s="274">
        <f>SUM(C67:C69)</f>
        <v>0</v>
      </c>
    </row>
    <row r="67" spans="1:3" s="85" customFormat="1" ht="12" customHeight="1" x14ac:dyDescent="0.2">
      <c r="A67" s="400" t="s">
        <v>337</v>
      </c>
      <c r="B67" s="385" t="s">
        <v>310</v>
      </c>
      <c r="C67" s="279"/>
    </row>
    <row r="68" spans="1:3" s="85" customFormat="1" ht="12" customHeight="1" x14ac:dyDescent="0.2">
      <c r="A68" s="401" t="s">
        <v>346</v>
      </c>
      <c r="B68" s="386" t="s">
        <v>311</v>
      </c>
      <c r="C68" s="279"/>
    </row>
    <row r="69" spans="1:3" s="85" customFormat="1" ht="12" customHeight="1" thickBot="1" x14ac:dyDescent="0.25">
      <c r="A69" s="402" t="s">
        <v>347</v>
      </c>
      <c r="B69" s="388" t="s">
        <v>461</v>
      </c>
      <c r="C69" s="279"/>
    </row>
    <row r="70" spans="1:3" s="85" customFormat="1" ht="12" customHeight="1" thickBot="1" x14ac:dyDescent="0.2">
      <c r="A70" s="403" t="s">
        <v>313</v>
      </c>
      <c r="B70" s="269" t="s">
        <v>314</v>
      </c>
      <c r="C70" s="274">
        <f>SUM(C71:C74)</f>
        <v>0</v>
      </c>
    </row>
    <row r="71" spans="1:3" s="85" customFormat="1" ht="12" customHeight="1" x14ac:dyDescent="0.2">
      <c r="A71" s="400" t="s">
        <v>149</v>
      </c>
      <c r="B71" s="385" t="s">
        <v>315</v>
      </c>
      <c r="C71" s="279"/>
    </row>
    <row r="72" spans="1:3" s="85" customFormat="1" ht="12" customHeight="1" x14ac:dyDescent="0.2">
      <c r="A72" s="401" t="s">
        <v>150</v>
      </c>
      <c r="B72" s="386" t="s">
        <v>571</v>
      </c>
      <c r="C72" s="279"/>
    </row>
    <row r="73" spans="1:3" s="85" customFormat="1" ht="12" customHeight="1" x14ac:dyDescent="0.2">
      <c r="A73" s="401" t="s">
        <v>338</v>
      </c>
      <c r="B73" s="386" t="s">
        <v>316</v>
      </c>
      <c r="C73" s="279"/>
    </row>
    <row r="74" spans="1:3" s="85" customFormat="1" ht="12" customHeight="1" thickBot="1" x14ac:dyDescent="0.25">
      <c r="A74" s="402" t="s">
        <v>339</v>
      </c>
      <c r="B74" s="271" t="s">
        <v>572</v>
      </c>
      <c r="C74" s="279"/>
    </row>
    <row r="75" spans="1:3" s="85" customFormat="1" ht="12" customHeight="1" thickBot="1" x14ac:dyDescent="0.2">
      <c r="A75" s="403" t="s">
        <v>317</v>
      </c>
      <c r="B75" s="269" t="s">
        <v>318</v>
      </c>
      <c r="C75" s="274">
        <f>SUM(C76:C77)</f>
        <v>350000000</v>
      </c>
    </row>
    <row r="76" spans="1:3" s="85" customFormat="1" ht="12" customHeight="1" x14ac:dyDescent="0.2">
      <c r="A76" s="400" t="s">
        <v>340</v>
      </c>
      <c r="B76" s="385" t="s">
        <v>319</v>
      </c>
      <c r="C76" s="279">
        <v>350000000</v>
      </c>
    </row>
    <row r="77" spans="1:3" s="85" customFormat="1" ht="12" customHeight="1" thickBot="1" x14ac:dyDescent="0.25">
      <c r="A77" s="402" t="s">
        <v>341</v>
      </c>
      <c r="B77" s="387" t="s">
        <v>320</v>
      </c>
      <c r="C77" s="279"/>
    </row>
    <row r="78" spans="1:3" s="84" customFormat="1" ht="12" customHeight="1" thickBot="1" x14ac:dyDescent="0.2">
      <c r="A78" s="403" t="s">
        <v>321</v>
      </c>
      <c r="B78" s="269" t="s">
        <v>322</v>
      </c>
      <c r="C78" s="274">
        <f>SUM(C79:C81)</f>
        <v>0</v>
      </c>
    </row>
    <row r="79" spans="1:3" s="85" customFormat="1" ht="12" customHeight="1" x14ac:dyDescent="0.2">
      <c r="A79" s="400" t="s">
        <v>342</v>
      </c>
      <c r="B79" s="385" t="s">
        <v>323</v>
      </c>
      <c r="C79" s="279"/>
    </row>
    <row r="80" spans="1:3" s="85" customFormat="1" ht="12" customHeight="1" x14ac:dyDescent="0.2">
      <c r="A80" s="401" t="s">
        <v>343</v>
      </c>
      <c r="B80" s="386" t="s">
        <v>324</v>
      </c>
      <c r="C80" s="279"/>
    </row>
    <row r="81" spans="1:3" s="85" customFormat="1" ht="12" customHeight="1" thickBot="1" x14ac:dyDescent="0.25">
      <c r="A81" s="402" t="s">
        <v>344</v>
      </c>
      <c r="B81" s="387" t="s">
        <v>573</v>
      </c>
      <c r="C81" s="279"/>
    </row>
    <row r="82" spans="1:3" s="85" customFormat="1" ht="12" customHeight="1" thickBot="1" x14ac:dyDescent="0.2">
      <c r="A82" s="403" t="s">
        <v>325</v>
      </c>
      <c r="B82" s="269" t="s">
        <v>345</v>
      </c>
      <c r="C82" s="274">
        <f>SUM(C83:C86)</f>
        <v>0</v>
      </c>
    </row>
    <row r="83" spans="1:3" s="85" customFormat="1" ht="12" customHeight="1" x14ac:dyDescent="0.2">
      <c r="A83" s="404" t="s">
        <v>326</v>
      </c>
      <c r="B83" s="385" t="s">
        <v>327</v>
      </c>
      <c r="C83" s="279"/>
    </row>
    <row r="84" spans="1:3" s="85" customFormat="1" ht="12" customHeight="1" x14ac:dyDescent="0.2">
      <c r="A84" s="405" t="s">
        <v>328</v>
      </c>
      <c r="B84" s="386" t="s">
        <v>329</v>
      </c>
      <c r="C84" s="279"/>
    </row>
    <row r="85" spans="1:3" s="85" customFormat="1" ht="12" customHeight="1" x14ac:dyDescent="0.2">
      <c r="A85" s="405" t="s">
        <v>330</v>
      </c>
      <c r="B85" s="386" t="s">
        <v>331</v>
      </c>
      <c r="C85" s="279"/>
    </row>
    <row r="86" spans="1:3" s="84" customFormat="1" ht="12" customHeight="1" thickBot="1" x14ac:dyDescent="0.25">
      <c r="A86" s="406" t="s">
        <v>332</v>
      </c>
      <c r="B86" s="387" t="s">
        <v>333</v>
      </c>
      <c r="C86" s="279"/>
    </row>
    <row r="87" spans="1:3" s="84" customFormat="1" ht="12" customHeight="1" thickBot="1" x14ac:dyDescent="0.2">
      <c r="A87" s="403" t="s">
        <v>334</v>
      </c>
      <c r="B87" s="269" t="s">
        <v>475</v>
      </c>
      <c r="C87" s="421"/>
    </row>
    <row r="88" spans="1:3" s="84" customFormat="1" ht="12" customHeight="1" thickBot="1" x14ac:dyDescent="0.2">
      <c r="A88" s="403" t="s">
        <v>507</v>
      </c>
      <c r="B88" s="269" t="s">
        <v>335</v>
      </c>
      <c r="C88" s="421"/>
    </row>
    <row r="89" spans="1:3" s="84" customFormat="1" ht="12" customHeight="1" thickBot="1" x14ac:dyDescent="0.2">
      <c r="A89" s="403" t="s">
        <v>508</v>
      </c>
      <c r="B89" s="392" t="s">
        <v>478</v>
      </c>
      <c r="C89" s="280">
        <f>+C66+C70+C75+C78+C82+C88+C87</f>
        <v>350000000</v>
      </c>
    </row>
    <row r="90" spans="1:3" s="84" customFormat="1" ht="12" customHeight="1" thickBot="1" x14ac:dyDescent="0.2">
      <c r="A90" s="407" t="s">
        <v>509</v>
      </c>
      <c r="B90" s="393" t="s">
        <v>510</v>
      </c>
      <c r="C90" s="280">
        <f>+C65+C89</f>
        <v>3079547582</v>
      </c>
    </row>
    <row r="91" spans="1:3" s="85" customFormat="1" ht="15.2" customHeight="1" thickBot="1" x14ac:dyDescent="0.25">
      <c r="A91" s="214"/>
      <c r="B91" s="215"/>
      <c r="C91" s="338"/>
    </row>
    <row r="92" spans="1:3" s="56" customFormat="1" ht="16.5" customHeight="1" thickBot="1" x14ac:dyDescent="0.25">
      <c r="A92" s="218"/>
      <c r="B92" s="219" t="s">
        <v>57</v>
      </c>
      <c r="C92" s="340"/>
    </row>
    <row r="93" spans="1:3" s="86" customFormat="1" ht="12" customHeight="1" thickBot="1" x14ac:dyDescent="0.25">
      <c r="A93" s="381" t="s">
        <v>18</v>
      </c>
      <c r="B93" s="26" t="s">
        <v>514</v>
      </c>
      <c r="C93" s="273">
        <f>+C94+C95+C96+C97+C98+C111</f>
        <v>907026966</v>
      </c>
    </row>
    <row r="94" spans="1:3" ht="12" customHeight="1" x14ac:dyDescent="0.2">
      <c r="A94" s="408" t="s">
        <v>98</v>
      </c>
      <c r="B94" s="10" t="s">
        <v>49</v>
      </c>
      <c r="C94" s="275">
        <v>134270710</v>
      </c>
    </row>
    <row r="95" spans="1:3" ht="12" customHeight="1" x14ac:dyDescent="0.2">
      <c r="A95" s="401" t="s">
        <v>99</v>
      </c>
      <c r="B95" s="8" t="s">
        <v>183</v>
      </c>
      <c r="C95" s="276">
        <v>26182789</v>
      </c>
    </row>
    <row r="96" spans="1:3" ht="12" customHeight="1" x14ac:dyDescent="0.2">
      <c r="A96" s="401" t="s">
        <v>100</v>
      </c>
      <c r="B96" s="8" t="s">
        <v>140</v>
      </c>
      <c r="C96" s="278">
        <v>319470205</v>
      </c>
    </row>
    <row r="97" spans="1:3" ht="12" customHeight="1" x14ac:dyDescent="0.2">
      <c r="A97" s="401" t="s">
        <v>101</v>
      </c>
      <c r="B97" s="11" t="s">
        <v>184</v>
      </c>
      <c r="C97" s="278">
        <v>61500000</v>
      </c>
    </row>
    <row r="98" spans="1:3" ht="12" customHeight="1" x14ac:dyDescent="0.2">
      <c r="A98" s="401" t="s">
        <v>112</v>
      </c>
      <c r="B98" s="19" t="s">
        <v>185</v>
      </c>
      <c r="C98" s="278">
        <v>265441006</v>
      </c>
    </row>
    <row r="99" spans="1:3" ht="12" customHeight="1" x14ac:dyDescent="0.2">
      <c r="A99" s="401" t="s">
        <v>102</v>
      </c>
      <c r="B99" s="8" t="s">
        <v>511</v>
      </c>
      <c r="C99" s="278"/>
    </row>
    <row r="100" spans="1:3" ht="12" customHeight="1" x14ac:dyDescent="0.2">
      <c r="A100" s="401" t="s">
        <v>103</v>
      </c>
      <c r="B100" s="130" t="s">
        <v>441</v>
      </c>
      <c r="C100" s="278"/>
    </row>
    <row r="101" spans="1:3" ht="12" customHeight="1" x14ac:dyDescent="0.2">
      <c r="A101" s="401" t="s">
        <v>113</v>
      </c>
      <c r="B101" s="130" t="s">
        <v>440</v>
      </c>
      <c r="C101" s="278"/>
    </row>
    <row r="102" spans="1:3" ht="12" customHeight="1" x14ac:dyDescent="0.2">
      <c r="A102" s="401" t="s">
        <v>114</v>
      </c>
      <c r="B102" s="130" t="s">
        <v>351</v>
      </c>
      <c r="C102" s="278"/>
    </row>
    <row r="103" spans="1:3" ht="12" customHeight="1" x14ac:dyDescent="0.2">
      <c r="A103" s="401" t="s">
        <v>115</v>
      </c>
      <c r="B103" s="131" t="s">
        <v>352</v>
      </c>
      <c r="C103" s="278"/>
    </row>
    <row r="104" spans="1:3" ht="12" customHeight="1" x14ac:dyDescent="0.2">
      <c r="A104" s="401" t="s">
        <v>116</v>
      </c>
      <c r="B104" s="131" t="s">
        <v>353</v>
      </c>
      <c r="C104" s="278"/>
    </row>
    <row r="105" spans="1:3" ht="12" customHeight="1" x14ac:dyDescent="0.2">
      <c r="A105" s="401" t="s">
        <v>118</v>
      </c>
      <c r="B105" s="130" t="s">
        <v>354</v>
      </c>
      <c r="C105" s="278"/>
    </row>
    <row r="106" spans="1:3" ht="12" customHeight="1" x14ac:dyDescent="0.2">
      <c r="A106" s="401" t="s">
        <v>186</v>
      </c>
      <c r="B106" s="130" t="s">
        <v>355</v>
      </c>
      <c r="C106" s="278"/>
    </row>
    <row r="107" spans="1:3" ht="12" customHeight="1" x14ac:dyDescent="0.2">
      <c r="A107" s="401" t="s">
        <v>349</v>
      </c>
      <c r="B107" s="131" t="s">
        <v>356</v>
      </c>
      <c r="C107" s="278"/>
    </row>
    <row r="108" spans="1:3" ht="12" customHeight="1" x14ac:dyDescent="0.2">
      <c r="A108" s="409" t="s">
        <v>350</v>
      </c>
      <c r="B108" s="132" t="s">
        <v>357</v>
      </c>
      <c r="C108" s="278"/>
    </row>
    <row r="109" spans="1:3" ht="12" customHeight="1" x14ac:dyDescent="0.2">
      <c r="A109" s="401" t="s">
        <v>438</v>
      </c>
      <c r="B109" s="132" t="s">
        <v>358</v>
      </c>
      <c r="C109" s="278"/>
    </row>
    <row r="110" spans="1:3" ht="12" customHeight="1" x14ac:dyDescent="0.2">
      <c r="A110" s="401" t="s">
        <v>439</v>
      </c>
      <c r="B110" s="131" t="s">
        <v>359</v>
      </c>
      <c r="C110" s="276"/>
    </row>
    <row r="111" spans="1:3" ht="12" customHeight="1" x14ac:dyDescent="0.2">
      <c r="A111" s="401" t="s">
        <v>443</v>
      </c>
      <c r="B111" s="11" t="s">
        <v>50</v>
      </c>
      <c r="C111" s="276">
        <v>100162256</v>
      </c>
    </row>
    <row r="112" spans="1:3" ht="12" customHeight="1" x14ac:dyDescent="0.2">
      <c r="A112" s="402" t="s">
        <v>444</v>
      </c>
      <c r="B112" s="8" t="s">
        <v>512</v>
      </c>
      <c r="C112" s="278"/>
    </row>
    <row r="113" spans="1:3" ht="12" customHeight="1" thickBot="1" x14ac:dyDescent="0.25">
      <c r="A113" s="410" t="s">
        <v>445</v>
      </c>
      <c r="B113" s="133" t="s">
        <v>513</v>
      </c>
      <c r="C113" s="282"/>
    </row>
    <row r="114" spans="1:3" ht="12" customHeight="1" thickBot="1" x14ac:dyDescent="0.25">
      <c r="A114" s="30" t="s">
        <v>19</v>
      </c>
      <c r="B114" s="25" t="s">
        <v>360</v>
      </c>
      <c r="C114" s="274">
        <f>+C115+C117+C119</f>
        <v>1154520927</v>
      </c>
    </row>
    <row r="115" spans="1:3" ht="12" customHeight="1" x14ac:dyDescent="0.2">
      <c r="A115" s="400" t="s">
        <v>104</v>
      </c>
      <c r="B115" s="8" t="s">
        <v>230</v>
      </c>
      <c r="C115" s="277">
        <v>942781949</v>
      </c>
    </row>
    <row r="116" spans="1:3" ht="12" customHeight="1" x14ac:dyDescent="0.2">
      <c r="A116" s="400" t="s">
        <v>105</v>
      </c>
      <c r="B116" s="12" t="s">
        <v>364</v>
      </c>
      <c r="C116" s="277"/>
    </row>
    <row r="117" spans="1:3" ht="12" customHeight="1" x14ac:dyDescent="0.2">
      <c r="A117" s="400" t="s">
        <v>106</v>
      </c>
      <c r="B117" s="12" t="s">
        <v>187</v>
      </c>
      <c r="C117" s="276">
        <v>211738978</v>
      </c>
    </row>
    <row r="118" spans="1:3" ht="12" customHeight="1" x14ac:dyDescent="0.2">
      <c r="A118" s="400" t="s">
        <v>107</v>
      </c>
      <c r="B118" s="12" t="s">
        <v>365</v>
      </c>
      <c r="C118" s="241"/>
    </row>
    <row r="119" spans="1:3" ht="12" customHeight="1" x14ac:dyDescent="0.2">
      <c r="A119" s="400" t="s">
        <v>108</v>
      </c>
      <c r="B119" s="271" t="s">
        <v>232</v>
      </c>
      <c r="C119" s="241"/>
    </row>
    <row r="120" spans="1:3" ht="12" customHeight="1" x14ac:dyDescent="0.2">
      <c r="A120" s="400" t="s">
        <v>117</v>
      </c>
      <c r="B120" s="270" t="s">
        <v>428</v>
      </c>
      <c r="C120" s="241"/>
    </row>
    <row r="121" spans="1:3" ht="12" customHeight="1" x14ac:dyDescent="0.2">
      <c r="A121" s="400" t="s">
        <v>119</v>
      </c>
      <c r="B121" s="384" t="s">
        <v>370</v>
      </c>
      <c r="C121" s="241"/>
    </row>
    <row r="122" spans="1:3" ht="12" customHeight="1" x14ac:dyDescent="0.2">
      <c r="A122" s="400" t="s">
        <v>188</v>
      </c>
      <c r="B122" s="131" t="s">
        <v>353</v>
      </c>
      <c r="C122" s="241"/>
    </row>
    <row r="123" spans="1:3" ht="12" customHeight="1" x14ac:dyDescent="0.2">
      <c r="A123" s="400" t="s">
        <v>189</v>
      </c>
      <c r="B123" s="131" t="s">
        <v>369</v>
      </c>
      <c r="C123" s="241"/>
    </row>
    <row r="124" spans="1:3" ht="12" customHeight="1" x14ac:dyDescent="0.2">
      <c r="A124" s="400" t="s">
        <v>190</v>
      </c>
      <c r="B124" s="131" t="s">
        <v>368</v>
      </c>
      <c r="C124" s="241"/>
    </row>
    <row r="125" spans="1:3" ht="12" customHeight="1" x14ac:dyDescent="0.2">
      <c r="A125" s="400" t="s">
        <v>361</v>
      </c>
      <c r="B125" s="131" t="s">
        <v>356</v>
      </c>
      <c r="C125" s="241"/>
    </row>
    <row r="126" spans="1:3" ht="12" customHeight="1" x14ac:dyDescent="0.2">
      <c r="A126" s="400" t="s">
        <v>362</v>
      </c>
      <c r="B126" s="131" t="s">
        <v>367</v>
      </c>
      <c r="C126" s="241"/>
    </row>
    <row r="127" spans="1:3" ht="12" customHeight="1" thickBot="1" x14ac:dyDescent="0.25">
      <c r="A127" s="409" t="s">
        <v>363</v>
      </c>
      <c r="B127" s="131" t="s">
        <v>366</v>
      </c>
      <c r="C127" s="243"/>
    </row>
    <row r="128" spans="1:3" ht="12" customHeight="1" thickBot="1" x14ac:dyDescent="0.25">
      <c r="A128" s="30" t="s">
        <v>20</v>
      </c>
      <c r="B128" s="114" t="s">
        <v>448</v>
      </c>
      <c r="C128" s="274">
        <f>+C93+C114</f>
        <v>2061547893</v>
      </c>
    </row>
    <row r="129" spans="1:11" ht="12" customHeight="1" thickBot="1" x14ac:dyDescent="0.25">
      <c r="A129" s="30" t="s">
        <v>21</v>
      </c>
      <c r="B129" s="114" t="s">
        <v>449</v>
      </c>
      <c r="C129" s="274">
        <f>+C130+C131+C132</f>
        <v>0</v>
      </c>
    </row>
    <row r="130" spans="1:11" s="86" customFormat="1" ht="12" customHeight="1" x14ac:dyDescent="0.2">
      <c r="A130" s="400" t="s">
        <v>268</v>
      </c>
      <c r="B130" s="9" t="s">
        <v>517</v>
      </c>
      <c r="C130" s="241"/>
    </row>
    <row r="131" spans="1:11" ht="12" customHeight="1" x14ac:dyDescent="0.2">
      <c r="A131" s="400" t="s">
        <v>269</v>
      </c>
      <c r="B131" s="9" t="s">
        <v>457</v>
      </c>
      <c r="C131" s="241"/>
    </row>
    <row r="132" spans="1:11" ht="12" customHeight="1" thickBot="1" x14ac:dyDescent="0.25">
      <c r="A132" s="409" t="s">
        <v>270</v>
      </c>
      <c r="B132" s="7" t="s">
        <v>516</v>
      </c>
      <c r="C132" s="241"/>
    </row>
    <row r="133" spans="1:11" ht="12" customHeight="1" thickBot="1" x14ac:dyDescent="0.25">
      <c r="A133" s="30" t="s">
        <v>22</v>
      </c>
      <c r="B133" s="114" t="s">
        <v>450</v>
      </c>
      <c r="C133" s="274">
        <f>+C134+C135+C136+C137+C138+C139</f>
        <v>0</v>
      </c>
    </row>
    <row r="134" spans="1:11" ht="12" customHeight="1" x14ac:dyDescent="0.2">
      <c r="A134" s="400" t="s">
        <v>91</v>
      </c>
      <c r="B134" s="9" t="s">
        <v>459</v>
      </c>
      <c r="C134" s="241"/>
    </row>
    <row r="135" spans="1:11" ht="12" customHeight="1" x14ac:dyDescent="0.2">
      <c r="A135" s="400" t="s">
        <v>92</v>
      </c>
      <c r="B135" s="9" t="s">
        <v>451</v>
      </c>
      <c r="C135" s="241"/>
    </row>
    <row r="136" spans="1:11" ht="12" customHeight="1" x14ac:dyDescent="0.2">
      <c r="A136" s="400" t="s">
        <v>93</v>
      </c>
      <c r="B136" s="9" t="s">
        <v>452</v>
      </c>
      <c r="C136" s="241"/>
    </row>
    <row r="137" spans="1:11" ht="12" customHeight="1" x14ac:dyDescent="0.2">
      <c r="A137" s="400" t="s">
        <v>175</v>
      </c>
      <c r="B137" s="9" t="s">
        <v>515</v>
      </c>
      <c r="C137" s="241"/>
    </row>
    <row r="138" spans="1:11" ht="12" customHeight="1" x14ac:dyDescent="0.2">
      <c r="A138" s="400" t="s">
        <v>176</v>
      </c>
      <c r="B138" s="9" t="s">
        <v>454</v>
      </c>
      <c r="C138" s="241"/>
    </row>
    <row r="139" spans="1:11" s="86" customFormat="1" ht="12" customHeight="1" thickBot="1" x14ac:dyDescent="0.25">
      <c r="A139" s="409" t="s">
        <v>177</v>
      </c>
      <c r="B139" s="7" t="s">
        <v>455</v>
      </c>
      <c r="C139" s="241"/>
    </row>
    <row r="140" spans="1:11" ht="12" customHeight="1" thickBot="1" x14ac:dyDescent="0.25">
      <c r="A140" s="30" t="s">
        <v>23</v>
      </c>
      <c r="B140" s="114" t="s">
        <v>541</v>
      </c>
      <c r="C140" s="280">
        <f>+C141+C142+C144+C145+C143</f>
        <v>1017999689</v>
      </c>
      <c r="K140" s="224"/>
    </row>
    <row r="141" spans="1:11" x14ac:dyDescent="0.2">
      <c r="A141" s="400" t="s">
        <v>94</v>
      </c>
      <c r="B141" s="9" t="s">
        <v>371</v>
      </c>
      <c r="C141" s="241"/>
    </row>
    <row r="142" spans="1:11" ht="12" customHeight="1" x14ac:dyDescent="0.2">
      <c r="A142" s="400" t="s">
        <v>95</v>
      </c>
      <c r="B142" s="9" t="s">
        <v>372</v>
      </c>
      <c r="C142" s="241"/>
    </row>
    <row r="143" spans="1:11" ht="12" customHeight="1" x14ac:dyDescent="0.2">
      <c r="A143" s="400" t="s">
        <v>288</v>
      </c>
      <c r="B143" s="9" t="s">
        <v>540</v>
      </c>
      <c r="C143" s="241">
        <v>1017999689</v>
      </c>
    </row>
    <row r="144" spans="1:11" s="86" customFormat="1" ht="12" customHeight="1" x14ac:dyDescent="0.2">
      <c r="A144" s="400" t="s">
        <v>289</v>
      </c>
      <c r="B144" s="9" t="s">
        <v>464</v>
      </c>
      <c r="C144" s="241"/>
    </row>
    <row r="145" spans="1:3" s="86" customFormat="1" ht="12" customHeight="1" thickBot="1" x14ac:dyDescent="0.25">
      <c r="A145" s="409" t="s">
        <v>290</v>
      </c>
      <c r="B145" s="7" t="s">
        <v>390</v>
      </c>
      <c r="C145" s="241"/>
    </row>
    <row r="146" spans="1:3" s="86" customFormat="1" ht="12" customHeight="1" thickBot="1" x14ac:dyDescent="0.25">
      <c r="A146" s="30" t="s">
        <v>24</v>
      </c>
      <c r="B146" s="114" t="s">
        <v>465</v>
      </c>
      <c r="C146" s="283">
        <f>+C147+C148+C149+C150+C151</f>
        <v>0</v>
      </c>
    </row>
    <row r="147" spans="1:3" s="86" customFormat="1" ht="12" customHeight="1" x14ac:dyDescent="0.2">
      <c r="A147" s="400" t="s">
        <v>96</v>
      </c>
      <c r="B147" s="9" t="s">
        <v>460</v>
      </c>
      <c r="C147" s="241"/>
    </row>
    <row r="148" spans="1:3" s="86" customFormat="1" ht="12" customHeight="1" x14ac:dyDescent="0.2">
      <c r="A148" s="400" t="s">
        <v>97</v>
      </c>
      <c r="B148" s="9" t="s">
        <v>467</v>
      </c>
      <c r="C148" s="241"/>
    </row>
    <row r="149" spans="1:3" s="86" customFormat="1" ht="12" customHeight="1" x14ac:dyDescent="0.2">
      <c r="A149" s="400" t="s">
        <v>300</v>
      </c>
      <c r="B149" s="9" t="s">
        <v>462</v>
      </c>
      <c r="C149" s="241"/>
    </row>
    <row r="150" spans="1:3" s="86" customFormat="1" ht="12" customHeight="1" x14ac:dyDescent="0.2">
      <c r="A150" s="400" t="s">
        <v>301</v>
      </c>
      <c r="B150" s="9" t="s">
        <v>518</v>
      </c>
      <c r="C150" s="241"/>
    </row>
    <row r="151" spans="1:3" ht="12.75" customHeight="1" thickBot="1" x14ac:dyDescent="0.25">
      <c r="A151" s="409" t="s">
        <v>466</v>
      </c>
      <c r="B151" s="7" t="s">
        <v>469</v>
      </c>
      <c r="C151" s="243"/>
    </row>
    <row r="152" spans="1:3" ht="12.75" customHeight="1" thickBot="1" x14ac:dyDescent="0.25">
      <c r="A152" s="445" t="s">
        <v>25</v>
      </c>
      <c r="B152" s="114" t="s">
        <v>470</v>
      </c>
      <c r="C152" s="283"/>
    </row>
    <row r="153" spans="1:3" ht="12.75" customHeight="1" thickBot="1" x14ac:dyDescent="0.25">
      <c r="A153" s="445" t="s">
        <v>26</v>
      </c>
      <c r="B153" s="114" t="s">
        <v>471</v>
      </c>
      <c r="C153" s="283"/>
    </row>
    <row r="154" spans="1:3" ht="12" customHeight="1" thickBot="1" x14ac:dyDescent="0.25">
      <c r="A154" s="30" t="s">
        <v>27</v>
      </c>
      <c r="B154" s="114" t="s">
        <v>473</v>
      </c>
      <c r="C154" s="394">
        <f>+C129+C133+C140+C146+C152+C153</f>
        <v>1017999689</v>
      </c>
    </row>
    <row r="155" spans="1:3" ht="15.2" customHeight="1" thickBot="1" x14ac:dyDescent="0.25">
      <c r="A155" s="411" t="s">
        <v>28</v>
      </c>
      <c r="B155" s="355" t="s">
        <v>472</v>
      </c>
      <c r="C155" s="394">
        <f>+C128+C154</f>
        <v>3079547582</v>
      </c>
    </row>
    <row r="156" spans="1:3" ht="13.5" thickBot="1" x14ac:dyDescent="0.25">
      <c r="A156" s="360"/>
      <c r="B156" s="361"/>
      <c r="C156" s="577">
        <f>C90-C155</f>
        <v>0</v>
      </c>
    </row>
    <row r="157" spans="1:3" ht="15.2" customHeight="1" thickBot="1" x14ac:dyDescent="0.25">
      <c r="A157" s="222" t="s">
        <v>519</v>
      </c>
      <c r="B157" s="223"/>
      <c r="C157" s="111">
        <v>40</v>
      </c>
    </row>
    <row r="158" spans="1:3" ht="14.45" customHeight="1" thickBot="1" x14ac:dyDescent="0.25">
      <c r="A158" s="222" t="s">
        <v>206</v>
      </c>
      <c r="B158" s="223"/>
      <c r="C158" s="111">
        <v>80</v>
      </c>
    </row>
    <row r="159" spans="1:3" x14ac:dyDescent="0.2">
      <c r="A159" s="574"/>
      <c r="B159" s="575"/>
      <c r="C159" s="629"/>
    </row>
    <row r="160" spans="1:3" x14ac:dyDescent="0.2">
      <c r="A160" s="574"/>
      <c r="B160" s="575"/>
    </row>
    <row r="161" spans="1:3" x14ac:dyDescent="0.2">
      <c r="A161" s="574"/>
      <c r="B161" s="575"/>
      <c r="C161" s="576"/>
    </row>
    <row r="162" spans="1:3" x14ac:dyDescent="0.2">
      <c r="A162" s="574"/>
      <c r="B162" s="575"/>
      <c r="C162" s="576"/>
    </row>
    <row r="163" spans="1:3" x14ac:dyDescent="0.2">
      <c r="A163" s="574"/>
      <c r="B163" s="575"/>
      <c r="C163" s="576"/>
    </row>
    <row r="164" spans="1:3" x14ac:dyDescent="0.2">
      <c r="A164" s="574"/>
      <c r="B164" s="575"/>
      <c r="C164" s="576"/>
    </row>
    <row r="165" spans="1:3" x14ac:dyDescent="0.2">
      <c r="A165" s="574"/>
      <c r="B165" s="575"/>
      <c r="C165" s="576"/>
    </row>
    <row r="166" spans="1:3" x14ac:dyDescent="0.2">
      <c r="A166" s="574"/>
      <c r="B166" s="575"/>
      <c r="C166" s="576"/>
    </row>
    <row r="167" spans="1:3" x14ac:dyDescent="0.2">
      <c r="A167" s="574"/>
      <c r="B167" s="575"/>
      <c r="C167" s="576"/>
    </row>
    <row r="168" spans="1:3" x14ac:dyDescent="0.2">
      <c r="A168" s="574"/>
      <c r="B168" s="575"/>
      <c r="C168" s="576"/>
    </row>
    <row r="169" spans="1:3" x14ac:dyDescent="0.2">
      <c r="A169" s="574"/>
      <c r="B169" s="575"/>
      <c r="C169" s="576"/>
    </row>
    <row r="170" spans="1:3" x14ac:dyDescent="0.2">
      <c r="A170" s="574"/>
      <c r="B170" s="575"/>
      <c r="C170" s="576"/>
    </row>
    <row r="171" spans="1:3" x14ac:dyDescent="0.2">
      <c r="A171" s="574"/>
      <c r="B171" s="575"/>
      <c r="C171" s="576"/>
    </row>
    <row r="172" spans="1:3" x14ac:dyDescent="0.2">
      <c r="A172" s="574"/>
      <c r="B172" s="575"/>
      <c r="C172" s="576"/>
    </row>
    <row r="173" spans="1:3" x14ac:dyDescent="0.2">
      <c r="A173" s="574"/>
      <c r="B173" s="575"/>
      <c r="C173" s="576"/>
    </row>
    <row r="174" spans="1:3" x14ac:dyDescent="0.2">
      <c r="A174" s="574"/>
      <c r="B174" s="575"/>
      <c r="C174" s="576"/>
    </row>
    <row r="175" spans="1:3" x14ac:dyDescent="0.2">
      <c r="A175" s="574"/>
      <c r="B175" s="575"/>
      <c r="C175" s="576"/>
    </row>
    <row r="176" spans="1:3" x14ac:dyDescent="0.2">
      <c r="A176" s="574"/>
      <c r="B176" s="575"/>
      <c r="C176" s="576"/>
    </row>
    <row r="177" spans="1:3" x14ac:dyDescent="0.2">
      <c r="A177" s="574"/>
      <c r="B177" s="575"/>
      <c r="C177" s="576"/>
    </row>
    <row r="178" spans="1:3" x14ac:dyDescent="0.2">
      <c r="A178" s="574"/>
      <c r="B178" s="575"/>
      <c r="C178" s="576"/>
    </row>
    <row r="179" spans="1:3" x14ac:dyDescent="0.2">
      <c r="A179" s="574"/>
      <c r="B179" s="575"/>
      <c r="C179" s="576"/>
    </row>
  </sheetData>
  <sheetProtection sheet="1" formatCells="0"/>
  <phoneticPr fontId="0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92D050"/>
  </sheetPr>
  <dimension ref="A1:K178"/>
  <sheetViews>
    <sheetView topLeftCell="A148" zoomScale="120" zoomScaleNormal="120" zoomScaleSheetLayoutView="85" workbookViewId="0">
      <selection activeCell="C87" sqref="C87"/>
    </sheetView>
  </sheetViews>
  <sheetFormatPr defaultRowHeight="12.75" x14ac:dyDescent="0.2"/>
  <cols>
    <col min="1" max="1" width="19.5" style="362" customWidth="1"/>
    <col min="2" max="2" width="72" style="363" customWidth="1"/>
    <col min="3" max="3" width="25" style="364" customWidth="1"/>
    <col min="4" max="16384" width="9.33203125" style="3"/>
  </cols>
  <sheetData>
    <row r="1" spans="1:3" s="2" customFormat="1" ht="16.5" customHeight="1" thickBot="1" x14ac:dyDescent="0.25">
      <c r="A1" s="555"/>
      <c r="B1" s="556"/>
      <c r="C1" s="550" t="str">
        <f>CONCATENATE("9.1.1. melléklet ",ALAPADATOK!A7," ",ALAPADATOK!B7," ",ALAPADATOK!C7," ",ALAPADATOK!D7," ",ALAPADATOK!E7," ",ALAPADATOK!F7," ",ALAPADATOK!G7," ",ALAPADATOK!H7)</f>
        <v>9.1.1. melléklet a 2 / 2019 ( II.15. ) önkormányzati rendelethez</v>
      </c>
    </row>
    <row r="2" spans="1:3" s="82" customFormat="1" ht="21.2" customHeight="1" x14ac:dyDescent="0.2">
      <c r="A2" s="557" t="s">
        <v>61</v>
      </c>
      <c r="B2" s="558" t="str">
        <f>CONCATENATE(ALAPADATOK!A3)</f>
        <v>DABAS VÁROS ÖNKORMÁNYZATA</v>
      </c>
      <c r="C2" s="559" t="s">
        <v>54</v>
      </c>
    </row>
    <row r="3" spans="1:3" s="82" customFormat="1" ht="16.5" thickBot="1" x14ac:dyDescent="0.25">
      <c r="A3" s="560" t="s">
        <v>203</v>
      </c>
      <c r="B3" s="561" t="s">
        <v>429</v>
      </c>
      <c r="C3" s="562" t="s">
        <v>59</v>
      </c>
    </row>
    <row r="4" spans="1:3" s="83" customFormat="1" ht="15.95" customHeight="1" thickBot="1" x14ac:dyDescent="0.3">
      <c r="A4" s="563"/>
      <c r="B4" s="563"/>
      <c r="C4" s="564" t="str">
        <f>'KV_9.1.sz.mell'!C4</f>
        <v>Forintban!</v>
      </c>
    </row>
    <row r="5" spans="1:3" ht="13.5" thickBot="1" x14ac:dyDescent="0.25">
      <c r="A5" s="565" t="s">
        <v>205</v>
      </c>
      <c r="B5" s="566" t="s">
        <v>563</v>
      </c>
      <c r="C5" s="567" t="s">
        <v>55</v>
      </c>
    </row>
    <row r="6" spans="1:3" s="56" customFormat="1" ht="12.95" customHeight="1" thickBot="1" x14ac:dyDescent="0.25">
      <c r="A6" s="568"/>
      <c r="B6" s="569" t="s">
        <v>493</v>
      </c>
      <c r="C6" s="570" t="s">
        <v>494</v>
      </c>
    </row>
    <row r="7" spans="1:3" s="56" customFormat="1" ht="15.95" customHeight="1" thickBot="1" x14ac:dyDescent="0.25">
      <c r="A7" s="208"/>
      <c r="B7" s="209" t="s">
        <v>56</v>
      </c>
      <c r="C7" s="333"/>
    </row>
    <row r="8" spans="1:3" s="56" customFormat="1" ht="12" customHeight="1" thickBot="1" x14ac:dyDescent="0.25">
      <c r="A8" s="30" t="s">
        <v>18</v>
      </c>
      <c r="B8" s="21" t="s">
        <v>252</v>
      </c>
      <c r="C8" s="274">
        <f>+C9+C10+C11+C12+C13+C14</f>
        <v>905656407</v>
      </c>
    </row>
    <row r="9" spans="1:3" s="84" customFormat="1" ht="12" customHeight="1" x14ac:dyDescent="0.2">
      <c r="A9" s="400" t="s">
        <v>98</v>
      </c>
      <c r="B9" s="385" t="s">
        <v>253</v>
      </c>
      <c r="C9" s="277">
        <v>172534022</v>
      </c>
    </row>
    <row r="10" spans="1:3" s="85" customFormat="1" ht="12" customHeight="1" x14ac:dyDescent="0.2">
      <c r="A10" s="401" t="s">
        <v>99</v>
      </c>
      <c r="B10" s="386" t="s">
        <v>254</v>
      </c>
      <c r="C10" s="276">
        <v>437309484</v>
      </c>
    </row>
    <row r="11" spans="1:3" s="85" customFormat="1" ht="12" customHeight="1" x14ac:dyDescent="0.2">
      <c r="A11" s="401" t="s">
        <v>100</v>
      </c>
      <c r="B11" s="386" t="s">
        <v>550</v>
      </c>
      <c r="C11" s="276">
        <v>275225961</v>
      </c>
    </row>
    <row r="12" spans="1:3" s="85" customFormat="1" ht="12" customHeight="1" x14ac:dyDescent="0.2">
      <c r="A12" s="401" t="s">
        <v>101</v>
      </c>
      <c r="B12" s="386" t="s">
        <v>256</v>
      </c>
      <c r="C12" s="276">
        <v>20586940</v>
      </c>
    </row>
    <row r="13" spans="1:3" s="85" customFormat="1" ht="12" customHeight="1" x14ac:dyDescent="0.2">
      <c r="A13" s="401" t="s">
        <v>148</v>
      </c>
      <c r="B13" s="386" t="s">
        <v>506</v>
      </c>
      <c r="C13" s="276"/>
    </row>
    <row r="14" spans="1:3" s="84" customFormat="1" ht="12" customHeight="1" thickBot="1" x14ac:dyDescent="0.25">
      <c r="A14" s="402" t="s">
        <v>102</v>
      </c>
      <c r="B14" s="387" t="s">
        <v>433</v>
      </c>
      <c r="C14" s="276"/>
    </row>
    <row r="15" spans="1:3" s="84" customFormat="1" ht="12" customHeight="1" thickBot="1" x14ac:dyDescent="0.25">
      <c r="A15" s="30" t="s">
        <v>19</v>
      </c>
      <c r="B15" s="269" t="s">
        <v>257</v>
      </c>
      <c r="C15" s="274">
        <f>+C16+C17+C18+C19+C20</f>
        <v>0</v>
      </c>
    </row>
    <row r="16" spans="1:3" s="84" customFormat="1" ht="12" customHeight="1" x14ac:dyDescent="0.2">
      <c r="A16" s="400" t="s">
        <v>104</v>
      </c>
      <c r="B16" s="385" t="s">
        <v>258</v>
      </c>
      <c r="C16" s="277"/>
    </row>
    <row r="17" spans="1:3" s="84" customFormat="1" ht="12" customHeight="1" x14ac:dyDescent="0.2">
      <c r="A17" s="401" t="s">
        <v>105</v>
      </c>
      <c r="B17" s="386" t="s">
        <v>259</v>
      </c>
      <c r="C17" s="276"/>
    </row>
    <row r="18" spans="1:3" s="84" customFormat="1" ht="12" customHeight="1" x14ac:dyDescent="0.2">
      <c r="A18" s="401" t="s">
        <v>106</v>
      </c>
      <c r="B18" s="386" t="s">
        <v>422</v>
      </c>
      <c r="C18" s="276"/>
    </row>
    <row r="19" spans="1:3" s="84" customFormat="1" ht="12" customHeight="1" x14ac:dyDescent="0.2">
      <c r="A19" s="401" t="s">
        <v>107</v>
      </c>
      <c r="B19" s="386" t="s">
        <v>423</v>
      </c>
      <c r="C19" s="276"/>
    </row>
    <row r="20" spans="1:3" s="84" customFormat="1" ht="12" customHeight="1" x14ac:dyDescent="0.2">
      <c r="A20" s="401" t="s">
        <v>108</v>
      </c>
      <c r="B20" s="386" t="s">
        <v>260</v>
      </c>
      <c r="C20" s="276"/>
    </row>
    <row r="21" spans="1:3" s="85" customFormat="1" ht="12" customHeight="1" thickBot="1" x14ac:dyDescent="0.25">
      <c r="A21" s="402" t="s">
        <v>117</v>
      </c>
      <c r="B21" s="387" t="s">
        <v>261</v>
      </c>
      <c r="C21" s="278"/>
    </row>
    <row r="22" spans="1:3" s="85" customFormat="1" ht="12" customHeight="1" thickBot="1" x14ac:dyDescent="0.25">
      <c r="A22" s="30" t="s">
        <v>20</v>
      </c>
      <c r="B22" s="21" t="s">
        <v>262</v>
      </c>
      <c r="C22" s="274">
        <f>+C23+C24+C25+C26+C27</f>
        <v>283799560</v>
      </c>
    </row>
    <row r="23" spans="1:3" s="85" customFormat="1" ht="12" customHeight="1" x14ac:dyDescent="0.2">
      <c r="A23" s="400" t="s">
        <v>87</v>
      </c>
      <c r="B23" s="385" t="s">
        <v>263</v>
      </c>
      <c r="C23" s="277"/>
    </row>
    <row r="24" spans="1:3" s="84" customFormat="1" ht="12" customHeight="1" x14ac:dyDescent="0.2">
      <c r="A24" s="401" t="s">
        <v>88</v>
      </c>
      <c r="B24" s="386" t="s">
        <v>264</v>
      </c>
      <c r="C24" s="276"/>
    </row>
    <row r="25" spans="1:3" s="85" customFormat="1" ht="12" customHeight="1" x14ac:dyDescent="0.2">
      <c r="A25" s="401" t="s">
        <v>89</v>
      </c>
      <c r="B25" s="386" t="s">
        <v>424</v>
      </c>
      <c r="C25" s="276"/>
    </row>
    <row r="26" spans="1:3" s="85" customFormat="1" ht="12" customHeight="1" x14ac:dyDescent="0.2">
      <c r="A26" s="401" t="s">
        <v>90</v>
      </c>
      <c r="B26" s="386" t="s">
        <v>425</v>
      </c>
      <c r="C26" s="276"/>
    </row>
    <row r="27" spans="1:3" s="85" customFormat="1" ht="12" customHeight="1" x14ac:dyDescent="0.2">
      <c r="A27" s="401" t="s">
        <v>171</v>
      </c>
      <c r="B27" s="386" t="s">
        <v>265</v>
      </c>
      <c r="C27" s="276">
        <v>283799560</v>
      </c>
    </row>
    <row r="28" spans="1:3" s="85" customFormat="1" ht="12" customHeight="1" thickBot="1" x14ac:dyDescent="0.25">
      <c r="A28" s="402" t="s">
        <v>172</v>
      </c>
      <c r="B28" s="387" t="s">
        <v>266</v>
      </c>
      <c r="C28" s="278"/>
    </row>
    <row r="29" spans="1:3" s="85" customFormat="1" ht="12" customHeight="1" thickBot="1" x14ac:dyDescent="0.25">
      <c r="A29" s="30" t="s">
        <v>173</v>
      </c>
      <c r="B29" s="21" t="s">
        <v>560</v>
      </c>
      <c r="C29" s="280">
        <f>SUM(C30:C36)</f>
        <v>1190000000</v>
      </c>
    </row>
    <row r="30" spans="1:3" s="85" customFormat="1" ht="12" customHeight="1" x14ac:dyDescent="0.2">
      <c r="A30" s="400" t="s">
        <v>268</v>
      </c>
      <c r="B30" s="385" t="s">
        <v>555</v>
      </c>
      <c r="C30" s="277">
        <v>81000000</v>
      </c>
    </row>
    <row r="31" spans="1:3" s="85" customFormat="1" ht="12" customHeight="1" x14ac:dyDescent="0.2">
      <c r="A31" s="401" t="s">
        <v>269</v>
      </c>
      <c r="B31" s="386" t="s">
        <v>556</v>
      </c>
      <c r="C31" s="276">
        <v>2000000</v>
      </c>
    </row>
    <row r="32" spans="1:3" s="85" customFormat="1" ht="12" customHeight="1" x14ac:dyDescent="0.2">
      <c r="A32" s="401" t="s">
        <v>270</v>
      </c>
      <c r="B32" s="386" t="s">
        <v>557</v>
      </c>
      <c r="C32" s="276">
        <v>950000000</v>
      </c>
    </row>
    <row r="33" spans="1:3" s="85" customFormat="1" ht="12" customHeight="1" x14ac:dyDescent="0.2">
      <c r="A33" s="401" t="s">
        <v>271</v>
      </c>
      <c r="B33" s="386" t="s">
        <v>558</v>
      </c>
      <c r="C33" s="276">
        <v>2000000</v>
      </c>
    </row>
    <row r="34" spans="1:3" s="85" customFormat="1" ht="12" customHeight="1" x14ac:dyDescent="0.2">
      <c r="A34" s="401" t="s">
        <v>552</v>
      </c>
      <c r="B34" s="386" t="s">
        <v>272</v>
      </c>
      <c r="C34" s="276">
        <v>105000000</v>
      </c>
    </row>
    <row r="35" spans="1:3" s="85" customFormat="1" ht="12" customHeight="1" x14ac:dyDescent="0.2">
      <c r="A35" s="401" t="s">
        <v>553</v>
      </c>
      <c r="B35" s="386" t="s">
        <v>273</v>
      </c>
      <c r="C35" s="276">
        <v>50000000</v>
      </c>
    </row>
    <row r="36" spans="1:3" s="85" customFormat="1" ht="12" customHeight="1" thickBot="1" x14ac:dyDescent="0.25">
      <c r="A36" s="402" t="s">
        <v>554</v>
      </c>
      <c r="B36" s="469" t="s">
        <v>274</v>
      </c>
      <c r="C36" s="278"/>
    </row>
    <row r="37" spans="1:3" s="85" customFormat="1" ht="12" customHeight="1" thickBot="1" x14ac:dyDescent="0.25">
      <c r="A37" s="30" t="s">
        <v>22</v>
      </c>
      <c r="B37" s="21" t="s">
        <v>434</v>
      </c>
      <c r="C37" s="274">
        <f>SUM(C38:C48)</f>
        <v>107839198</v>
      </c>
    </row>
    <row r="38" spans="1:3" s="85" customFormat="1" ht="12" customHeight="1" x14ac:dyDescent="0.2">
      <c r="A38" s="400" t="s">
        <v>91</v>
      </c>
      <c r="B38" s="385" t="s">
        <v>277</v>
      </c>
      <c r="C38" s="277"/>
    </row>
    <row r="39" spans="1:3" s="85" customFormat="1" ht="12" customHeight="1" x14ac:dyDescent="0.2">
      <c r="A39" s="401" t="s">
        <v>92</v>
      </c>
      <c r="B39" s="386" t="s">
        <v>278</v>
      </c>
      <c r="C39" s="276">
        <v>74927000</v>
      </c>
    </row>
    <row r="40" spans="1:3" s="85" customFormat="1" ht="12" customHeight="1" x14ac:dyDescent="0.2">
      <c r="A40" s="401" t="s">
        <v>93</v>
      </c>
      <c r="B40" s="386" t="s">
        <v>279</v>
      </c>
      <c r="C40" s="276">
        <v>12000000</v>
      </c>
    </row>
    <row r="41" spans="1:3" s="85" customFormat="1" ht="12" customHeight="1" x14ac:dyDescent="0.2">
      <c r="A41" s="401" t="s">
        <v>175</v>
      </c>
      <c r="B41" s="386" t="s">
        <v>280</v>
      </c>
      <c r="C41" s="276"/>
    </row>
    <row r="42" spans="1:3" s="85" customFormat="1" ht="12" customHeight="1" x14ac:dyDescent="0.2">
      <c r="A42" s="401" t="s">
        <v>176</v>
      </c>
      <c r="B42" s="386" t="s">
        <v>281</v>
      </c>
      <c r="C42" s="276">
        <v>8000000</v>
      </c>
    </row>
    <row r="43" spans="1:3" s="85" customFormat="1" ht="12" customHeight="1" x14ac:dyDescent="0.2">
      <c r="A43" s="401" t="s">
        <v>177</v>
      </c>
      <c r="B43" s="386" t="s">
        <v>282</v>
      </c>
      <c r="C43" s="276">
        <v>11912198</v>
      </c>
    </row>
    <row r="44" spans="1:3" s="85" customFormat="1" ht="12" customHeight="1" x14ac:dyDescent="0.2">
      <c r="A44" s="401" t="s">
        <v>178</v>
      </c>
      <c r="B44" s="386" t="s">
        <v>283</v>
      </c>
      <c r="C44" s="276"/>
    </row>
    <row r="45" spans="1:3" s="85" customFormat="1" ht="12" customHeight="1" x14ac:dyDescent="0.2">
      <c r="A45" s="401" t="s">
        <v>179</v>
      </c>
      <c r="B45" s="386" t="s">
        <v>559</v>
      </c>
      <c r="C45" s="276">
        <v>1000000</v>
      </c>
    </row>
    <row r="46" spans="1:3" s="85" customFormat="1" ht="12" customHeight="1" x14ac:dyDescent="0.2">
      <c r="A46" s="401" t="s">
        <v>275</v>
      </c>
      <c r="B46" s="386" t="s">
        <v>285</v>
      </c>
      <c r="C46" s="279"/>
    </row>
    <row r="47" spans="1:3" s="85" customFormat="1" ht="12" customHeight="1" x14ac:dyDescent="0.2">
      <c r="A47" s="402" t="s">
        <v>276</v>
      </c>
      <c r="B47" s="387" t="s">
        <v>436</v>
      </c>
      <c r="C47" s="375"/>
    </row>
    <row r="48" spans="1:3" s="85" customFormat="1" ht="12" customHeight="1" thickBot="1" x14ac:dyDescent="0.25">
      <c r="A48" s="402" t="s">
        <v>435</v>
      </c>
      <c r="B48" s="387" t="s">
        <v>286</v>
      </c>
      <c r="C48" s="375"/>
    </row>
    <row r="49" spans="1:3" s="85" customFormat="1" ht="12" customHeight="1" thickBot="1" x14ac:dyDescent="0.25">
      <c r="A49" s="30" t="s">
        <v>23</v>
      </c>
      <c r="B49" s="21" t="s">
        <v>287</v>
      </c>
      <c r="C49" s="274">
        <f>SUM(C50:C54)</f>
        <v>40000000</v>
      </c>
    </row>
    <row r="50" spans="1:3" s="85" customFormat="1" ht="12" customHeight="1" x14ac:dyDescent="0.2">
      <c r="A50" s="400" t="s">
        <v>94</v>
      </c>
      <c r="B50" s="385" t="s">
        <v>291</v>
      </c>
      <c r="C50" s="420"/>
    </row>
    <row r="51" spans="1:3" s="85" customFormat="1" ht="12" customHeight="1" x14ac:dyDescent="0.2">
      <c r="A51" s="401" t="s">
        <v>95</v>
      </c>
      <c r="B51" s="386" t="s">
        <v>292</v>
      </c>
      <c r="C51" s="279">
        <v>40000000</v>
      </c>
    </row>
    <row r="52" spans="1:3" s="85" customFormat="1" ht="12" customHeight="1" x14ac:dyDescent="0.2">
      <c r="A52" s="401" t="s">
        <v>288</v>
      </c>
      <c r="B52" s="386" t="s">
        <v>293</v>
      </c>
      <c r="C52" s="279"/>
    </row>
    <row r="53" spans="1:3" s="85" customFormat="1" ht="12" customHeight="1" x14ac:dyDescent="0.2">
      <c r="A53" s="401" t="s">
        <v>289</v>
      </c>
      <c r="B53" s="386" t="s">
        <v>294</v>
      </c>
      <c r="C53" s="279"/>
    </row>
    <row r="54" spans="1:3" s="85" customFormat="1" ht="12" customHeight="1" thickBot="1" x14ac:dyDescent="0.25">
      <c r="A54" s="402" t="s">
        <v>290</v>
      </c>
      <c r="B54" s="387" t="s">
        <v>295</v>
      </c>
      <c r="C54" s="375"/>
    </row>
    <row r="55" spans="1:3" s="85" customFormat="1" ht="12" customHeight="1" thickBot="1" x14ac:dyDescent="0.25">
      <c r="A55" s="30" t="s">
        <v>180</v>
      </c>
      <c r="B55" s="21" t="s">
        <v>296</v>
      </c>
      <c r="C55" s="274">
        <f>SUM(C56:C58)</f>
        <v>0</v>
      </c>
    </row>
    <row r="56" spans="1:3" s="85" customFormat="1" ht="12" customHeight="1" x14ac:dyDescent="0.2">
      <c r="A56" s="400" t="s">
        <v>96</v>
      </c>
      <c r="B56" s="385" t="s">
        <v>297</v>
      </c>
      <c r="C56" s="277"/>
    </row>
    <row r="57" spans="1:3" s="85" customFormat="1" ht="12" customHeight="1" x14ac:dyDescent="0.2">
      <c r="A57" s="401" t="s">
        <v>97</v>
      </c>
      <c r="B57" s="386" t="s">
        <v>426</v>
      </c>
      <c r="C57" s="276"/>
    </row>
    <row r="58" spans="1:3" s="85" customFormat="1" ht="12" customHeight="1" x14ac:dyDescent="0.2">
      <c r="A58" s="401" t="s">
        <v>300</v>
      </c>
      <c r="B58" s="386" t="s">
        <v>298</v>
      </c>
      <c r="C58" s="276"/>
    </row>
    <row r="59" spans="1:3" s="85" customFormat="1" ht="12" customHeight="1" thickBot="1" x14ac:dyDescent="0.25">
      <c r="A59" s="402" t="s">
        <v>301</v>
      </c>
      <c r="B59" s="387" t="s">
        <v>299</v>
      </c>
      <c r="C59" s="278"/>
    </row>
    <row r="60" spans="1:3" s="85" customFormat="1" ht="12" customHeight="1" thickBot="1" x14ac:dyDescent="0.25">
      <c r="A60" s="30" t="s">
        <v>25</v>
      </c>
      <c r="B60" s="269" t="s">
        <v>302</v>
      </c>
      <c r="C60" s="274">
        <f>SUM(C61:C63)</f>
        <v>50000000</v>
      </c>
    </row>
    <row r="61" spans="1:3" s="85" customFormat="1" ht="12" customHeight="1" x14ac:dyDescent="0.2">
      <c r="A61" s="400" t="s">
        <v>181</v>
      </c>
      <c r="B61" s="385" t="s">
        <v>304</v>
      </c>
      <c r="C61" s="279"/>
    </row>
    <row r="62" spans="1:3" s="85" customFormat="1" ht="12" customHeight="1" x14ac:dyDescent="0.2">
      <c r="A62" s="401" t="s">
        <v>182</v>
      </c>
      <c r="B62" s="386" t="s">
        <v>427</v>
      </c>
      <c r="C62" s="279"/>
    </row>
    <row r="63" spans="1:3" s="85" customFormat="1" ht="12" customHeight="1" x14ac:dyDescent="0.2">
      <c r="A63" s="401" t="s">
        <v>231</v>
      </c>
      <c r="B63" s="386" t="s">
        <v>305</v>
      </c>
      <c r="C63" s="279">
        <v>50000000</v>
      </c>
    </row>
    <row r="64" spans="1:3" s="85" customFormat="1" ht="12" customHeight="1" thickBot="1" x14ac:dyDescent="0.25">
      <c r="A64" s="402" t="s">
        <v>303</v>
      </c>
      <c r="B64" s="387" t="s">
        <v>306</v>
      </c>
      <c r="C64" s="279"/>
    </row>
    <row r="65" spans="1:3" s="85" customFormat="1" ht="12" customHeight="1" thickBot="1" x14ac:dyDescent="0.25">
      <c r="A65" s="30" t="s">
        <v>26</v>
      </c>
      <c r="B65" s="21" t="s">
        <v>307</v>
      </c>
      <c r="C65" s="280">
        <f>+C8+C15+C22+C29+C37+C49+C55+C60</f>
        <v>2577295165</v>
      </c>
    </row>
    <row r="66" spans="1:3" s="85" customFormat="1" ht="12" customHeight="1" thickBot="1" x14ac:dyDescent="0.2">
      <c r="A66" s="403" t="s">
        <v>394</v>
      </c>
      <c r="B66" s="269" t="s">
        <v>309</v>
      </c>
      <c r="C66" s="274">
        <f>SUM(C67:C69)</f>
        <v>0</v>
      </c>
    </row>
    <row r="67" spans="1:3" s="85" customFormat="1" ht="12" customHeight="1" x14ac:dyDescent="0.2">
      <c r="A67" s="400" t="s">
        <v>337</v>
      </c>
      <c r="B67" s="385" t="s">
        <v>310</v>
      </c>
      <c r="C67" s="279"/>
    </row>
    <row r="68" spans="1:3" s="85" customFormat="1" ht="12" customHeight="1" x14ac:dyDescent="0.2">
      <c r="A68" s="401" t="s">
        <v>346</v>
      </c>
      <c r="B68" s="386" t="s">
        <v>311</v>
      </c>
      <c r="C68" s="279"/>
    </row>
    <row r="69" spans="1:3" s="85" customFormat="1" ht="12" customHeight="1" thickBot="1" x14ac:dyDescent="0.25">
      <c r="A69" s="402" t="s">
        <v>347</v>
      </c>
      <c r="B69" s="388" t="s">
        <v>312</v>
      </c>
      <c r="C69" s="279"/>
    </row>
    <row r="70" spans="1:3" s="85" customFormat="1" ht="12" customHeight="1" thickBot="1" x14ac:dyDescent="0.2">
      <c r="A70" s="403" t="s">
        <v>313</v>
      </c>
      <c r="B70" s="269" t="s">
        <v>314</v>
      </c>
      <c r="C70" s="274">
        <f>SUM(C71:C74)</f>
        <v>0</v>
      </c>
    </row>
    <row r="71" spans="1:3" s="85" customFormat="1" ht="12" customHeight="1" x14ac:dyDescent="0.2">
      <c r="A71" s="400" t="s">
        <v>149</v>
      </c>
      <c r="B71" s="385" t="s">
        <v>315</v>
      </c>
      <c r="C71" s="279"/>
    </row>
    <row r="72" spans="1:3" s="85" customFormat="1" ht="12" customHeight="1" x14ac:dyDescent="0.2">
      <c r="A72" s="401" t="s">
        <v>150</v>
      </c>
      <c r="B72" s="386" t="s">
        <v>571</v>
      </c>
      <c r="C72" s="279"/>
    </row>
    <row r="73" spans="1:3" s="85" customFormat="1" ht="12" customHeight="1" x14ac:dyDescent="0.2">
      <c r="A73" s="401" t="s">
        <v>338</v>
      </c>
      <c r="B73" s="386" t="s">
        <v>316</v>
      </c>
      <c r="C73" s="279"/>
    </row>
    <row r="74" spans="1:3" s="85" customFormat="1" ht="12" customHeight="1" thickBot="1" x14ac:dyDescent="0.25">
      <c r="A74" s="402" t="s">
        <v>339</v>
      </c>
      <c r="B74" s="271" t="s">
        <v>572</v>
      </c>
      <c r="C74" s="279"/>
    </row>
    <row r="75" spans="1:3" s="85" customFormat="1" ht="12" customHeight="1" thickBot="1" x14ac:dyDescent="0.2">
      <c r="A75" s="403" t="s">
        <v>317</v>
      </c>
      <c r="B75" s="269" t="s">
        <v>318</v>
      </c>
      <c r="C75" s="274">
        <f>SUM(C76:C77)</f>
        <v>83286991</v>
      </c>
    </row>
    <row r="76" spans="1:3" s="85" customFormat="1" ht="12" customHeight="1" x14ac:dyDescent="0.2">
      <c r="A76" s="400" t="s">
        <v>340</v>
      </c>
      <c r="B76" s="385" t="s">
        <v>319</v>
      </c>
      <c r="C76" s="279">
        <v>83286991</v>
      </c>
    </row>
    <row r="77" spans="1:3" s="85" customFormat="1" ht="12" customHeight="1" thickBot="1" x14ac:dyDescent="0.25">
      <c r="A77" s="402" t="s">
        <v>341</v>
      </c>
      <c r="B77" s="387" t="s">
        <v>320</v>
      </c>
      <c r="C77" s="279"/>
    </row>
    <row r="78" spans="1:3" s="84" customFormat="1" ht="12" customHeight="1" thickBot="1" x14ac:dyDescent="0.2">
      <c r="A78" s="403" t="s">
        <v>321</v>
      </c>
      <c r="B78" s="269" t="s">
        <v>322</v>
      </c>
      <c r="C78" s="274">
        <f>SUM(C79:C81)</f>
        <v>0</v>
      </c>
    </row>
    <row r="79" spans="1:3" s="85" customFormat="1" ht="12" customHeight="1" x14ac:dyDescent="0.2">
      <c r="A79" s="400" t="s">
        <v>342</v>
      </c>
      <c r="B79" s="385" t="s">
        <v>323</v>
      </c>
      <c r="C79" s="279"/>
    </row>
    <row r="80" spans="1:3" s="85" customFormat="1" ht="12" customHeight="1" x14ac:dyDescent="0.2">
      <c r="A80" s="401" t="s">
        <v>343</v>
      </c>
      <c r="B80" s="386" t="s">
        <v>324</v>
      </c>
      <c r="C80" s="279"/>
    </row>
    <row r="81" spans="1:3" s="85" customFormat="1" ht="12" customHeight="1" thickBot="1" x14ac:dyDescent="0.25">
      <c r="A81" s="402" t="s">
        <v>344</v>
      </c>
      <c r="B81" s="387" t="s">
        <v>573</v>
      </c>
      <c r="C81" s="279"/>
    </row>
    <row r="82" spans="1:3" s="85" customFormat="1" ht="12" customHeight="1" thickBot="1" x14ac:dyDescent="0.2">
      <c r="A82" s="403" t="s">
        <v>325</v>
      </c>
      <c r="B82" s="269" t="s">
        <v>345</v>
      </c>
      <c r="C82" s="274">
        <f>SUM(C83:C86)</f>
        <v>0</v>
      </c>
    </row>
    <row r="83" spans="1:3" s="85" customFormat="1" ht="12" customHeight="1" x14ac:dyDescent="0.2">
      <c r="A83" s="404" t="s">
        <v>326</v>
      </c>
      <c r="B83" s="385" t="s">
        <v>327</v>
      </c>
      <c r="C83" s="279"/>
    </row>
    <row r="84" spans="1:3" s="85" customFormat="1" ht="12" customHeight="1" x14ac:dyDescent="0.2">
      <c r="A84" s="405" t="s">
        <v>328</v>
      </c>
      <c r="B84" s="386" t="s">
        <v>329</v>
      </c>
      <c r="C84" s="279"/>
    </row>
    <row r="85" spans="1:3" s="85" customFormat="1" ht="12" customHeight="1" x14ac:dyDescent="0.2">
      <c r="A85" s="405" t="s">
        <v>330</v>
      </c>
      <c r="B85" s="386" t="s">
        <v>331</v>
      </c>
      <c r="C85" s="279"/>
    </row>
    <row r="86" spans="1:3" s="84" customFormat="1" ht="12" customHeight="1" thickBot="1" x14ac:dyDescent="0.25">
      <c r="A86" s="406" t="s">
        <v>332</v>
      </c>
      <c r="B86" s="387" t="s">
        <v>333</v>
      </c>
      <c r="C86" s="279"/>
    </row>
    <row r="87" spans="1:3" s="84" customFormat="1" ht="12" customHeight="1" thickBot="1" x14ac:dyDescent="0.2">
      <c r="A87" s="403" t="s">
        <v>334</v>
      </c>
      <c r="B87" s="269" t="s">
        <v>475</v>
      </c>
      <c r="C87" s="421"/>
    </row>
    <row r="88" spans="1:3" s="84" customFormat="1" ht="12" customHeight="1" thickBot="1" x14ac:dyDescent="0.2">
      <c r="A88" s="403" t="s">
        <v>507</v>
      </c>
      <c r="B88" s="269" t="s">
        <v>335</v>
      </c>
      <c r="C88" s="421"/>
    </row>
    <row r="89" spans="1:3" s="84" customFormat="1" ht="12" customHeight="1" thickBot="1" x14ac:dyDescent="0.2">
      <c r="A89" s="403" t="s">
        <v>508</v>
      </c>
      <c r="B89" s="392" t="s">
        <v>478</v>
      </c>
      <c r="C89" s="280">
        <f>+C66+C70+C75+C78+C82+C88+C87</f>
        <v>83286991</v>
      </c>
    </row>
    <row r="90" spans="1:3" s="84" customFormat="1" ht="12" customHeight="1" thickBot="1" x14ac:dyDescent="0.2">
      <c r="A90" s="407" t="s">
        <v>509</v>
      </c>
      <c r="B90" s="393" t="s">
        <v>510</v>
      </c>
      <c r="C90" s="280">
        <f>+C65+C89</f>
        <v>2660582156</v>
      </c>
    </row>
    <row r="91" spans="1:3" s="85" customFormat="1" ht="15.2" customHeight="1" thickBot="1" x14ac:dyDescent="0.25">
      <c r="A91" s="214"/>
      <c r="B91" s="215"/>
      <c r="C91" s="338"/>
    </row>
    <row r="92" spans="1:3" s="56" customFormat="1" ht="16.5" customHeight="1" thickBot="1" x14ac:dyDescent="0.25">
      <c r="A92" s="218"/>
      <c r="B92" s="219" t="s">
        <v>57</v>
      </c>
      <c r="C92" s="340"/>
    </row>
    <row r="93" spans="1:3" s="86" customFormat="1" ht="12" customHeight="1" thickBot="1" x14ac:dyDescent="0.25">
      <c r="A93" s="381" t="s">
        <v>18</v>
      </c>
      <c r="B93" s="26" t="s">
        <v>514</v>
      </c>
      <c r="C93" s="273">
        <f>+C94+C95+C96+C97+C98+C111</f>
        <v>668812150</v>
      </c>
    </row>
    <row r="94" spans="1:3" ht="12" customHeight="1" x14ac:dyDescent="0.2">
      <c r="A94" s="408" t="s">
        <v>98</v>
      </c>
      <c r="B94" s="10" t="s">
        <v>49</v>
      </c>
      <c r="C94" s="275">
        <v>114802350</v>
      </c>
    </row>
    <row r="95" spans="1:3" ht="12" customHeight="1" x14ac:dyDescent="0.2">
      <c r="A95" s="401" t="s">
        <v>99</v>
      </c>
      <c r="B95" s="8" t="s">
        <v>183</v>
      </c>
      <c r="C95" s="276">
        <v>22386459</v>
      </c>
    </row>
    <row r="96" spans="1:3" ht="12" customHeight="1" x14ac:dyDescent="0.2">
      <c r="A96" s="401" t="s">
        <v>100</v>
      </c>
      <c r="B96" s="8" t="s">
        <v>140</v>
      </c>
      <c r="C96" s="278">
        <v>228292152</v>
      </c>
    </row>
    <row r="97" spans="1:3" ht="12" customHeight="1" x14ac:dyDescent="0.2">
      <c r="A97" s="401" t="s">
        <v>101</v>
      </c>
      <c r="B97" s="11" t="s">
        <v>184</v>
      </c>
      <c r="C97" s="278">
        <v>61500000</v>
      </c>
    </row>
    <row r="98" spans="1:3" ht="12" customHeight="1" x14ac:dyDescent="0.2">
      <c r="A98" s="401" t="s">
        <v>112</v>
      </c>
      <c r="B98" s="19" t="s">
        <v>185</v>
      </c>
      <c r="C98" s="278">
        <v>197664485</v>
      </c>
    </row>
    <row r="99" spans="1:3" ht="12" customHeight="1" x14ac:dyDescent="0.2">
      <c r="A99" s="401" t="s">
        <v>102</v>
      </c>
      <c r="B99" s="8" t="s">
        <v>511</v>
      </c>
      <c r="C99" s="278"/>
    </row>
    <row r="100" spans="1:3" ht="12" customHeight="1" x14ac:dyDescent="0.2">
      <c r="A100" s="401" t="s">
        <v>103</v>
      </c>
      <c r="B100" s="130" t="s">
        <v>441</v>
      </c>
      <c r="C100" s="278"/>
    </row>
    <row r="101" spans="1:3" ht="12" customHeight="1" x14ac:dyDescent="0.2">
      <c r="A101" s="401" t="s">
        <v>113</v>
      </c>
      <c r="B101" s="130" t="s">
        <v>440</v>
      </c>
      <c r="C101" s="278"/>
    </row>
    <row r="102" spans="1:3" ht="12" customHeight="1" x14ac:dyDescent="0.2">
      <c r="A102" s="401" t="s">
        <v>114</v>
      </c>
      <c r="B102" s="130" t="s">
        <v>351</v>
      </c>
      <c r="C102" s="278"/>
    </row>
    <row r="103" spans="1:3" ht="12" customHeight="1" x14ac:dyDescent="0.2">
      <c r="A103" s="401" t="s">
        <v>115</v>
      </c>
      <c r="B103" s="131" t="s">
        <v>352</v>
      </c>
      <c r="C103" s="278"/>
    </row>
    <row r="104" spans="1:3" ht="12" customHeight="1" x14ac:dyDescent="0.2">
      <c r="A104" s="401" t="s">
        <v>116</v>
      </c>
      <c r="B104" s="131" t="s">
        <v>353</v>
      </c>
      <c r="C104" s="278"/>
    </row>
    <row r="105" spans="1:3" ht="12" customHeight="1" x14ac:dyDescent="0.2">
      <c r="A105" s="401" t="s">
        <v>118</v>
      </c>
      <c r="B105" s="130" t="s">
        <v>354</v>
      </c>
      <c r="C105" s="278"/>
    </row>
    <row r="106" spans="1:3" ht="12" customHeight="1" x14ac:dyDescent="0.2">
      <c r="A106" s="401" t="s">
        <v>186</v>
      </c>
      <c r="B106" s="130" t="s">
        <v>355</v>
      </c>
      <c r="C106" s="278"/>
    </row>
    <row r="107" spans="1:3" ht="12" customHeight="1" x14ac:dyDescent="0.2">
      <c r="A107" s="401" t="s">
        <v>349</v>
      </c>
      <c r="B107" s="131" t="s">
        <v>356</v>
      </c>
      <c r="C107" s="278"/>
    </row>
    <row r="108" spans="1:3" ht="12" customHeight="1" x14ac:dyDescent="0.2">
      <c r="A108" s="409" t="s">
        <v>350</v>
      </c>
      <c r="B108" s="132" t="s">
        <v>357</v>
      </c>
      <c r="C108" s="278"/>
    </row>
    <row r="109" spans="1:3" ht="12" customHeight="1" x14ac:dyDescent="0.2">
      <c r="A109" s="401" t="s">
        <v>438</v>
      </c>
      <c r="B109" s="132" t="s">
        <v>358</v>
      </c>
      <c r="C109" s="278"/>
    </row>
    <row r="110" spans="1:3" ht="12" customHeight="1" x14ac:dyDescent="0.2">
      <c r="A110" s="401" t="s">
        <v>439</v>
      </c>
      <c r="B110" s="131" t="s">
        <v>359</v>
      </c>
      <c r="C110" s="276"/>
    </row>
    <row r="111" spans="1:3" ht="12" customHeight="1" x14ac:dyDescent="0.2">
      <c r="A111" s="401" t="s">
        <v>443</v>
      </c>
      <c r="B111" s="11" t="s">
        <v>50</v>
      </c>
      <c r="C111" s="276">
        <v>44166704</v>
      </c>
    </row>
    <row r="112" spans="1:3" ht="12" customHeight="1" x14ac:dyDescent="0.2">
      <c r="A112" s="402" t="s">
        <v>444</v>
      </c>
      <c r="B112" s="8" t="s">
        <v>512</v>
      </c>
      <c r="C112" s="278">
        <v>44166704</v>
      </c>
    </row>
    <row r="113" spans="1:3" ht="12" customHeight="1" thickBot="1" x14ac:dyDescent="0.25">
      <c r="A113" s="410" t="s">
        <v>445</v>
      </c>
      <c r="B113" s="133" t="s">
        <v>513</v>
      </c>
      <c r="C113" s="282"/>
    </row>
    <row r="114" spans="1:3" ht="12" customHeight="1" thickBot="1" x14ac:dyDescent="0.25">
      <c r="A114" s="30" t="s">
        <v>19</v>
      </c>
      <c r="B114" s="25" t="s">
        <v>360</v>
      </c>
      <c r="C114" s="274">
        <f>+C115+C117+C119</f>
        <v>997770317</v>
      </c>
    </row>
    <row r="115" spans="1:3" ht="12" customHeight="1" x14ac:dyDescent="0.2">
      <c r="A115" s="400" t="s">
        <v>104</v>
      </c>
      <c r="B115" s="8" t="s">
        <v>230</v>
      </c>
      <c r="C115" s="277">
        <v>786031339</v>
      </c>
    </row>
    <row r="116" spans="1:3" ht="12" customHeight="1" x14ac:dyDescent="0.2">
      <c r="A116" s="400" t="s">
        <v>105</v>
      </c>
      <c r="B116" s="12" t="s">
        <v>364</v>
      </c>
      <c r="C116" s="277"/>
    </row>
    <row r="117" spans="1:3" ht="12" customHeight="1" x14ac:dyDescent="0.2">
      <c r="A117" s="400" t="s">
        <v>106</v>
      </c>
      <c r="B117" s="12" t="s">
        <v>187</v>
      </c>
      <c r="C117" s="276">
        <v>211738978</v>
      </c>
    </row>
    <row r="118" spans="1:3" ht="12" customHeight="1" x14ac:dyDescent="0.2">
      <c r="A118" s="400" t="s">
        <v>107</v>
      </c>
      <c r="B118" s="12" t="s">
        <v>365</v>
      </c>
      <c r="C118" s="241"/>
    </row>
    <row r="119" spans="1:3" ht="12" customHeight="1" x14ac:dyDescent="0.2">
      <c r="A119" s="400" t="s">
        <v>108</v>
      </c>
      <c r="B119" s="271" t="s">
        <v>232</v>
      </c>
      <c r="C119" s="241"/>
    </row>
    <row r="120" spans="1:3" ht="12" customHeight="1" x14ac:dyDescent="0.2">
      <c r="A120" s="400" t="s">
        <v>117</v>
      </c>
      <c r="B120" s="270" t="s">
        <v>428</v>
      </c>
      <c r="C120" s="241"/>
    </row>
    <row r="121" spans="1:3" ht="12" customHeight="1" x14ac:dyDescent="0.2">
      <c r="A121" s="400" t="s">
        <v>119</v>
      </c>
      <c r="B121" s="384" t="s">
        <v>370</v>
      </c>
      <c r="C121" s="241"/>
    </row>
    <row r="122" spans="1:3" ht="12" customHeight="1" x14ac:dyDescent="0.2">
      <c r="A122" s="400" t="s">
        <v>188</v>
      </c>
      <c r="B122" s="131" t="s">
        <v>353</v>
      </c>
      <c r="C122" s="241"/>
    </row>
    <row r="123" spans="1:3" ht="12" customHeight="1" x14ac:dyDescent="0.2">
      <c r="A123" s="400" t="s">
        <v>189</v>
      </c>
      <c r="B123" s="131" t="s">
        <v>369</v>
      </c>
      <c r="C123" s="241"/>
    </row>
    <row r="124" spans="1:3" ht="12" customHeight="1" x14ac:dyDescent="0.2">
      <c r="A124" s="400" t="s">
        <v>190</v>
      </c>
      <c r="B124" s="131" t="s">
        <v>368</v>
      </c>
      <c r="C124" s="241"/>
    </row>
    <row r="125" spans="1:3" ht="12" customHeight="1" x14ac:dyDescent="0.2">
      <c r="A125" s="400" t="s">
        <v>361</v>
      </c>
      <c r="B125" s="131" t="s">
        <v>356</v>
      </c>
      <c r="C125" s="241"/>
    </row>
    <row r="126" spans="1:3" ht="12" customHeight="1" x14ac:dyDescent="0.2">
      <c r="A126" s="400" t="s">
        <v>362</v>
      </c>
      <c r="B126" s="131" t="s">
        <v>367</v>
      </c>
      <c r="C126" s="241"/>
    </row>
    <row r="127" spans="1:3" ht="12" customHeight="1" thickBot="1" x14ac:dyDescent="0.25">
      <c r="A127" s="409" t="s">
        <v>363</v>
      </c>
      <c r="B127" s="131" t="s">
        <v>366</v>
      </c>
      <c r="C127" s="243"/>
    </row>
    <row r="128" spans="1:3" ht="12" customHeight="1" thickBot="1" x14ac:dyDescent="0.25">
      <c r="A128" s="30" t="s">
        <v>20</v>
      </c>
      <c r="B128" s="114" t="s">
        <v>448</v>
      </c>
      <c r="C128" s="274">
        <f>+C93+C114</f>
        <v>1666582467</v>
      </c>
    </row>
    <row r="129" spans="1:11" ht="12" customHeight="1" thickBot="1" x14ac:dyDescent="0.25">
      <c r="A129" s="30" t="s">
        <v>21</v>
      </c>
      <c r="B129" s="114" t="s">
        <v>449</v>
      </c>
      <c r="C129" s="274">
        <f>+C130+C131+C132</f>
        <v>0</v>
      </c>
    </row>
    <row r="130" spans="1:11" s="86" customFormat="1" ht="12" customHeight="1" x14ac:dyDescent="0.2">
      <c r="A130" s="400" t="s">
        <v>268</v>
      </c>
      <c r="B130" s="9" t="s">
        <v>517</v>
      </c>
      <c r="C130" s="241"/>
    </row>
    <row r="131" spans="1:11" ht="12" customHeight="1" x14ac:dyDescent="0.2">
      <c r="A131" s="400" t="s">
        <v>269</v>
      </c>
      <c r="B131" s="9" t="s">
        <v>457</v>
      </c>
      <c r="C131" s="241"/>
    </row>
    <row r="132" spans="1:11" ht="12" customHeight="1" thickBot="1" x14ac:dyDescent="0.25">
      <c r="A132" s="409" t="s">
        <v>270</v>
      </c>
      <c r="B132" s="7" t="s">
        <v>516</v>
      </c>
      <c r="C132" s="241"/>
    </row>
    <row r="133" spans="1:11" ht="12" customHeight="1" thickBot="1" x14ac:dyDescent="0.25">
      <c r="A133" s="30" t="s">
        <v>22</v>
      </c>
      <c r="B133" s="114" t="s">
        <v>450</v>
      </c>
      <c r="C133" s="274">
        <f>+C134+C135+C136+C137+C138+C139</f>
        <v>0</v>
      </c>
    </row>
    <row r="134" spans="1:11" ht="12" customHeight="1" x14ac:dyDescent="0.2">
      <c r="A134" s="400" t="s">
        <v>91</v>
      </c>
      <c r="B134" s="9" t="s">
        <v>459</v>
      </c>
      <c r="C134" s="241"/>
    </row>
    <row r="135" spans="1:11" ht="12" customHeight="1" x14ac:dyDescent="0.2">
      <c r="A135" s="400" t="s">
        <v>92</v>
      </c>
      <c r="B135" s="9" t="s">
        <v>451</v>
      </c>
      <c r="C135" s="241"/>
    </row>
    <row r="136" spans="1:11" ht="12" customHeight="1" x14ac:dyDescent="0.2">
      <c r="A136" s="400" t="s">
        <v>93</v>
      </c>
      <c r="B136" s="9" t="s">
        <v>452</v>
      </c>
      <c r="C136" s="241"/>
    </row>
    <row r="137" spans="1:11" ht="12" customHeight="1" x14ac:dyDescent="0.2">
      <c r="A137" s="400" t="s">
        <v>175</v>
      </c>
      <c r="B137" s="9" t="s">
        <v>515</v>
      </c>
      <c r="C137" s="241"/>
    </row>
    <row r="138" spans="1:11" ht="12" customHeight="1" x14ac:dyDescent="0.2">
      <c r="A138" s="400" t="s">
        <v>176</v>
      </c>
      <c r="B138" s="9" t="s">
        <v>454</v>
      </c>
      <c r="C138" s="241"/>
    </row>
    <row r="139" spans="1:11" s="86" customFormat="1" ht="12" customHeight="1" thickBot="1" x14ac:dyDescent="0.25">
      <c r="A139" s="409" t="s">
        <v>177</v>
      </c>
      <c r="B139" s="7" t="s">
        <v>455</v>
      </c>
      <c r="C139" s="241"/>
    </row>
    <row r="140" spans="1:11" ht="12" customHeight="1" thickBot="1" x14ac:dyDescent="0.25">
      <c r="A140" s="30" t="s">
        <v>23</v>
      </c>
      <c r="B140" s="114" t="s">
        <v>541</v>
      </c>
      <c r="C140" s="280">
        <f>+C141+C142+C144+C145+C143</f>
        <v>993999689</v>
      </c>
      <c r="K140" s="224"/>
    </row>
    <row r="141" spans="1:11" x14ac:dyDescent="0.2">
      <c r="A141" s="400" t="s">
        <v>94</v>
      </c>
      <c r="B141" s="9" t="s">
        <v>371</v>
      </c>
      <c r="C141" s="241"/>
    </row>
    <row r="142" spans="1:11" ht="12" customHeight="1" x14ac:dyDescent="0.2">
      <c r="A142" s="400" t="s">
        <v>95</v>
      </c>
      <c r="B142" s="9" t="s">
        <v>372</v>
      </c>
      <c r="C142" s="241"/>
    </row>
    <row r="143" spans="1:11" s="86" customFormat="1" ht="12" customHeight="1" x14ac:dyDescent="0.2">
      <c r="A143" s="400" t="s">
        <v>288</v>
      </c>
      <c r="B143" s="9" t="s">
        <v>540</v>
      </c>
      <c r="C143" s="241">
        <v>993999689</v>
      </c>
    </row>
    <row r="144" spans="1:11" s="86" customFormat="1" ht="12" customHeight="1" x14ac:dyDescent="0.2">
      <c r="A144" s="400" t="s">
        <v>289</v>
      </c>
      <c r="B144" s="9" t="s">
        <v>464</v>
      </c>
      <c r="C144" s="241"/>
    </row>
    <row r="145" spans="1:3" s="86" customFormat="1" ht="12" customHeight="1" thickBot="1" x14ac:dyDescent="0.25">
      <c r="A145" s="409" t="s">
        <v>290</v>
      </c>
      <c r="B145" s="7" t="s">
        <v>390</v>
      </c>
      <c r="C145" s="241"/>
    </row>
    <row r="146" spans="1:3" s="86" customFormat="1" ht="12" customHeight="1" thickBot="1" x14ac:dyDescent="0.25">
      <c r="A146" s="30" t="s">
        <v>24</v>
      </c>
      <c r="B146" s="114" t="s">
        <v>465</v>
      </c>
      <c r="C146" s="283">
        <f>+C147+C148+C149+C150+C151</f>
        <v>0</v>
      </c>
    </row>
    <row r="147" spans="1:3" s="86" customFormat="1" ht="12" customHeight="1" x14ac:dyDescent="0.2">
      <c r="A147" s="400" t="s">
        <v>96</v>
      </c>
      <c r="B147" s="9" t="s">
        <v>460</v>
      </c>
      <c r="C147" s="241"/>
    </row>
    <row r="148" spans="1:3" s="86" customFormat="1" ht="12" customHeight="1" x14ac:dyDescent="0.2">
      <c r="A148" s="400" t="s">
        <v>97</v>
      </c>
      <c r="B148" s="9" t="s">
        <v>467</v>
      </c>
      <c r="C148" s="241"/>
    </row>
    <row r="149" spans="1:3" s="86" customFormat="1" ht="12" customHeight="1" x14ac:dyDescent="0.2">
      <c r="A149" s="400" t="s">
        <v>300</v>
      </c>
      <c r="B149" s="9" t="s">
        <v>462</v>
      </c>
      <c r="C149" s="241"/>
    </row>
    <row r="150" spans="1:3" ht="12.75" customHeight="1" x14ac:dyDescent="0.2">
      <c r="A150" s="400" t="s">
        <v>301</v>
      </c>
      <c r="B150" s="9" t="s">
        <v>518</v>
      </c>
      <c r="C150" s="241"/>
    </row>
    <row r="151" spans="1:3" ht="12.75" customHeight="1" thickBot="1" x14ac:dyDescent="0.25">
      <c r="A151" s="409" t="s">
        <v>466</v>
      </c>
      <c r="B151" s="7" t="s">
        <v>469</v>
      </c>
      <c r="C151" s="243"/>
    </row>
    <row r="152" spans="1:3" ht="12.75" customHeight="1" thickBot="1" x14ac:dyDescent="0.25">
      <c r="A152" s="445" t="s">
        <v>25</v>
      </c>
      <c r="B152" s="114" t="s">
        <v>470</v>
      </c>
      <c r="C152" s="283"/>
    </row>
    <row r="153" spans="1:3" ht="12" customHeight="1" thickBot="1" x14ac:dyDescent="0.25">
      <c r="A153" s="445" t="s">
        <v>26</v>
      </c>
      <c r="B153" s="114" t="s">
        <v>471</v>
      </c>
      <c r="C153" s="283"/>
    </row>
    <row r="154" spans="1:3" ht="15.2" customHeight="1" thickBot="1" x14ac:dyDescent="0.25">
      <c r="A154" s="30" t="s">
        <v>27</v>
      </c>
      <c r="B154" s="114" t="s">
        <v>473</v>
      </c>
      <c r="C154" s="394">
        <f>+C129+C133+C140+C146+C152+C153</f>
        <v>993999689</v>
      </c>
    </row>
    <row r="155" spans="1:3" ht="13.5" thickBot="1" x14ac:dyDescent="0.25">
      <c r="A155" s="411" t="s">
        <v>28</v>
      </c>
      <c r="B155" s="355" t="s">
        <v>472</v>
      </c>
      <c r="C155" s="394">
        <f>+C128+C154</f>
        <v>2660582156</v>
      </c>
    </row>
    <row r="156" spans="1:3" ht="15.2" customHeight="1" thickBot="1" x14ac:dyDescent="0.25">
      <c r="A156" s="360"/>
      <c r="B156" s="361"/>
      <c r="C156" s="577">
        <f>C90-C155</f>
        <v>0</v>
      </c>
    </row>
    <row r="157" spans="1:3" ht="14.45" customHeight="1" thickBot="1" x14ac:dyDescent="0.25">
      <c r="A157" s="222" t="s">
        <v>519</v>
      </c>
      <c r="B157" s="223"/>
      <c r="C157" s="111">
        <v>27</v>
      </c>
    </row>
    <row r="158" spans="1:3" ht="13.5" thickBot="1" x14ac:dyDescent="0.25">
      <c r="A158" s="222" t="s">
        <v>206</v>
      </c>
      <c r="B158" s="223"/>
      <c r="C158" s="111">
        <v>80</v>
      </c>
    </row>
    <row r="159" spans="1:3" x14ac:dyDescent="0.2">
      <c r="A159" s="574"/>
      <c r="B159" s="575"/>
      <c r="C159" s="576"/>
    </row>
    <row r="160" spans="1:3" x14ac:dyDescent="0.2">
      <c r="A160" s="574"/>
      <c r="B160" s="575"/>
    </row>
    <row r="161" spans="1:3" x14ac:dyDescent="0.2">
      <c r="A161" s="574"/>
      <c r="B161" s="575"/>
      <c r="C161" s="576"/>
    </row>
    <row r="162" spans="1:3" x14ac:dyDescent="0.2">
      <c r="A162" s="574"/>
      <c r="B162" s="575"/>
      <c r="C162" s="576"/>
    </row>
    <row r="163" spans="1:3" x14ac:dyDescent="0.2">
      <c r="A163" s="574"/>
      <c r="B163" s="575"/>
      <c r="C163" s="576"/>
    </row>
    <row r="164" spans="1:3" x14ac:dyDescent="0.2">
      <c r="A164" s="574"/>
      <c r="B164" s="575"/>
      <c r="C164" s="576"/>
    </row>
    <row r="165" spans="1:3" x14ac:dyDescent="0.2">
      <c r="A165" s="574"/>
      <c r="B165" s="575"/>
      <c r="C165" s="576"/>
    </row>
    <row r="166" spans="1:3" x14ac:dyDescent="0.2">
      <c r="A166" s="574"/>
      <c r="B166" s="575"/>
      <c r="C166" s="576"/>
    </row>
    <row r="167" spans="1:3" x14ac:dyDescent="0.2">
      <c r="A167" s="574"/>
      <c r="B167" s="575"/>
      <c r="C167" s="576"/>
    </row>
    <row r="168" spans="1:3" x14ac:dyDescent="0.2">
      <c r="A168" s="574"/>
      <c r="B168" s="575"/>
      <c r="C168" s="576"/>
    </row>
    <row r="169" spans="1:3" x14ac:dyDescent="0.2">
      <c r="A169" s="574"/>
      <c r="B169" s="575"/>
      <c r="C169" s="576"/>
    </row>
    <row r="170" spans="1:3" x14ac:dyDescent="0.2">
      <c r="A170" s="574"/>
      <c r="B170" s="575"/>
      <c r="C170" s="576"/>
    </row>
    <row r="171" spans="1:3" x14ac:dyDescent="0.2">
      <c r="A171" s="574"/>
      <c r="B171" s="575"/>
      <c r="C171" s="576"/>
    </row>
    <row r="172" spans="1:3" x14ac:dyDescent="0.2">
      <c r="A172" s="574"/>
      <c r="B172" s="575"/>
      <c r="C172" s="576"/>
    </row>
    <row r="173" spans="1:3" x14ac:dyDescent="0.2">
      <c r="A173" s="574"/>
      <c r="B173" s="575"/>
      <c r="C173" s="576"/>
    </row>
    <row r="174" spans="1:3" x14ac:dyDescent="0.2">
      <c r="A174" s="574"/>
      <c r="B174" s="575"/>
      <c r="C174" s="576"/>
    </row>
    <row r="175" spans="1:3" x14ac:dyDescent="0.2">
      <c r="A175" s="574"/>
      <c r="B175" s="575"/>
      <c r="C175" s="576"/>
    </row>
    <row r="176" spans="1:3" x14ac:dyDescent="0.2">
      <c r="A176" s="574"/>
      <c r="B176" s="575"/>
      <c r="C176" s="576"/>
    </row>
    <row r="177" spans="1:3" x14ac:dyDescent="0.2">
      <c r="A177" s="574"/>
      <c r="B177" s="575"/>
      <c r="C177" s="576"/>
    </row>
    <row r="178" spans="1:3" x14ac:dyDescent="0.2">
      <c r="A178" s="574"/>
      <c r="B178" s="575"/>
      <c r="C178" s="576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92D050"/>
  </sheetPr>
  <dimension ref="A1:K178"/>
  <sheetViews>
    <sheetView zoomScale="120" zoomScaleNormal="120" zoomScaleSheetLayoutView="85" workbookViewId="0">
      <selection activeCell="C163" sqref="C163"/>
    </sheetView>
  </sheetViews>
  <sheetFormatPr defaultRowHeight="12.75" x14ac:dyDescent="0.2"/>
  <cols>
    <col min="1" max="1" width="19.5" style="362" customWidth="1"/>
    <col min="2" max="2" width="72" style="363" customWidth="1"/>
    <col min="3" max="3" width="25" style="364" customWidth="1"/>
    <col min="4" max="16384" width="9.33203125" style="3"/>
  </cols>
  <sheetData>
    <row r="1" spans="1:3" s="2" customFormat="1" ht="16.5" customHeight="1" thickBot="1" x14ac:dyDescent="0.25">
      <c r="A1" s="555"/>
      <c r="B1" s="556"/>
      <c r="C1" s="550" t="str">
        <f>CONCATENATE("9.1.2. melléklet ",ALAPADATOK!A7," ",ALAPADATOK!B7," ",ALAPADATOK!C7," ",ALAPADATOK!D7," ",ALAPADATOK!E7," ",ALAPADATOK!F7," ",ALAPADATOK!G7," ",ALAPADATOK!H7)</f>
        <v>9.1.2. melléklet a 2 / 2019 ( II.15. ) önkormányzati rendelethez</v>
      </c>
    </row>
    <row r="2" spans="1:3" s="82" customFormat="1" ht="21.2" customHeight="1" x14ac:dyDescent="0.2">
      <c r="A2" s="557" t="s">
        <v>61</v>
      </c>
      <c r="B2" s="558" t="str">
        <f>CONCATENATE(ALAPADATOK!A3)</f>
        <v>DABAS VÁROS ÖNKORMÁNYZATA</v>
      </c>
      <c r="C2" s="559" t="s">
        <v>54</v>
      </c>
    </row>
    <row r="3" spans="1:3" s="82" customFormat="1" ht="16.5" thickBot="1" x14ac:dyDescent="0.25">
      <c r="A3" s="560" t="s">
        <v>203</v>
      </c>
      <c r="B3" s="561" t="s">
        <v>430</v>
      </c>
      <c r="C3" s="562" t="s">
        <v>60</v>
      </c>
    </row>
    <row r="4" spans="1:3" s="83" customFormat="1" ht="15.95" customHeight="1" thickBot="1" x14ac:dyDescent="0.3">
      <c r="A4" s="563"/>
      <c r="B4" s="563"/>
      <c r="C4" s="564" t="str">
        <f>'KV_9.1.1.sz.mell'!C4</f>
        <v>Forintban!</v>
      </c>
    </row>
    <row r="5" spans="1:3" ht="13.5" thickBot="1" x14ac:dyDescent="0.25">
      <c r="A5" s="565" t="s">
        <v>205</v>
      </c>
      <c r="B5" s="566" t="s">
        <v>563</v>
      </c>
      <c r="C5" s="567" t="s">
        <v>55</v>
      </c>
    </row>
    <row r="6" spans="1:3" s="56" customFormat="1" ht="12.95" customHeight="1" thickBot="1" x14ac:dyDescent="0.25">
      <c r="A6" s="568"/>
      <c r="B6" s="569" t="s">
        <v>493</v>
      </c>
      <c r="C6" s="570" t="s">
        <v>494</v>
      </c>
    </row>
    <row r="7" spans="1:3" s="56" customFormat="1" ht="15.95" customHeight="1" thickBot="1" x14ac:dyDescent="0.25">
      <c r="A7" s="208"/>
      <c r="B7" s="209" t="s">
        <v>56</v>
      </c>
      <c r="C7" s="333"/>
    </row>
    <row r="8" spans="1:3" s="56" customFormat="1" ht="12" customHeight="1" thickBot="1" x14ac:dyDescent="0.25">
      <c r="A8" s="30" t="s">
        <v>18</v>
      </c>
      <c r="B8" s="21" t="s">
        <v>252</v>
      </c>
      <c r="C8" s="274">
        <f>+C9+C10+C11+C12+C13+C14</f>
        <v>0</v>
      </c>
    </row>
    <row r="9" spans="1:3" s="84" customFormat="1" ht="12" customHeight="1" x14ac:dyDescent="0.2">
      <c r="A9" s="400" t="s">
        <v>98</v>
      </c>
      <c r="B9" s="385" t="s">
        <v>253</v>
      </c>
      <c r="C9" s="277"/>
    </row>
    <row r="10" spans="1:3" s="85" customFormat="1" ht="12" customHeight="1" x14ac:dyDescent="0.2">
      <c r="A10" s="401" t="s">
        <v>99</v>
      </c>
      <c r="B10" s="386" t="s">
        <v>254</v>
      </c>
      <c r="C10" s="276"/>
    </row>
    <row r="11" spans="1:3" s="85" customFormat="1" ht="12" customHeight="1" x14ac:dyDescent="0.2">
      <c r="A11" s="401" t="s">
        <v>100</v>
      </c>
      <c r="B11" s="386" t="s">
        <v>550</v>
      </c>
      <c r="C11" s="276"/>
    </row>
    <row r="12" spans="1:3" s="85" customFormat="1" ht="12" customHeight="1" x14ac:dyDescent="0.2">
      <c r="A12" s="401" t="s">
        <v>101</v>
      </c>
      <c r="B12" s="386" t="s">
        <v>256</v>
      </c>
      <c r="C12" s="276"/>
    </row>
    <row r="13" spans="1:3" s="85" customFormat="1" ht="12" customHeight="1" x14ac:dyDescent="0.2">
      <c r="A13" s="401" t="s">
        <v>148</v>
      </c>
      <c r="B13" s="386" t="s">
        <v>506</v>
      </c>
      <c r="C13" s="276"/>
    </row>
    <row r="14" spans="1:3" s="84" customFormat="1" ht="12" customHeight="1" thickBot="1" x14ac:dyDescent="0.25">
      <c r="A14" s="402" t="s">
        <v>102</v>
      </c>
      <c r="B14" s="387" t="s">
        <v>433</v>
      </c>
      <c r="C14" s="276"/>
    </row>
    <row r="15" spans="1:3" s="84" customFormat="1" ht="12" customHeight="1" thickBot="1" x14ac:dyDescent="0.25">
      <c r="A15" s="30" t="s">
        <v>19</v>
      </c>
      <c r="B15" s="269" t="s">
        <v>257</v>
      </c>
      <c r="C15" s="274">
        <f>+C16+C17+C18+C19+C20</f>
        <v>4300000</v>
      </c>
    </row>
    <row r="16" spans="1:3" s="84" customFormat="1" ht="12" customHeight="1" x14ac:dyDescent="0.2">
      <c r="A16" s="400" t="s">
        <v>104</v>
      </c>
      <c r="B16" s="385" t="s">
        <v>258</v>
      </c>
      <c r="C16" s="277"/>
    </row>
    <row r="17" spans="1:3" s="84" customFormat="1" ht="12" customHeight="1" x14ac:dyDescent="0.2">
      <c r="A17" s="401" t="s">
        <v>105</v>
      </c>
      <c r="B17" s="386" t="s">
        <v>259</v>
      </c>
      <c r="C17" s="276"/>
    </row>
    <row r="18" spans="1:3" s="84" customFormat="1" ht="12" customHeight="1" x14ac:dyDescent="0.2">
      <c r="A18" s="401" t="s">
        <v>106</v>
      </c>
      <c r="B18" s="386" t="s">
        <v>422</v>
      </c>
      <c r="C18" s="276"/>
    </row>
    <row r="19" spans="1:3" s="84" customFormat="1" ht="12" customHeight="1" x14ac:dyDescent="0.2">
      <c r="A19" s="401" t="s">
        <v>107</v>
      </c>
      <c r="B19" s="386" t="s">
        <v>423</v>
      </c>
      <c r="C19" s="276"/>
    </row>
    <row r="20" spans="1:3" s="84" customFormat="1" ht="12" customHeight="1" x14ac:dyDescent="0.2">
      <c r="A20" s="401" t="s">
        <v>108</v>
      </c>
      <c r="B20" s="386" t="s">
        <v>260</v>
      </c>
      <c r="C20" s="276">
        <v>4300000</v>
      </c>
    </row>
    <row r="21" spans="1:3" s="85" customFormat="1" ht="12" customHeight="1" thickBot="1" x14ac:dyDescent="0.25">
      <c r="A21" s="402" t="s">
        <v>117</v>
      </c>
      <c r="B21" s="387" t="s">
        <v>261</v>
      </c>
      <c r="C21" s="278"/>
    </row>
    <row r="22" spans="1:3" s="85" customFormat="1" ht="12" customHeight="1" thickBot="1" x14ac:dyDescent="0.25">
      <c r="A22" s="30" t="s">
        <v>20</v>
      </c>
      <c r="B22" s="21" t="s">
        <v>262</v>
      </c>
      <c r="C22" s="274">
        <f>+C23+C24+C25+C26+C27</f>
        <v>101002417</v>
      </c>
    </row>
    <row r="23" spans="1:3" s="85" customFormat="1" ht="12" customHeight="1" x14ac:dyDescent="0.2">
      <c r="A23" s="400" t="s">
        <v>87</v>
      </c>
      <c r="B23" s="385" t="s">
        <v>263</v>
      </c>
      <c r="C23" s="277"/>
    </row>
    <row r="24" spans="1:3" s="84" customFormat="1" ht="12" customHeight="1" x14ac:dyDescent="0.2">
      <c r="A24" s="401" t="s">
        <v>88</v>
      </c>
      <c r="B24" s="386" t="s">
        <v>264</v>
      </c>
      <c r="C24" s="276"/>
    </row>
    <row r="25" spans="1:3" s="85" customFormat="1" ht="12" customHeight="1" x14ac:dyDescent="0.2">
      <c r="A25" s="401" t="s">
        <v>89</v>
      </c>
      <c r="B25" s="386" t="s">
        <v>424</v>
      </c>
      <c r="C25" s="276"/>
    </row>
    <row r="26" spans="1:3" s="85" customFormat="1" ht="12" customHeight="1" x14ac:dyDescent="0.2">
      <c r="A26" s="401" t="s">
        <v>90</v>
      </c>
      <c r="B26" s="386" t="s">
        <v>425</v>
      </c>
      <c r="C26" s="276"/>
    </row>
    <row r="27" spans="1:3" s="85" customFormat="1" ht="12" customHeight="1" x14ac:dyDescent="0.2">
      <c r="A27" s="401" t="s">
        <v>171</v>
      </c>
      <c r="B27" s="386" t="s">
        <v>265</v>
      </c>
      <c r="C27" s="276">
        <v>101002417</v>
      </c>
    </row>
    <row r="28" spans="1:3" s="85" customFormat="1" ht="12" customHeight="1" thickBot="1" x14ac:dyDescent="0.25">
      <c r="A28" s="402" t="s">
        <v>172</v>
      </c>
      <c r="B28" s="387" t="s">
        <v>266</v>
      </c>
      <c r="C28" s="278"/>
    </row>
    <row r="29" spans="1:3" s="85" customFormat="1" ht="12" customHeight="1" thickBot="1" x14ac:dyDescent="0.25">
      <c r="A29" s="30" t="s">
        <v>173</v>
      </c>
      <c r="B29" s="21" t="s">
        <v>267</v>
      </c>
      <c r="C29" s="280">
        <f>SUM(C30:C36)</f>
        <v>0</v>
      </c>
    </row>
    <row r="30" spans="1:3" s="85" customFormat="1" ht="12" customHeight="1" x14ac:dyDescent="0.2">
      <c r="A30" s="400" t="s">
        <v>268</v>
      </c>
      <c r="B30" s="385" t="s">
        <v>555</v>
      </c>
      <c r="C30" s="277"/>
    </row>
    <row r="31" spans="1:3" s="85" customFormat="1" ht="12" customHeight="1" x14ac:dyDescent="0.2">
      <c r="A31" s="401" t="s">
        <v>269</v>
      </c>
      <c r="B31" s="386" t="s">
        <v>556</v>
      </c>
      <c r="C31" s="276"/>
    </row>
    <row r="32" spans="1:3" s="85" customFormat="1" ht="12" customHeight="1" x14ac:dyDescent="0.2">
      <c r="A32" s="401" t="s">
        <v>270</v>
      </c>
      <c r="B32" s="386" t="s">
        <v>557</v>
      </c>
      <c r="C32" s="276"/>
    </row>
    <row r="33" spans="1:3" s="85" customFormat="1" ht="12" customHeight="1" x14ac:dyDescent="0.2">
      <c r="A33" s="401" t="s">
        <v>271</v>
      </c>
      <c r="B33" s="386" t="s">
        <v>558</v>
      </c>
      <c r="C33" s="276"/>
    </row>
    <row r="34" spans="1:3" s="85" customFormat="1" ht="12" customHeight="1" x14ac:dyDescent="0.2">
      <c r="A34" s="401" t="s">
        <v>552</v>
      </c>
      <c r="B34" s="386" t="s">
        <v>272</v>
      </c>
      <c r="C34" s="276"/>
    </row>
    <row r="35" spans="1:3" s="85" customFormat="1" ht="12" customHeight="1" x14ac:dyDescent="0.2">
      <c r="A35" s="401" t="s">
        <v>553</v>
      </c>
      <c r="B35" s="386" t="s">
        <v>273</v>
      </c>
      <c r="C35" s="276"/>
    </row>
    <row r="36" spans="1:3" s="85" customFormat="1" ht="12" customHeight="1" thickBot="1" x14ac:dyDescent="0.25">
      <c r="A36" s="402" t="s">
        <v>554</v>
      </c>
      <c r="B36" s="387" t="s">
        <v>274</v>
      </c>
      <c r="C36" s="278"/>
    </row>
    <row r="37" spans="1:3" s="85" customFormat="1" ht="12" customHeight="1" thickBot="1" x14ac:dyDescent="0.25">
      <c r="A37" s="30" t="s">
        <v>22</v>
      </c>
      <c r="B37" s="21" t="s">
        <v>434</v>
      </c>
      <c r="C37" s="274">
        <f>SUM(C38:C48)</f>
        <v>46950000</v>
      </c>
    </row>
    <row r="38" spans="1:3" s="85" customFormat="1" ht="12" customHeight="1" x14ac:dyDescent="0.2">
      <c r="A38" s="400" t="s">
        <v>91</v>
      </c>
      <c r="B38" s="385" t="s">
        <v>277</v>
      </c>
      <c r="C38" s="277"/>
    </row>
    <row r="39" spans="1:3" s="85" customFormat="1" ht="12" customHeight="1" x14ac:dyDescent="0.2">
      <c r="A39" s="401" t="s">
        <v>92</v>
      </c>
      <c r="B39" s="386" t="s">
        <v>278</v>
      </c>
      <c r="C39" s="276">
        <v>38712000</v>
      </c>
    </row>
    <row r="40" spans="1:3" s="85" customFormat="1" ht="12" customHeight="1" x14ac:dyDescent="0.2">
      <c r="A40" s="401" t="s">
        <v>93</v>
      </c>
      <c r="B40" s="386" t="s">
        <v>279</v>
      </c>
      <c r="C40" s="276"/>
    </row>
    <row r="41" spans="1:3" s="85" customFormat="1" ht="12" customHeight="1" x14ac:dyDescent="0.2">
      <c r="A41" s="401" t="s">
        <v>175</v>
      </c>
      <c r="B41" s="386" t="s">
        <v>280</v>
      </c>
      <c r="C41" s="276"/>
    </row>
    <row r="42" spans="1:3" s="85" customFormat="1" ht="12" customHeight="1" x14ac:dyDescent="0.2">
      <c r="A42" s="401" t="s">
        <v>176</v>
      </c>
      <c r="B42" s="386" t="s">
        <v>281</v>
      </c>
      <c r="C42" s="276"/>
    </row>
    <row r="43" spans="1:3" s="85" customFormat="1" ht="12" customHeight="1" x14ac:dyDescent="0.2">
      <c r="A43" s="401" t="s">
        <v>177</v>
      </c>
      <c r="B43" s="386" t="s">
        <v>282</v>
      </c>
      <c r="C43" s="276">
        <v>8238000</v>
      </c>
    </row>
    <row r="44" spans="1:3" s="85" customFormat="1" ht="12" customHeight="1" x14ac:dyDescent="0.2">
      <c r="A44" s="401" t="s">
        <v>178</v>
      </c>
      <c r="B44" s="386" t="s">
        <v>283</v>
      </c>
      <c r="C44" s="276"/>
    </row>
    <row r="45" spans="1:3" s="85" customFormat="1" ht="12" customHeight="1" x14ac:dyDescent="0.2">
      <c r="A45" s="401" t="s">
        <v>179</v>
      </c>
      <c r="B45" s="386" t="s">
        <v>561</v>
      </c>
      <c r="C45" s="276"/>
    </row>
    <row r="46" spans="1:3" s="85" customFormat="1" ht="12" customHeight="1" x14ac:dyDescent="0.2">
      <c r="A46" s="401" t="s">
        <v>275</v>
      </c>
      <c r="B46" s="386" t="s">
        <v>285</v>
      </c>
      <c r="C46" s="279"/>
    </row>
    <row r="47" spans="1:3" s="85" customFormat="1" ht="12" customHeight="1" x14ac:dyDescent="0.2">
      <c r="A47" s="402" t="s">
        <v>276</v>
      </c>
      <c r="B47" s="387" t="s">
        <v>436</v>
      </c>
      <c r="C47" s="375"/>
    </row>
    <row r="48" spans="1:3" s="85" customFormat="1" ht="12" customHeight="1" thickBot="1" x14ac:dyDescent="0.25">
      <c r="A48" s="402" t="s">
        <v>435</v>
      </c>
      <c r="B48" s="387" t="s">
        <v>286</v>
      </c>
      <c r="C48" s="375"/>
    </row>
    <row r="49" spans="1:3" s="85" customFormat="1" ht="12" customHeight="1" thickBot="1" x14ac:dyDescent="0.25">
      <c r="A49" s="30" t="s">
        <v>23</v>
      </c>
      <c r="B49" s="21" t="s">
        <v>287</v>
      </c>
      <c r="C49" s="274">
        <f>SUM(C50:C54)</f>
        <v>0</v>
      </c>
    </row>
    <row r="50" spans="1:3" s="85" customFormat="1" ht="12" customHeight="1" x14ac:dyDescent="0.2">
      <c r="A50" s="400" t="s">
        <v>94</v>
      </c>
      <c r="B50" s="385" t="s">
        <v>291</v>
      </c>
      <c r="C50" s="420"/>
    </row>
    <row r="51" spans="1:3" s="85" customFormat="1" ht="12" customHeight="1" x14ac:dyDescent="0.2">
      <c r="A51" s="401" t="s">
        <v>95</v>
      </c>
      <c r="B51" s="386" t="s">
        <v>292</v>
      </c>
      <c r="C51" s="279"/>
    </row>
    <row r="52" spans="1:3" s="85" customFormat="1" ht="12" customHeight="1" x14ac:dyDescent="0.2">
      <c r="A52" s="401" t="s">
        <v>288</v>
      </c>
      <c r="B52" s="386" t="s">
        <v>293</v>
      </c>
      <c r="C52" s="279"/>
    </row>
    <row r="53" spans="1:3" s="85" customFormat="1" ht="12" customHeight="1" x14ac:dyDescent="0.2">
      <c r="A53" s="401" t="s">
        <v>289</v>
      </c>
      <c r="B53" s="386" t="s">
        <v>294</v>
      </c>
      <c r="C53" s="279"/>
    </row>
    <row r="54" spans="1:3" s="85" customFormat="1" ht="12" customHeight="1" thickBot="1" x14ac:dyDescent="0.25">
      <c r="A54" s="402" t="s">
        <v>290</v>
      </c>
      <c r="B54" s="387" t="s">
        <v>295</v>
      </c>
      <c r="C54" s="375"/>
    </row>
    <row r="55" spans="1:3" s="85" customFormat="1" ht="12" customHeight="1" thickBot="1" x14ac:dyDescent="0.25">
      <c r="A55" s="30" t="s">
        <v>180</v>
      </c>
      <c r="B55" s="21" t="s">
        <v>296</v>
      </c>
      <c r="C55" s="274">
        <f>SUM(C56:C58)</f>
        <v>0</v>
      </c>
    </row>
    <row r="56" spans="1:3" s="85" customFormat="1" ht="12" customHeight="1" x14ac:dyDescent="0.2">
      <c r="A56" s="400" t="s">
        <v>96</v>
      </c>
      <c r="B56" s="385" t="s">
        <v>297</v>
      </c>
      <c r="C56" s="277"/>
    </row>
    <row r="57" spans="1:3" s="85" customFormat="1" ht="12" customHeight="1" x14ac:dyDescent="0.2">
      <c r="A57" s="401" t="s">
        <v>97</v>
      </c>
      <c r="B57" s="386" t="s">
        <v>426</v>
      </c>
      <c r="C57" s="276"/>
    </row>
    <row r="58" spans="1:3" s="85" customFormat="1" ht="12" customHeight="1" x14ac:dyDescent="0.2">
      <c r="A58" s="401" t="s">
        <v>300</v>
      </c>
      <c r="B58" s="386" t="s">
        <v>298</v>
      </c>
      <c r="C58" s="276"/>
    </row>
    <row r="59" spans="1:3" s="85" customFormat="1" ht="12" customHeight="1" thickBot="1" x14ac:dyDescent="0.25">
      <c r="A59" s="402" t="s">
        <v>301</v>
      </c>
      <c r="B59" s="387" t="s">
        <v>299</v>
      </c>
      <c r="C59" s="278"/>
    </row>
    <row r="60" spans="1:3" s="85" customFormat="1" ht="12" customHeight="1" thickBot="1" x14ac:dyDescent="0.25">
      <c r="A60" s="30" t="s">
        <v>25</v>
      </c>
      <c r="B60" s="269" t="s">
        <v>302</v>
      </c>
      <c r="C60" s="274">
        <f>SUM(C61:C63)</f>
        <v>0</v>
      </c>
    </row>
    <row r="61" spans="1:3" s="85" customFormat="1" ht="12" customHeight="1" x14ac:dyDescent="0.2">
      <c r="A61" s="400" t="s">
        <v>181</v>
      </c>
      <c r="B61" s="385" t="s">
        <v>304</v>
      </c>
      <c r="C61" s="279"/>
    </row>
    <row r="62" spans="1:3" s="85" customFormat="1" ht="12" customHeight="1" x14ac:dyDescent="0.2">
      <c r="A62" s="401" t="s">
        <v>182</v>
      </c>
      <c r="B62" s="386" t="s">
        <v>427</v>
      </c>
      <c r="C62" s="279"/>
    </row>
    <row r="63" spans="1:3" s="85" customFormat="1" ht="12" customHeight="1" x14ac:dyDescent="0.2">
      <c r="A63" s="401" t="s">
        <v>231</v>
      </c>
      <c r="B63" s="386" t="s">
        <v>305</v>
      </c>
      <c r="C63" s="279"/>
    </row>
    <row r="64" spans="1:3" s="85" customFormat="1" ht="12" customHeight="1" thickBot="1" x14ac:dyDescent="0.25">
      <c r="A64" s="402" t="s">
        <v>303</v>
      </c>
      <c r="B64" s="387" t="s">
        <v>306</v>
      </c>
      <c r="C64" s="279"/>
    </row>
    <row r="65" spans="1:3" s="85" customFormat="1" ht="12" customHeight="1" thickBot="1" x14ac:dyDescent="0.25">
      <c r="A65" s="30" t="s">
        <v>26</v>
      </c>
      <c r="B65" s="21" t="s">
        <v>307</v>
      </c>
      <c r="C65" s="280">
        <f>+C8+C15+C22+C29+C37+C49+C55+C60</f>
        <v>152252417</v>
      </c>
    </row>
    <row r="66" spans="1:3" s="85" customFormat="1" ht="12" customHeight="1" thickBot="1" x14ac:dyDescent="0.2">
      <c r="A66" s="403" t="s">
        <v>394</v>
      </c>
      <c r="B66" s="269" t="s">
        <v>309</v>
      </c>
      <c r="C66" s="274">
        <f>SUM(C67:C69)</f>
        <v>0</v>
      </c>
    </row>
    <row r="67" spans="1:3" s="85" customFormat="1" ht="12" customHeight="1" x14ac:dyDescent="0.2">
      <c r="A67" s="400" t="s">
        <v>337</v>
      </c>
      <c r="B67" s="385" t="s">
        <v>310</v>
      </c>
      <c r="C67" s="279"/>
    </row>
    <row r="68" spans="1:3" s="85" customFormat="1" ht="12" customHeight="1" x14ac:dyDescent="0.2">
      <c r="A68" s="401" t="s">
        <v>346</v>
      </c>
      <c r="B68" s="386" t="s">
        <v>311</v>
      </c>
      <c r="C68" s="279"/>
    </row>
    <row r="69" spans="1:3" s="85" customFormat="1" ht="12" customHeight="1" thickBot="1" x14ac:dyDescent="0.25">
      <c r="A69" s="402" t="s">
        <v>347</v>
      </c>
      <c r="B69" s="388" t="s">
        <v>312</v>
      </c>
      <c r="C69" s="279"/>
    </row>
    <row r="70" spans="1:3" s="85" customFormat="1" ht="12" customHeight="1" thickBot="1" x14ac:dyDescent="0.2">
      <c r="A70" s="403" t="s">
        <v>313</v>
      </c>
      <c r="B70" s="269" t="s">
        <v>314</v>
      </c>
      <c r="C70" s="274">
        <f>SUM(C71:C74)</f>
        <v>0</v>
      </c>
    </row>
    <row r="71" spans="1:3" s="85" customFormat="1" ht="12" customHeight="1" x14ac:dyDescent="0.2">
      <c r="A71" s="400" t="s">
        <v>149</v>
      </c>
      <c r="B71" s="385" t="s">
        <v>315</v>
      </c>
      <c r="C71" s="279"/>
    </row>
    <row r="72" spans="1:3" s="85" customFormat="1" ht="12" customHeight="1" x14ac:dyDescent="0.2">
      <c r="A72" s="401" t="s">
        <v>150</v>
      </c>
      <c r="B72" s="386" t="s">
        <v>571</v>
      </c>
      <c r="C72" s="279"/>
    </row>
    <row r="73" spans="1:3" s="85" customFormat="1" ht="12" customHeight="1" x14ac:dyDescent="0.2">
      <c r="A73" s="401" t="s">
        <v>338</v>
      </c>
      <c r="B73" s="386" t="s">
        <v>316</v>
      </c>
      <c r="C73" s="279"/>
    </row>
    <row r="74" spans="1:3" s="85" customFormat="1" ht="12" customHeight="1" thickBot="1" x14ac:dyDescent="0.25">
      <c r="A74" s="402" t="s">
        <v>339</v>
      </c>
      <c r="B74" s="271" t="s">
        <v>572</v>
      </c>
      <c r="C74" s="279"/>
    </row>
    <row r="75" spans="1:3" s="85" customFormat="1" ht="12" customHeight="1" thickBot="1" x14ac:dyDescent="0.2">
      <c r="A75" s="403" t="s">
        <v>317</v>
      </c>
      <c r="B75" s="269" t="s">
        <v>318</v>
      </c>
      <c r="C75" s="274">
        <f>SUM(C76:C77)</f>
        <v>266713009</v>
      </c>
    </row>
    <row r="76" spans="1:3" s="85" customFormat="1" ht="12" customHeight="1" x14ac:dyDescent="0.2">
      <c r="A76" s="400" t="s">
        <v>340</v>
      </c>
      <c r="B76" s="385" t="s">
        <v>319</v>
      </c>
      <c r="C76" s="279">
        <v>266713009</v>
      </c>
    </row>
    <row r="77" spans="1:3" s="85" customFormat="1" ht="12" customHeight="1" thickBot="1" x14ac:dyDescent="0.25">
      <c r="A77" s="402" t="s">
        <v>341</v>
      </c>
      <c r="B77" s="387" t="s">
        <v>320</v>
      </c>
      <c r="C77" s="279"/>
    </row>
    <row r="78" spans="1:3" s="84" customFormat="1" ht="12" customHeight="1" thickBot="1" x14ac:dyDescent="0.2">
      <c r="A78" s="403" t="s">
        <v>321</v>
      </c>
      <c r="B78" s="269" t="s">
        <v>322</v>
      </c>
      <c r="C78" s="274">
        <f>SUM(C79:C81)</f>
        <v>0</v>
      </c>
    </row>
    <row r="79" spans="1:3" s="85" customFormat="1" ht="12" customHeight="1" x14ac:dyDescent="0.2">
      <c r="A79" s="400" t="s">
        <v>342</v>
      </c>
      <c r="B79" s="385" t="s">
        <v>323</v>
      </c>
      <c r="C79" s="279"/>
    </row>
    <row r="80" spans="1:3" s="85" customFormat="1" ht="12" customHeight="1" x14ac:dyDescent="0.2">
      <c r="A80" s="401" t="s">
        <v>343</v>
      </c>
      <c r="B80" s="386" t="s">
        <v>324</v>
      </c>
      <c r="C80" s="279"/>
    </row>
    <row r="81" spans="1:3" s="85" customFormat="1" ht="12" customHeight="1" thickBot="1" x14ac:dyDescent="0.25">
      <c r="A81" s="402" t="s">
        <v>344</v>
      </c>
      <c r="B81" s="387" t="s">
        <v>573</v>
      </c>
      <c r="C81" s="279"/>
    </row>
    <row r="82" spans="1:3" s="85" customFormat="1" ht="12" customHeight="1" thickBot="1" x14ac:dyDescent="0.2">
      <c r="A82" s="403" t="s">
        <v>325</v>
      </c>
      <c r="B82" s="269" t="s">
        <v>345</v>
      </c>
      <c r="C82" s="274">
        <f>SUM(C83:C86)</f>
        <v>0</v>
      </c>
    </row>
    <row r="83" spans="1:3" s="85" customFormat="1" ht="12" customHeight="1" x14ac:dyDescent="0.2">
      <c r="A83" s="404" t="s">
        <v>326</v>
      </c>
      <c r="B83" s="385" t="s">
        <v>327</v>
      </c>
      <c r="C83" s="279"/>
    </row>
    <row r="84" spans="1:3" s="85" customFormat="1" ht="12" customHeight="1" x14ac:dyDescent="0.2">
      <c r="A84" s="405" t="s">
        <v>328</v>
      </c>
      <c r="B84" s="386" t="s">
        <v>329</v>
      </c>
      <c r="C84" s="279"/>
    </row>
    <row r="85" spans="1:3" s="85" customFormat="1" ht="12" customHeight="1" x14ac:dyDescent="0.2">
      <c r="A85" s="405" t="s">
        <v>330</v>
      </c>
      <c r="B85" s="386" t="s">
        <v>331</v>
      </c>
      <c r="C85" s="279"/>
    </row>
    <row r="86" spans="1:3" s="84" customFormat="1" ht="12" customHeight="1" thickBot="1" x14ac:dyDescent="0.25">
      <c r="A86" s="406" t="s">
        <v>332</v>
      </c>
      <c r="B86" s="387" t="s">
        <v>333</v>
      </c>
      <c r="C86" s="279"/>
    </row>
    <row r="87" spans="1:3" s="84" customFormat="1" ht="12" customHeight="1" thickBot="1" x14ac:dyDescent="0.2">
      <c r="A87" s="403" t="s">
        <v>334</v>
      </c>
      <c r="B87" s="269" t="s">
        <v>475</v>
      </c>
      <c r="C87" s="421"/>
    </row>
    <row r="88" spans="1:3" s="84" customFormat="1" ht="12" customHeight="1" thickBot="1" x14ac:dyDescent="0.2">
      <c r="A88" s="403" t="s">
        <v>507</v>
      </c>
      <c r="B88" s="269" t="s">
        <v>335</v>
      </c>
      <c r="C88" s="421"/>
    </row>
    <row r="89" spans="1:3" s="84" customFormat="1" ht="12" customHeight="1" thickBot="1" x14ac:dyDescent="0.2">
      <c r="A89" s="403" t="s">
        <v>508</v>
      </c>
      <c r="B89" s="392" t="s">
        <v>478</v>
      </c>
      <c r="C89" s="280">
        <f>+C66+C70+C75+C78+C82+C88+C87</f>
        <v>266713009</v>
      </c>
    </row>
    <row r="90" spans="1:3" s="84" customFormat="1" ht="12" customHeight="1" thickBot="1" x14ac:dyDescent="0.2">
      <c r="A90" s="407" t="s">
        <v>509</v>
      </c>
      <c r="B90" s="393" t="s">
        <v>510</v>
      </c>
      <c r="C90" s="280">
        <f>+C65+C89</f>
        <v>418965426</v>
      </c>
    </row>
    <row r="91" spans="1:3" s="85" customFormat="1" ht="15.2" customHeight="1" thickBot="1" x14ac:dyDescent="0.25">
      <c r="A91" s="214"/>
      <c r="B91" s="215"/>
      <c r="C91" s="338"/>
    </row>
    <row r="92" spans="1:3" s="56" customFormat="1" ht="16.5" customHeight="1" thickBot="1" x14ac:dyDescent="0.25">
      <c r="A92" s="218"/>
      <c r="B92" s="219" t="s">
        <v>57</v>
      </c>
      <c r="C92" s="340"/>
    </row>
    <row r="93" spans="1:3" s="86" customFormat="1" ht="12" customHeight="1" thickBot="1" x14ac:dyDescent="0.25">
      <c r="A93" s="381" t="s">
        <v>18</v>
      </c>
      <c r="B93" s="26" t="s">
        <v>514</v>
      </c>
      <c r="C93" s="273">
        <f>+C94+C95+C96+C97+C98+C111</f>
        <v>253214816</v>
      </c>
    </row>
    <row r="94" spans="1:3" ht="12" customHeight="1" x14ac:dyDescent="0.2">
      <c r="A94" s="408" t="s">
        <v>98</v>
      </c>
      <c r="B94" s="10" t="s">
        <v>49</v>
      </c>
      <c r="C94" s="275">
        <v>19468360</v>
      </c>
    </row>
    <row r="95" spans="1:3" ht="12" customHeight="1" x14ac:dyDescent="0.2">
      <c r="A95" s="401" t="s">
        <v>99</v>
      </c>
      <c r="B95" s="8" t="s">
        <v>183</v>
      </c>
      <c r="C95" s="276">
        <v>3796330</v>
      </c>
    </row>
    <row r="96" spans="1:3" ht="12" customHeight="1" x14ac:dyDescent="0.2">
      <c r="A96" s="401" t="s">
        <v>100</v>
      </c>
      <c r="B96" s="8" t="s">
        <v>140</v>
      </c>
      <c r="C96" s="278">
        <v>91178053</v>
      </c>
    </row>
    <row r="97" spans="1:3" ht="12" customHeight="1" x14ac:dyDescent="0.2">
      <c r="A97" s="401" t="s">
        <v>101</v>
      </c>
      <c r="B97" s="11" t="s">
        <v>184</v>
      </c>
      <c r="C97" s="278"/>
    </row>
    <row r="98" spans="1:3" ht="12" customHeight="1" x14ac:dyDescent="0.2">
      <c r="A98" s="401" t="s">
        <v>112</v>
      </c>
      <c r="B98" s="19" t="s">
        <v>185</v>
      </c>
      <c r="C98" s="278">
        <v>82776521</v>
      </c>
    </row>
    <row r="99" spans="1:3" ht="12" customHeight="1" x14ac:dyDescent="0.2">
      <c r="A99" s="401" t="s">
        <v>102</v>
      </c>
      <c r="B99" s="8" t="s">
        <v>511</v>
      </c>
      <c r="C99" s="278"/>
    </row>
    <row r="100" spans="1:3" ht="12" customHeight="1" x14ac:dyDescent="0.2">
      <c r="A100" s="401" t="s">
        <v>103</v>
      </c>
      <c r="B100" s="130" t="s">
        <v>441</v>
      </c>
      <c r="C100" s="278"/>
    </row>
    <row r="101" spans="1:3" ht="12" customHeight="1" x14ac:dyDescent="0.2">
      <c r="A101" s="401" t="s">
        <v>113</v>
      </c>
      <c r="B101" s="130" t="s">
        <v>440</v>
      </c>
      <c r="C101" s="278"/>
    </row>
    <row r="102" spans="1:3" ht="12" customHeight="1" x14ac:dyDescent="0.2">
      <c r="A102" s="401" t="s">
        <v>114</v>
      </c>
      <c r="B102" s="130" t="s">
        <v>351</v>
      </c>
      <c r="C102" s="278"/>
    </row>
    <row r="103" spans="1:3" ht="12" customHeight="1" x14ac:dyDescent="0.2">
      <c r="A103" s="401" t="s">
        <v>115</v>
      </c>
      <c r="B103" s="131" t="s">
        <v>352</v>
      </c>
      <c r="C103" s="278"/>
    </row>
    <row r="104" spans="1:3" ht="12" customHeight="1" x14ac:dyDescent="0.2">
      <c r="A104" s="401" t="s">
        <v>116</v>
      </c>
      <c r="B104" s="131" t="s">
        <v>353</v>
      </c>
      <c r="C104" s="278"/>
    </row>
    <row r="105" spans="1:3" ht="12" customHeight="1" x14ac:dyDescent="0.2">
      <c r="A105" s="401" t="s">
        <v>118</v>
      </c>
      <c r="B105" s="130" t="s">
        <v>354</v>
      </c>
      <c r="C105" s="278"/>
    </row>
    <row r="106" spans="1:3" ht="12" customHeight="1" x14ac:dyDescent="0.2">
      <c r="A106" s="401" t="s">
        <v>186</v>
      </c>
      <c r="B106" s="130" t="s">
        <v>355</v>
      </c>
      <c r="C106" s="278"/>
    </row>
    <row r="107" spans="1:3" ht="12" customHeight="1" x14ac:dyDescent="0.2">
      <c r="A107" s="401" t="s">
        <v>349</v>
      </c>
      <c r="B107" s="131" t="s">
        <v>356</v>
      </c>
      <c r="C107" s="278"/>
    </row>
    <row r="108" spans="1:3" ht="12" customHeight="1" x14ac:dyDescent="0.2">
      <c r="A108" s="409" t="s">
        <v>350</v>
      </c>
      <c r="B108" s="132" t="s">
        <v>357</v>
      </c>
      <c r="C108" s="278"/>
    </row>
    <row r="109" spans="1:3" ht="12" customHeight="1" x14ac:dyDescent="0.2">
      <c r="A109" s="401" t="s">
        <v>438</v>
      </c>
      <c r="B109" s="132" t="s">
        <v>358</v>
      </c>
      <c r="C109" s="278"/>
    </row>
    <row r="110" spans="1:3" ht="12" customHeight="1" x14ac:dyDescent="0.2">
      <c r="A110" s="401" t="s">
        <v>439</v>
      </c>
      <c r="B110" s="131" t="s">
        <v>359</v>
      </c>
      <c r="C110" s="276"/>
    </row>
    <row r="111" spans="1:3" ht="12" customHeight="1" x14ac:dyDescent="0.2">
      <c r="A111" s="401" t="s">
        <v>443</v>
      </c>
      <c r="B111" s="11" t="s">
        <v>50</v>
      </c>
      <c r="C111" s="276">
        <v>55995552</v>
      </c>
    </row>
    <row r="112" spans="1:3" ht="12" customHeight="1" x14ac:dyDescent="0.2">
      <c r="A112" s="402" t="s">
        <v>444</v>
      </c>
      <c r="B112" s="8" t="s">
        <v>512</v>
      </c>
      <c r="C112" s="278"/>
    </row>
    <row r="113" spans="1:3" ht="12" customHeight="1" thickBot="1" x14ac:dyDescent="0.25">
      <c r="A113" s="410" t="s">
        <v>445</v>
      </c>
      <c r="B113" s="133" t="s">
        <v>513</v>
      </c>
      <c r="C113" s="282"/>
    </row>
    <row r="114" spans="1:3" ht="12" customHeight="1" thickBot="1" x14ac:dyDescent="0.25">
      <c r="A114" s="30" t="s">
        <v>19</v>
      </c>
      <c r="B114" s="25" t="s">
        <v>360</v>
      </c>
      <c r="C114" s="274">
        <f>+C115+C117+C119</f>
        <v>141750610</v>
      </c>
    </row>
    <row r="115" spans="1:3" ht="12" customHeight="1" x14ac:dyDescent="0.2">
      <c r="A115" s="400" t="s">
        <v>104</v>
      </c>
      <c r="B115" s="8" t="s">
        <v>230</v>
      </c>
      <c r="C115" s="277">
        <v>141750610</v>
      </c>
    </row>
    <row r="116" spans="1:3" ht="12" customHeight="1" x14ac:dyDescent="0.2">
      <c r="A116" s="400" t="s">
        <v>105</v>
      </c>
      <c r="B116" s="12" t="s">
        <v>364</v>
      </c>
      <c r="C116" s="277"/>
    </row>
    <row r="117" spans="1:3" ht="12" customHeight="1" x14ac:dyDescent="0.2">
      <c r="A117" s="400" t="s">
        <v>106</v>
      </c>
      <c r="B117" s="12" t="s">
        <v>187</v>
      </c>
      <c r="C117" s="276"/>
    </row>
    <row r="118" spans="1:3" ht="12" customHeight="1" x14ac:dyDescent="0.2">
      <c r="A118" s="400" t="s">
        <v>107</v>
      </c>
      <c r="B118" s="12" t="s">
        <v>365</v>
      </c>
      <c r="C118" s="241"/>
    </row>
    <row r="119" spans="1:3" ht="12" customHeight="1" x14ac:dyDescent="0.2">
      <c r="A119" s="400" t="s">
        <v>108</v>
      </c>
      <c r="B119" s="271" t="s">
        <v>232</v>
      </c>
      <c r="C119" s="241"/>
    </row>
    <row r="120" spans="1:3" ht="12" customHeight="1" x14ac:dyDescent="0.2">
      <c r="A120" s="400" t="s">
        <v>117</v>
      </c>
      <c r="B120" s="270" t="s">
        <v>428</v>
      </c>
      <c r="C120" s="241"/>
    </row>
    <row r="121" spans="1:3" ht="12" customHeight="1" x14ac:dyDescent="0.2">
      <c r="A121" s="400" t="s">
        <v>119</v>
      </c>
      <c r="B121" s="384" t="s">
        <v>370</v>
      </c>
      <c r="C121" s="241"/>
    </row>
    <row r="122" spans="1:3" ht="12" customHeight="1" x14ac:dyDescent="0.2">
      <c r="A122" s="400" t="s">
        <v>188</v>
      </c>
      <c r="B122" s="131" t="s">
        <v>353</v>
      </c>
      <c r="C122" s="241"/>
    </row>
    <row r="123" spans="1:3" ht="12" customHeight="1" x14ac:dyDescent="0.2">
      <c r="A123" s="400" t="s">
        <v>189</v>
      </c>
      <c r="B123" s="131" t="s">
        <v>369</v>
      </c>
      <c r="C123" s="241"/>
    </row>
    <row r="124" spans="1:3" ht="12" customHeight="1" x14ac:dyDescent="0.2">
      <c r="A124" s="400" t="s">
        <v>190</v>
      </c>
      <c r="B124" s="131" t="s">
        <v>368</v>
      </c>
      <c r="C124" s="241"/>
    </row>
    <row r="125" spans="1:3" ht="12" customHeight="1" x14ac:dyDescent="0.2">
      <c r="A125" s="400" t="s">
        <v>361</v>
      </c>
      <c r="B125" s="131" t="s">
        <v>356</v>
      </c>
      <c r="C125" s="241"/>
    </row>
    <row r="126" spans="1:3" ht="12" customHeight="1" x14ac:dyDescent="0.2">
      <c r="A126" s="400" t="s">
        <v>362</v>
      </c>
      <c r="B126" s="131" t="s">
        <v>367</v>
      </c>
      <c r="C126" s="241"/>
    </row>
    <row r="127" spans="1:3" ht="12" customHeight="1" thickBot="1" x14ac:dyDescent="0.25">
      <c r="A127" s="409" t="s">
        <v>363</v>
      </c>
      <c r="B127" s="131" t="s">
        <v>366</v>
      </c>
      <c r="C127" s="243"/>
    </row>
    <row r="128" spans="1:3" ht="12" customHeight="1" thickBot="1" x14ac:dyDescent="0.25">
      <c r="A128" s="30" t="s">
        <v>20</v>
      </c>
      <c r="B128" s="114" t="s">
        <v>448</v>
      </c>
      <c r="C128" s="274">
        <f>+C93+C114</f>
        <v>394965426</v>
      </c>
    </row>
    <row r="129" spans="1:11" ht="12" customHeight="1" thickBot="1" x14ac:dyDescent="0.25">
      <c r="A129" s="30" t="s">
        <v>21</v>
      </c>
      <c r="B129" s="114" t="s">
        <v>449</v>
      </c>
      <c r="C129" s="274">
        <f>+C130+C131+C132</f>
        <v>0</v>
      </c>
    </row>
    <row r="130" spans="1:11" s="86" customFormat="1" ht="12" customHeight="1" x14ac:dyDescent="0.2">
      <c r="A130" s="400" t="s">
        <v>268</v>
      </c>
      <c r="B130" s="9" t="s">
        <v>517</v>
      </c>
      <c r="C130" s="241"/>
    </row>
    <row r="131" spans="1:11" ht="12" customHeight="1" x14ac:dyDescent="0.2">
      <c r="A131" s="400" t="s">
        <v>269</v>
      </c>
      <c r="B131" s="9" t="s">
        <v>457</v>
      </c>
      <c r="C131" s="241"/>
    </row>
    <row r="132" spans="1:11" ht="12" customHeight="1" thickBot="1" x14ac:dyDescent="0.25">
      <c r="A132" s="409" t="s">
        <v>270</v>
      </c>
      <c r="B132" s="7" t="s">
        <v>516</v>
      </c>
      <c r="C132" s="241"/>
    </row>
    <row r="133" spans="1:11" ht="12" customHeight="1" thickBot="1" x14ac:dyDescent="0.25">
      <c r="A133" s="30" t="s">
        <v>22</v>
      </c>
      <c r="B133" s="114" t="s">
        <v>450</v>
      </c>
      <c r="C133" s="274">
        <f>+C134+C135+C136+C137+C138+C139</f>
        <v>0</v>
      </c>
    </row>
    <row r="134" spans="1:11" ht="12" customHeight="1" x14ac:dyDescent="0.2">
      <c r="A134" s="400" t="s">
        <v>91</v>
      </c>
      <c r="B134" s="9" t="s">
        <v>459</v>
      </c>
      <c r="C134" s="241"/>
    </row>
    <row r="135" spans="1:11" ht="12" customHeight="1" x14ac:dyDescent="0.2">
      <c r="A135" s="400" t="s">
        <v>92</v>
      </c>
      <c r="B135" s="9" t="s">
        <v>451</v>
      </c>
      <c r="C135" s="241"/>
    </row>
    <row r="136" spans="1:11" ht="12" customHeight="1" x14ac:dyDescent="0.2">
      <c r="A136" s="400" t="s">
        <v>93</v>
      </c>
      <c r="B136" s="9" t="s">
        <v>452</v>
      </c>
      <c r="C136" s="241"/>
    </row>
    <row r="137" spans="1:11" ht="12" customHeight="1" x14ac:dyDescent="0.2">
      <c r="A137" s="400" t="s">
        <v>175</v>
      </c>
      <c r="B137" s="9" t="s">
        <v>515</v>
      </c>
      <c r="C137" s="241"/>
    </row>
    <row r="138" spans="1:11" ht="12" customHeight="1" x14ac:dyDescent="0.2">
      <c r="A138" s="400" t="s">
        <v>176</v>
      </c>
      <c r="B138" s="9" t="s">
        <v>454</v>
      </c>
      <c r="C138" s="241"/>
    </row>
    <row r="139" spans="1:11" s="86" customFormat="1" ht="12" customHeight="1" thickBot="1" x14ac:dyDescent="0.25">
      <c r="A139" s="409" t="s">
        <v>177</v>
      </c>
      <c r="B139" s="7" t="s">
        <v>455</v>
      </c>
      <c r="C139" s="241"/>
    </row>
    <row r="140" spans="1:11" ht="12" customHeight="1" thickBot="1" x14ac:dyDescent="0.25">
      <c r="A140" s="30" t="s">
        <v>23</v>
      </c>
      <c r="B140" s="114" t="s">
        <v>541</v>
      </c>
      <c r="C140" s="280">
        <f>+C141+C142+C144+C145+C143</f>
        <v>24000000</v>
      </c>
      <c r="K140" s="224"/>
    </row>
    <row r="141" spans="1:11" x14ac:dyDescent="0.2">
      <c r="A141" s="400" t="s">
        <v>94</v>
      </c>
      <c r="B141" s="9" t="s">
        <v>371</v>
      </c>
      <c r="C141" s="241"/>
    </row>
    <row r="142" spans="1:11" ht="12" customHeight="1" x14ac:dyDescent="0.2">
      <c r="A142" s="400" t="s">
        <v>95</v>
      </c>
      <c r="B142" s="9" t="s">
        <v>372</v>
      </c>
      <c r="C142" s="241"/>
    </row>
    <row r="143" spans="1:11" s="86" customFormat="1" ht="12" customHeight="1" x14ac:dyDescent="0.2">
      <c r="A143" s="400" t="s">
        <v>288</v>
      </c>
      <c r="B143" s="9" t="s">
        <v>540</v>
      </c>
      <c r="C143" s="241">
        <v>24000000</v>
      </c>
    </row>
    <row r="144" spans="1:11" s="86" customFormat="1" ht="12" customHeight="1" x14ac:dyDescent="0.2">
      <c r="A144" s="400" t="s">
        <v>289</v>
      </c>
      <c r="B144" s="9" t="s">
        <v>464</v>
      </c>
      <c r="C144" s="241"/>
    </row>
    <row r="145" spans="1:3" s="86" customFormat="1" ht="12" customHeight="1" thickBot="1" x14ac:dyDescent="0.25">
      <c r="A145" s="409" t="s">
        <v>290</v>
      </c>
      <c r="B145" s="7" t="s">
        <v>390</v>
      </c>
      <c r="C145" s="241"/>
    </row>
    <row r="146" spans="1:3" s="86" customFormat="1" ht="12" customHeight="1" thickBot="1" x14ac:dyDescent="0.25">
      <c r="A146" s="30" t="s">
        <v>24</v>
      </c>
      <c r="B146" s="114" t="s">
        <v>465</v>
      </c>
      <c r="C146" s="283">
        <f>+C147+C148+C149+C150+C151</f>
        <v>0</v>
      </c>
    </row>
    <row r="147" spans="1:3" s="86" customFormat="1" ht="12" customHeight="1" x14ac:dyDescent="0.2">
      <c r="A147" s="400" t="s">
        <v>96</v>
      </c>
      <c r="B147" s="9" t="s">
        <v>460</v>
      </c>
      <c r="C147" s="241"/>
    </row>
    <row r="148" spans="1:3" s="86" customFormat="1" ht="12" customHeight="1" x14ac:dyDescent="0.2">
      <c r="A148" s="400" t="s">
        <v>97</v>
      </c>
      <c r="B148" s="9" t="s">
        <v>467</v>
      </c>
      <c r="C148" s="241"/>
    </row>
    <row r="149" spans="1:3" s="86" customFormat="1" ht="12" customHeight="1" x14ac:dyDescent="0.2">
      <c r="A149" s="400" t="s">
        <v>300</v>
      </c>
      <c r="B149" s="9" t="s">
        <v>462</v>
      </c>
      <c r="C149" s="241"/>
    </row>
    <row r="150" spans="1:3" ht="12.75" customHeight="1" x14ac:dyDescent="0.2">
      <c r="A150" s="400" t="s">
        <v>301</v>
      </c>
      <c r="B150" s="9" t="s">
        <v>518</v>
      </c>
      <c r="C150" s="241"/>
    </row>
    <row r="151" spans="1:3" ht="12.75" customHeight="1" thickBot="1" x14ac:dyDescent="0.25">
      <c r="A151" s="409" t="s">
        <v>466</v>
      </c>
      <c r="B151" s="7" t="s">
        <v>469</v>
      </c>
      <c r="C151" s="243"/>
    </row>
    <row r="152" spans="1:3" ht="12.75" customHeight="1" thickBot="1" x14ac:dyDescent="0.25">
      <c r="A152" s="445" t="s">
        <v>25</v>
      </c>
      <c r="B152" s="114" t="s">
        <v>470</v>
      </c>
      <c r="C152" s="283"/>
    </row>
    <row r="153" spans="1:3" ht="12" customHeight="1" thickBot="1" x14ac:dyDescent="0.25">
      <c r="A153" s="445" t="s">
        <v>26</v>
      </c>
      <c r="B153" s="114" t="s">
        <v>471</v>
      </c>
      <c r="C153" s="283"/>
    </row>
    <row r="154" spans="1:3" ht="15.2" customHeight="1" thickBot="1" x14ac:dyDescent="0.25">
      <c r="A154" s="30" t="s">
        <v>27</v>
      </c>
      <c r="B154" s="114" t="s">
        <v>473</v>
      </c>
      <c r="C154" s="394">
        <f>+C129+C133+C140+C146+C152+C153</f>
        <v>24000000</v>
      </c>
    </row>
    <row r="155" spans="1:3" ht="13.5" thickBot="1" x14ac:dyDescent="0.25">
      <c r="A155" s="411" t="s">
        <v>28</v>
      </c>
      <c r="B155" s="355" t="s">
        <v>472</v>
      </c>
      <c r="C155" s="394">
        <f>+C128+C154</f>
        <v>418965426</v>
      </c>
    </row>
    <row r="156" spans="1:3" ht="15.2" customHeight="1" thickBot="1" x14ac:dyDescent="0.25">
      <c r="A156" s="360"/>
      <c r="B156" s="361"/>
      <c r="C156" s="577">
        <f>C90-C155</f>
        <v>0</v>
      </c>
    </row>
    <row r="157" spans="1:3" ht="14.45" customHeight="1" thickBot="1" x14ac:dyDescent="0.25">
      <c r="A157" s="222" t="s">
        <v>519</v>
      </c>
      <c r="B157" s="223"/>
      <c r="C157" s="111">
        <v>13</v>
      </c>
    </row>
    <row r="158" spans="1:3" ht="13.5" thickBot="1" x14ac:dyDescent="0.25">
      <c r="A158" s="222" t="s">
        <v>206</v>
      </c>
      <c r="B158" s="223"/>
      <c r="C158" s="111"/>
    </row>
    <row r="159" spans="1:3" x14ac:dyDescent="0.2">
      <c r="A159" s="574"/>
      <c r="B159" s="575"/>
      <c r="C159" s="576"/>
    </row>
    <row r="160" spans="1:3" x14ac:dyDescent="0.2">
      <c r="A160" s="574"/>
      <c r="B160" s="575"/>
    </row>
    <row r="161" spans="1:3" x14ac:dyDescent="0.2">
      <c r="A161" s="574"/>
      <c r="B161" s="575"/>
      <c r="C161" s="576"/>
    </row>
    <row r="162" spans="1:3" x14ac:dyDescent="0.2">
      <c r="A162" s="574"/>
      <c r="B162" s="575"/>
      <c r="C162" s="576"/>
    </row>
    <row r="163" spans="1:3" x14ac:dyDescent="0.2">
      <c r="A163" s="574"/>
      <c r="B163" s="575"/>
      <c r="C163" s="576"/>
    </row>
    <row r="164" spans="1:3" x14ac:dyDescent="0.2">
      <c r="A164" s="574"/>
      <c r="B164" s="575"/>
      <c r="C164" s="576"/>
    </row>
    <row r="165" spans="1:3" x14ac:dyDescent="0.2">
      <c r="A165" s="574"/>
      <c r="B165" s="575"/>
      <c r="C165" s="576"/>
    </row>
    <row r="166" spans="1:3" x14ac:dyDescent="0.2">
      <c r="A166" s="574"/>
      <c r="B166" s="575"/>
      <c r="C166" s="576"/>
    </row>
    <row r="167" spans="1:3" x14ac:dyDescent="0.2">
      <c r="A167" s="574"/>
      <c r="B167" s="575"/>
      <c r="C167" s="576"/>
    </row>
    <row r="168" spans="1:3" x14ac:dyDescent="0.2">
      <c r="A168" s="574"/>
      <c r="B168" s="575"/>
      <c r="C168" s="576"/>
    </row>
    <row r="169" spans="1:3" x14ac:dyDescent="0.2">
      <c r="A169" s="574"/>
      <c r="B169" s="575"/>
      <c r="C169" s="576"/>
    </row>
    <row r="170" spans="1:3" x14ac:dyDescent="0.2">
      <c r="A170" s="574"/>
      <c r="B170" s="575"/>
      <c r="C170" s="576"/>
    </row>
    <row r="171" spans="1:3" x14ac:dyDescent="0.2">
      <c r="A171" s="574"/>
      <c r="B171" s="575"/>
      <c r="C171" s="576"/>
    </row>
    <row r="172" spans="1:3" x14ac:dyDescent="0.2">
      <c r="A172" s="574"/>
      <c r="B172" s="575"/>
      <c r="C172" s="576"/>
    </row>
    <row r="173" spans="1:3" x14ac:dyDescent="0.2">
      <c r="A173" s="574"/>
      <c r="B173" s="575"/>
      <c r="C173" s="576"/>
    </row>
    <row r="174" spans="1:3" x14ac:dyDescent="0.2">
      <c r="A174" s="574"/>
      <c r="B174" s="575"/>
      <c r="C174" s="576"/>
    </row>
    <row r="175" spans="1:3" x14ac:dyDescent="0.2">
      <c r="A175" s="574"/>
      <c r="B175" s="575"/>
      <c r="C175" s="576"/>
    </row>
    <row r="176" spans="1:3" x14ac:dyDescent="0.2">
      <c r="A176" s="574"/>
      <c r="B176" s="575"/>
      <c r="C176" s="576"/>
    </row>
    <row r="177" spans="1:3" x14ac:dyDescent="0.2">
      <c r="A177" s="574"/>
      <c r="B177" s="575"/>
      <c r="C177" s="576"/>
    </row>
    <row r="178" spans="1:3" x14ac:dyDescent="0.2">
      <c r="A178" s="574"/>
      <c r="B178" s="575"/>
      <c r="C178" s="576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</sheetPr>
  <dimension ref="A1:K176"/>
  <sheetViews>
    <sheetView zoomScale="120" zoomScaleNormal="120" zoomScaleSheetLayoutView="85" workbookViewId="0">
      <selection activeCell="C39" sqref="C39"/>
    </sheetView>
  </sheetViews>
  <sheetFormatPr defaultRowHeight="12.75" x14ac:dyDescent="0.2"/>
  <cols>
    <col min="1" max="1" width="19.5" style="362" customWidth="1"/>
    <col min="2" max="2" width="72" style="363" customWidth="1"/>
    <col min="3" max="3" width="25" style="364" customWidth="1"/>
    <col min="4" max="16384" width="9.33203125" style="3"/>
  </cols>
  <sheetData>
    <row r="1" spans="1:3" s="2" customFormat="1" ht="16.5" customHeight="1" thickBot="1" x14ac:dyDescent="0.25">
      <c r="A1" s="555"/>
      <c r="B1" s="556"/>
      <c r="C1" s="550" t="str">
        <f>CONCATENATE("9.1.3. melléklet ",ALAPADATOK!A7," ",ALAPADATOK!B7," ",ALAPADATOK!C7," ",ALAPADATOK!D7," ",ALAPADATOK!E7," ",ALAPADATOK!F7," ",ALAPADATOK!G7," ",ALAPADATOK!H7)</f>
        <v>9.1.3. melléklet a 2 / 2019 ( II.15. ) önkormányzati rendelethez</v>
      </c>
    </row>
    <row r="2" spans="1:3" s="82" customFormat="1" ht="21.2" customHeight="1" x14ac:dyDescent="0.2">
      <c r="A2" s="557" t="s">
        <v>61</v>
      </c>
      <c r="B2" s="558" t="str">
        <f>CONCATENATE(ALAPADATOK!A3)</f>
        <v>DABAS VÁROS ÖNKORMÁNYZATA</v>
      </c>
      <c r="C2" s="559" t="s">
        <v>54</v>
      </c>
    </row>
    <row r="3" spans="1:3" s="82" customFormat="1" ht="16.5" thickBot="1" x14ac:dyDescent="0.25">
      <c r="A3" s="560" t="s">
        <v>203</v>
      </c>
      <c r="B3" s="561" t="s">
        <v>528</v>
      </c>
      <c r="C3" s="562" t="s">
        <v>431</v>
      </c>
    </row>
    <row r="4" spans="1:3" s="83" customFormat="1" ht="15.95" customHeight="1" thickBot="1" x14ac:dyDescent="0.3">
      <c r="A4" s="563"/>
      <c r="B4" s="563"/>
      <c r="C4" s="564" t="str">
        <f>'KV_9.1.2.sz.mell.'!C4</f>
        <v>Forintban!</v>
      </c>
    </row>
    <row r="5" spans="1:3" ht="13.5" thickBot="1" x14ac:dyDescent="0.25">
      <c r="A5" s="565" t="s">
        <v>205</v>
      </c>
      <c r="B5" s="566" t="s">
        <v>563</v>
      </c>
      <c r="C5" s="567" t="s">
        <v>55</v>
      </c>
    </row>
    <row r="6" spans="1:3" s="56" customFormat="1" ht="12.95" customHeight="1" thickBot="1" x14ac:dyDescent="0.25">
      <c r="A6" s="568"/>
      <c r="B6" s="569" t="s">
        <v>493</v>
      </c>
      <c r="C6" s="570" t="s">
        <v>494</v>
      </c>
    </row>
    <row r="7" spans="1:3" s="56" customFormat="1" ht="15.95" customHeight="1" thickBot="1" x14ac:dyDescent="0.25">
      <c r="A7" s="208"/>
      <c r="B7" s="209" t="s">
        <v>56</v>
      </c>
      <c r="C7" s="333"/>
    </row>
    <row r="8" spans="1:3" s="56" customFormat="1" ht="12" customHeight="1" thickBot="1" x14ac:dyDescent="0.25">
      <c r="A8" s="30" t="s">
        <v>18</v>
      </c>
      <c r="B8" s="21" t="s">
        <v>252</v>
      </c>
      <c r="C8" s="274">
        <f>+C9+C10+C11+C12+C13+C14</f>
        <v>0</v>
      </c>
    </row>
    <row r="9" spans="1:3" s="84" customFormat="1" ht="12" customHeight="1" x14ac:dyDescent="0.2">
      <c r="A9" s="400" t="s">
        <v>98</v>
      </c>
      <c r="B9" s="385" t="s">
        <v>253</v>
      </c>
      <c r="C9" s="277"/>
    </row>
    <row r="10" spans="1:3" s="85" customFormat="1" ht="12" customHeight="1" x14ac:dyDescent="0.2">
      <c r="A10" s="401" t="s">
        <v>99</v>
      </c>
      <c r="B10" s="386" t="s">
        <v>254</v>
      </c>
      <c r="C10" s="276"/>
    </row>
    <row r="11" spans="1:3" s="85" customFormat="1" ht="12" customHeight="1" x14ac:dyDescent="0.2">
      <c r="A11" s="401" t="s">
        <v>100</v>
      </c>
      <c r="B11" s="386" t="s">
        <v>550</v>
      </c>
      <c r="C11" s="276"/>
    </row>
    <row r="12" spans="1:3" s="85" customFormat="1" ht="12" customHeight="1" x14ac:dyDescent="0.2">
      <c r="A12" s="401" t="s">
        <v>101</v>
      </c>
      <c r="B12" s="386" t="s">
        <v>256</v>
      </c>
      <c r="C12" s="276"/>
    </row>
    <row r="13" spans="1:3" s="85" customFormat="1" ht="12" customHeight="1" x14ac:dyDescent="0.2">
      <c r="A13" s="401" t="s">
        <v>148</v>
      </c>
      <c r="B13" s="386" t="s">
        <v>506</v>
      </c>
      <c r="C13" s="276"/>
    </row>
    <row r="14" spans="1:3" s="84" customFormat="1" ht="12" customHeight="1" thickBot="1" x14ac:dyDescent="0.25">
      <c r="A14" s="402" t="s">
        <v>102</v>
      </c>
      <c r="B14" s="387" t="s">
        <v>433</v>
      </c>
      <c r="C14" s="276"/>
    </row>
    <row r="15" spans="1:3" s="84" customFormat="1" ht="12" customHeight="1" thickBot="1" x14ac:dyDescent="0.25">
      <c r="A15" s="30" t="s">
        <v>19</v>
      </c>
      <c r="B15" s="269" t="s">
        <v>257</v>
      </c>
      <c r="C15" s="274">
        <f>+C16+C17+C18+C19+C20</f>
        <v>0</v>
      </c>
    </row>
    <row r="16" spans="1:3" s="84" customFormat="1" ht="12" customHeight="1" x14ac:dyDescent="0.2">
      <c r="A16" s="400" t="s">
        <v>104</v>
      </c>
      <c r="B16" s="385" t="s">
        <v>258</v>
      </c>
      <c r="C16" s="277"/>
    </row>
    <row r="17" spans="1:3" s="84" customFormat="1" ht="12" customHeight="1" x14ac:dyDescent="0.2">
      <c r="A17" s="401" t="s">
        <v>105</v>
      </c>
      <c r="B17" s="386" t="s">
        <v>259</v>
      </c>
      <c r="C17" s="276"/>
    </row>
    <row r="18" spans="1:3" s="84" customFormat="1" ht="12" customHeight="1" x14ac:dyDescent="0.2">
      <c r="A18" s="401" t="s">
        <v>106</v>
      </c>
      <c r="B18" s="386" t="s">
        <v>422</v>
      </c>
      <c r="C18" s="276"/>
    </row>
    <row r="19" spans="1:3" s="84" customFormat="1" ht="12" customHeight="1" x14ac:dyDescent="0.2">
      <c r="A19" s="401" t="s">
        <v>107</v>
      </c>
      <c r="B19" s="386" t="s">
        <v>423</v>
      </c>
      <c r="C19" s="276"/>
    </row>
    <row r="20" spans="1:3" s="84" customFormat="1" ht="12" customHeight="1" x14ac:dyDescent="0.2">
      <c r="A20" s="401" t="s">
        <v>108</v>
      </c>
      <c r="B20" s="386" t="s">
        <v>260</v>
      </c>
      <c r="C20" s="276"/>
    </row>
    <row r="21" spans="1:3" s="85" customFormat="1" ht="12" customHeight="1" thickBot="1" x14ac:dyDescent="0.25">
      <c r="A21" s="402" t="s">
        <v>117</v>
      </c>
      <c r="B21" s="387" t="s">
        <v>261</v>
      </c>
      <c r="C21" s="278"/>
    </row>
    <row r="22" spans="1:3" s="85" customFormat="1" ht="12" customHeight="1" thickBot="1" x14ac:dyDescent="0.25">
      <c r="A22" s="30" t="s">
        <v>20</v>
      </c>
      <c r="B22" s="21" t="s">
        <v>262</v>
      </c>
      <c r="C22" s="274">
        <f>+C23+C24+C25+C26+C27</f>
        <v>0</v>
      </c>
    </row>
    <row r="23" spans="1:3" s="85" customFormat="1" ht="12" customHeight="1" x14ac:dyDescent="0.2">
      <c r="A23" s="400" t="s">
        <v>87</v>
      </c>
      <c r="B23" s="385" t="s">
        <v>263</v>
      </c>
      <c r="C23" s="277"/>
    </row>
    <row r="24" spans="1:3" s="84" customFormat="1" ht="12" customHeight="1" x14ac:dyDescent="0.2">
      <c r="A24" s="401" t="s">
        <v>88</v>
      </c>
      <c r="B24" s="386" t="s">
        <v>264</v>
      </c>
      <c r="C24" s="276"/>
    </row>
    <row r="25" spans="1:3" s="85" customFormat="1" ht="12" customHeight="1" x14ac:dyDescent="0.2">
      <c r="A25" s="401" t="s">
        <v>89</v>
      </c>
      <c r="B25" s="386" t="s">
        <v>424</v>
      </c>
      <c r="C25" s="276"/>
    </row>
    <row r="26" spans="1:3" s="85" customFormat="1" ht="12" customHeight="1" x14ac:dyDescent="0.2">
      <c r="A26" s="401" t="s">
        <v>90</v>
      </c>
      <c r="B26" s="386" t="s">
        <v>425</v>
      </c>
      <c r="C26" s="276"/>
    </row>
    <row r="27" spans="1:3" s="85" customFormat="1" ht="12" customHeight="1" x14ac:dyDescent="0.2">
      <c r="A27" s="401" t="s">
        <v>171</v>
      </c>
      <c r="B27" s="386" t="s">
        <v>265</v>
      </c>
      <c r="C27" s="276"/>
    </row>
    <row r="28" spans="1:3" s="85" customFormat="1" ht="12" customHeight="1" thickBot="1" x14ac:dyDescent="0.25">
      <c r="A28" s="402" t="s">
        <v>172</v>
      </c>
      <c r="B28" s="387" t="s">
        <v>266</v>
      </c>
      <c r="C28" s="278"/>
    </row>
    <row r="29" spans="1:3" s="85" customFormat="1" ht="12" customHeight="1" thickBot="1" x14ac:dyDescent="0.25">
      <c r="A29" s="30" t="s">
        <v>173</v>
      </c>
      <c r="B29" s="21" t="s">
        <v>267</v>
      </c>
      <c r="C29" s="280">
        <f>SUM(C30:C36)</f>
        <v>0</v>
      </c>
    </row>
    <row r="30" spans="1:3" s="85" customFormat="1" ht="12" customHeight="1" x14ac:dyDescent="0.2">
      <c r="A30" s="400" t="s">
        <v>268</v>
      </c>
      <c r="B30" s="385" t="s">
        <v>555</v>
      </c>
      <c r="C30" s="277"/>
    </row>
    <row r="31" spans="1:3" s="85" customFormat="1" ht="12" customHeight="1" x14ac:dyDescent="0.2">
      <c r="A31" s="401" t="s">
        <v>269</v>
      </c>
      <c r="B31" s="386" t="s">
        <v>556</v>
      </c>
      <c r="C31" s="276"/>
    </row>
    <row r="32" spans="1:3" s="85" customFormat="1" ht="12" customHeight="1" x14ac:dyDescent="0.2">
      <c r="A32" s="401" t="s">
        <v>270</v>
      </c>
      <c r="B32" s="386" t="s">
        <v>557</v>
      </c>
      <c r="C32" s="276"/>
    </row>
    <row r="33" spans="1:3" s="85" customFormat="1" ht="12" customHeight="1" x14ac:dyDescent="0.2">
      <c r="A33" s="401" t="s">
        <v>271</v>
      </c>
      <c r="B33" s="386" t="s">
        <v>558</v>
      </c>
      <c r="C33" s="276"/>
    </row>
    <row r="34" spans="1:3" s="85" customFormat="1" ht="12" customHeight="1" x14ac:dyDescent="0.2">
      <c r="A34" s="401" t="s">
        <v>552</v>
      </c>
      <c r="B34" s="386" t="s">
        <v>272</v>
      </c>
      <c r="C34" s="276"/>
    </row>
    <row r="35" spans="1:3" s="85" customFormat="1" ht="12" customHeight="1" x14ac:dyDescent="0.2">
      <c r="A35" s="401" t="s">
        <v>553</v>
      </c>
      <c r="B35" s="386" t="s">
        <v>273</v>
      </c>
      <c r="C35" s="276"/>
    </row>
    <row r="36" spans="1:3" s="85" customFormat="1" ht="12" customHeight="1" thickBot="1" x14ac:dyDescent="0.25">
      <c r="A36" s="402" t="s">
        <v>554</v>
      </c>
      <c r="B36" s="469" t="s">
        <v>274</v>
      </c>
      <c r="C36" s="278"/>
    </row>
    <row r="37" spans="1:3" s="85" customFormat="1" ht="12" customHeight="1" thickBot="1" x14ac:dyDescent="0.25">
      <c r="A37" s="30" t="s">
        <v>22</v>
      </c>
      <c r="B37" s="21" t="s">
        <v>434</v>
      </c>
      <c r="C37" s="274">
        <f>SUM(C38:C48)</f>
        <v>0</v>
      </c>
    </row>
    <row r="38" spans="1:3" s="85" customFormat="1" ht="12" customHeight="1" x14ac:dyDescent="0.2">
      <c r="A38" s="400" t="s">
        <v>91</v>
      </c>
      <c r="B38" s="385" t="s">
        <v>277</v>
      </c>
      <c r="C38" s="277"/>
    </row>
    <row r="39" spans="1:3" s="85" customFormat="1" ht="12" customHeight="1" x14ac:dyDescent="0.2">
      <c r="A39" s="401" t="s">
        <v>92</v>
      </c>
      <c r="B39" s="386" t="s">
        <v>278</v>
      </c>
      <c r="C39" s="276"/>
    </row>
    <row r="40" spans="1:3" s="85" customFormat="1" ht="12" customHeight="1" x14ac:dyDescent="0.2">
      <c r="A40" s="401" t="s">
        <v>93</v>
      </c>
      <c r="B40" s="386" t="s">
        <v>279</v>
      </c>
      <c r="C40" s="276"/>
    </row>
    <row r="41" spans="1:3" s="85" customFormat="1" ht="12" customHeight="1" x14ac:dyDescent="0.2">
      <c r="A41" s="401" t="s">
        <v>175</v>
      </c>
      <c r="B41" s="386" t="s">
        <v>280</v>
      </c>
      <c r="C41" s="276"/>
    </row>
    <row r="42" spans="1:3" s="85" customFormat="1" ht="12" customHeight="1" x14ac:dyDescent="0.2">
      <c r="A42" s="401" t="s">
        <v>176</v>
      </c>
      <c r="B42" s="386" t="s">
        <v>281</v>
      </c>
      <c r="C42" s="276"/>
    </row>
    <row r="43" spans="1:3" s="85" customFormat="1" ht="12" customHeight="1" x14ac:dyDescent="0.2">
      <c r="A43" s="401" t="s">
        <v>177</v>
      </c>
      <c r="B43" s="386" t="s">
        <v>282</v>
      </c>
      <c r="C43" s="276"/>
    </row>
    <row r="44" spans="1:3" s="85" customFormat="1" ht="12" customHeight="1" x14ac:dyDescent="0.2">
      <c r="A44" s="401" t="s">
        <v>178</v>
      </c>
      <c r="B44" s="386" t="s">
        <v>283</v>
      </c>
      <c r="C44" s="276"/>
    </row>
    <row r="45" spans="1:3" s="85" customFormat="1" ht="12" customHeight="1" x14ac:dyDescent="0.2">
      <c r="A45" s="401" t="s">
        <v>179</v>
      </c>
      <c r="B45" s="386" t="s">
        <v>559</v>
      </c>
      <c r="C45" s="276"/>
    </row>
    <row r="46" spans="1:3" s="85" customFormat="1" ht="12" customHeight="1" x14ac:dyDescent="0.2">
      <c r="A46" s="401" t="s">
        <v>275</v>
      </c>
      <c r="B46" s="386" t="s">
        <v>285</v>
      </c>
      <c r="C46" s="279"/>
    </row>
    <row r="47" spans="1:3" s="85" customFormat="1" ht="12" customHeight="1" x14ac:dyDescent="0.2">
      <c r="A47" s="402" t="s">
        <v>276</v>
      </c>
      <c r="B47" s="387" t="s">
        <v>436</v>
      </c>
      <c r="C47" s="375"/>
    </row>
    <row r="48" spans="1:3" s="85" customFormat="1" ht="12" customHeight="1" thickBot="1" x14ac:dyDescent="0.25">
      <c r="A48" s="402" t="s">
        <v>435</v>
      </c>
      <c r="B48" s="387" t="s">
        <v>286</v>
      </c>
      <c r="C48" s="375"/>
    </row>
    <row r="49" spans="1:3" s="85" customFormat="1" ht="12" customHeight="1" thickBot="1" x14ac:dyDescent="0.25">
      <c r="A49" s="30" t="s">
        <v>23</v>
      </c>
      <c r="B49" s="21" t="s">
        <v>287</v>
      </c>
      <c r="C49" s="274">
        <f>SUM(C50:C54)</f>
        <v>0</v>
      </c>
    </row>
    <row r="50" spans="1:3" s="85" customFormat="1" ht="12" customHeight="1" x14ac:dyDescent="0.2">
      <c r="A50" s="400" t="s">
        <v>94</v>
      </c>
      <c r="B50" s="385" t="s">
        <v>291</v>
      </c>
      <c r="C50" s="420"/>
    </row>
    <row r="51" spans="1:3" s="85" customFormat="1" ht="12" customHeight="1" x14ac:dyDescent="0.2">
      <c r="A51" s="401" t="s">
        <v>95</v>
      </c>
      <c r="B51" s="386" t="s">
        <v>292</v>
      </c>
      <c r="C51" s="279"/>
    </row>
    <row r="52" spans="1:3" s="85" customFormat="1" ht="12" customHeight="1" x14ac:dyDescent="0.2">
      <c r="A52" s="401" t="s">
        <v>288</v>
      </c>
      <c r="B52" s="386" t="s">
        <v>293</v>
      </c>
      <c r="C52" s="279"/>
    </row>
    <row r="53" spans="1:3" s="85" customFormat="1" ht="12" customHeight="1" x14ac:dyDescent="0.2">
      <c r="A53" s="401" t="s">
        <v>289</v>
      </c>
      <c r="B53" s="386" t="s">
        <v>294</v>
      </c>
      <c r="C53" s="279"/>
    </row>
    <row r="54" spans="1:3" s="85" customFormat="1" ht="12" customHeight="1" thickBot="1" x14ac:dyDescent="0.25">
      <c r="A54" s="402" t="s">
        <v>290</v>
      </c>
      <c r="B54" s="469" t="s">
        <v>295</v>
      </c>
      <c r="C54" s="375"/>
    </row>
    <row r="55" spans="1:3" s="85" customFormat="1" ht="12" customHeight="1" thickBot="1" x14ac:dyDescent="0.25">
      <c r="A55" s="30" t="s">
        <v>180</v>
      </c>
      <c r="B55" s="21" t="s">
        <v>296</v>
      </c>
      <c r="C55" s="274">
        <f>SUM(C56:C58)</f>
        <v>0</v>
      </c>
    </row>
    <row r="56" spans="1:3" s="85" customFormat="1" ht="12" customHeight="1" x14ac:dyDescent="0.2">
      <c r="A56" s="400" t="s">
        <v>96</v>
      </c>
      <c r="B56" s="385" t="s">
        <v>297</v>
      </c>
      <c r="C56" s="277"/>
    </row>
    <row r="57" spans="1:3" s="85" customFormat="1" ht="12" customHeight="1" x14ac:dyDescent="0.2">
      <c r="A57" s="401" t="s">
        <v>97</v>
      </c>
      <c r="B57" s="386" t="s">
        <v>426</v>
      </c>
      <c r="C57" s="276"/>
    </row>
    <row r="58" spans="1:3" s="85" customFormat="1" ht="12" customHeight="1" x14ac:dyDescent="0.2">
      <c r="A58" s="401" t="s">
        <v>300</v>
      </c>
      <c r="B58" s="386" t="s">
        <v>298</v>
      </c>
      <c r="C58" s="276"/>
    </row>
    <row r="59" spans="1:3" s="85" customFormat="1" ht="12" customHeight="1" thickBot="1" x14ac:dyDescent="0.25">
      <c r="A59" s="402" t="s">
        <v>301</v>
      </c>
      <c r="B59" s="469" t="s">
        <v>299</v>
      </c>
      <c r="C59" s="278"/>
    </row>
    <row r="60" spans="1:3" s="85" customFormat="1" ht="12" customHeight="1" thickBot="1" x14ac:dyDescent="0.25">
      <c r="A60" s="30" t="s">
        <v>25</v>
      </c>
      <c r="B60" s="269" t="s">
        <v>302</v>
      </c>
      <c r="C60" s="274">
        <f>SUM(C61:C63)</f>
        <v>0</v>
      </c>
    </row>
    <row r="61" spans="1:3" s="85" customFormat="1" ht="12" customHeight="1" x14ac:dyDescent="0.2">
      <c r="A61" s="400" t="s">
        <v>181</v>
      </c>
      <c r="B61" s="385" t="s">
        <v>304</v>
      </c>
      <c r="C61" s="279"/>
    </row>
    <row r="62" spans="1:3" s="85" customFormat="1" ht="12" customHeight="1" x14ac:dyDescent="0.2">
      <c r="A62" s="401" t="s">
        <v>182</v>
      </c>
      <c r="B62" s="386" t="s">
        <v>427</v>
      </c>
      <c r="C62" s="279"/>
    </row>
    <row r="63" spans="1:3" s="85" customFormat="1" ht="12" customHeight="1" x14ac:dyDescent="0.2">
      <c r="A63" s="401" t="s">
        <v>231</v>
      </c>
      <c r="B63" s="386" t="s">
        <v>305</v>
      </c>
      <c r="C63" s="279"/>
    </row>
    <row r="64" spans="1:3" s="85" customFormat="1" ht="12" customHeight="1" thickBot="1" x14ac:dyDescent="0.25">
      <c r="A64" s="402" t="s">
        <v>303</v>
      </c>
      <c r="B64" s="469" t="s">
        <v>306</v>
      </c>
      <c r="C64" s="279"/>
    </row>
    <row r="65" spans="1:3" s="85" customFormat="1" ht="12" customHeight="1" thickBot="1" x14ac:dyDescent="0.25">
      <c r="A65" s="30" t="s">
        <v>26</v>
      </c>
      <c r="B65" s="21" t="s">
        <v>307</v>
      </c>
      <c r="C65" s="280">
        <f>+C8+C15+C22+C29+C37+C49+C55+C60</f>
        <v>0</v>
      </c>
    </row>
    <row r="66" spans="1:3" s="85" customFormat="1" ht="12" customHeight="1" thickBot="1" x14ac:dyDescent="0.2">
      <c r="A66" s="403" t="s">
        <v>394</v>
      </c>
      <c r="B66" s="269" t="s">
        <v>309</v>
      </c>
      <c r="C66" s="274">
        <f>SUM(C67:C69)</f>
        <v>0</v>
      </c>
    </row>
    <row r="67" spans="1:3" s="85" customFormat="1" ht="12" customHeight="1" x14ac:dyDescent="0.2">
      <c r="A67" s="400" t="s">
        <v>337</v>
      </c>
      <c r="B67" s="385" t="s">
        <v>310</v>
      </c>
      <c r="C67" s="279"/>
    </row>
    <row r="68" spans="1:3" s="85" customFormat="1" ht="12" customHeight="1" x14ac:dyDescent="0.2">
      <c r="A68" s="401" t="s">
        <v>346</v>
      </c>
      <c r="B68" s="386" t="s">
        <v>311</v>
      </c>
      <c r="C68" s="279"/>
    </row>
    <row r="69" spans="1:3" s="85" customFormat="1" ht="12" customHeight="1" thickBot="1" x14ac:dyDescent="0.25">
      <c r="A69" s="402" t="s">
        <v>347</v>
      </c>
      <c r="B69" s="472" t="s">
        <v>312</v>
      </c>
      <c r="C69" s="279"/>
    </row>
    <row r="70" spans="1:3" s="85" customFormat="1" ht="12" customHeight="1" thickBot="1" x14ac:dyDescent="0.2">
      <c r="A70" s="403" t="s">
        <v>313</v>
      </c>
      <c r="B70" s="269" t="s">
        <v>314</v>
      </c>
      <c r="C70" s="274">
        <f>SUM(C71:C74)</f>
        <v>0</v>
      </c>
    </row>
    <row r="71" spans="1:3" s="85" customFormat="1" ht="12" customHeight="1" x14ac:dyDescent="0.2">
      <c r="A71" s="400" t="s">
        <v>149</v>
      </c>
      <c r="B71" s="385" t="s">
        <v>315</v>
      </c>
      <c r="C71" s="279"/>
    </row>
    <row r="72" spans="1:3" s="85" customFormat="1" ht="12" customHeight="1" x14ac:dyDescent="0.2">
      <c r="A72" s="401" t="s">
        <v>150</v>
      </c>
      <c r="B72" s="386" t="s">
        <v>571</v>
      </c>
      <c r="C72" s="279"/>
    </row>
    <row r="73" spans="1:3" s="85" customFormat="1" ht="12" customHeight="1" x14ac:dyDescent="0.2">
      <c r="A73" s="401" t="s">
        <v>338</v>
      </c>
      <c r="B73" s="386" t="s">
        <v>316</v>
      </c>
      <c r="C73" s="279"/>
    </row>
    <row r="74" spans="1:3" s="85" customFormat="1" ht="12" customHeight="1" thickBot="1" x14ac:dyDescent="0.25">
      <c r="A74" s="402" t="s">
        <v>339</v>
      </c>
      <c r="B74" s="271" t="s">
        <v>572</v>
      </c>
      <c r="C74" s="279"/>
    </row>
    <row r="75" spans="1:3" s="85" customFormat="1" ht="12" customHeight="1" thickBot="1" x14ac:dyDescent="0.2">
      <c r="A75" s="403" t="s">
        <v>317</v>
      </c>
      <c r="B75" s="269" t="s">
        <v>318</v>
      </c>
      <c r="C75" s="274">
        <f>SUM(C76:C77)</f>
        <v>0</v>
      </c>
    </row>
    <row r="76" spans="1:3" s="85" customFormat="1" ht="12" customHeight="1" x14ac:dyDescent="0.2">
      <c r="A76" s="400" t="s">
        <v>340</v>
      </c>
      <c r="B76" s="385" t="s">
        <v>319</v>
      </c>
      <c r="C76" s="279"/>
    </row>
    <row r="77" spans="1:3" s="85" customFormat="1" ht="12" customHeight="1" thickBot="1" x14ac:dyDescent="0.25">
      <c r="A77" s="402" t="s">
        <v>341</v>
      </c>
      <c r="B77" s="387" t="s">
        <v>320</v>
      </c>
      <c r="C77" s="279"/>
    </row>
    <row r="78" spans="1:3" s="84" customFormat="1" ht="12" customHeight="1" thickBot="1" x14ac:dyDescent="0.2">
      <c r="A78" s="403" t="s">
        <v>321</v>
      </c>
      <c r="B78" s="269" t="s">
        <v>322</v>
      </c>
      <c r="C78" s="274">
        <f>SUM(C79:C81)</f>
        <v>0</v>
      </c>
    </row>
    <row r="79" spans="1:3" s="85" customFormat="1" ht="12" customHeight="1" x14ac:dyDescent="0.2">
      <c r="A79" s="400" t="s">
        <v>342</v>
      </c>
      <c r="B79" s="385" t="s">
        <v>323</v>
      </c>
      <c r="C79" s="279"/>
    </row>
    <row r="80" spans="1:3" s="85" customFormat="1" ht="12" customHeight="1" x14ac:dyDescent="0.2">
      <c r="A80" s="401" t="s">
        <v>343</v>
      </c>
      <c r="B80" s="386" t="s">
        <v>324</v>
      </c>
      <c r="C80" s="279"/>
    </row>
    <row r="81" spans="1:3" s="85" customFormat="1" ht="12" customHeight="1" thickBot="1" x14ac:dyDescent="0.25">
      <c r="A81" s="402" t="s">
        <v>344</v>
      </c>
      <c r="B81" s="387" t="s">
        <v>573</v>
      </c>
      <c r="C81" s="279"/>
    </row>
    <row r="82" spans="1:3" s="85" customFormat="1" ht="12" customHeight="1" thickBot="1" x14ac:dyDescent="0.2">
      <c r="A82" s="403" t="s">
        <v>325</v>
      </c>
      <c r="B82" s="269" t="s">
        <v>345</v>
      </c>
      <c r="C82" s="274">
        <f>SUM(C83:C86)</f>
        <v>0</v>
      </c>
    </row>
    <row r="83" spans="1:3" s="85" customFormat="1" ht="12" customHeight="1" x14ac:dyDescent="0.2">
      <c r="A83" s="404" t="s">
        <v>326</v>
      </c>
      <c r="B83" s="385" t="s">
        <v>327</v>
      </c>
      <c r="C83" s="279"/>
    </row>
    <row r="84" spans="1:3" s="85" customFormat="1" ht="12" customHeight="1" x14ac:dyDescent="0.2">
      <c r="A84" s="405" t="s">
        <v>328</v>
      </c>
      <c r="B84" s="386" t="s">
        <v>329</v>
      </c>
      <c r="C84" s="279"/>
    </row>
    <row r="85" spans="1:3" s="85" customFormat="1" ht="12" customHeight="1" x14ac:dyDescent="0.2">
      <c r="A85" s="405" t="s">
        <v>330</v>
      </c>
      <c r="B85" s="386" t="s">
        <v>331</v>
      </c>
      <c r="C85" s="279"/>
    </row>
    <row r="86" spans="1:3" s="84" customFormat="1" ht="12" customHeight="1" thickBot="1" x14ac:dyDescent="0.25">
      <c r="A86" s="406" t="s">
        <v>332</v>
      </c>
      <c r="B86" s="387" t="s">
        <v>333</v>
      </c>
      <c r="C86" s="279"/>
    </row>
    <row r="87" spans="1:3" s="84" customFormat="1" ht="12" customHeight="1" thickBot="1" x14ac:dyDescent="0.2">
      <c r="A87" s="403" t="s">
        <v>334</v>
      </c>
      <c r="B87" s="269" t="s">
        <v>475</v>
      </c>
      <c r="C87" s="421"/>
    </row>
    <row r="88" spans="1:3" s="84" customFormat="1" ht="12" customHeight="1" thickBot="1" x14ac:dyDescent="0.2">
      <c r="A88" s="403" t="s">
        <v>507</v>
      </c>
      <c r="B88" s="269" t="s">
        <v>335</v>
      </c>
      <c r="C88" s="421"/>
    </row>
    <row r="89" spans="1:3" s="84" customFormat="1" ht="12" customHeight="1" thickBot="1" x14ac:dyDescent="0.2">
      <c r="A89" s="403" t="s">
        <v>508</v>
      </c>
      <c r="B89" s="392" t="s">
        <v>478</v>
      </c>
      <c r="C89" s="280">
        <f>+C66+C70+C75+C78+C82+C88+C87</f>
        <v>0</v>
      </c>
    </row>
    <row r="90" spans="1:3" s="84" customFormat="1" ht="12" customHeight="1" thickBot="1" x14ac:dyDescent="0.2">
      <c r="A90" s="407" t="s">
        <v>509</v>
      </c>
      <c r="B90" s="393" t="s">
        <v>510</v>
      </c>
      <c r="C90" s="280">
        <f>+C65+C89</f>
        <v>0</v>
      </c>
    </row>
    <row r="91" spans="1:3" s="85" customFormat="1" ht="15.2" customHeight="1" thickBot="1" x14ac:dyDescent="0.25">
      <c r="A91" s="214"/>
      <c r="B91" s="215"/>
      <c r="C91" s="338"/>
    </row>
    <row r="92" spans="1:3" s="56" customFormat="1" ht="16.5" customHeight="1" thickBot="1" x14ac:dyDescent="0.25">
      <c r="A92" s="218"/>
      <c r="B92" s="219" t="s">
        <v>57</v>
      </c>
      <c r="C92" s="340"/>
    </row>
    <row r="93" spans="1:3" s="86" customFormat="1" ht="12" customHeight="1" thickBot="1" x14ac:dyDescent="0.25">
      <c r="A93" s="381" t="s">
        <v>18</v>
      </c>
      <c r="B93" s="26" t="s">
        <v>514</v>
      </c>
      <c r="C93" s="273">
        <f>+C94+C95+C96+C97+C98+C111</f>
        <v>0</v>
      </c>
    </row>
    <row r="94" spans="1:3" ht="12" customHeight="1" x14ac:dyDescent="0.2">
      <c r="A94" s="408" t="s">
        <v>98</v>
      </c>
      <c r="B94" s="10" t="s">
        <v>49</v>
      </c>
      <c r="C94" s="275"/>
    </row>
    <row r="95" spans="1:3" ht="12" customHeight="1" x14ac:dyDescent="0.2">
      <c r="A95" s="401" t="s">
        <v>99</v>
      </c>
      <c r="B95" s="8" t="s">
        <v>183</v>
      </c>
      <c r="C95" s="276"/>
    </row>
    <row r="96" spans="1:3" ht="12" customHeight="1" x14ac:dyDescent="0.2">
      <c r="A96" s="401" t="s">
        <v>100</v>
      </c>
      <c r="B96" s="8" t="s">
        <v>140</v>
      </c>
      <c r="C96" s="278"/>
    </row>
    <row r="97" spans="1:3" ht="12" customHeight="1" x14ac:dyDescent="0.2">
      <c r="A97" s="401" t="s">
        <v>101</v>
      </c>
      <c r="B97" s="11" t="s">
        <v>184</v>
      </c>
      <c r="C97" s="278"/>
    </row>
    <row r="98" spans="1:3" ht="12" customHeight="1" x14ac:dyDescent="0.2">
      <c r="A98" s="401" t="s">
        <v>112</v>
      </c>
      <c r="B98" s="19" t="s">
        <v>185</v>
      </c>
      <c r="C98" s="278"/>
    </row>
    <row r="99" spans="1:3" ht="12" customHeight="1" x14ac:dyDescent="0.2">
      <c r="A99" s="401" t="s">
        <v>102</v>
      </c>
      <c r="B99" s="8" t="s">
        <v>511</v>
      </c>
      <c r="C99" s="278"/>
    </row>
    <row r="100" spans="1:3" ht="12" customHeight="1" x14ac:dyDescent="0.2">
      <c r="A100" s="401" t="s">
        <v>103</v>
      </c>
      <c r="B100" s="130" t="s">
        <v>441</v>
      </c>
      <c r="C100" s="278"/>
    </row>
    <row r="101" spans="1:3" ht="12" customHeight="1" x14ac:dyDescent="0.2">
      <c r="A101" s="401" t="s">
        <v>113</v>
      </c>
      <c r="B101" s="130" t="s">
        <v>440</v>
      </c>
      <c r="C101" s="278"/>
    </row>
    <row r="102" spans="1:3" ht="12" customHeight="1" x14ac:dyDescent="0.2">
      <c r="A102" s="401" t="s">
        <v>114</v>
      </c>
      <c r="B102" s="130" t="s">
        <v>351</v>
      </c>
      <c r="C102" s="278"/>
    </row>
    <row r="103" spans="1:3" ht="12" customHeight="1" x14ac:dyDescent="0.2">
      <c r="A103" s="401" t="s">
        <v>115</v>
      </c>
      <c r="B103" s="131" t="s">
        <v>352</v>
      </c>
      <c r="C103" s="278"/>
    </row>
    <row r="104" spans="1:3" ht="12" customHeight="1" x14ac:dyDescent="0.2">
      <c r="A104" s="401" t="s">
        <v>116</v>
      </c>
      <c r="B104" s="131" t="s">
        <v>353</v>
      </c>
      <c r="C104" s="278"/>
    </row>
    <row r="105" spans="1:3" ht="12" customHeight="1" x14ac:dyDescent="0.2">
      <c r="A105" s="401" t="s">
        <v>118</v>
      </c>
      <c r="B105" s="130" t="s">
        <v>354</v>
      </c>
      <c r="C105" s="278"/>
    </row>
    <row r="106" spans="1:3" ht="12" customHeight="1" x14ac:dyDescent="0.2">
      <c r="A106" s="401" t="s">
        <v>186</v>
      </c>
      <c r="B106" s="130" t="s">
        <v>355</v>
      </c>
      <c r="C106" s="278"/>
    </row>
    <row r="107" spans="1:3" ht="12" customHeight="1" x14ac:dyDescent="0.2">
      <c r="A107" s="401" t="s">
        <v>349</v>
      </c>
      <c r="B107" s="131" t="s">
        <v>356</v>
      </c>
      <c r="C107" s="278"/>
    </row>
    <row r="108" spans="1:3" ht="12" customHeight="1" x14ac:dyDescent="0.2">
      <c r="A108" s="409" t="s">
        <v>350</v>
      </c>
      <c r="B108" s="132" t="s">
        <v>357</v>
      </c>
      <c r="C108" s="278"/>
    </row>
    <row r="109" spans="1:3" ht="12" customHeight="1" x14ac:dyDescent="0.2">
      <c r="A109" s="401" t="s">
        <v>438</v>
      </c>
      <c r="B109" s="132" t="s">
        <v>358</v>
      </c>
      <c r="C109" s="278"/>
    </row>
    <row r="110" spans="1:3" ht="12" customHeight="1" x14ac:dyDescent="0.2">
      <c r="A110" s="401" t="s">
        <v>439</v>
      </c>
      <c r="B110" s="131" t="s">
        <v>359</v>
      </c>
      <c r="C110" s="276"/>
    </row>
    <row r="111" spans="1:3" ht="12" customHeight="1" x14ac:dyDescent="0.2">
      <c r="A111" s="401" t="s">
        <v>443</v>
      </c>
      <c r="B111" s="11" t="s">
        <v>50</v>
      </c>
      <c r="C111" s="276"/>
    </row>
    <row r="112" spans="1:3" ht="12" customHeight="1" x14ac:dyDescent="0.2">
      <c r="A112" s="402" t="s">
        <v>444</v>
      </c>
      <c r="B112" s="8" t="s">
        <v>512</v>
      </c>
      <c r="C112" s="278"/>
    </row>
    <row r="113" spans="1:3" ht="12" customHeight="1" thickBot="1" x14ac:dyDescent="0.25">
      <c r="A113" s="410" t="s">
        <v>445</v>
      </c>
      <c r="B113" s="133" t="s">
        <v>513</v>
      </c>
      <c r="C113" s="282"/>
    </row>
    <row r="114" spans="1:3" ht="12" customHeight="1" thickBot="1" x14ac:dyDescent="0.25">
      <c r="A114" s="30" t="s">
        <v>19</v>
      </c>
      <c r="B114" s="25" t="s">
        <v>360</v>
      </c>
      <c r="C114" s="274">
        <f>+C115+C117+C119</f>
        <v>0</v>
      </c>
    </row>
    <row r="115" spans="1:3" ht="12" customHeight="1" x14ac:dyDescent="0.2">
      <c r="A115" s="400" t="s">
        <v>104</v>
      </c>
      <c r="B115" s="8" t="s">
        <v>230</v>
      </c>
      <c r="C115" s="277"/>
    </row>
    <row r="116" spans="1:3" ht="12" customHeight="1" x14ac:dyDescent="0.2">
      <c r="A116" s="400" t="s">
        <v>105</v>
      </c>
      <c r="B116" s="12" t="s">
        <v>364</v>
      </c>
      <c r="C116" s="277"/>
    </row>
    <row r="117" spans="1:3" ht="12" customHeight="1" x14ac:dyDescent="0.2">
      <c r="A117" s="400" t="s">
        <v>106</v>
      </c>
      <c r="B117" s="12" t="s">
        <v>187</v>
      </c>
      <c r="C117" s="276"/>
    </row>
    <row r="118" spans="1:3" ht="12" customHeight="1" x14ac:dyDescent="0.2">
      <c r="A118" s="400" t="s">
        <v>107</v>
      </c>
      <c r="B118" s="12" t="s">
        <v>365</v>
      </c>
      <c r="C118" s="241"/>
    </row>
    <row r="119" spans="1:3" ht="12" customHeight="1" x14ac:dyDescent="0.2">
      <c r="A119" s="400" t="s">
        <v>108</v>
      </c>
      <c r="B119" s="271" t="s">
        <v>232</v>
      </c>
      <c r="C119" s="241"/>
    </row>
    <row r="120" spans="1:3" ht="12" customHeight="1" x14ac:dyDescent="0.2">
      <c r="A120" s="400" t="s">
        <v>117</v>
      </c>
      <c r="B120" s="270" t="s">
        <v>428</v>
      </c>
      <c r="C120" s="241"/>
    </row>
    <row r="121" spans="1:3" ht="12" customHeight="1" x14ac:dyDescent="0.2">
      <c r="A121" s="400" t="s">
        <v>119</v>
      </c>
      <c r="B121" s="384" t="s">
        <v>370</v>
      </c>
      <c r="C121" s="241"/>
    </row>
    <row r="122" spans="1:3" ht="12" customHeight="1" x14ac:dyDescent="0.2">
      <c r="A122" s="400" t="s">
        <v>188</v>
      </c>
      <c r="B122" s="131" t="s">
        <v>353</v>
      </c>
      <c r="C122" s="241"/>
    </row>
    <row r="123" spans="1:3" ht="12" customHeight="1" x14ac:dyDescent="0.2">
      <c r="A123" s="400" t="s">
        <v>189</v>
      </c>
      <c r="B123" s="131" t="s">
        <v>369</v>
      </c>
      <c r="C123" s="241"/>
    </row>
    <row r="124" spans="1:3" ht="12" customHeight="1" x14ac:dyDescent="0.2">
      <c r="A124" s="400" t="s">
        <v>190</v>
      </c>
      <c r="B124" s="131" t="s">
        <v>368</v>
      </c>
      <c r="C124" s="241"/>
    </row>
    <row r="125" spans="1:3" ht="12" customHeight="1" x14ac:dyDescent="0.2">
      <c r="A125" s="400" t="s">
        <v>361</v>
      </c>
      <c r="B125" s="131" t="s">
        <v>356</v>
      </c>
      <c r="C125" s="241"/>
    </row>
    <row r="126" spans="1:3" ht="12" customHeight="1" x14ac:dyDescent="0.2">
      <c r="A126" s="400" t="s">
        <v>362</v>
      </c>
      <c r="B126" s="131" t="s">
        <v>367</v>
      </c>
      <c r="C126" s="241"/>
    </row>
    <row r="127" spans="1:3" ht="12" customHeight="1" thickBot="1" x14ac:dyDescent="0.25">
      <c r="A127" s="409" t="s">
        <v>363</v>
      </c>
      <c r="B127" s="131" t="s">
        <v>366</v>
      </c>
      <c r="C127" s="243"/>
    </row>
    <row r="128" spans="1:3" ht="12" customHeight="1" thickBot="1" x14ac:dyDescent="0.25">
      <c r="A128" s="30" t="s">
        <v>20</v>
      </c>
      <c r="B128" s="114" t="s">
        <v>448</v>
      </c>
      <c r="C128" s="274">
        <f>+C93+C114</f>
        <v>0</v>
      </c>
    </row>
    <row r="129" spans="1:11" ht="12" customHeight="1" thickBot="1" x14ac:dyDescent="0.25">
      <c r="A129" s="30" t="s">
        <v>21</v>
      </c>
      <c r="B129" s="114" t="s">
        <v>449</v>
      </c>
      <c r="C129" s="274">
        <f>+C130+C131+C132</f>
        <v>0</v>
      </c>
    </row>
    <row r="130" spans="1:11" s="86" customFormat="1" ht="12" customHeight="1" x14ac:dyDescent="0.2">
      <c r="A130" s="400" t="s">
        <v>268</v>
      </c>
      <c r="B130" s="9" t="s">
        <v>517</v>
      </c>
      <c r="C130" s="241"/>
    </row>
    <row r="131" spans="1:11" ht="12" customHeight="1" x14ac:dyDescent="0.2">
      <c r="A131" s="400" t="s">
        <v>269</v>
      </c>
      <c r="B131" s="9" t="s">
        <v>457</v>
      </c>
      <c r="C131" s="241"/>
    </row>
    <row r="132" spans="1:11" ht="12" customHeight="1" thickBot="1" x14ac:dyDescent="0.25">
      <c r="A132" s="409" t="s">
        <v>270</v>
      </c>
      <c r="B132" s="7" t="s">
        <v>516</v>
      </c>
      <c r="C132" s="241"/>
    </row>
    <row r="133" spans="1:11" ht="12" customHeight="1" thickBot="1" x14ac:dyDescent="0.25">
      <c r="A133" s="30" t="s">
        <v>22</v>
      </c>
      <c r="B133" s="114" t="s">
        <v>450</v>
      </c>
      <c r="C133" s="274">
        <f>+C134+C135+C136+C137+C138+C139</f>
        <v>0</v>
      </c>
    </row>
    <row r="134" spans="1:11" ht="12" customHeight="1" x14ac:dyDescent="0.2">
      <c r="A134" s="400" t="s">
        <v>91</v>
      </c>
      <c r="B134" s="9" t="s">
        <v>459</v>
      </c>
      <c r="C134" s="241"/>
    </row>
    <row r="135" spans="1:11" ht="12" customHeight="1" x14ac:dyDescent="0.2">
      <c r="A135" s="400" t="s">
        <v>92</v>
      </c>
      <c r="B135" s="9" t="s">
        <v>451</v>
      </c>
      <c r="C135" s="241"/>
    </row>
    <row r="136" spans="1:11" ht="12" customHeight="1" x14ac:dyDescent="0.2">
      <c r="A136" s="400" t="s">
        <v>93</v>
      </c>
      <c r="B136" s="9" t="s">
        <v>452</v>
      </c>
      <c r="C136" s="241"/>
    </row>
    <row r="137" spans="1:11" ht="12" customHeight="1" x14ac:dyDescent="0.2">
      <c r="A137" s="400" t="s">
        <v>175</v>
      </c>
      <c r="B137" s="9" t="s">
        <v>515</v>
      </c>
      <c r="C137" s="241"/>
    </row>
    <row r="138" spans="1:11" ht="12" customHeight="1" x14ac:dyDescent="0.2">
      <c r="A138" s="400" t="s">
        <v>176</v>
      </c>
      <c r="B138" s="9" t="s">
        <v>454</v>
      </c>
      <c r="C138" s="241"/>
    </row>
    <row r="139" spans="1:11" s="86" customFormat="1" ht="12" customHeight="1" thickBot="1" x14ac:dyDescent="0.25">
      <c r="A139" s="409" t="s">
        <v>177</v>
      </c>
      <c r="B139" s="7" t="s">
        <v>455</v>
      </c>
      <c r="C139" s="241"/>
    </row>
    <row r="140" spans="1:11" ht="12" customHeight="1" thickBot="1" x14ac:dyDescent="0.25">
      <c r="A140" s="30" t="s">
        <v>23</v>
      </c>
      <c r="B140" s="114" t="s">
        <v>541</v>
      </c>
      <c r="C140" s="280">
        <f>+C141+C142+C144+C145+C143</f>
        <v>0</v>
      </c>
      <c r="K140" s="224"/>
    </row>
    <row r="141" spans="1:11" x14ac:dyDescent="0.2">
      <c r="A141" s="400" t="s">
        <v>94</v>
      </c>
      <c r="B141" s="9" t="s">
        <v>371</v>
      </c>
      <c r="C141" s="241"/>
    </row>
    <row r="142" spans="1:11" ht="12" customHeight="1" x14ac:dyDescent="0.2">
      <c r="A142" s="400" t="s">
        <v>95</v>
      </c>
      <c r="B142" s="9" t="s">
        <v>372</v>
      </c>
      <c r="C142" s="241"/>
    </row>
    <row r="143" spans="1:11" s="86" customFormat="1" ht="12" customHeight="1" x14ac:dyDescent="0.2">
      <c r="A143" s="400" t="s">
        <v>288</v>
      </c>
      <c r="B143" s="9" t="s">
        <v>540</v>
      </c>
      <c r="C143" s="241"/>
    </row>
    <row r="144" spans="1:11" s="86" customFormat="1" ht="12" customHeight="1" x14ac:dyDescent="0.2">
      <c r="A144" s="400" t="s">
        <v>289</v>
      </c>
      <c r="B144" s="9" t="s">
        <v>464</v>
      </c>
      <c r="C144" s="241"/>
    </row>
    <row r="145" spans="1:3" s="86" customFormat="1" ht="12" customHeight="1" thickBot="1" x14ac:dyDescent="0.25">
      <c r="A145" s="409" t="s">
        <v>290</v>
      </c>
      <c r="B145" s="7" t="s">
        <v>390</v>
      </c>
      <c r="C145" s="241"/>
    </row>
    <row r="146" spans="1:3" s="86" customFormat="1" ht="12" customHeight="1" thickBot="1" x14ac:dyDescent="0.25">
      <c r="A146" s="30" t="s">
        <v>24</v>
      </c>
      <c r="B146" s="114" t="s">
        <v>465</v>
      </c>
      <c r="C146" s="283">
        <f>+C147+C148+C149+C150+C151</f>
        <v>0</v>
      </c>
    </row>
    <row r="147" spans="1:3" s="86" customFormat="1" ht="12" customHeight="1" x14ac:dyDescent="0.2">
      <c r="A147" s="400" t="s">
        <v>96</v>
      </c>
      <c r="B147" s="9" t="s">
        <v>460</v>
      </c>
      <c r="C147" s="241"/>
    </row>
    <row r="148" spans="1:3" s="86" customFormat="1" ht="12" customHeight="1" x14ac:dyDescent="0.2">
      <c r="A148" s="400" t="s">
        <v>97</v>
      </c>
      <c r="B148" s="9" t="s">
        <v>467</v>
      </c>
      <c r="C148" s="241"/>
    </row>
    <row r="149" spans="1:3" s="86" customFormat="1" ht="12" customHeight="1" x14ac:dyDescent="0.2">
      <c r="A149" s="400" t="s">
        <v>300</v>
      </c>
      <c r="B149" s="9" t="s">
        <v>462</v>
      </c>
      <c r="C149" s="241"/>
    </row>
    <row r="150" spans="1:3" ht="12.75" customHeight="1" x14ac:dyDescent="0.2">
      <c r="A150" s="400" t="s">
        <v>301</v>
      </c>
      <c r="B150" s="9" t="s">
        <v>518</v>
      </c>
      <c r="C150" s="241"/>
    </row>
    <row r="151" spans="1:3" ht="12.75" customHeight="1" thickBot="1" x14ac:dyDescent="0.25">
      <c r="A151" s="409" t="s">
        <v>466</v>
      </c>
      <c r="B151" s="7" t="s">
        <v>469</v>
      </c>
      <c r="C151" s="243"/>
    </row>
    <row r="152" spans="1:3" ht="12.75" customHeight="1" thickBot="1" x14ac:dyDescent="0.25">
      <c r="A152" s="445" t="s">
        <v>25</v>
      </c>
      <c r="B152" s="114" t="s">
        <v>470</v>
      </c>
      <c r="C152" s="283"/>
    </row>
    <row r="153" spans="1:3" ht="12" customHeight="1" thickBot="1" x14ac:dyDescent="0.25">
      <c r="A153" s="445" t="s">
        <v>26</v>
      </c>
      <c r="B153" s="114" t="s">
        <v>471</v>
      </c>
      <c r="C153" s="283"/>
    </row>
    <row r="154" spans="1:3" ht="15.2" customHeight="1" thickBot="1" x14ac:dyDescent="0.25">
      <c r="A154" s="30" t="s">
        <v>27</v>
      </c>
      <c r="B154" s="114" t="s">
        <v>473</v>
      </c>
      <c r="C154" s="394">
        <f>+C129+C133+C140+C146+C152+C153</f>
        <v>0</v>
      </c>
    </row>
    <row r="155" spans="1:3" ht="13.5" thickBot="1" x14ac:dyDescent="0.25">
      <c r="A155" s="411" t="s">
        <v>28</v>
      </c>
      <c r="B155" s="355" t="s">
        <v>472</v>
      </c>
      <c r="C155" s="394">
        <f>+C128+C154</f>
        <v>0</v>
      </c>
    </row>
    <row r="156" spans="1:3" ht="15.2" customHeight="1" thickBot="1" x14ac:dyDescent="0.25">
      <c r="A156" s="360"/>
      <c r="B156" s="361"/>
      <c r="C156" s="577">
        <f>C90-C155</f>
        <v>0</v>
      </c>
    </row>
    <row r="157" spans="1:3" ht="14.45" customHeight="1" thickBot="1" x14ac:dyDescent="0.25">
      <c r="A157" s="222" t="s">
        <v>519</v>
      </c>
      <c r="B157" s="223"/>
      <c r="C157" s="111"/>
    </row>
    <row r="158" spans="1:3" ht="13.5" thickBot="1" x14ac:dyDescent="0.25">
      <c r="A158" s="222" t="s">
        <v>206</v>
      </c>
      <c r="B158" s="223"/>
      <c r="C158" s="111"/>
    </row>
    <row r="159" spans="1:3" x14ac:dyDescent="0.2">
      <c r="A159" s="574"/>
      <c r="B159" s="575"/>
      <c r="C159" s="576"/>
    </row>
    <row r="160" spans="1:3" x14ac:dyDescent="0.2">
      <c r="A160" s="574"/>
      <c r="B160" s="575"/>
    </row>
    <row r="161" spans="1:3" x14ac:dyDescent="0.2">
      <c r="A161" s="574"/>
      <c r="B161" s="575"/>
      <c r="C161" s="576"/>
    </row>
    <row r="162" spans="1:3" x14ac:dyDescent="0.2">
      <c r="A162" s="574"/>
      <c r="B162" s="575"/>
      <c r="C162" s="576"/>
    </row>
    <row r="163" spans="1:3" x14ac:dyDescent="0.2">
      <c r="A163" s="574"/>
      <c r="B163" s="575"/>
      <c r="C163" s="576"/>
    </row>
    <row r="164" spans="1:3" x14ac:dyDescent="0.2">
      <c r="A164" s="574"/>
      <c r="B164" s="575"/>
      <c r="C164" s="576"/>
    </row>
    <row r="165" spans="1:3" x14ac:dyDescent="0.2">
      <c r="A165" s="574"/>
      <c r="B165" s="575"/>
      <c r="C165" s="576"/>
    </row>
    <row r="166" spans="1:3" x14ac:dyDescent="0.2">
      <c r="A166" s="574"/>
      <c r="B166" s="575"/>
      <c r="C166" s="576"/>
    </row>
    <row r="167" spans="1:3" x14ac:dyDescent="0.2">
      <c r="A167" s="574"/>
      <c r="B167" s="575"/>
      <c r="C167" s="576"/>
    </row>
    <row r="168" spans="1:3" x14ac:dyDescent="0.2">
      <c r="A168" s="574"/>
      <c r="B168" s="575"/>
      <c r="C168" s="576"/>
    </row>
    <row r="169" spans="1:3" x14ac:dyDescent="0.2">
      <c r="A169" s="574"/>
      <c r="B169" s="575"/>
      <c r="C169" s="576"/>
    </row>
    <row r="170" spans="1:3" x14ac:dyDescent="0.2">
      <c r="A170" s="574"/>
      <c r="B170" s="575"/>
      <c r="C170" s="576"/>
    </row>
    <row r="171" spans="1:3" x14ac:dyDescent="0.2">
      <c r="A171" s="574"/>
      <c r="B171" s="575"/>
      <c r="C171" s="576"/>
    </row>
    <row r="172" spans="1:3" x14ac:dyDescent="0.2">
      <c r="A172" s="574"/>
      <c r="B172" s="575"/>
      <c r="C172" s="576"/>
    </row>
    <row r="173" spans="1:3" x14ac:dyDescent="0.2">
      <c r="A173" s="574"/>
      <c r="B173" s="575"/>
      <c r="C173" s="576"/>
    </row>
    <row r="174" spans="1:3" x14ac:dyDescent="0.2">
      <c r="A174" s="574"/>
      <c r="B174" s="575"/>
      <c r="C174" s="576"/>
    </row>
    <row r="175" spans="1:3" x14ac:dyDescent="0.2">
      <c r="A175" s="574"/>
      <c r="B175" s="575"/>
      <c r="C175" s="576"/>
    </row>
    <row r="176" spans="1:3" x14ac:dyDescent="0.2">
      <c r="A176" s="574"/>
      <c r="B176" s="575"/>
      <c r="C176" s="576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  <rowBreaks count="1" manualBreakCount="1">
    <brk id="9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</sheetPr>
  <dimension ref="A1:C83"/>
  <sheetViews>
    <sheetView topLeftCell="A34" zoomScale="120" zoomScaleNormal="120" workbookViewId="0">
      <selection activeCell="C60" sqref="C60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555"/>
      <c r="B1" s="556"/>
      <c r="C1" s="550" t="str">
        <f>CONCATENATE("9.2. melléklet ",ALAPADATOK!A7," ",ALAPADATOK!B7," ",ALAPADATOK!C7," ",ALAPADATOK!D7," ",ALAPADATOK!E7," ",ALAPADATOK!F7," ",ALAPADATOK!G7," ",ALAPADATOK!H7)</f>
        <v>9.2. melléklet a 2 / 2019 ( II.15. ) önkormányzati rendelethez</v>
      </c>
    </row>
    <row r="2" spans="1:3" s="82" customFormat="1" ht="36" x14ac:dyDescent="0.2">
      <c r="A2" s="557" t="s">
        <v>204</v>
      </c>
      <c r="B2" s="558" t="str">
        <f>CONCATENATE(ALAPADATOK!A11)</f>
        <v>Dabasi Polgármesteri Hivatal</v>
      </c>
      <c r="C2" s="578" t="s">
        <v>59</v>
      </c>
    </row>
    <row r="3" spans="1:3" s="82" customFormat="1" ht="24.75" thickBot="1" x14ac:dyDescent="0.25">
      <c r="A3" s="579" t="s">
        <v>203</v>
      </c>
      <c r="B3" s="561" t="s">
        <v>398</v>
      </c>
      <c r="C3" s="580" t="s">
        <v>54</v>
      </c>
    </row>
    <row r="4" spans="1:3" s="83" customFormat="1" ht="15.95" customHeight="1" thickBot="1" x14ac:dyDescent="0.3">
      <c r="A4" s="563"/>
      <c r="B4" s="563"/>
      <c r="C4" s="564" t="str">
        <f>'KV_9.1.3.sz.mell'!C4</f>
        <v>Forintban!</v>
      </c>
    </row>
    <row r="5" spans="1:3" ht="13.5" thickBot="1" x14ac:dyDescent="0.25">
      <c r="A5" s="565" t="s">
        <v>205</v>
      </c>
      <c r="B5" s="566" t="s">
        <v>563</v>
      </c>
      <c r="C5" s="581" t="s">
        <v>55</v>
      </c>
    </row>
    <row r="6" spans="1:3" s="56" customFormat="1" ht="12.95" customHeight="1" thickBot="1" x14ac:dyDescent="0.25">
      <c r="A6" s="568"/>
      <c r="B6" s="569" t="s">
        <v>493</v>
      </c>
      <c r="C6" s="570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3000000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>
        <v>3000000</v>
      </c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521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522</v>
      </c>
      <c r="C26" s="294">
        <f>+C27+C28+C29</f>
        <v>0</v>
      </c>
    </row>
    <row r="27" spans="1:3" s="85" customFormat="1" ht="12" customHeight="1" x14ac:dyDescent="0.2">
      <c r="A27" s="417" t="s">
        <v>268</v>
      </c>
      <c r="B27" s="418" t="s">
        <v>263</v>
      </c>
      <c r="C27" s="65"/>
    </row>
    <row r="28" spans="1:3" s="85" customFormat="1" ht="12" customHeight="1" x14ac:dyDescent="0.2">
      <c r="A28" s="417" t="s">
        <v>269</v>
      </c>
      <c r="B28" s="418" t="s">
        <v>402</v>
      </c>
      <c r="C28" s="292"/>
    </row>
    <row r="29" spans="1:3" s="85" customFormat="1" ht="12" customHeight="1" x14ac:dyDescent="0.2">
      <c r="A29" s="417" t="s">
        <v>270</v>
      </c>
      <c r="B29" s="419" t="s">
        <v>405</v>
      </c>
      <c r="C29" s="292"/>
    </row>
    <row r="30" spans="1:3" s="85" customFormat="1" ht="12" customHeight="1" thickBot="1" x14ac:dyDescent="0.25">
      <c r="A30" s="416" t="s">
        <v>271</v>
      </c>
      <c r="B30" s="129" t="s">
        <v>523</v>
      </c>
      <c r="C30" s="72"/>
    </row>
    <row r="31" spans="1:3" s="85" customFormat="1" ht="12" customHeight="1" thickBot="1" x14ac:dyDescent="0.25">
      <c r="A31" s="34" t="s">
        <v>22</v>
      </c>
      <c r="B31" s="114" t="s">
        <v>406</v>
      </c>
      <c r="C31" s="294">
        <f>+C32+C33+C34</f>
        <v>0</v>
      </c>
    </row>
    <row r="32" spans="1:3" s="85" customFormat="1" ht="12" customHeight="1" x14ac:dyDescent="0.2">
      <c r="A32" s="417" t="s">
        <v>91</v>
      </c>
      <c r="B32" s="418" t="s">
        <v>291</v>
      </c>
      <c r="C32" s="65"/>
    </row>
    <row r="33" spans="1:3" s="85" customFormat="1" ht="12" customHeight="1" x14ac:dyDescent="0.2">
      <c r="A33" s="417" t="s">
        <v>92</v>
      </c>
      <c r="B33" s="419" t="s">
        <v>292</v>
      </c>
      <c r="C33" s="295"/>
    </row>
    <row r="34" spans="1:3" s="85" customFormat="1" ht="12" customHeight="1" thickBot="1" x14ac:dyDescent="0.25">
      <c r="A34" s="416" t="s">
        <v>93</v>
      </c>
      <c r="B34" s="129" t="s">
        <v>293</v>
      </c>
      <c r="C34" s="72"/>
    </row>
    <row r="35" spans="1:3" s="84" customFormat="1" ht="12" customHeight="1" thickBot="1" x14ac:dyDescent="0.25">
      <c r="A35" s="34" t="s">
        <v>23</v>
      </c>
      <c r="B35" s="114" t="s">
        <v>376</v>
      </c>
      <c r="C35" s="319"/>
    </row>
    <row r="36" spans="1:3" s="84" customFormat="1" ht="12" customHeight="1" thickBot="1" x14ac:dyDescent="0.25">
      <c r="A36" s="34" t="s">
        <v>24</v>
      </c>
      <c r="B36" s="114" t="s">
        <v>407</v>
      </c>
      <c r="C36" s="336"/>
    </row>
    <row r="37" spans="1:3" s="84" customFormat="1" ht="12" customHeight="1" thickBot="1" x14ac:dyDescent="0.25">
      <c r="A37" s="33" t="s">
        <v>25</v>
      </c>
      <c r="B37" s="114" t="s">
        <v>408</v>
      </c>
      <c r="C37" s="337">
        <f>+C8+C20+C25+C26+C31+C35+C36</f>
        <v>3000000</v>
      </c>
    </row>
    <row r="38" spans="1:3" s="84" customFormat="1" ht="12" customHeight="1" thickBot="1" x14ac:dyDescent="0.25">
      <c r="A38" s="212" t="s">
        <v>26</v>
      </c>
      <c r="B38" s="114" t="s">
        <v>409</v>
      </c>
      <c r="C38" s="337">
        <f>+C39+C40+C41</f>
        <v>262047290</v>
      </c>
    </row>
    <row r="39" spans="1:3" s="84" customFormat="1" ht="12" customHeight="1" x14ac:dyDescent="0.2">
      <c r="A39" s="417" t="s">
        <v>410</v>
      </c>
      <c r="B39" s="418" t="s">
        <v>236</v>
      </c>
      <c r="C39" s="65"/>
    </row>
    <row r="40" spans="1:3" s="84" customFormat="1" ht="12" customHeight="1" x14ac:dyDescent="0.2">
      <c r="A40" s="417" t="s">
        <v>411</v>
      </c>
      <c r="B40" s="419" t="s">
        <v>2</v>
      </c>
      <c r="C40" s="295"/>
    </row>
    <row r="41" spans="1:3" s="85" customFormat="1" ht="12" customHeight="1" thickBot="1" x14ac:dyDescent="0.25">
      <c r="A41" s="416" t="s">
        <v>412</v>
      </c>
      <c r="B41" s="129" t="s">
        <v>413</v>
      </c>
      <c r="C41" s="72">
        <v>262047290</v>
      </c>
    </row>
    <row r="42" spans="1:3" s="85" customFormat="1" ht="15.2" customHeight="1" thickBot="1" x14ac:dyDescent="0.25">
      <c r="A42" s="212" t="s">
        <v>27</v>
      </c>
      <c r="B42" s="213" t="s">
        <v>414</v>
      </c>
      <c r="C42" s="340">
        <f>+C37+C38</f>
        <v>265047290</v>
      </c>
    </row>
    <row r="43" spans="1:3" s="85" customFormat="1" ht="15.2" customHeight="1" x14ac:dyDescent="0.2">
      <c r="A43" s="214"/>
      <c r="B43" s="215"/>
      <c r="C43" s="338"/>
    </row>
    <row r="44" spans="1:3" ht="13.5" thickBot="1" x14ac:dyDescent="0.25">
      <c r="A44" s="216"/>
      <c r="B44" s="217"/>
      <c r="C44" s="339"/>
    </row>
    <row r="45" spans="1:3" s="56" customFormat="1" ht="16.5" customHeight="1" thickBot="1" x14ac:dyDescent="0.25">
      <c r="A45" s="218"/>
      <c r="B45" s="219" t="s">
        <v>57</v>
      </c>
      <c r="C45" s="340"/>
    </row>
    <row r="46" spans="1:3" s="86" customFormat="1" ht="12" customHeight="1" thickBot="1" x14ac:dyDescent="0.25">
      <c r="A46" s="34" t="s">
        <v>18</v>
      </c>
      <c r="B46" s="114" t="s">
        <v>415</v>
      </c>
      <c r="C46" s="294">
        <f>SUM(C47:C51)</f>
        <v>261047290</v>
      </c>
    </row>
    <row r="47" spans="1:3" ht="12" customHeight="1" x14ac:dyDescent="0.2">
      <c r="A47" s="416" t="s">
        <v>98</v>
      </c>
      <c r="B47" s="9" t="s">
        <v>49</v>
      </c>
      <c r="C47" s="65">
        <v>166898150</v>
      </c>
    </row>
    <row r="48" spans="1:3" ht="12" customHeight="1" x14ac:dyDescent="0.2">
      <c r="A48" s="416" t="s">
        <v>99</v>
      </c>
      <c r="B48" s="8" t="s">
        <v>183</v>
      </c>
      <c r="C48" s="68">
        <v>32545140</v>
      </c>
    </row>
    <row r="49" spans="1:3" ht="12" customHeight="1" x14ac:dyDescent="0.2">
      <c r="A49" s="416" t="s">
        <v>100</v>
      </c>
      <c r="B49" s="8" t="s">
        <v>140</v>
      </c>
      <c r="C49" s="68">
        <v>61604000</v>
      </c>
    </row>
    <row r="50" spans="1:3" ht="12" customHeight="1" x14ac:dyDescent="0.2">
      <c r="A50" s="416" t="s">
        <v>101</v>
      </c>
      <c r="B50" s="8" t="s">
        <v>184</v>
      </c>
      <c r="C50" s="68"/>
    </row>
    <row r="51" spans="1:3" ht="12" customHeight="1" thickBot="1" x14ac:dyDescent="0.25">
      <c r="A51" s="416" t="s">
        <v>148</v>
      </c>
      <c r="B51" s="8" t="s">
        <v>185</v>
      </c>
      <c r="C51" s="68"/>
    </row>
    <row r="52" spans="1:3" ht="12" customHeight="1" thickBot="1" x14ac:dyDescent="0.25">
      <c r="A52" s="34" t="s">
        <v>19</v>
      </c>
      <c r="B52" s="114" t="s">
        <v>416</v>
      </c>
      <c r="C52" s="294">
        <f>SUM(C53:C55)</f>
        <v>4000000</v>
      </c>
    </row>
    <row r="53" spans="1:3" s="86" customFormat="1" ht="12" customHeight="1" x14ac:dyDescent="0.2">
      <c r="A53" s="416" t="s">
        <v>104</v>
      </c>
      <c r="B53" s="9" t="s">
        <v>230</v>
      </c>
      <c r="C53" s="65">
        <v>4000000</v>
      </c>
    </row>
    <row r="54" spans="1:3" ht="12" customHeight="1" x14ac:dyDescent="0.2">
      <c r="A54" s="416" t="s">
        <v>105</v>
      </c>
      <c r="B54" s="8" t="s">
        <v>187</v>
      </c>
      <c r="C54" s="68"/>
    </row>
    <row r="55" spans="1:3" ht="12" customHeight="1" x14ac:dyDescent="0.2">
      <c r="A55" s="416" t="s">
        <v>106</v>
      </c>
      <c r="B55" s="8" t="s">
        <v>58</v>
      </c>
      <c r="C55" s="68"/>
    </row>
    <row r="56" spans="1:3" ht="12" customHeight="1" thickBot="1" x14ac:dyDescent="0.25">
      <c r="A56" s="416" t="s">
        <v>107</v>
      </c>
      <c r="B56" s="8" t="s">
        <v>524</v>
      </c>
      <c r="C56" s="68"/>
    </row>
    <row r="57" spans="1:3" ht="12" customHeight="1" thickBot="1" x14ac:dyDescent="0.25">
      <c r="A57" s="34" t="s">
        <v>20</v>
      </c>
      <c r="B57" s="114" t="s">
        <v>13</v>
      </c>
      <c r="C57" s="319"/>
    </row>
    <row r="58" spans="1:3" ht="15.2" customHeight="1" thickBot="1" x14ac:dyDescent="0.25">
      <c r="A58" s="34" t="s">
        <v>21</v>
      </c>
      <c r="B58" s="220" t="s">
        <v>529</v>
      </c>
      <c r="C58" s="341">
        <f>+C46+C52+C57</f>
        <v>265047290</v>
      </c>
    </row>
    <row r="59" spans="1:3" ht="13.5" thickBot="1" x14ac:dyDescent="0.25">
      <c r="C59" s="585">
        <f>C42-C58</f>
        <v>0</v>
      </c>
    </row>
    <row r="60" spans="1:3" ht="15.2" customHeight="1" thickBot="1" x14ac:dyDescent="0.25">
      <c r="A60" s="222" t="s">
        <v>519</v>
      </c>
      <c r="B60" s="223"/>
      <c r="C60" s="111">
        <v>45</v>
      </c>
    </row>
    <row r="61" spans="1:3" ht="14.45" customHeight="1" thickBot="1" x14ac:dyDescent="0.25">
      <c r="A61" s="222" t="s">
        <v>206</v>
      </c>
      <c r="B61" s="223"/>
      <c r="C61" s="111"/>
    </row>
    <row r="62" spans="1:3" x14ac:dyDescent="0.2">
      <c r="A62" s="582"/>
      <c r="B62" s="583"/>
      <c r="C62" s="583"/>
    </row>
    <row r="63" spans="1:3" x14ac:dyDescent="0.2">
      <c r="A63" s="582"/>
      <c r="B63" s="583"/>
    </row>
    <row r="64" spans="1:3" x14ac:dyDescent="0.2">
      <c r="A64" s="582"/>
      <c r="B64" s="583"/>
      <c r="C64" s="583"/>
    </row>
    <row r="65" spans="1:3" x14ac:dyDescent="0.2">
      <c r="A65" s="582"/>
      <c r="B65" s="583"/>
      <c r="C65" s="583"/>
    </row>
    <row r="66" spans="1:3" x14ac:dyDescent="0.2">
      <c r="A66" s="582"/>
      <c r="B66" s="583"/>
      <c r="C66" s="583"/>
    </row>
    <row r="67" spans="1:3" x14ac:dyDescent="0.2">
      <c r="A67" s="582"/>
      <c r="B67" s="583"/>
      <c r="C67" s="583"/>
    </row>
    <row r="68" spans="1:3" x14ac:dyDescent="0.2">
      <c r="A68" s="582"/>
      <c r="B68" s="583"/>
      <c r="C68" s="583"/>
    </row>
    <row r="69" spans="1:3" x14ac:dyDescent="0.2">
      <c r="A69" s="582"/>
      <c r="B69" s="583"/>
      <c r="C69" s="583"/>
    </row>
    <row r="70" spans="1:3" x14ac:dyDescent="0.2">
      <c r="A70" s="582"/>
      <c r="B70" s="583"/>
      <c r="C70" s="583"/>
    </row>
    <row r="71" spans="1:3" x14ac:dyDescent="0.2">
      <c r="A71" s="582"/>
      <c r="B71" s="583"/>
      <c r="C71" s="583"/>
    </row>
    <row r="72" spans="1:3" x14ac:dyDescent="0.2">
      <c r="A72" s="582"/>
      <c r="B72" s="583"/>
      <c r="C72" s="583"/>
    </row>
    <row r="73" spans="1:3" x14ac:dyDescent="0.2">
      <c r="A73" s="582"/>
      <c r="B73" s="583"/>
      <c r="C73" s="583"/>
    </row>
    <row r="74" spans="1:3" x14ac:dyDescent="0.2">
      <c r="A74" s="582"/>
      <c r="B74" s="583"/>
      <c r="C74" s="583"/>
    </row>
    <row r="75" spans="1:3" x14ac:dyDescent="0.2">
      <c r="A75" s="582"/>
      <c r="B75" s="583"/>
      <c r="C75" s="583"/>
    </row>
    <row r="76" spans="1:3" x14ac:dyDescent="0.2">
      <c r="A76" s="582"/>
      <c r="B76" s="583"/>
      <c r="C76" s="583"/>
    </row>
    <row r="77" spans="1:3" x14ac:dyDescent="0.2">
      <c r="A77" s="582"/>
      <c r="B77" s="583"/>
      <c r="C77" s="583"/>
    </row>
    <row r="78" spans="1:3" x14ac:dyDescent="0.2">
      <c r="A78" s="582"/>
      <c r="B78" s="583"/>
      <c r="C78" s="583"/>
    </row>
    <row r="79" spans="1:3" x14ac:dyDescent="0.2">
      <c r="A79" s="582"/>
      <c r="B79" s="583"/>
      <c r="C79" s="583"/>
    </row>
    <row r="80" spans="1:3" x14ac:dyDescent="0.2">
      <c r="A80" s="582"/>
      <c r="B80" s="583"/>
      <c r="C80" s="583"/>
    </row>
    <row r="81" spans="1:3" x14ac:dyDescent="0.2">
      <c r="A81" s="582"/>
      <c r="B81" s="583"/>
      <c r="C81" s="583"/>
    </row>
    <row r="82" spans="1:3" x14ac:dyDescent="0.2">
      <c r="A82" s="582"/>
      <c r="B82" s="583"/>
      <c r="C82" s="583"/>
    </row>
    <row r="83" spans="1:3" x14ac:dyDescent="0.2">
      <c r="A83" s="582"/>
      <c r="B83" s="583"/>
      <c r="C83" s="583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</sheetPr>
  <dimension ref="A1:C63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CONCATENATE("9.2.1. melléklet ",ALAPADATOK!A7," ",ALAPADATOK!B7," ",ALAPADATOK!C7," ",ALAPADATOK!D7," ",ALAPADATOK!E7," ",ALAPADATOK!F7," ",ALAPADATOK!G7," ",ALAPADATOK!H7)</f>
        <v>9.2.1.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CONCATENATE(ALAPADATOK!A11)</f>
        <v>Dabasi Polgármesteri Hivatal</v>
      </c>
      <c r="C2" s="342" t="s">
        <v>59</v>
      </c>
    </row>
    <row r="3" spans="1:3" s="82" customFormat="1" ht="24.75" thickBot="1" x14ac:dyDescent="0.25">
      <c r="A3" s="414" t="s">
        <v>203</v>
      </c>
      <c r="B3" s="549" t="s">
        <v>417</v>
      </c>
      <c r="C3" s="343" t="s">
        <v>59</v>
      </c>
    </row>
    <row r="4" spans="1:3" s="83" customFormat="1" ht="15.95" customHeight="1" thickBot="1" x14ac:dyDescent="0.3">
      <c r="A4" s="205"/>
      <c r="B4" s="205"/>
      <c r="C4" s="4" t="str">
        <f>'KV_9.2.sz.mell'!C4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521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522</v>
      </c>
      <c r="C26" s="294">
        <f>+C27+C28+C29</f>
        <v>0</v>
      </c>
    </row>
    <row r="27" spans="1:3" s="85" customFormat="1" ht="12" customHeight="1" x14ac:dyDescent="0.2">
      <c r="A27" s="417" t="s">
        <v>268</v>
      </c>
      <c r="B27" s="418" t="s">
        <v>263</v>
      </c>
      <c r="C27" s="65"/>
    </row>
    <row r="28" spans="1:3" s="85" customFormat="1" ht="12" customHeight="1" x14ac:dyDescent="0.2">
      <c r="A28" s="417" t="s">
        <v>269</v>
      </c>
      <c r="B28" s="418" t="s">
        <v>402</v>
      </c>
      <c r="C28" s="292"/>
    </row>
    <row r="29" spans="1:3" s="85" customFormat="1" ht="12" customHeight="1" x14ac:dyDescent="0.2">
      <c r="A29" s="417" t="s">
        <v>270</v>
      </c>
      <c r="B29" s="419" t="s">
        <v>405</v>
      </c>
      <c r="C29" s="292"/>
    </row>
    <row r="30" spans="1:3" s="85" customFormat="1" ht="12" customHeight="1" thickBot="1" x14ac:dyDescent="0.25">
      <c r="A30" s="416" t="s">
        <v>271</v>
      </c>
      <c r="B30" s="129" t="s">
        <v>523</v>
      </c>
      <c r="C30" s="72"/>
    </row>
    <row r="31" spans="1:3" s="85" customFormat="1" ht="12" customHeight="1" thickBot="1" x14ac:dyDescent="0.25">
      <c r="A31" s="34" t="s">
        <v>22</v>
      </c>
      <c r="B31" s="114" t="s">
        <v>406</v>
      </c>
      <c r="C31" s="294">
        <f>+C32+C33+C34</f>
        <v>0</v>
      </c>
    </row>
    <row r="32" spans="1:3" s="85" customFormat="1" ht="12" customHeight="1" x14ac:dyDescent="0.2">
      <c r="A32" s="417" t="s">
        <v>91</v>
      </c>
      <c r="B32" s="418" t="s">
        <v>291</v>
      </c>
      <c r="C32" s="65"/>
    </row>
    <row r="33" spans="1:3" s="85" customFormat="1" ht="12" customHeight="1" x14ac:dyDescent="0.2">
      <c r="A33" s="417" t="s">
        <v>92</v>
      </c>
      <c r="B33" s="419" t="s">
        <v>292</v>
      </c>
      <c r="C33" s="295"/>
    </row>
    <row r="34" spans="1:3" s="85" customFormat="1" ht="12" customHeight="1" thickBot="1" x14ac:dyDescent="0.25">
      <c r="A34" s="416" t="s">
        <v>93</v>
      </c>
      <c r="B34" s="129" t="s">
        <v>293</v>
      </c>
      <c r="C34" s="72"/>
    </row>
    <row r="35" spans="1:3" s="84" customFormat="1" ht="12" customHeight="1" thickBot="1" x14ac:dyDescent="0.25">
      <c r="A35" s="34" t="s">
        <v>23</v>
      </c>
      <c r="B35" s="114" t="s">
        <v>376</v>
      </c>
      <c r="C35" s="319"/>
    </row>
    <row r="36" spans="1:3" s="84" customFormat="1" ht="12" customHeight="1" thickBot="1" x14ac:dyDescent="0.25">
      <c r="A36" s="34" t="s">
        <v>24</v>
      </c>
      <c r="B36" s="114" t="s">
        <v>407</v>
      </c>
      <c r="C36" s="336"/>
    </row>
    <row r="37" spans="1:3" s="84" customFormat="1" ht="12" customHeight="1" thickBot="1" x14ac:dyDescent="0.25">
      <c r="A37" s="33" t="s">
        <v>25</v>
      </c>
      <c r="B37" s="114" t="s">
        <v>408</v>
      </c>
      <c r="C37" s="337">
        <f>+C8+C20+C25+C26+C31+C35+C36</f>
        <v>0</v>
      </c>
    </row>
    <row r="38" spans="1:3" s="84" customFormat="1" ht="12" customHeight="1" thickBot="1" x14ac:dyDescent="0.25">
      <c r="A38" s="212" t="s">
        <v>26</v>
      </c>
      <c r="B38" s="114" t="s">
        <v>409</v>
      </c>
      <c r="C38" s="337">
        <f>+C39+C40+C41</f>
        <v>0</v>
      </c>
    </row>
    <row r="39" spans="1:3" s="84" customFormat="1" ht="12" customHeight="1" x14ac:dyDescent="0.2">
      <c r="A39" s="417" t="s">
        <v>410</v>
      </c>
      <c r="B39" s="418" t="s">
        <v>236</v>
      </c>
      <c r="C39" s="65"/>
    </row>
    <row r="40" spans="1:3" s="84" customFormat="1" ht="12" customHeight="1" x14ac:dyDescent="0.2">
      <c r="A40" s="417" t="s">
        <v>411</v>
      </c>
      <c r="B40" s="419" t="s">
        <v>2</v>
      </c>
      <c r="C40" s="295"/>
    </row>
    <row r="41" spans="1:3" s="85" customFormat="1" ht="12" customHeight="1" thickBot="1" x14ac:dyDescent="0.25">
      <c r="A41" s="416" t="s">
        <v>412</v>
      </c>
      <c r="B41" s="129" t="s">
        <v>413</v>
      </c>
      <c r="C41" s="72"/>
    </row>
    <row r="42" spans="1:3" s="85" customFormat="1" ht="15.2" customHeight="1" thickBot="1" x14ac:dyDescent="0.25">
      <c r="A42" s="212" t="s">
        <v>27</v>
      </c>
      <c r="B42" s="213" t="s">
        <v>414</v>
      </c>
      <c r="C42" s="340">
        <f>+C37+C38</f>
        <v>0</v>
      </c>
    </row>
    <row r="43" spans="1:3" s="85" customFormat="1" ht="15.2" customHeight="1" x14ac:dyDescent="0.2">
      <c r="A43" s="214"/>
      <c r="B43" s="215"/>
      <c r="C43" s="338"/>
    </row>
    <row r="44" spans="1:3" ht="13.5" thickBot="1" x14ac:dyDescent="0.25">
      <c r="A44" s="216"/>
      <c r="B44" s="217"/>
      <c r="C44" s="339"/>
    </row>
    <row r="45" spans="1:3" s="56" customFormat="1" ht="16.5" customHeight="1" thickBot="1" x14ac:dyDescent="0.25">
      <c r="A45" s="218"/>
      <c r="B45" s="219" t="s">
        <v>57</v>
      </c>
      <c r="C45" s="340"/>
    </row>
    <row r="46" spans="1:3" s="86" customFormat="1" ht="12" customHeight="1" thickBot="1" x14ac:dyDescent="0.25">
      <c r="A46" s="34" t="s">
        <v>18</v>
      </c>
      <c r="B46" s="114" t="s">
        <v>415</v>
      </c>
      <c r="C46" s="294">
        <f>SUM(C47:C51)</f>
        <v>0</v>
      </c>
    </row>
    <row r="47" spans="1:3" ht="12" customHeight="1" x14ac:dyDescent="0.2">
      <c r="A47" s="416" t="s">
        <v>98</v>
      </c>
      <c r="B47" s="9" t="s">
        <v>49</v>
      </c>
      <c r="C47" s="65"/>
    </row>
    <row r="48" spans="1:3" ht="12" customHeight="1" x14ac:dyDescent="0.2">
      <c r="A48" s="416" t="s">
        <v>99</v>
      </c>
      <c r="B48" s="8" t="s">
        <v>183</v>
      </c>
      <c r="C48" s="68"/>
    </row>
    <row r="49" spans="1:3" ht="12" customHeight="1" x14ac:dyDescent="0.2">
      <c r="A49" s="416" t="s">
        <v>100</v>
      </c>
      <c r="B49" s="8" t="s">
        <v>140</v>
      </c>
      <c r="C49" s="68"/>
    </row>
    <row r="50" spans="1:3" ht="12" customHeight="1" x14ac:dyDescent="0.2">
      <c r="A50" s="416" t="s">
        <v>101</v>
      </c>
      <c r="B50" s="8" t="s">
        <v>184</v>
      </c>
      <c r="C50" s="68"/>
    </row>
    <row r="51" spans="1:3" ht="12" customHeight="1" thickBot="1" x14ac:dyDescent="0.25">
      <c r="A51" s="416" t="s">
        <v>148</v>
      </c>
      <c r="B51" s="8" t="s">
        <v>185</v>
      </c>
      <c r="C51" s="68"/>
    </row>
    <row r="52" spans="1:3" ht="12" customHeight="1" thickBot="1" x14ac:dyDescent="0.25">
      <c r="A52" s="34" t="s">
        <v>19</v>
      </c>
      <c r="B52" s="114" t="s">
        <v>416</v>
      </c>
      <c r="C52" s="294">
        <f>SUM(C53:C55)</f>
        <v>0</v>
      </c>
    </row>
    <row r="53" spans="1:3" s="86" customFormat="1" ht="12" customHeight="1" x14ac:dyDescent="0.2">
      <c r="A53" s="416" t="s">
        <v>104</v>
      </c>
      <c r="B53" s="9" t="s">
        <v>230</v>
      </c>
      <c r="C53" s="65"/>
    </row>
    <row r="54" spans="1:3" ht="12" customHeight="1" x14ac:dyDescent="0.2">
      <c r="A54" s="416" t="s">
        <v>105</v>
      </c>
      <c r="B54" s="8" t="s">
        <v>187</v>
      </c>
      <c r="C54" s="68"/>
    </row>
    <row r="55" spans="1:3" ht="12" customHeight="1" x14ac:dyDescent="0.2">
      <c r="A55" s="416" t="s">
        <v>106</v>
      </c>
      <c r="B55" s="8" t="s">
        <v>58</v>
      </c>
      <c r="C55" s="68"/>
    </row>
    <row r="56" spans="1:3" ht="12" customHeight="1" thickBot="1" x14ac:dyDescent="0.25">
      <c r="A56" s="416" t="s">
        <v>107</v>
      </c>
      <c r="B56" s="8" t="s">
        <v>524</v>
      </c>
      <c r="C56" s="68"/>
    </row>
    <row r="57" spans="1:3" ht="15.2" customHeight="1" thickBot="1" x14ac:dyDescent="0.25">
      <c r="A57" s="34" t="s">
        <v>20</v>
      </c>
      <c r="B57" s="114" t="s">
        <v>13</v>
      </c>
      <c r="C57" s="319"/>
    </row>
    <row r="58" spans="1:3" ht="13.5" thickBot="1" x14ac:dyDescent="0.25">
      <c r="A58" s="34" t="s">
        <v>21</v>
      </c>
      <c r="B58" s="220" t="s">
        <v>529</v>
      </c>
      <c r="C58" s="341">
        <f>+C46+C52+C57</f>
        <v>0</v>
      </c>
    </row>
    <row r="59" spans="1:3" ht="15.2" customHeight="1" thickBot="1" x14ac:dyDescent="0.25">
      <c r="C59" s="585">
        <f>C42-C58</f>
        <v>0</v>
      </c>
    </row>
    <row r="60" spans="1:3" ht="14.45" customHeight="1" thickBot="1" x14ac:dyDescent="0.25">
      <c r="A60" s="222" t="s">
        <v>519</v>
      </c>
      <c r="B60" s="223"/>
      <c r="C60" s="111"/>
    </row>
    <row r="61" spans="1:3" ht="13.5" thickBot="1" x14ac:dyDescent="0.25">
      <c r="A61" s="222" t="s">
        <v>206</v>
      </c>
      <c r="B61" s="223"/>
      <c r="C61" s="111"/>
    </row>
    <row r="63" spans="1:3" x14ac:dyDescent="0.2">
      <c r="C63" s="39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</sheetPr>
  <dimension ref="A1:C61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CONCATENATE("9.2.2. melléklet ",ALAPADATOK!A7," ",ALAPADATOK!B7," ",ALAPADATOK!C7," ",ALAPADATOK!D7," ",ALAPADATOK!E7," ",ALAPADATOK!F7," ",ALAPADATOK!G7," ",ALAPADATOK!H7)</f>
        <v>9.2.2.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CONCATENATE(ALAPADATOK!A11)</f>
        <v>Dabasi Polgármesteri Hivatal</v>
      </c>
      <c r="C2" s="342" t="s">
        <v>59</v>
      </c>
    </row>
    <row r="3" spans="1:3" s="82" customFormat="1" ht="24.75" thickBot="1" x14ac:dyDescent="0.25">
      <c r="A3" s="414" t="s">
        <v>203</v>
      </c>
      <c r="B3" s="549" t="s">
        <v>418</v>
      </c>
      <c r="C3" s="343" t="s">
        <v>60</v>
      </c>
    </row>
    <row r="4" spans="1:3" s="83" customFormat="1" ht="15.95" customHeight="1" thickBot="1" x14ac:dyDescent="0.3">
      <c r="A4" s="205"/>
      <c r="B4" s="205"/>
      <c r="C4" s="4" t="str">
        <f>'KV_9.2.1.sz.mell'!C4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521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522</v>
      </c>
      <c r="C26" s="294">
        <f>+C27+C28+C29</f>
        <v>0</v>
      </c>
    </row>
    <row r="27" spans="1:3" s="85" customFormat="1" ht="12" customHeight="1" x14ac:dyDescent="0.2">
      <c r="A27" s="417" t="s">
        <v>268</v>
      </c>
      <c r="B27" s="418" t="s">
        <v>263</v>
      </c>
      <c r="C27" s="65"/>
    </row>
    <row r="28" spans="1:3" s="85" customFormat="1" ht="12" customHeight="1" x14ac:dyDescent="0.2">
      <c r="A28" s="417" t="s">
        <v>269</v>
      </c>
      <c r="B28" s="418" t="s">
        <v>402</v>
      </c>
      <c r="C28" s="292"/>
    </row>
    <row r="29" spans="1:3" s="85" customFormat="1" ht="12" customHeight="1" x14ac:dyDescent="0.2">
      <c r="A29" s="417" t="s">
        <v>270</v>
      </c>
      <c r="B29" s="419" t="s">
        <v>405</v>
      </c>
      <c r="C29" s="292"/>
    </row>
    <row r="30" spans="1:3" s="85" customFormat="1" ht="12" customHeight="1" thickBot="1" x14ac:dyDescent="0.25">
      <c r="A30" s="416" t="s">
        <v>271</v>
      </c>
      <c r="B30" s="129" t="s">
        <v>523</v>
      </c>
      <c r="C30" s="72"/>
    </row>
    <row r="31" spans="1:3" s="85" customFormat="1" ht="12" customHeight="1" thickBot="1" x14ac:dyDescent="0.25">
      <c r="A31" s="34" t="s">
        <v>22</v>
      </c>
      <c r="B31" s="114" t="s">
        <v>406</v>
      </c>
      <c r="C31" s="294">
        <f>+C32+C33+C34</f>
        <v>0</v>
      </c>
    </row>
    <row r="32" spans="1:3" s="85" customFormat="1" ht="12" customHeight="1" x14ac:dyDescent="0.2">
      <c r="A32" s="417" t="s">
        <v>91</v>
      </c>
      <c r="B32" s="418" t="s">
        <v>291</v>
      </c>
      <c r="C32" s="65"/>
    </row>
    <row r="33" spans="1:3" s="85" customFormat="1" ht="12" customHeight="1" x14ac:dyDescent="0.2">
      <c r="A33" s="417" t="s">
        <v>92</v>
      </c>
      <c r="B33" s="419" t="s">
        <v>292</v>
      </c>
      <c r="C33" s="295"/>
    </row>
    <row r="34" spans="1:3" s="85" customFormat="1" ht="12" customHeight="1" thickBot="1" x14ac:dyDescent="0.25">
      <c r="A34" s="416" t="s">
        <v>93</v>
      </c>
      <c r="B34" s="129" t="s">
        <v>293</v>
      </c>
      <c r="C34" s="72"/>
    </row>
    <row r="35" spans="1:3" s="84" customFormat="1" ht="12" customHeight="1" thickBot="1" x14ac:dyDescent="0.25">
      <c r="A35" s="34" t="s">
        <v>23</v>
      </c>
      <c r="B35" s="114" t="s">
        <v>376</v>
      </c>
      <c r="C35" s="319"/>
    </row>
    <row r="36" spans="1:3" s="84" customFormat="1" ht="12" customHeight="1" thickBot="1" x14ac:dyDescent="0.25">
      <c r="A36" s="34" t="s">
        <v>24</v>
      </c>
      <c r="B36" s="114" t="s">
        <v>407</v>
      </c>
      <c r="C36" s="336"/>
    </row>
    <row r="37" spans="1:3" s="84" customFormat="1" ht="12" customHeight="1" thickBot="1" x14ac:dyDescent="0.25">
      <c r="A37" s="33" t="s">
        <v>25</v>
      </c>
      <c r="B37" s="114" t="s">
        <v>408</v>
      </c>
      <c r="C37" s="337">
        <f>+C8+C20+C25+C26+C31+C35+C36</f>
        <v>0</v>
      </c>
    </row>
    <row r="38" spans="1:3" s="84" customFormat="1" ht="12" customHeight="1" thickBot="1" x14ac:dyDescent="0.25">
      <c r="A38" s="212" t="s">
        <v>26</v>
      </c>
      <c r="B38" s="114" t="s">
        <v>409</v>
      </c>
      <c r="C38" s="337">
        <f>+C39+C40+C41</f>
        <v>0</v>
      </c>
    </row>
    <row r="39" spans="1:3" s="84" customFormat="1" ht="12" customHeight="1" x14ac:dyDescent="0.2">
      <c r="A39" s="417" t="s">
        <v>410</v>
      </c>
      <c r="B39" s="418" t="s">
        <v>236</v>
      </c>
      <c r="C39" s="65"/>
    </row>
    <row r="40" spans="1:3" s="84" customFormat="1" ht="12" customHeight="1" x14ac:dyDescent="0.2">
      <c r="A40" s="417" t="s">
        <v>411</v>
      </c>
      <c r="B40" s="419" t="s">
        <v>2</v>
      </c>
      <c r="C40" s="295"/>
    </row>
    <row r="41" spans="1:3" s="85" customFormat="1" ht="12" customHeight="1" thickBot="1" x14ac:dyDescent="0.25">
      <c r="A41" s="416" t="s">
        <v>412</v>
      </c>
      <c r="B41" s="129" t="s">
        <v>413</v>
      </c>
      <c r="C41" s="72"/>
    </row>
    <row r="42" spans="1:3" s="85" customFormat="1" ht="15.2" customHeight="1" thickBot="1" x14ac:dyDescent="0.25">
      <c r="A42" s="212" t="s">
        <v>27</v>
      </c>
      <c r="B42" s="213" t="s">
        <v>414</v>
      </c>
      <c r="C42" s="340">
        <f>+C37+C38</f>
        <v>0</v>
      </c>
    </row>
    <row r="43" spans="1:3" s="85" customFormat="1" ht="15.2" customHeight="1" x14ac:dyDescent="0.2">
      <c r="A43" s="214"/>
      <c r="B43" s="215"/>
      <c r="C43" s="338"/>
    </row>
    <row r="44" spans="1:3" ht="13.5" thickBot="1" x14ac:dyDescent="0.25">
      <c r="A44" s="216"/>
      <c r="B44" s="217"/>
      <c r="C44" s="339"/>
    </row>
    <row r="45" spans="1:3" s="56" customFormat="1" ht="16.5" customHeight="1" thickBot="1" x14ac:dyDescent="0.25">
      <c r="A45" s="218"/>
      <c r="B45" s="219" t="s">
        <v>57</v>
      </c>
      <c r="C45" s="340"/>
    </row>
    <row r="46" spans="1:3" s="86" customFormat="1" ht="12" customHeight="1" thickBot="1" x14ac:dyDescent="0.25">
      <c r="A46" s="34" t="s">
        <v>18</v>
      </c>
      <c r="B46" s="114" t="s">
        <v>415</v>
      </c>
      <c r="C46" s="294">
        <f>SUM(C47:C51)</f>
        <v>0</v>
      </c>
    </row>
    <row r="47" spans="1:3" ht="12" customHeight="1" x14ac:dyDescent="0.2">
      <c r="A47" s="416" t="s">
        <v>98</v>
      </c>
      <c r="B47" s="9" t="s">
        <v>49</v>
      </c>
      <c r="C47" s="65"/>
    </row>
    <row r="48" spans="1:3" ht="12" customHeight="1" x14ac:dyDescent="0.2">
      <c r="A48" s="416" t="s">
        <v>99</v>
      </c>
      <c r="B48" s="8" t="s">
        <v>183</v>
      </c>
      <c r="C48" s="68"/>
    </row>
    <row r="49" spans="1:3" ht="12" customHeight="1" x14ac:dyDescent="0.2">
      <c r="A49" s="416" t="s">
        <v>100</v>
      </c>
      <c r="B49" s="8" t="s">
        <v>140</v>
      </c>
      <c r="C49" s="68"/>
    </row>
    <row r="50" spans="1:3" ht="12" customHeight="1" x14ac:dyDescent="0.2">
      <c r="A50" s="416" t="s">
        <v>101</v>
      </c>
      <c r="B50" s="8" t="s">
        <v>184</v>
      </c>
      <c r="C50" s="68"/>
    </row>
    <row r="51" spans="1:3" ht="12" customHeight="1" thickBot="1" x14ac:dyDescent="0.25">
      <c r="A51" s="416" t="s">
        <v>148</v>
      </c>
      <c r="B51" s="8" t="s">
        <v>185</v>
      </c>
      <c r="C51" s="68"/>
    </row>
    <row r="52" spans="1:3" ht="12" customHeight="1" thickBot="1" x14ac:dyDescent="0.25">
      <c r="A52" s="34" t="s">
        <v>19</v>
      </c>
      <c r="B52" s="114" t="s">
        <v>416</v>
      </c>
      <c r="C52" s="294">
        <f>SUM(C53:C55)</f>
        <v>0</v>
      </c>
    </row>
    <row r="53" spans="1:3" s="86" customFormat="1" ht="12" customHeight="1" x14ac:dyDescent="0.2">
      <c r="A53" s="416" t="s">
        <v>104</v>
      </c>
      <c r="B53" s="9" t="s">
        <v>230</v>
      </c>
      <c r="C53" s="65"/>
    </row>
    <row r="54" spans="1:3" ht="12" customHeight="1" x14ac:dyDescent="0.2">
      <c r="A54" s="416" t="s">
        <v>105</v>
      </c>
      <c r="B54" s="8" t="s">
        <v>187</v>
      </c>
      <c r="C54" s="68"/>
    </row>
    <row r="55" spans="1:3" ht="12" customHeight="1" x14ac:dyDescent="0.2">
      <c r="A55" s="416" t="s">
        <v>106</v>
      </c>
      <c r="B55" s="8" t="s">
        <v>58</v>
      </c>
      <c r="C55" s="68"/>
    </row>
    <row r="56" spans="1:3" ht="12" customHeight="1" thickBot="1" x14ac:dyDescent="0.25">
      <c r="A56" s="416" t="s">
        <v>107</v>
      </c>
      <c r="B56" s="8" t="s">
        <v>524</v>
      </c>
      <c r="C56" s="68"/>
    </row>
    <row r="57" spans="1:3" ht="15.2" customHeight="1" thickBot="1" x14ac:dyDescent="0.25">
      <c r="A57" s="34" t="s">
        <v>20</v>
      </c>
      <c r="B57" s="114" t="s">
        <v>13</v>
      </c>
      <c r="C57" s="319"/>
    </row>
    <row r="58" spans="1:3" ht="13.5" thickBot="1" x14ac:dyDescent="0.25">
      <c r="A58" s="34" t="s">
        <v>21</v>
      </c>
      <c r="B58" s="220" t="s">
        <v>529</v>
      </c>
      <c r="C58" s="341">
        <f>+C46+C52+C57</f>
        <v>0</v>
      </c>
    </row>
    <row r="59" spans="1:3" ht="15.2" customHeight="1" thickBot="1" x14ac:dyDescent="0.25">
      <c r="C59" s="585">
        <f>C42-C58</f>
        <v>0</v>
      </c>
    </row>
    <row r="60" spans="1:3" ht="14.45" customHeight="1" thickBot="1" x14ac:dyDescent="0.25">
      <c r="A60" s="222" t="s">
        <v>519</v>
      </c>
      <c r="B60" s="223"/>
      <c r="C60" s="111"/>
    </row>
    <row r="61" spans="1:3" ht="13.5" thickBot="1" x14ac:dyDescent="0.25">
      <c r="A61" s="222" t="s">
        <v>206</v>
      </c>
      <c r="B61" s="223"/>
      <c r="C61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</sheetPr>
  <dimension ref="A1:C61"/>
  <sheetViews>
    <sheetView topLeftCell="A37" zoomScale="120" zoomScaleNormal="120" workbookViewId="0">
      <selection activeCell="C61" sqref="C61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CONCATENATE("9.2.3. melléklet ",ALAPADATOK!A7," ",ALAPADATOK!B7," ",ALAPADATOK!C7," ",ALAPADATOK!D7," ",ALAPADATOK!E7," ",ALAPADATOK!F7," ",ALAPADATOK!G7," ",ALAPADATOK!H7)</f>
        <v>9.2.3.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CONCATENATE(ALAPADATOK!A11)</f>
        <v>Dabasi Polgármesteri Hivatal</v>
      </c>
      <c r="C2" s="342" t="s">
        <v>59</v>
      </c>
    </row>
    <row r="3" spans="1:3" s="82" customFormat="1" ht="24.75" thickBot="1" x14ac:dyDescent="0.25">
      <c r="A3" s="414" t="s">
        <v>203</v>
      </c>
      <c r="B3" s="549" t="s">
        <v>530</v>
      </c>
      <c r="C3" s="343" t="s">
        <v>431</v>
      </c>
    </row>
    <row r="4" spans="1:3" s="83" customFormat="1" ht="15.95" customHeight="1" thickBot="1" x14ac:dyDescent="0.3">
      <c r="A4" s="205"/>
      <c r="B4" s="205"/>
      <c r="C4" s="4" t="str">
        <f>'KV_9.2.2.sz.mell'!C4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3000000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>
        <v>3000000</v>
      </c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521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522</v>
      </c>
      <c r="C26" s="294">
        <f>+C27+C28+C29</f>
        <v>0</v>
      </c>
    </row>
    <row r="27" spans="1:3" s="85" customFormat="1" ht="12" customHeight="1" x14ac:dyDescent="0.2">
      <c r="A27" s="417" t="s">
        <v>268</v>
      </c>
      <c r="B27" s="418" t="s">
        <v>263</v>
      </c>
      <c r="C27" s="65"/>
    </row>
    <row r="28" spans="1:3" s="85" customFormat="1" ht="12" customHeight="1" x14ac:dyDescent="0.2">
      <c r="A28" s="417" t="s">
        <v>269</v>
      </c>
      <c r="B28" s="418" t="s">
        <v>402</v>
      </c>
      <c r="C28" s="292"/>
    </row>
    <row r="29" spans="1:3" s="85" customFormat="1" ht="12" customHeight="1" x14ac:dyDescent="0.2">
      <c r="A29" s="417" t="s">
        <v>270</v>
      </c>
      <c r="B29" s="419" t="s">
        <v>405</v>
      </c>
      <c r="C29" s="292"/>
    </row>
    <row r="30" spans="1:3" s="85" customFormat="1" ht="12" customHeight="1" thickBot="1" x14ac:dyDescent="0.25">
      <c r="A30" s="416" t="s">
        <v>271</v>
      </c>
      <c r="B30" s="129" t="s">
        <v>523</v>
      </c>
      <c r="C30" s="72"/>
    </row>
    <row r="31" spans="1:3" s="85" customFormat="1" ht="12" customHeight="1" thickBot="1" x14ac:dyDescent="0.25">
      <c r="A31" s="34" t="s">
        <v>22</v>
      </c>
      <c r="B31" s="114" t="s">
        <v>406</v>
      </c>
      <c r="C31" s="294">
        <f>+C32+C33+C34</f>
        <v>0</v>
      </c>
    </row>
    <row r="32" spans="1:3" s="85" customFormat="1" ht="12" customHeight="1" x14ac:dyDescent="0.2">
      <c r="A32" s="417" t="s">
        <v>91</v>
      </c>
      <c r="B32" s="418" t="s">
        <v>291</v>
      </c>
      <c r="C32" s="65"/>
    </row>
    <row r="33" spans="1:3" s="85" customFormat="1" ht="12" customHeight="1" x14ac:dyDescent="0.2">
      <c r="A33" s="417" t="s">
        <v>92</v>
      </c>
      <c r="B33" s="419" t="s">
        <v>292</v>
      </c>
      <c r="C33" s="295"/>
    </row>
    <row r="34" spans="1:3" s="85" customFormat="1" ht="12" customHeight="1" thickBot="1" x14ac:dyDescent="0.25">
      <c r="A34" s="416" t="s">
        <v>93</v>
      </c>
      <c r="B34" s="129" t="s">
        <v>293</v>
      </c>
      <c r="C34" s="72"/>
    </row>
    <row r="35" spans="1:3" s="84" customFormat="1" ht="12" customHeight="1" thickBot="1" x14ac:dyDescent="0.25">
      <c r="A35" s="34" t="s">
        <v>23</v>
      </c>
      <c r="B35" s="114" t="s">
        <v>376</v>
      </c>
      <c r="C35" s="319"/>
    </row>
    <row r="36" spans="1:3" s="84" customFormat="1" ht="12" customHeight="1" thickBot="1" x14ac:dyDescent="0.25">
      <c r="A36" s="34" t="s">
        <v>24</v>
      </c>
      <c r="B36" s="114" t="s">
        <v>407</v>
      </c>
      <c r="C36" s="336"/>
    </row>
    <row r="37" spans="1:3" s="84" customFormat="1" ht="12" customHeight="1" thickBot="1" x14ac:dyDescent="0.25">
      <c r="A37" s="33" t="s">
        <v>25</v>
      </c>
      <c r="B37" s="114" t="s">
        <v>408</v>
      </c>
      <c r="C37" s="337">
        <f>+C8+C20+C25+C26+C31+C35+C36</f>
        <v>3000000</v>
      </c>
    </row>
    <row r="38" spans="1:3" s="84" customFormat="1" ht="12" customHeight="1" thickBot="1" x14ac:dyDescent="0.25">
      <c r="A38" s="212" t="s">
        <v>26</v>
      </c>
      <c r="B38" s="114" t="s">
        <v>409</v>
      </c>
      <c r="C38" s="337">
        <f>+C39+C40+C41</f>
        <v>262047290</v>
      </c>
    </row>
    <row r="39" spans="1:3" s="84" customFormat="1" ht="12" customHeight="1" x14ac:dyDescent="0.2">
      <c r="A39" s="417" t="s">
        <v>410</v>
      </c>
      <c r="B39" s="418" t="s">
        <v>236</v>
      </c>
      <c r="C39" s="65"/>
    </row>
    <row r="40" spans="1:3" s="84" customFormat="1" ht="12" customHeight="1" x14ac:dyDescent="0.2">
      <c r="A40" s="417" t="s">
        <v>411</v>
      </c>
      <c r="B40" s="419" t="s">
        <v>2</v>
      </c>
      <c r="C40" s="295"/>
    </row>
    <row r="41" spans="1:3" s="85" customFormat="1" ht="12" customHeight="1" thickBot="1" x14ac:dyDescent="0.25">
      <c r="A41" s="416" t="s">
        <v>412</v>
      </c>
      <c r="B41" s="129" t="s">
        <v>413</v>
      </c>
      <c r="C41" s="72">
        <v>262047290</v>
      </c>
    </row>
    <row r="42" spans="1:3" s="85" customFormat="1" ht="15.2" customHeight="1" thickBot="1" x14ac:dyDescent="0.25">
      <c r="A42" s="212" t="s">
        <v>27</v>
      </c>
      <c r="B42" s="213" t="s">
        <v>414</v>
      </c>
      <c r="C42" s="340">
        <f>+C37+C38</f>
        <v>265047290</v>
      </c>
    </row>
    <row r="43" spans="1:3" s="85" customFormat="1" ht="15.2" customHeight="1" x14ac:dyDescent="0.2">
      <c r="A43" s="214"/>
      <c r="B43" s="215"/>
      <c r="C43" s="338"/>
    </row>
    <row r="44" spans="1:3" ht="13.5" thickBot="1" x14ac:dyDescent="0.25">
      <c r="A44" s="216"/>
      <c r="B44" s="217"/>
      <c r="C44" s="339"/>
    </row>
    <row r="45" spans="1:3" s="56" customFormat="1" ht="16.5" customHeight="1" thickBot="1" x14ac:dyDescent="0.25">
      <c r="A45" s="218"/>
      <c r="B45" s="219" t="s">
        <v>57</v>
      </c>
      <c r="C45" s="340"/>
    </row>
    <row r="46" spans="1:3" s="86" customFormat="1" ht="12" customHeight="1" thickBot="1" x14ac:dyDescent="0.25">
      <c r="A46" s="34" t="s">
        <v>18</v>
      </c>
      <c r="B46" s="114" t="s">
        <v>415</v>
      </c>
      <c r="C46" s="294">
        <f>SUM(C47:C51)</f>
        <v>261047290</v>
      </c>
    </row>
    <row r="47" spans="1:3" ht="12" customHeight="1" x14ac:dyDescent="0.2">
      <c r="A47" s="416" t="s">
        <v>98</v>
      </c>
      <c r="B47" s="9" t="s">
        <v>49</v>
      </c>
      <c r="C47" s="65">
        <v>166898150</v>
      </c>
    </row>
    <row r="48" spans="1:3" ht="12" customHeight="1" x14ac:dyDescent="0.2">
      <c r="A48" s="416" t="s">
        <v>99</v>
      </c>
      <c r="B48" s="8" t="s">
        <v>183</v>
      </c>
      <c r="C48" s="68">
        <v>32545140</v>
      </c>
    </row>
    <row r="49" spans="1:3" ht="12" customHeight="1" x14ac:dyDescent="0.2">
      <c r="A49" s="416" t="s">
        <v>100</v>
      </c>
      <c r="B49" s="8" t="s">
        <v>140</v>
      </c>
      <c r="C49" s="68">
        <v>61604000</v>
      </c>
    </row>
    <row r="50" spans="1:3" ht="12" customHeight="1" x14ac:dyDescent="0.2">
      <c r="A50" s="416" t="s">
        <v>101</v>
      </c>
      <c r="B50" s="8" t="s">
        <v>184</v>
      </c>
      <c r="C50" s="68"/>
    </row>
    <row r="51" spans="1:3" ht="12" customHeight="1" thickBot="1" x14ac:dyDescent="0.25">
      <c r="A51" s="416" t="s">
        <v>148</v>
      </c>
      <c r="B51" s="8" t="s">
        <v>185</v>
      </c>
      <c r="C51" s="68"/>
    </row>
    <row r="52" spans="1:3" ht="12" customHeight="1" thickBot="1" x14ac:dyDescent="0.25">
      <c r="A52" s="34" t="s">
        <v>19</v>
      </c>
      <c r="B52" s="114" t="s">
        <v>416</v>
      </c>
      <c r="C52" s="294">
        <f>SUM(C53:C55)</f>
        <v>4000000</v>
      </c>
    </row>
    <row r="53" spans="1:3" s="86" customFormat="1" ht="12" customHeight="1" x14ac:dyDescent="0.2">
      <c r="A53" s="416" t="s">
        <v>104</v>
      </c>
      <c r="B53" s="9" t="s">
        <v>230</v>
      </c>
      <c r="C53" s="65">
        <v>4000000</v>
      </c>
    </row>
    <row r="54" spans="1:3" ht="12" customHeight="1" x14ac:dyDescent="0.2">
      <c r="A54" s="416" t="s">
        <v>105</v>
      </c>
      <c r="B54" s="8" t="s">
        <v>187</v>
      </c>
      <c r="C54" s="68"/>
    </row>
    <row r="55" spans="1:3" ht="12" customHeight="1" x14ac:dyDescent="0.2">
      <c r="A55" s="416" t="s">
        <v>106</v>
      </c>
      <c r="B55" s="8" t="s">
        <v>58</v>
      </c>
      <c r="C55" s="68"/>
    </row>
    <row r="56" spans="1:3" ht="12" customHeight="1" thickBot="1" x14ac:dyDescent="0.25">
      <c r="A56" s="416" t="s">
        <v>107</v>
      </c>
      <c r="B56" s="8" t="s">
        <v>524</v>
      </c>
      <c r="C56" s="68"/>
    </row>
    <row r="57" spans="1:3" ht="15.2" customHeight="1" thickBot="1" x14ac:dyDescent="0.25">
      <c r="A57" s="34" t="s">
        <v>20</v>
      </c>
      <c r="B57" s="114" t="s">
        <v>13</v>
      </c>
      <c r="C57" s="319"/>
    </row>
    <row r="58" spans="1:3" ht="13.5" thickBot="1" x14ac:dyDescent="0.25">
      <c r="A58" s="34" t="s">
        <v>21</v>
      </c>
      <c r="B58" s="220" t="s">
        <v>529</v>
      </c>
      <c r="C58" s="341">
        <f>+C46+C52+C57</f>
        <v>265047290</v>
      </c>
    </row>
    <row r="59" spans="1:3" ht="15.2" customHeight="1" thickBot="1" x14ac:dyDescent="0.25">
      <c r="C59" s="585">
        <f>C42-C58</f>
        <v>0</v>
      </c>
    </row>
    <row r="60" spans="1:3" ht="14.45" customHeight="1" thickBot="1" x14ac:dyDescent="0.25">
      <c r="A60" s="222" t="s">
        <v>519</v>
      </c>
      <c r="B60" s="223"/>
      <c r="C60" s="111">
        <v>45</v>
      </c>
    </row>
    <row r="61" spans="1:3" ht="13.5" thickBot="1" x14ac:dyDescent="0.25">
      <c r="A61" s="222" t="s">
        <v>206</v>
      </c>
      <c r="B61" s="223"/>
      <c r="C61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</sheetPr>
  <dimension ref="A1:C60"/>
  <sheetViews>
    <sheetView topLeftCell="A49" zoomScale="120" zoomScaleNormal="120" workbookViewId="0">
      <selection activeCell="C61" sqref="C61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CONCATENATE("9.3. melléklet ",ALAPADATOK!A7," ",ALAPADATOK!B7," ",ALAPADATOK!C7," ",ALAPADATOK!D7," ",ALAPADATOK!E7," ",ALAPADATOK!F7," ",ALAPADATOK!G7," ",ALAPADATOK!H7)</f>
        <v>9.3. melléklet a 2 / 2019 ( II.15. ) önkormányzati rendelethez</v>
      </c>
    </row>
    <row r="2" spans="1:3" s="82" customFormat="1" ht="36" x14ac:dyDescent="0.2">
      <c r="A2" s="379" t="s">
        <v>204</v>
      </c>
      <c r="B2" s="606" t="str">
        <f>CONCATENATE(ALAPADATOK!B13)</f>
        <v>Dabas Sári Óvoda</v>
      </c>
      <c r="C2" s="342" t="s">
        <v>60</v>
      </c>
    </row>
    <row r="3" spans="1:3" s="82" customFormat="1" ht="24.75" thickBot="1" x14ac:dyDescent="0.25">
      <c r="A3" s="414" t="s">
        <v>203</v>
      </c>
      <c r="B3" s="549" t="s">
        <v>398</v>
      </c>
      <c r="C3" s="343" t="s">
        <v>54</v>
      </c>
    </row>
    <row r="4" spans="1:3" s="83" customFormat="1" ht="15.95" customHeight="1" thickBot="1" x14ac:dyDescent="0.3">
      <c r="A4" s="205"/>
      <c r="B4" s="205"/>
      <c r="C4" s="4" t="str">
        <f>'KV_9.2.3.sz.mell'!C4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124906891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124906891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124906891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124906891</v>
      </c>
    </row>
    <row r="46" spans="1:3" ht="12" customHeight="1" x14ac:dyDescent="0.2">
      <c r="A46" s="416" t="s">
        <v>98</v>
      </c>
      <c r="B46" s="9" t="s">
        <v>49</v>
      </c>
      <c r="C46" s="65">
        <v>95214135</v>
      </c>
    </row>
    <row r="47" spans="1:3" ht="12" customHeight="1" x14ac:dyDescent="0.2">
      <c r="A47" s="416" t="s">
        <v>99</v>
      </c>
      <c r="B47" s="8" t="s">
        <v>183</v>
      </c>
      <c r="C47" s="68">
        <v>18566756</v>
      </c>
    </row>
    <row r="48" spans="1:3" ht="12" customHeight="1" x14ac:dyDescent="0.2">
      <c r="A48" s="416" t="s">
        <v>100</v>
      </c>
      <c r="B48" s="8" t="s">
        <v>140</v>
      </c>
      <c r="C48" s="68">
        <v>11126000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124906891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25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92D050"/>
  </sheetPr>
  <dimension ref="A1:C60"/>
  <sheetViews>
    <sheetView zoomScale="120" zoomScaleNormal="120" workbookViewId="0">
      <selection activeCell="C60" sqref="C60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CONCATENATE("9.3.1. melléklet ",ALAPADATOK!A7," ",ALAPADATOK!B7," ",ALAPADATOK!C7," ",ALAPADATOK!D7," ",ALAPADATOK!E7," ",ALAPADATOK!F7," ",ALAPADATOK!G7," ",ALAPADATOK!H7)</f>
        <v>9.3.1.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CONCATENATE('KV_9.3.sz.mell'!B2)</f>
        <v>Dabas Sári Óvoda</v>
      </c>
      <c r="C2" s="342" t="s">
        <v>60</v>
      </c>
    </row>
    <row r="3" spans="1:3" s="82" customFormat="1" ht="24.75" thickBot="1" x14ac:dyDescent="0.25">
      <c r="A3" s="414" t="s">
        <v>203</v>
      </c>
      <c r="B3" s="549" t="s">
        <v>417</v>
      </c>
      <c r="C3" s="343" t="s">
        <v>59</v>
      </c>
    </row>
    <row r="4" spans="1:3" s="83" customFormat="1" ht="15.95" customHeight="1" thickBot="1" x14ac:dyDescent="0.3">
      <c r="A4" s="205"/>
      <c r="B4" s="205"/>
      <c r="C4" s="4" t="str">
        <f>'KV_9.3.sz.mell'!C4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124906891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124906891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124906891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124906891</v>
      </c>
    </row>
    <row r="46" spans="1:3" ht="12" customHeight="1" x14ac:dyDescent="0.2">
      <c r="A46" s="416" t="s">
        <v>98</v>
      </c>
      <c r="B46" s="9" t="s">
        <v>49</v>
      </c>
      <c r="C46" s="65">
        <v>95214135</v>
      </c>
    </row>
    <row r="47" spans="1:3" ht="12" customHeight="1" x14ac:dyDescent="0.2">
      <c r="A47" s="416" t="s">
        <v>99</v>
      </c>
      <c r="B47" s="8" t="s">
        <v>183</v>
      </c>
      <c r="C47" s="68">
        <v>18566756</v>
      </c>
    </row>
    <row r="48" spans="1:3" ht="12" customHeight="1" x14ac:dyDescent="0.2">
      <c r="A48" s="416" t="s">
        <v>100</v>
      </c>
      <c r="B48" s="8" t="s">
        <v>140</v>
      </c>
      <c r="C48" s="68">
        <v>11126000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124906891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25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92D050"/>
  </sheetPr>
  <dimension ref="A1:C60"/>
  <sheetViews>
    <sheetView zoomScale="120" zoomScaleNormal="120" workbookViewId="0">
      <selection activeCell="C39" sqref="C39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CONCATENATE("9.3.2. melléklet ",ALAPADATOK!A7," ",ALAPADATOK!B7," ",ALAPADATOK!C7," ",ALAPADATOK!D7," ",ALAPADATOK!E7," ",ALAPADATOK!F7," ",ALAPADATOK!G7," ",ALAPADATOK!H7)</f>
        <v>9.3.2.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CONCATENATE('KV_9.3.1.sz.mell'!B2)</f>
        <v>Dabas Sári Óvoda</v>
      </c>
      <c r="C2" s="342" t="s">
        <v>60</v>
      </c>
    </row>
    <row r="3" spans="1:3" s="82" customFormat="1" ht="24.75" thickBot="1" x14ac:dyDescent="0.25">
      <c r="A3" s="414" t="s">
        <v>203</v>
      </c>
      <c r="B3" s="549" t="s">
        <v>418</v>
      </c>
      <c r="C3" s="343" t="s">
        <v>60</v>
      </c>
    </row>
    <row r="4" spans="1:3" s="83" customFormat="1" ht="15.95" customHeight="1" thickBot="1" x14ac:dyDescent="0.3">
      <c r="A4" s="205"/>
      <c r="B4" s="205"/>
      <c r="C4" s="4" t="str">
        <f>'KV_9.3.1.sz.mell'!C4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92D050"/>
  </sheetPr>
  <dimension ref="A1:C60"/>
  <sheetViews>
    <sheetView zoomScale="120" zoomScaleNormal="120" workbookViewId="0">
      <selection activeCell="B9" sqref="B8:B9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555"/>
      <c r="B1" s="556"/>
      <c r="C1" s="550" t="str">
        <f>CONCATENATE("9.3.3. melléklet ",ALAPADATOK!A7," ",ALAPADATOK!B7," ",ALAPADATOK!C7," ",ALAPADATOK!D7," ",ALAPADATOK!E7," ",ALAPADATOK!F7," ",ALAPADATOK!G7," ",ALAPADATOK!H7)</f>
        <v>9.3.3. melléklet a 2 / 2019 ( II.15. ) önkormányzati rendelethez</v>
      </c>
    </row>
    <row r="2" spans="1:3" s="82" customFormat="1" ht="36" x14ac:dyDescent="0.2">
      <c r="A2" s="557" t="s">
        <v>204</v>
      </c>
      <c r="B2" s="558" t="str">
        <f>CONCATENATE('KV_9.3.2.sz.mell'!B2)</f>
        <v>Dabas Sári Óvoda</v>
      </c>
      <c r="C2" s="578" t="s">
        <v>60</v>
      </c>
    </row>
    <row r="3" spans="1:3" s="82" customFormat="1" ht="24.75" thickBot="1" x14ac:dyDescent="0.25">
      <c r="A3" s="579" t="s">
        <v>203</v>
      </c>
      <c r="B3" s="561" t="s">
        <v>530</v>
      </c>
      <c r="C3" s="580" t="s">
        <v>431</v>
      </c>
    </row>
    <row r="4" spans="1:3" s="83" customFormat="1" ht="15.95" customHeight="1" thickBot="1" x14ac:dyDescent="0.3">
      <c r="A4" s="563"/>
      <c r="B4" s="563"/>
      <c r="C4" s="564" t="str">
        <f>'KV_9.3.2.sz.mell'!C4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511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92D050"/>
  </sheetPr>
  <dimension ref="A1:C60"/>
  <sheetViews>
    <sheetView topLeftCell="A46" zoomScale="120" zoomScaleNormal="120" workbookViewId="0">
      <selection activeCell="C62" sqref="C62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CONCATENATE("9.4. melléklet ",ALAPADATOK!A7," ",ALAPADATOK!B7," ",ALAPADATOK!C7," ",ALAPADATOK!D7," ",ALAPADATOK!E7," ",ALAPADATOK!F7," ",ALAPADATOK!G7," ",ALAPADATOK!H7)</f>
        <v>9.4.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CONCATENATE(ALAPADATOK!B15)</f>
        <v>Dabasi Egyesített Óvodák</v>
      </c>
      <c r="C2" s="342" t="s">
        <v>431</v>
      </c>
    </row>
    <row r="3" spans="1:3" s="82" customFormat="1" ht="24.75" thickBot="1" x14ac:dyDescent="0.25">
      <c r="A3" s="414" t="s">
        <v>203</v>
      </c>
      <c r="B3" s="549" t="s">
        <v>398</v>
      </c>
      <c r="C3" s="343" t="s">
        <v>54</v>
      </c>
    </row>
    <row r="4" spans="1:3" s="83" customFormat="1" ht="15.95" customHeight="1" thickBot="1" x14ac:dyDescent="0.3">
      <c r="A4" s="205"/>
      <c r="B4" s="205"/>
      <c r="C4" s="4" t="str">
        <f>'KV_9.2.3.sz.mell'!C4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320972610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320972610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320972610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320972610</v>
      </c>
    </row>
    <row r="46" spans="1:3" ht="12" customHeight="1" x14ac:dyDescent="0.2">
      <c r="A46" s="416" t="s">
        <v>98</v>
      </c>
      <c r="B46" s="9" t="s">
        <v>49</v>
      </c>
      <c r="C46" s="65">
        <v>246798000</v>
      </c>
    </row>
    <row r="47" spans="1:3" ht="12" customHeight="1" x14ac:dyDescent="0.2">
      <c r="A47" s="416" t="s">
        <v>99</v>
      </c>
      <c r="B47" s="8" t="s">
        <v>183</v>
      </c>
      <c r="C47" s="68">
        <v>48125610</v>
      </c>
    </row>
    <row r="48" spans="1:3" ht="12" customHeight="1" x14ac:dyDescent="0.2">
      <c r="A48" s="416" t="s">
        <v>100</v>
      </c>
      <c r="B48" s="8" t="s">
        <v>140</v>
      </c>
      <c r="C48" s="68">
        <v>26049000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320972610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74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92D050"/>
  </sheetPr>
  <dimension ref="A1:C60"/>
  <sheetViews>
    <sheetView topLeftCell="A46" zoomScale="120" zoomScaleNormal="120" workbookViewId="0">
      <selection activeCell="C60" sqref="C60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CONCATENATE("9.4.1. melléklet ",ALAPADATOK!A7," ",ALAPADATOK!B7," ",ALAPADATOK!C7," ",ALAPADATOK!D7," ",ALAPADATOK!E7," ",ALAPADATOK!F7," ",ALAPADATOK!G7," ",ALAPADATOK!H7)</f>
        <v>9.4.1.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CONCATENATE('KV_9.4.sz.mell'!B2)</f>
        <v>Dabasi Egyesített Óvodák</v>
      </c>
      <c r="C2" s="342" t="s">
        <v>431</v>
      </c>
    </row>
    <row r="3" spans="1:3" s="82" customFormat="1" ht="24.75" thickBot="1" x14ac:dyDescent="0.25">
      <c r="A3" s="414" t="s">
        <v>203</v>
      </c>
      <c r="B3" s="549" t="s">
        <v>417</v>
      </c>
      <c r="C3" s="343" t="s">
        <v>59</v>
      </c>
    </row>
    <row r="4" spans="1:3" s="83" customFormat="1" ht="15.95" customHeight="1" thickBot="1" x14ac:dyDescent="0.3">
      <c r="A4" s="205"/>
      <c r="B4" s="205"/>
      <c r="C4" s="4" t="str">
        <f>'KV_9.4.sz.mell'!C4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320972610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320972610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320972610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320972610</v>
      </c>
    </row>
    <row r="46" spans="1:3" ht="12" customHeight="1" x14ac:dyDescent="0.2">
      <c r="A46" s="416" t="s">
        <v>98</v>
      </c>
      <c r="B46" s="9" t="s">
        <v>49</v>
      </c>
      <c r="C46" s="65">
        <v>246798000</v>
      </c>
    </row>
    <row r="47" spans="1:3" ht="12" customHeight="1" x14ac:dyDescent="0.2">
      <c r="A47" s="416" t="s">
        <v>99</v>
      </c>
      <c r="B47" s="8" t="s">
        <v>183</v>
      </c>
      <c r="C47" s="68">
        <v>48125610</v>
      </c>
    </row>
    <row r="48" spans="1:3" ht="12" customHeight="1" x14ac:dyDescent="0.2">
      <c r="A48" s="416" t="s">
        <v>100</v>
      </c>
      <c r="B48" s="8" t="s">
        <v>140</v>
      </c>
      <c r="C48" s="68">
        <v>26049000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320972610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74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</sheetPr>
  <dimension ref="A1:C60"/>
  <sheetViews>
    <sheetView zoomScale="120" zoomScaleNormal="120" workbookViewId="0">
      <selection activeCell="E4" sqref="E4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CONCATENATE("9.4.2. melléklet ",ALAPADATOK!A7," ",ALAPADATOK!B7," ",ALAPADATOK!C7," ",ALAPADATOK!D7," ",ALAPADATOK!E7," ",ALAPADATOK!F7," ",ALAPADATOK!G7," ",ALAPADATOK!H7)</f>
        <v>9.4.2.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CONCATENATE('KV_9.4.1.sz.mell'!B2)</f>
        <v>Dabasi Egyesített Óvodák</v>
      </c>
      <c r="C2" s="342" t="s">
        <v>431</v>
      </c>
    </row>
    <row r="3" spans="1:3" s="82" customFormat="1" ht="24.75" thickBot="1" x14ac:dyDescent="0.25">
      <c r="A3" s="414" t="s">
        <v>203</v>
      </c>
      <c r="B3" s="549" t="s">
        <v>418</v>
      </c>
      <c r="C3" s="343" t="s">
        <v>60</v>
      </c>
    </row>
    <row r="4" spans="1:3" s="83" customFormat="1" ht="15.95" customHeight="1" thickBot="1" x14ac:dyDescent="0.3">
      <c r="A4" s="205"/>
      <c r="B4" s="205"/>
      <c r="C4" s="4" t="str">
        <f>'KV_9.4.1.sz.mell'!C4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CONCATENATE("9.4.3. melléklet ",ALAPADATOK!A7," ",ALAPADATOK!B7," ",ALAPADATOK!C7," ",ALAPADATOK!D7," ",ALAPADATOK!E7," ",ALAPADATOK!F7," ",ALAPADATOK!G7," ",ALAPADATOK!H7)</f>
        <v>9.4.3.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CONCATENATE('KV_9.4.2.sz.mell'!B2)</f>
        <v>Dabasi Egyesített Óvodák</v>
      </c>
      <c r="C2" s="342" t="s">
        <v>431</v>
      </c>
    </row>
    <row r="3" spans="1:3" s="82" customFormat="1" ht="24.75" thickBot="1" x14ac:dyDescent="0.25">
      <c r="A3" s="414" t="s">
        <v>203</v>
      </c>
      <c r="B3" s="549" t="s">
        <v>530</v>
      </c>
      <c r="C3" s="343" t="s">
        <v>431</v>
      </c>
    </row>
    <row r="4" spans="1:3" s="83" customFormat="1" ht="15.95" customHeight="1" thickBot="1" x14ac:dyDescent="0.3">
      <c r="A4" s="205"/>
      <c r="B4" s="205"/>
      <c r="C4" s="4" t="str">
        <f>'KV_9.4.2.sz.mell'!C4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511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92D050"/>
  </sheetPr>
  <dimension ref="A1:C60"/>
  <sheetViews>
    <sheetView zoomScale="120" zoomScaleNormal="120" workbookViewId="0">
      <selection activeCell="C61" sqref="C61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CONCATENATE("9.5. melléklet ",ALAPADATOK!A7," ",ALAPADATOK!B7," ",ALAPADATOK!C7," ",ALAPADATOK!D7," ",ALAPADATOK!E7," ",ALAPADATOK!F7," ",ALAPADATOK!G7," ",ALAPADATOK!H7)</f>
        <v>9.5.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CONCATENATE(ALAPADATOK!B17)</f>
        <v>Kossuth Művelődési Központ és Halász Boldizsár Városi Könyvtár</v>
      </c>
      <c r="C2" s="342" t="s">
        <v>606</v>
      </c>
    </row>
    <row r="3" spans="1:3" s="82" customFormat="1" ht="24.75" thickBot="1" x14ac:dyDescent="0.25">
      <c r="A3" s="414" t="s">
        <v>203</v>
      </c>
      <c r="B3" s="549" t="s">
        <v>398</v>
      </c>
      <c r="C3" s="343" t="s">
        <v>54</v>
      </c>
    </row>
    <row r="4" spans="1:3" s="83" customFormat="1" ht="15.95" customHeight="1" thickBot="1" x14ac:dyDescent="0.3">
      <c r="A4" s="205"/>
      <c r="B4" s="205"/>
      <c r="C4" s="4" t="str">
        <f>'KV_9.2.3.sz.mell'!C4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3600000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>
        <v>3600000</v>
      </c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3600000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37897802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37897802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41497802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41497802</v>
      </c>
    </row>
    <row r="46" spans="1:3" ht="12" customHeight="1" x14ac:dyDescent="0.2">
      <c r="A46" s="416" t="s">
        <v>98</v>
      </c>
      <c r="B46" s="9" t="s">
        <v>49</v>
      </c>
      <c r="C46" s="65">
        <v>23462843</v>
      </c>
    </row>
    <row r="47" spans="1:3" ht="12" customHeight="1" x14ac:dyDescent="0.2">
      <c r="A47" s="416" t="s">
        <v>99</v>
      </c>
      <c r="B47" s="8" t="s">
        <v>183</v>
      </c>
      <c r="C47" s="68">
        <v>4575254</v>
      </c>
    </row>
    <row r="48" spans="1:3" ht="12" customHeight="1" x14ac:dyDescent="0.2">
      <c r="A48" s="416" t="s">
        <v>100</v>
      </c>
      <c r="B48" s="8" t="s">
        <v>140</v>
      </c>
      <c r="C48" s="68">
        <v>13459705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41497802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9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92D050"/>
  </sheetPr>
  <dimension ref="A1:C60"/>
  <sheetViews>
    <sheetView topLeftCell="A46" zoomScale="120" zoomScaleNormal="120" workbookViewId="0">
      <selection activeCell="C60" sqref="C60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CONCATENATE("9.5.1. melléklet ",ALAPADATOK!A7," ",ALAPADATOK!B7," ",ALAPADATOK!C7," ",ALAPADATOK!D7," ",ALAPADATOK!E7," ",ALAPADATOK!F7," ",ALAPADATOK!G7," ",ALAPADATOK!H7)</f>
        <v>9.5.1.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CONCATENATE('KV_9.5.sz.mell'!B2)</f>
        <v>Kossuth Művelődési Központ és Halász Boldizsár Városi Könyvtár</v>
      </c>
      <c r="C2" s="342" t="s">
        <v>606</v>
      </c>
    </row>
    <row r="3" spans="1:3" s="82" customFormat="1" ht="24.75" thickBot="1" x14ac:dyDescent="0.25">
      <c r="A3" s="414" t="s">
        <v>203</v>
      </c>
      <c r="B3" s="549" t="s">
        <v>417</v>
      </c>
      <c r="C3" s="343" t="s">
        <v>59</v>
      </c>
    </row>
    <row r="4" spans="1:3" s="83" customFormat="1" ht="15.95" customHeight="1" thickBot="1" x14ac:dyDescent="0.3">
      <c r="A4" s="205"/>
      <c r="B4" s="205"/>
      <c r="C4" s="4" t="str">
        <f>'KV_9.5.sz.mell'!C4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3600000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>
        <v>3600000</v>
      </c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3600000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37897802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37897802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41497802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41497802</v>
      </c>
    </row>
    <row r="46" spans="1:3" ht="12" customHeight="1" x14ac:dyDescent="0.2">
      <c r="A46" s="416" t="s">
        <v>98</v>
      </c>
      <c r="B46" s="9" t="s">
        <v>49</v>
      </c>
      <c r="C46" s="65">
        <v>23462843</v>
      </c>
    </row>
    <row r="47" spans="1:3" ht="12" customHeight="1" x14ac:dyDescent="0.2">
      <c r="A47" s="416" t="s">
        <v>99</v>
      </c>
      <c r="B47" s="8" t="s">
        <v>183</v>
      </c>
      <c r="C47" s="68">
        <v>4575254</v>
      </c>
    </row>
    <row r="48" spans="1:3" ht="12" customHeight="1" x14ac:dyDescent="0.2">
      <c r="A48" s="416" t="s">
        <v>100</v>
      </c>
      <c r="B48" s="8" t="s">
        <v>140</v>
      </c>
      <c r="C48" s="68">
        <v>13459705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41497802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9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CONCATENATE("9.5.2. melléklet ",ALAPADATOK!A7," ",ALAPADATOK!B7," ",ALAPADATOK!C7," ",ALAPADATOK!D7," ",ALAPADATOK!E7," ",ALAPADATOK!F7," ",ALAPADATOK!G7," ",ALAPADATOK!H7)</f>
        <v>9.5.2.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CONCATENATE('KV_9.5.1.sz.mell'!B2)</f>
        <v>Kossuth Művelődési Központ és Halász Boldizsár Városi Könyvtár</v>
      </c>
      <c r="C2" s="342"/>
    </row>
    <row r="3" spans="1:3" s="82" customFormat="1" ht="24.75" thickBot="1" x14ac:dyDescent="0.25">
      <c r="A3" s="414" t="s">
        <v>203</v>
      </c>
      <c r="B3" s="549" t="s">
        <v>418</v>
      </c>
      <c r="C3" s="343" t="s">
        <v>60</v>
      </c>
    </row>
    <row r="4" spans="1:3" s="83" customFormat="1" ht="15.95" customHeight="1" thickBot="1" x14ac:dyDescent="0.3">
      <c r="A4" s="205"/>
      <c r="B4" s="205"/>
      <c r="C4" s="4" t="str">
        <f>'KV_9.5.1.sz.mell'!C4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CONCATENATE("9.5.3. melléklet ",ALAPADATOK!A7," ",ALAPADATOK!B7," ",ALAPADATOK!C7," ",ALAPADATOK!D7," ",ALAPADATOK!E7," ",ALAPADATOK!F7," ",ALAPADATOK!G7," ",ALAPADATOK!H7)</f>
        <v>9.5.3.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CONCATENATE('KV_9.5.2.sz.mell'!B2)</f>
        <v>Kossuth Művelődési Központ és Halász Boldizsár Városi Könyvtár</v>
      </c>
      <c r="C2" s="342" t="s">
        <v>606</v>
      </c>
    </row>
    <row r="3" spans="1:3" s="82" customFormat="1" ht="24.75" thickBot="1" x14ac:dyDescent="0.25">
      <c r="A3" s="414" t="s">
        <v>203</v>
      </c>
      <c r="B3" s="549" t="s">
        <v>530</v>
      </c>
      <c r="C3" s="343" t="s">
        <v>431</v>
      </c>
    </row>
    <row r="4" spans="1:3" s="83" customFormat="1" ht="15.95" customHeight="1" thickBot="1" x14ac:dyDescent="0.3">
      <c r="A4" s="205"/>
      <c r="B4" s="205"/>
      <c r="C4" s="4" t="str">
        <f>'KV_9.5.2.sz.mell'!C4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511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92D050"/>
  </sheetPr>
  <dimension ref="A1:C60"/>
  <sheetViews>
    <sheetView topLeftCell="A46" zoomScale="120" zoomScaleNormal="120" workbookViewId="0">
      <selection activeCell="C63" sqref="C6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CONCATENATE("9.6. melléklet ",ALAPADATOK!A7," ",ALAPADATOK!B7," ",ALAPADATOK!C7," ",ALAPADATOK!D7," ",ALAPADATOK!E7," ",ALAPADATOK!F7," ",ALAPADATOK!G7," ",ALAPADATOK!H7)</f>
        <v>9.6.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CONCATENATE(ALAPADATOK!B19)</f>
        <v>Dr. Halász Géza Szakorvosi Rendelőintézet</v>
      </c>
      <c r="C2" s="342" t="s">
        <v>607</v>
      </c>
    </row>
    <row r="3" spans="1:3" s="82" customFormat="1" ht="24.75" thickBot="1" x14ac:dyDescent="0.25">
      <c r="A3" s="414" t="s">
        <v>203</v>
      </c>
      <c r="B3" s="549" t="s">
        <v>398</v>
      </c>
      <c r="C3" s="343" t="s">
        <v>54</v>
      </c>
    </row>
    <row r="4" spans="1:3" s="83" customFormat="1" ht="15.95" customHeight="1" thickBot="1" x14ac:dyDescent="0.3">
      <c r="A4" s="205"/>
      <c r="B4" s="205"/>
      <c r="C4" s="4" t="str">
        <f>'KV_9.2.3.sz.mell'!C4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31000000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>
        <v>31000000</v>
      </c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993550000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>
        <v>993550000</v>
      </c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1024550000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24000000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24000000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1048550000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1035990000</v>
      </c>
    </row>
    <row r="46" spans="1:3" ht="12" customHeight="1" x14ac:dyDescent="0.2">
      <c r="A46" s="416" t="s">
        <v>98</v>
      </c>
      <c r="B46" s="9" t="s">
        <v>49</v>
      </c>
      <c r="C46" s="65">
        <v>472184000</v>
      </c>
    </row>
    <row r="47" spans="1:3" ht="12" customHeight="1" x14ac:dyDescent="0.2">
      <c r="A47" s="416" t="s">
        <v>99</v>
      </c>
      <c r="B47" s="8" t="s">
        <v>183</v>
      </c>
      <c r="C47" s="68">
        <v>74732000</v>
      </c>
    </row>
    <row r="48" spans="1:3" ht="12" customHeight="1" x14ac:dyDescent="0.2">
      <c r="A48" s="416" t="s">
        <v>100</v>
      </c>
      <c r="B48" s="8" t="s">
        <v>140</v>
      </c>
      <c r="C48" s="68">
        <v>484038000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>
        <v>5036000</v>
      </c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12560000</v>
      </c>
    </row>
    <row r="52" spans="1:3" s="86" customFormat="1" ht="12" customHeight="1" x14ac:dyDescent="0.2">
      <c r="A52" s="416" t="s">
        <v>104</v>
      </c>
      <c r="B52" s="9" t="s">
        <v>230</v>
      </c>
      <c r="C52" s="65">
        <v>12560000</v>
      </c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1048550000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103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CONCATENATE("9.6.1. melléklet ",ALAPADATOK!A7," ",ALAPADATOK!B7," ",ALAPADATOK!C7," ",ALAPADATOK!D7," ",ALAPADATOK!E7," ",ALAPADATOK!F7," ",ALAPADATOK!G7," ",ALAPADATOK!H7)</f>
        <v>9.6.1.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CONCATENATE('KV_9.6.sz.mell'!B2)</f>
        <v>Dr. Halász Géza Szakorvosi Rendelőintézet</v>
      </c>
      <c r="C2" s="342" t="s">
        <v>607</v>
      </c>
    </row>
    <row r="3" spans="1:3" s="82" customFormat="1" ht="24.75" thickBot="1" x14ac:dyDescent="0.25">
      <c r="A3" s="414" t="s">
        <v>203</v>
      </c>
      <c r="B3" s="549" t="s">
        <v>417</v>
      </c>
      <c r="C3" s="343" t="s">
        <v>59</v>
      </c>
    </row>
    <row r="4" spans="1:3" s="83" customFormat="1" ht="15.95" customHeight="1" thickBot="1" x14ac:dyDescent="0.3">
      <c r="A4" s="205"/>
      <c r="B4" s="205"/>
      <c r="C4" s="4" t="str">
        <f>'KV_9.6.sz.mell'!C4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</sheetPr>
  <dimension ref="A1:C60"/>
  <sheetViews>
    <sheetView topLeftCell="A43" zoomScale="120" zoomScaleNormal="120" workbookViewId="0">
      <selection activeCell="C62" sqref="C62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CONCATENATE("9.6.2. melléklet ",ALAPADATOK!A7," ",ALAPADATOK!B7," ",ALAPADATOK!C7," ",ALAPADATOK!D7," ",ALAPADATOK!E7," ",ALAPADATOK!F7," ",ALAPADATOK!G7," ",ALAPADATOK!H7)</f>
        <v>9.6.2.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CONCATENATE('KV_9.6.1.sz.mell'!B2)</f>
        <v>Dr. Halász Géza Szakorvosi Rendelőintézet</v>
      </c>
      <c r="C2" s="342" t="s">
        <v>607</v>
      </c>
    </row>
    <row r="3" spans="1:3" s="82" customFormat="1" ht="24.75" thickBot="1" x14ac:dyDescent="0.25">
      <c r="A3" s="414" t="s">
        <v>203</v>
      </c>
      <c r="B3" s="549" t="s">
        <v>418</v>
      </c>
      <c r="C3" s="343" t="s">
        <v>60</v>
      </c>
    </row>
    <row r="4" spans="1:3" s="83" customFormat="1" ht="15.95" customHeight="1" thickBot="1" x14ac:dyDescent="0.3">
      <c r="A4" s="205"/>
      <c r="B4" s="205"/>
      <c r="C4" s="4" t="str">
        <f>'KV_9.6.1.sz.mell'!C4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31000000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>
        <v>31000000</v>
      </c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993550000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>
        <v>993550000</v>
      </c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1024550000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24000000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24000000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1048550000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1035990000</v>
      </c>
    </row>
    <row r="46" spans="1:3" ht="12" customHeight="1" x14ac:dyDescent="0.2">
      <c r="A46" s="416" t="s">
        <v>98</v>
      </c>
      <c r="B46" s="9" t="s">
        <v>49</v>
      </c>
      <c r="C46" s="65">
        <v>472184000</v>
      </c>
    </row>
    <row r="47" spans="1:3" ht="12" customHeight="1" x14ac:dyDescent="0.2">
      <c r="A47" s="416" t="s">
        <v>99</v>
      </c>
      <c r="B47" s="8" t="s">
        <v>183</v>
      </c>
      <c r="C47" s="68">
        <v>74732000</v>
      </c>
    </row>
    <row r="48" spans="1:3" ht="12" customHeight="1" x14ac:dyDescent="0.2">
      <c r="A48" s="416" t="s">
        <v>100</v>
      </c>
      <c r="B48" s="8" t="s">
        <v>140</v>
      </c>
      <c r="C48" s="68">
        <v>484038000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>
        <v>5036000</v>
      </c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12560000</v>
      </c>
    </row>
    <row r="52" spans="1:3" s="86" customFormat="1" ht="12" customHeight="1" x14ac:dyDescent="0.2">
      <c r="A52" s="416" t="s">
        <v>104</v>
      </c>
      <c r="B52" s="9" t="s">
        <v>230</v>
      </c>
      <c r="C52" s="65">
        <v>12560000</v>
      </c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1048550000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103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92D050"/>
  </sheetPr>
  <dimension ref="A1:C60"/>
  <sheetViews>
    <sheetView zoomScale="120" zoomScaleNormal="120" workbookViewId="0">
      <selection activeCell="E3" sqref="E3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CONCATENATE("9.6.3. melléklet ",ALAPADATOK!A7," ",ALAPADATOK!B7," ",ALAPADATOK!C7," ",ALAPADATOK!D7," ",ALAPADATOK!E7," ",ALAPADATOK!F7," ",ALAPADATOK!G7," ",ALAPADATOK!H7)</f>
        <v>9.6.3.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CONCATENATE('KV_9.6.2.sz.mell'!B2)</f>
        <v>Dr. Halász Géza Szakorvosi Rendelőintézet</v>
      </c>
      <c r="C2" s="342" t="s">
        <v>607</v>
      </c>
    </row>
    <row r="3" spans="1:3" s="82" customFormat="1" ht="24.75" thickBot="1" x14ac:dyDescent="0.25">
      <c r="A3" s="414" t="s">
        <v>203</v>
      </c>
      <c r="B3" s="549" t="s">
        <v>530</v>
      </c>
      <c r="C3" s="343" t="s">
        <v>431</v>
      </c>
    </row>
    <row r="4" spans="1:3" s="83" customFormat="1" ht="15.95" customHeight="1" thickBot="1" x14ac:dyDescent="0.3">
      <c r="A4" s="205"/>
      <c r="B4" s="205"/>
      <c r="C4" s="4" t="str">
        <f>'KV_9.6.2.sz.mell'!C4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511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92D050"/>
  </sheetPr>
  <dimension ref="A1:C60"/>
  <sheetViews>
    <sheetView topLeftCell="A43" zoomScale="120" zoomScaleNormal="120" workbookViewId="0">
      <selection activeCell="C60" sqref="C60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CONCATENATE("9.7. melléklet ",ALAPADATOK!A7," ",ALAPADATOK!B7," ",ALAPADATOK!C7," ",ALAPADATOK!D7," ",ALAPADATOK!E7," ",ALAPADATOK!F7," ",ALAPADATOK!G7," ",ALAPADATOK!H7)</f>
        <v>9.7.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CONCATENATE(ALAPADATOK!B21)</f>
        <v>Dabasi Intézményfenntartó Központ</v>
      </c>
      <c r="C2" s="342" t="s">
        <v>608</v>
      </c>
    </row>
    <row r="3" spans="1:3" s="82" customFormat="1" ht="24.75" thickBot="1" x14ac:dyDescent="0.25">
      <c r="A3" s="414" t="s">
        <v>203</v>
      </c>
      <c r="B3" s="549" t="s">
        <v>398</v>
      </c>
      <c r="C3" s="343" t="s">
        <v>54</v>
      </c>
    </row>
    <row r="4" spans="1:3" s="83" customFormat="1" ht="15.95" customHeight="1" thickBot="1" x14ac:dyDescent="0.3">
      <c r="A4" s="205"/>
      <c r="B4" s="205"/>
      <c r="C4" s="4" t="str">
        <f>'KV_9.2.3.sz.mell'!C4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98514364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>
        <v>77570364</v>
      </c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>
        <v>20944000</v>
      </c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98514364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248175096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248175096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346689460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346689460</v>
      </c>
    </row>
    <row r="46" spans="1:3" ht="12" customHeight="1" x14ac:dyDescent="0.2">
      <c r="A46" s="416" t="s">
        <v>98</v>
      </c>
      <c r="B46" s="9" t="s">
        <v>49</v>
      </c>
      <c r="C46" s="65">
        <v>122193150</v>
      </c>
    </row>
    <row r="47" spans="1:3" ht="12" customHeight="1" x14ac:dyDescent="0.2">
      <c r="A47" s="416" t="s">
        <v>99</v>
      </c>
      <c r="B47" s="8" t="s">
        <v>183</v>
      </c>
      <c r="C47" s="68">
        <v>25779330</v>
      </c>
    </row>
    <row r="48" spans="1:3" ht="12" customHeight="1" x14ac:dyDescent="0.2">
      <c r="A48" s="416" t="s">
        <v>100</v>
      </c>
      <c r="B48" s="8" t="s">
        <v>140</v>
      </c>
      <c r="C48" s="68">
        <v>198716980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346689460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46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92D050"/>
  </sheetPr>
  <dimension ref="A1:C60"/>
  <sheetViews>
    <sheetView topLeftCell="A45" zoomScale="120" zoomScaleNormal="120" workbookViewId="0">
      <selection activeCell="C61" sqref="C61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CONCATENATE("9.7.1. melléklet ",ALAPADATOK!A7," ",ALAPADATOK!B7," ",ALAPADATOK!C7," ",ALAPADATOK!D7," ",ALAPADATOK!E7," ",ALAPADATOK!F7," ",ALAPADATOK!G7," ",ALAPADATOK!H7)</f>
        <v>9.7.1.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CONCATENATE('KV_9.7.sz.mell'!B2)</f>
        <v>Dabasi Intézményfenntartó Központ</v>
      </c>
      <c r="C2" s="342" t="s">
        <v>608</v>
      </c>
    </row>
    <row r="3" spans="1:3" s="82" customFormat="1" ht="24.75" thickBot="1" x14ac:dyDescent="0.25">
      <c r="A3" s="414" t="s">
        <v>203</v>
      </c>
      <c r="B3" s="549" t="s">
        <v>417</v>
      </c>
      <c r="C3" s="343" t="s">
        <v>59</v>
      </c>
    </row>
    <row r="4" spans="1:3" s="83" customFormat="1" ht="15.95" customHeight="1" thickBot="1" x14ac:dyDescent="0.3">
      <c r="A4" s="205"/>
      <c r="B4" s="205"/>
      <c r="C4" s="4" t="str">
        <f>'KV_9.7.sz.mell'!C4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98514364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>
        <v>77570364</v>
      </c>
    </row>
    <row r="14" spans="1:3" s="84" customFormat="1" ht="12" customHeight="1" x14ac:dyDescent="0.2">
      <c r="A14" s="416" t="s">
        <v>102</v>
      </c>
      <c r="B14" s="8" t="s">
        <v>399</v>
      </c>
      <c r="C14" s="292">
        <v>20944000</v>
      </c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98514364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155961715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155961715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254476079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254476079</v>
      </c>
    </row>
    <row r="46" spans="1:3" ht="12" customHeight="1" x14ac:dyDescent="0.2">
      <c r="A46" s="416" t="s">
        <v>98</v>
      </c>
      <c r="B46" s="9" t="s">
        <v>49</v>
      </c>
      <c r="C46" s="65">
        <v>70360250</v>
      </c>
    </row>
    <row r="47" spans="1:3" ht="12" customHeight="1" x14ac:dyDescent="0.2">
      <c r="A47" s="416" t="s">
        <v>99</v>
      </c>
      <c r="B47" s="8" t="s">
        <v>183</v>
      </c>
      <c r="C47" s="68">
        <v>14161849</v>
      </c>
    </row>
    <row r="48" spans="1:3" ht="12" customHeight="1" x14ac:dyDescent="0.2">
      <c r="A48" s="416" t="s">
        <v>100</v>
      </c>
      <c r="B48" s="8" t="s">
        <v>140</v>
      </c>
      <c r="C48" s="68">
        <v>169953980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254476079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29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92D050"/>
  </sheetPr>
  <dimension ref="A1:C60"/>
  <sheetViews>
    <sheetView topLeftCell="A43" zoomScale="120" zoomScaleNormal="120" workbookViewId="0">
      <selection activeCell="B60" sqref="B60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CONCATENATE("9.7.2. melléklet ",ALAPADATOK!A7," ",ALAPADATOK!B7," ",ALAPADATOK!C7," ",ALAPADATOK!D7," ",ALAPADATOK!E7," ",ALAPADATOK!F7," ",ALAPADATOK!G7," ",ALAPADATOK!H7)</f>
        <v>9.7.2.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CONCATENATE('KV_9.7.1.sz.mell'!B2)</f>
        <v>Dabasi Intézményfenntartó Központ</v>
      </c>
      <c r="C2" s="342" t="s">
        <v>608</v>
      </c>
    </row>
    <row r="3" spans="1:3" s="82" customFormat="1" ht="24.75" thickBot="1" x14ac:dyDescent="0.25">
      <c r="A3" s="414" t="s">
        <v>203</v>
      </c>
      <c r="B3" s="549" t="s">
        <v>418</v>
      </c>
      <c r="C3" s="343" t="s">
        <v>60</v>
      </c>
    </row>
    <row r="4" spans="1:3" s="83" customFormat="1" ht="15.95" customHeight="1" thickBot="1" x14ac:dyDescent="0.3">
      <c r="A4" s="205"/>
      <c r="B4" s="205"/>
      <c r="C4" s="4" t="str">
        <f>'KV_9.7.1.sz.mell'!C4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207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92213381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>
        <v>92213381</v>
      </c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92213381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92213381</v>
      </c>
    </row>
    <row r="46" spans="1:3" ht="12" customHeight="1" x14ac:dyDescent="0.2">
      <c r="A46" s="416" t="s">
        <v>98</v>
      </c>
      <c r="B46" s="9" t="s">
        <v>49</v>
      </c>
      <c r="C46" s="65">
        <v>51832900</v>
      </c>
    </row>
    <row r="47" spans="1:3" ht="12" customHeight="1" x14ac:dyDescent="0.2">
      <c r="A47" s="416" t="s">
        <v>99</v>
      </c>
      <c r="B47" s="8" t="s">
        <v>183</v>
      </c>
      <c r="C47" s="68">
        <v>11617481</v>
      </c>
    </row>
    <row r="48" spans="1:3" ht="12" customHeight="1" x14ac:dyDescent="0.2">
      <c r="A48" s="416" t="s">
        <v>100</v>
      </c>
      <c r="B48" s="8" t="s">
        <v>140</v>
      </c>
      <c r="C48" s="68">
        <v>28763000</v>
      </c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92213381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>
        <v>17</v>
      </c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92D050"/>
  </sheetPr>
  <dimension ref="A1:C60"/>
  <sheetViews>
    <sheetView zoomScale="120" zoomScaleNormal="120" workbookViewId="0">
      <selection activeCell="B1" sqref="B1"/>
    </sheetView>
  </sheetViews>
  <sheetFormatPr defaultRowHeight="12.75" x14ac:dyDescent="0.2"/>
  <cols>
    <col min="1" max="1" width="13.83203125" style="221" customWidth="1"/>
    <col min="2" max="2" width="79.1640625" style="3" customWidth="1"/>
    <col min="3" max="3" width="25" style="3" customWidth="1"/>
    <col min="4" max="16384" width="9.33203125" style="3"/>
  </cols>
  <sheetData>
    <row r="1" spans="1:3" s="2" customFormat="1" ht="21.2" customHeight="1" thickBot="1" x14ac:dyDescent="0.25">
      <c r="A1" s="203"/>
      <c r="B1" s="204"/>
      <c r="C1" s="550" t="str">
        <f>CONCATENATE("9.7.3. melléklet ",ALAPADATOK!A7," ",ALAPADATOK!B7," ",ALAPADATOK!C7," ",ALAPADATOK!D7," ",ALAPADATOK!E7," ",ALAPADATOK!F7," ",ALAPADATOK!G7," ",ALAPADATOK!H7)</f>
        <v>9.7.3. melléklet a 2 / 2019 ( II.15. ) önkormányzati rendelethez</v>
      </c>
    </row>
    <row r="2" spans="1:3" s="82" customFormat="1" ht="36" x14ac:dyDescent="0.2">
      <c r="A2" s="379" t="s">
        <v>204</v>
      </c>
      <c r="B2" s="548" t="str">
        <f>CONCATENATE('KV_9.7.2.sz.mell'!B2)</f>
        <v>Dabasi Intézményfenntartó Központ</v>
      </c>
      <c r="C2" s="342" t="s">
        <v>608</v>
      </c>
    </row>
    <row r="3" spans="1:3" s="82" customFormat="1" ht="24.75" thickBot="1" x14ac:dyDescent="0.25">
      <c r="A3" s="414" t="s">
        <v>203</v>
      </c>
      <c r="B3" s="549" t="s">
        <v>530</v>
      </c>
      <c r="C3" s="343" t="s">
        <v>431</v>
      </c>
    </row>
    <row r="4" spans="1:3" s="83" customFormat="1" ht="15.95" customHeight="1" thickBot="1" x14ac:dyDescent="0.3">
      <c r="A4" s="205"/>
      <c r="B4" s="205"/>
      <c r="C4" s="4" t="str">
        <f>'KV_9.7.2.sz.mell'!C4</f>
        <v>Forintban!</v>
      </c>
    </row>
    <row r="5" spans="1:3" ht="13.5" thickBot="1" x14ac:dyDescent="0.25">
      <c r="A5" s="380" t="s">
        <v>205</v>
      </c>
      <c r="B5" s="206" t="s">
        <v>563</v>
      </c>
      <c r="C5" s="511" t="s">
        <v>55</v>
      </c>
    </row>
    <row r="6" spans="1:3" s="56" customFormat="1" ht="12.95" customHeight="1" thickBot="1" x14ac:dyDescent="0.25">
      <c r="A6" s="33"/>
      <c r="B6" s="176" t="s">
        <v>493</v>
      </c>
      <c r="C6" s="177" t="s">
        <v>494</v>
      </c>
    </row>
    <row r="7" spans="1:3" s="56" customFormat="1" ht="15.95" customHeight="1" thickBot="1" x14ac:dyDescent="0.25">
      <c r="A7" s="208"/>
      <c r="B7" s="209" t="s">
        <v>56</v>
      </c>
      <c r="C7" s="210"/>
    </row>
    <row r="8" spans="1:3" s="84" customFormat="1" ht="12" customHeight="1" thickBot="1" x14ac:dyDescent="0.25">
      <c r="A8" s="33" t="s">
        <v>18</v>
      </c>
      <c r="B8" s="211" t="s">
        <v>520</v>
      </c>
      <c r="C8" s="294">
        <f>SUM(C9:C19)</f>
        <v>0</v>
      </c>
    </row>
    <row r="9" spans="1:3" s="84" customFormat="1" ht="12" customHeight="1" x14ac:dyDescent="0.2">
      <c r="A9" s="415" t="s">
        <v>98</v>
      </c>
      <c r="B9" s="10" t="s">
        <v>277</v>
      </c>
      <c r="C9" s="334"/>
    </row>
    <row r="10" spans="1:3" s="84" customFormat="1" ht="12" customHeight="1" x14ac:dyDescent="0.2">
      <c r="A10" s="416" t="s">
        <v>99</v>
      </c>
      <c r="B10" s="8" t="s">
        <v>278</v>
      </c>
      <c r="C10" s="292"/>
    </row>
    <row r="11" spans="1:3" s="84" customFormat="1" ht="12" customHeight="1" x14ac:dyDescent="0.2">
      <c r="A11" s="416" t="s">
        <v>100</v>
      </c>
      <c r="B11" s="8" t="s">
        <v>279</v>
      </c>
      <c r="C11" s="292"/>
    </row>
    <row r="12" spans="1:3" s="84" customFormat="1" ht="12" customHeight="1" x14ac:dyDescent="0.2">
      <c r="A12" s="416" t="s">
        <v>101</v>
      </c>
      <c r="B12" s="8" t="s">
        <v>280</v>
      </c>
      <c r="C12" s="292"/>
    </row>
    <row r="13" spans="1:3" s="84" customFormat="1" ht="12" customHeight="1" x14ac:dyDescent="0.2">
      <c r="A13" s="416" t="s">
        <v>148</v>
      </c>
      <c r="B13" s="8" t="s">
        <v>281</v>
      </c>
      <c r="C13" s="292"/>
    </row>
    <row r="14" spans="1:3" s="84" customFormat="1" ht="12" customHeight="1" x14ac:dyDescent="0.2">
      <c r="A14" s="416" t="s">
        <v>102</v>
      </c>
      <c r="B14" s="8" t="s">
        <v>399</v>
      </c>
      <c r="C14" s="292"/>
    </row>
    <row r="15" spans="1:3" s="84" customFormat="1" ht="12" customHeight="1" x14ac:dyDescent="0.2">
      <c r="A15" s="416" t="s">
        <v>103</v>
      </c>
      <c r="B15" s="7" t="s">
        <v>400</v>
      </c>
      <c r="C15" s="292"/>
    </row>
    <row r="16" spans="1:3" s="84" customFormat="1" ht="12" customHeight="1" x14ac:dyDescent="0.2">
      <c r="A16" s="416" t="s">
        <v>113</v>
      </c>
      <c r="B16" s="8" t="s">
        <v>284</v>
      </c>
      <c r="C16" s="335"/>
    </row>
    <row r="17" spans="1:3" s="85" customFormat="1" ht="12" customHeight="1" x14ac:dyDescent="0.2">
      <c r="A17" s="416" t="s">
        <v>114</v>
      </c>
      <c r="B17" s="8" t="s">
        <v>285</v>
      </c>
      <c r="C17" s="292"/>
    </row>
    <row r="18" spans="1:3" s="85" customFormat="1" ht="12" customHeight="1" x14ac:dyDescent="0.2">
      <c r="A18" s="416" t="s">
        <v>115</v>
      </c>
      <c r="B18" s="8" t="s">
        <v>436</v>
      </c>
      <c r="C18" s="293"/>
    </row>
    <row r="19" spans="1:3" s="85" customFormat="1" ht="12" customHeight="1" thickBot="1" x14ac:dyDescent="0.25">
      <c r="A19" s="416" t="s">
        <v>116</v>
      </c>
      <c r="B19" s="7" t="s">
        <v>286</v>
      </c>
      <c r="C19" s="293"/>
    </row>
    <row r="20" spans="1:3" s="84" customFormat="1" ht="12" customHeight="1" thickBot="1" x14ac:dyDescent="0.25">
      <c r="A20" s="33" t="s">
        <v>19</v>
      </c>
      <c r="B20" s="211" t="s">
        <v>401</v>
      </c>
      <c r="C20" s="294">
        <f>SUM(C21:C23)</f>
        <v>0</v>
      </c>
    </row>
    <row r="21" spans="1:3" s="85" customFormat="1" ht="12" customHeight="1" x14ac:dyDescent="0.2">
      <c r="A21" s="416" t="s">
        <v>104</v>
      </c>
      <c r="B21" s="9" t="s">
        <v>258</v>
      </c>
      <c r="C21" s="292"/>
    </row>
    <row r="22" spans="1:3" s="85" customFormat="1" ht="12" customHeight="1" x14ac:dyDescent="0.2">
      <c r="A22" s="416" t="s">
        <v>105</v>
      </c>
      <c r="B22" s="8" t="s">
        <v>402</v>
      </c>
      <c r="C22" s="292"/>
    </row>
    <row r="23" spans="1:3" s="85" customFormat="1" ht="12" customHeight="1" x14ac:dyDescent="0.2">
      <c r="A23" s="416" t="s">
        <v>106</v>
      </c>
      <c r="B23" s="8" t="s">
        <v>403</v>
      </c>
      <c r="C23" s="292"/>
    </row>
    <row r="24" spans="1:3" s="85" customFormat="1" ht="12" customHeight="1" thickBot="1" x14ac:dyDescent="0.25">
      <c r="A24" s="416" t="s">
        <v>107</v>
      </c>
      <c r="B24" s="8" t="s">
        <v>525</v>
      </c>
      <c r="C24" s="292"/>
    </row>
    <row r="25" spans="1:3" s="85" customFormat="1" ht="12" customHeight="1" thickBot="1" x14ac:dyDescent="0.25">
      <c r="A25" s="34" t="s">
        <v>20</v>
      </c>
      <c r="B25" s="114" t="s">
        <v>174</v>
      </c>
      <c r="C25" s="319"/>
    </row>
    <row r="26" spans="1:3" s="85" customFormat="1" ht="12" customHeight="1" thickBot="1" x14ac:dyDescent="0.25">
      <c r="A26" s="34" t="s">
        <v>21</v>
      </c>
      <c r="B26" s="114" t="s">
        <v>404</v>
      </c>
      <c r="C26" s="294">
        <f>+C27+C28</f>
        <v>0</v>
      </c>
    </row>
    <row r="27" spans="1:3" s="85" customFormat="1" ht="12" customHeight="1" x14ac:dyDescent="0.2">
      <c r="A27" s="417" t="s">
        <v>268</v>
      </c>
      <c r="B27" s="418" t="s">
        <v>402</v>
      </c>
      <c r="C27" s="65"/>
    </row>
    <row r="28" spans="1:3" s="85" customFormat="1" ht="12" customHeight="1" x14ac:dyDescent="0.2">
      <c r="A28" s="417" t="s">
        <v>269</v>
      </c>
      <c r="B28" s="419" t="s">
        <v>405</v>
      </c>
      <c r="C28" s="295"/>
    </row>
    <row r="29" spans="1:3" s="85" customFormat="1" ht="12" customHeight="1" thickBot="1" x14ac:dyDescent="0.25">
      <c r="A29" s="416" t="s">
        <v>270</v>
      </c>
      <c r="B29" s="129" t="s">
        <v>526</v>
      </c>
      <c r="C29" s="72"/>
    </row>
    <row r="30" spans="1:3" s="85" customFormat="1" ht="12" customHeight="1" thickBot="1" x14ac:dyDescent="0.25">
      <c r="A30" s="34" t="s">
        <v>22</v>
      </c>
      <c r="B30" s="114" t="s">
        <v>406</v>
      </c>
      <c r="C30" s="294">
        <f>+C31+C32+C33</f>
        <v>0</v>
      </c>
    </row>
    <row r="31" spans="1:3" s="85" customFormat="1" ht="12" customHeight="1" x14ac:dyDescent="0.2">
      <c r="A31" s="417" t="s">
        <v>91</v>
      </c>
      <c r="B31" s="418" t="s">
        <v>291</v>
      </c>
      <c r="C31" s="65"/>
    </row>
    <row r="32" spans="1:3" s="85" customFormat="1" ht="12" customHeight="1" x14ac:dyDescent="0.2">
      <c r="A32" s="417" t="s">
        <v>92</v>
      </c>
      <c r="B32" s="419" t="s">
        <v>292</v>
      </c>
      <c r="C32" s="295"/>
    </row>
    <row r="33" spans="1:3" s="85" customFormat="1" ht="12" customHeight="1" thickBot="1" x14ac:dyDescent="0.25">
      <c r="A33" s="416" t="s">
        <v>93</v>
      </c>
      <c r="B33" s="129" t="s">
        <v>293</v>
      </c>
      <c r="C33" s="72"/>
    </row>
    <row r="34" spans="1:3" s="84" customFormat="1" ht="12" customHeight="1" thickBot="1" x14ac:dyDescent="0.25">
      <c r="A34" s="34" t="s">
        <v>23</v>
      </c>
      <c r="B34" s="114" t="s">
        <v>376</v>
      </c>
      <c r="C34" s="319"/>
    </row>
    <row r="35" spans="1:3" s="84" customFormat="1" ht="12" customHeight="1" thickBot="1" x14ac:dyDescent="0.25">
      <c r="A35" s="34" t="s">
        <v>24</v>
      </c>
      <c r="B35" s="114" t="s">
        <v>407</v>
      </c>
      <c r="C35" s="336"/>
    </row>
    <row r="36" spans="1:3" s="84" customFormat="1" ht="12" customHeight="1" thickBot="1" x14ac:dyDescent="0.25">
      <c r="A36" s="33" t="s">
        <v>25</v>
      </c>
      <c r="B36" s="114" t="s">
        <v>527</v>
      </c>
      <c r="C36" s="337">
        <f>+C8+C20+C25+C26+C30+C34+C35</f>
        <v>0</v>
      </c>
    </row>
    <row r="37" spans="1:3" s="84" customFormat="1" ht="12" customHeight="1" thickBot="1" x14ac:dyDescent="0.25">
      <c r="A37" s="212" t="s">
        <v>26</v>
      </c>
      <c r="B37" s="114" t="s">
        <v>409</v>
      </c>
      <c r="C37" s="337">
        <f>+C38+C39+C40</f>
        <v>0</v>
      </c>
    </row>
    <row r="38" spans="1:3" s="84" customFormat="1" ht="12" customHeight="1" x14ac:dyDescent="0.2">
      <c r="A38" s="417" t="s">
        <v>410</v>
      </c>
      <c r="B38" s="418" t="s">
        <v>236</v>
      </c>
      <c r="C38" s="65"/>
    </row>
    <row r="39" spans="1:3" s="84" customFormat="1" ht="12" customHeight="1" x14ac:dyDescent="0.2">
      <c r="A39" s="417" t="s">
        <v>411</v>
      </c>
      <c r="B39" s="419" t="s">
        <v>2</v>
      </c>
      <c r="C39" s="295"/>
    </row>
    <row r="40" spans="1:3" s="85" customFormat="1" ht="12" customHeight="1" thickBot="1" x14ac:dyDescent="0.25">
      <c r="A40" s="416" t="s">
        <v>412</v>
      </c>
      <c r="B40" s="129" t="s">
        <v>413</v>
      </c>
      <c r="C40" s="72"/>
    </row>
    <row r="41" spans="1:3" s="85" customFormat="1" ht="15.2" customHeight="1" thickBot="1" x14ac:dyDescent="0.25">
      <c r="A41" s="212" t="s">
        <v>27</v>
      </c>
      <c r="B41" s="213" t="s">
        <v>414</v>
      </c>
      <c r="C41" s="340">
        <f>+C36+C37</f>
        <v>0</v>
      </c>
    </row>
    <row r="42" spans="1:3" s="85" customFormat="1" ht="15.2" customHeight="1" x14ac:dyDescent="0.2">
      <c r="A42" s="214"/>
      <c r="B42" s="215"/>
      <c r="C42" s="338"/>
    </row>
    <row r="43" spans="1:3" ht="13.5" thickBot="1" x14ac:dyDescent="0.25">
      <c r="A43" s="216"/>
      <c r="B43" s="217"/>
      <c r="C43" s="339"/>
    </row>
    <row r="44" spans="1:3" s="56" customFormat="1" ht="16.5" customHeight="1" thickBot="1" x14ac:dyDescent="0.25">
      <c r="A44" s="218"/>
      <c r="B44" s="219" t="s">
        <v>57</v>
      </c>
      <c r="C44" s="340"/>
    </row>
    <row r="45" spans="1:3" s="86" customFormat="1" ht="12" customHeight="1" thickBot="1" x14ac:dyDescent="0.25">
      <c r="A45" s="34" t="s">
        <v>18</v>
      </c>
      <c r="B45" s="114" t="s">
        <v>415</v>
      </c>
      <c r="C45" s="294">
        <f>SUM(C46:C50)</f>
        <v>0</v>
      </c>
    </row>
    <row r="46" spans="1:3" ht="12" customHeight="1" x14ac:dyDescent="0.2">
      <c r="A46" s="416" t="s">
        <v>98</v>
      </c>
      <c r="B46" s="9" t="s">
        <v>49</v>
      </c>
      <c r="C46" s="65"/>
    </row>
    <row r="47" spans="1:3" ht="12" customHeight="1" x14ac:dyDescent="0.2">
      <c r="A47" s="416" t="s">
        <v>99</v>
      </c>
      <c r="B47" s="8" t="s">
        <v>183</v>
      </c>
      <c r="C47" s="68"/>
    </row>
    <row r="48" spans="1:3" ht="12" customHeight="1" x14ac:dyDescent="0.2">
      <c r="A48" s="416" t="s">
        <v>100</v>
      </c>
      <c r="B48" s="8" t="s">
        <v>140</v>
      </c>
      <c r="C48" s="68"/>
    </row>
    <row r="49" spans="1:3" ht="12" customHeight="1" x14ac:dyDescent="0.2">
      <c r="A49" s="416" t="s">
        <v>101</v>
      </c>
      <c r="B49" s="8" t="s">
        <v>184</v>
      </c>
      <c r="C49" s="68"/>
    </row>
    <row r="50" spans="1:3" ht="12" customHeight="1" thickBot="1" x14ac:dyDescent="0.25">
      <c r="A50" s="416" t="s">
        <v>148</v>
      </c>
      <c r="B50" s="8" t="s">
        <v>185</v>
      </c>
      <c r="C50" s="68"/>
    </row>
    <row r="51" spans="1:3" ht="12" customHeight="1" thickBot="1" x14ac:dyDescent="0.25">
      <c r="A51" s="34" t="s">
        <v>19</v>
      </c>
      <c r="B51" s="114" t="s">
        <v>416</v>
      </c>
      <c r="C51" s="294">
        <f>SUM(C52:C54)</f>
        <v>0</v>
      </c>
    </row>
    <row r="52" spans="1:3" s="86" customFormat="1" ht="12" customHeight="1" x14ac:dyDescent="0.2">
      <c r="A52" s="416" t="s">
        <v>104</v>
      </c>
      <c r="B52" s="9" t="s">
        <v>230</v>
      </c>
      <c r="C52" s="65"/>
    </row>
    <row r="53" spans="1:3" ht="12" customHeight="1" x14ac:dyDescent="0.2">
      <c r="A53" s="416" t="s">
        <v>105</v>
      </c>
      <c r="B53" s="8" t="s">
        <v>187</v>
      </c>
      <c r="C53" s="68"/>
    </row>
    <row r="54" spans="1:3" ht="12" customHeight="1" x14ac:dyDescent="0.2">
      <c r="A54" s="416" t="s">
        <v>106</v>
      </c>
      <c r="B54" s="8" t="s">
        <v>58</v>
      </c>
      <c r="C54" s="68"/>
    </row>
    <row r="55" spans="1:3" ht="12" customHeight="1" thickBot="1" x14ac:dyDescent="0.25">
      <c r="A55" s="416" t="s">
        <v>107</v>
      </c>
      <c r="B55" s="8" t="s">
        <v>524</v>
      </c>
      <c r="C55" s="68"/>
    </row>
    <row r="56" spans="1:3" ht="15.2" customHeight="1" thickBot="1" x14ac:dyDescent="0.25">
      <c r="A56" s="34" t="s">
        <v>20</v>
      </c>
      <c r="B56" s="114" t="s">
        <v>13</v>
      </c>
      <c r="C56" s="319"/>
    </row>
    <row r="57" spans="1:3" ht="13.5" thickBot="1" x14ac:dyDescent="0.25">
      <c r="A57" s="34" t="s">
        <v>21</v>
      </c>
      <c r="B57" s="220" t="s">
        <v>529</v>
      </c>
      <c r="C57" s="341">
        <f>+C45+C51+C56</f>
        <v>0</v>
      </c>
    </row>
    <row r="58" spans="1:3" ht="15.2" customHeight="1" thickBot="1" x14ac:dyDescent="0.25">
      <c r="C58" s="585">
        <f>C41-C57</f>
        <v>0</v>
      </c>
    </row>
    <row r="59" spans="1:3" ht="14.45" customHeight="1" thickBot="1" x14ac:dyDescent="0.25">
      <c r="A59" s="222" t="s">
        <v>519</v>
      </c>
      <c r="B59" s="223"/>
      <c r="C59" s="111"/>
    </row>
    <row r="60" spans="1:3" ht="13.5" thickBot="1" x14ac:dyDescent="0.25">
      <c r="A60" s="222" t="s">
        <v>206</v>
      </c>
      <c r="B60" s="223"/>
      <c r="C60" s="111"/>
    </row>
  </sheetData>
  <sheetProtection sheet="1" formatCells="0"/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scale="75" orientation="portrait" verticalDpi="3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92D050"/>
  </sheetPr>
  <dimension ref="A2:G29"/>
  <sheetViews>
    <sheetView topLeftCell="A4" zoomScale="120" zoomScaleNormal="120" workbookViewId="0">
      <selection activeCell="L21" sqref="L21"/>
    </sheetView>
  </sheetViews>
  <sheetFormatPr defaultRowHeight="12.75" x14ac:dyDescent="0.2"/>
  <cols>
    <col min="1" max="1" width="5.5" customWidth="1"/>
    <col min="2" max="2" width="33.1640625" customWidth="1"/>
    <col min="3" max="3" width="12.33203125" customWidth="1"/>
    <col min="4" max="4" width="11.5" customWidth="1"/>
    <col min="5" max="5" width="11.33203125" customWidth="1"/>
    <col min="6" max="6" width="11" customWidth="1"/>
    <col min="7" max="7" width="14.33203125" customWidth="1"/>
  </cols>
  <sheetData>
    <row r="2" spans="1:7" ht="15" x14ac:dyDescent="0.25">
      <c r="B2" s="734" t="str">
        <f>CONCATENATE("10. melléklet ",ALAPADATOK!A7," ",ALAPADATOK!B7," ",ALAPADATOK!C7," ",ALAPADATOK!D7," ",ALAPADATOK!E7," ",ALAPADATOK!F7," ",ALAPADATOK!G7," ",ALAPADATOK!H7)</f>
        <v>10. melléklet a 2 / 2019 ( II.15. ) önkormányzati rendelethez</v>
      </c>
      <c r="C2" s="734"/>
      <c r="D2" s="734"/>
      <c r="E2" s="734"/>
      <c r="F2" s="734"/>
      <c r="G2" s="734"/>
    </row>
    <row r="4" spans="1:7" ht="43.5" customHeight="1" x14ac:dyDescent="0.25">
      <c r="A4" s="733" t="s">
        <v>3</v>
      </c>
      <c r="B4" s="733"/>
      <c r="C4" s="733"/>
      <c r="D4" s="733"/>
      <c r="E4" s="733"/>
      <c r="F4" s="733"/>
      <c r="G4" s="733"/>
    </row>
    <row r="6" spans="1:7" s="146" customFormat="1" ht="27.2" customHeight="1" x14ac:dyDescent="0.25">
      <c r="A6" s="643" t="s">
        <v>210</v>
      </c>
      <c r="C6" s="732" t="s">
        <v>211</v>
      </c>
      <c r="D6" s="732"/>
      <c r="E6" s="732"/>
      <c r="F6" s="732"/>
      <c r="G6" s="732"/>
    </row>
    <row r="7" spans="1:7" s="146" customFormat="1" ht="15.75" x14ac:dyDescent="0.25"/>
    <row r="8" spans="1:7" s="146" customFormat="1" ht="24.75" customHeight="1" x14ac:dyDescent="0.25">
      <c r="A8" s="643" t="s">
        <v>212</v>
      </c>
      <c r="C8" s="732" t="s">
        <v>211</v>
      </c>
      <c r="D8" s="732"/>
      <c r="E8" s="732"/>
      <c r="F8" s="732"/>
    </row>
    <row r="9" spans="1:7" s="147" customFormat="1" x14ac:dyDescent="0.2"/>
    <row r="10" spans="1:7" s="148" customFormat="1" ht="15.2" customHeight="1" x14ac:dyDescent="0.25">
      <c r="A10" s="239" t="s">
        <v>566</v>
      </c>
      <c r="B10" s="238"/>
      <c r="C10" s="238"/>
      <c r="D10" s="238"/>
      <c r="E10" s="238"/>
      <c r="F10" s="238"/>
      <c r="G10" s="238"/>
    </row>
    <row r="11" spans="1:7" s="148" customFormat="1" ht="15.2" customHeight="1" thickBot="1" x14ac:dyDescent="0.3">
      <c r="A11" s="239" t="s">
        <v>213</v>
      </c>
      <c r="B11" s="238"/>
      <c r="C11" s="238"/>
      <c r="D11" s="238"/>
      <c r="E11" s="238"/>
      <c r="F11" s="238"/>
      <c r="G11" s="630" t="str">
        <f>'KV_9.3.3.sz.mell'!C4</f>
        <v>Forintban!</v>
      </c>
    </row>
    <row r="12" spans="1:7" s="64" customFormat="1" ht="42" customHeight="1" thickBot="1" x14ac:dyDescent="0.25">
      <c r="A12" s="63" t="s">
        <v>16</v>
      </c>
      <c r="B12" s="174" t="s">
        <v>214</v>
      </c>
      <c r="C12" s="174" t="s">
        <v>215</v>
      </c>
      <c r="D12" s="174" t="s">
        <v>216</v>
      </c>
      <c r="E12" s="174" t="s">
        <v>217</v>
      </c>
      <c r="F12" s="174" t="s">
        <v>218</v>
      </c>
      <c r="G12" s="175" t="s">
        <v>53</v>
      </c>
    </row>
    <row r="13" spans="1:7" ht="24" customHeight="1" x14ac:dyDescent="0.2">
      <c r="A13" s="225" t="s">
        <v>18</v>
      </c>
      <c r="B13" s="181" t="s">
        <v>219</v>
      </c>
      <c r="C13" s="149"/>
      <c r="D13" s="149"/>
      <c r="E13" s="149"/>
      <c r="F13" s="149"/>
      <c r="G13" s="226">
        <f>SUM(C13:F13)</f>
        <v>0</v>
      </c>
    </row>
    <row r="14" spans="1:7" ht="24" customHeight="1" x14ac:dyDescent="0.2">
      <c r="A14" s="227" t="s">
        <v>19</v>
      </c>
      <c r="B14" s="182" t="s">
        <v>220</v>
      </c>
      <c r="C14" s="150"/>
      <c r="D14" s="150"/>
      <c r="E14" s="150"/>
      <c r="F14" s="150"/>
      <c r="G14" s="228">
        <f t="shared" ref="G14:G19" si="0">SUM(C14:F14)</f>
        <v>0</v>
      </c>
    </row>
    <row r="15" spans="1:7" ht="24" customHeight="1" x14ac:dyDescent="0.2">
      <c r="A15" s="227" t="s">
        <v>20</v>
      </c>
      <c r="B15" s="182" t="s">
        <v>221</v>
      </c>
      <c r="C15" s="150"/>
      <c r="D15" s="150"/>
      <c r="E15" s="150"/>
      <c r="F15" s="150"/>
      <c r="G15" s="228">
        <f t="shared" si="0"/>
        <v>0</v>
      </c>
    </row>
    <row r="16" spans="1:7" ht="24" customHeight="1" x14ac:dyDescent="0.2">
      <c r="A16" s="227" t="s">
        <v>21</v>
      </c>
      <c r="B16" s="182" t="s">
        <v>222</v>
      </c>
      <c r="C16" s="150"/>
      <c r="D16" s="150"/>
      <c r="E16" s="150"/>
      <c r="F16" s="150"/>
      <c r="G16" s="228">
        <f t="shared" si="0"/>
        <v>0</v>
      </c>
    </row>
    <row r="17" spans="1:7" ht="24" customHeight="1" x14ac:dyDescent="0.2">
      <c r="A17" s="227" t="s">
        <v>22</v>
      </c>
      <c r="B17" s="182" t="s">
        <v>223</v>
      </c>
      <c r="C17" s="150"/>
      <c r="D17" s="150"/>
      <c r="E17" s="150"/>
      <c r="F17" s="150"/>
      <c r="G17" s="228">
        <f t="shared" si="0"/>
        <v>0</v>
      </c>
    </row>
    <row r="18" spans="1:7" ht="24" customHeight="1" thickBot="1" x14ac:dyDescent="0.25">
      <c r="A18" s="229" t="s">
        <v>23</v>
      </c>
      <c r="B18" s="230" t="s">
        <v>224</v>
      </c>
      <c r="C18" s="151"/>
      <c r="D18" s="151"/>
      <c r="E18" s="151"/>
      <c r="F18" s="151"/>
      <c r="G18" s="231">
        <f t="shared" si="0"/>
        <v>0</v>
      </c>
    </row>
    <row r="19" spans="1:7" s="152" customFormat="1" ht="24" customHeight="1" thickBot="1" x14ac:dyDescent="0.25">
      <c r="A19" s="232" t="s">
        <v>24</v>
      </c>
      <c r="B19" s="233" t="s">
        <v>53</v>
      </c>
      <c r="C19" s="234">
        <f>SUM(C13:C18)</f>
        <v>0</v>
      </c>
      <c r="D19" s="234">
        <f>SUM(D13:D18)</f>
        <v>0</v>
      </c>
      <c r="E19" s="234">
        <f>SUM(E13:E18)</f>
        <v>0</v>
      </c>
      <c r="F19" s="234">
        <f>SUM(F13:F18)</f>
        <v>0</v>
      </c>
      <c r="G19" s="235">
        <f t="shared" si="0"/>
        <v>0</v>
      </c>
    </row>
    <row r="20" spans="1:7" s="147" customFormat="1" x14ac:dyDescent="0.2">
      <c r="A20"/>
      <c r="B20"/>
      <c r="C20"/>
      <c r="D20"/>
      <c r="E20"/>
      <c r="F20"/>
      <c r="G20"/>
    </row>
    <row r="21" spans="1:7" s="147" customFormat="1" x14ac:dyDescent="0.2">
      <c r="A21"/>
      <c r="B21"/>
      <c r="C21"/>
      <c r="D21"/>
      <c r="E21"/>
      <c r="F21"/>
      <c r="G21"/>
    </row>
    <row r="22" spans="1:7" s="147" customFormat="1" x14ac:dyDescent="0.2">
      <c r="A22"/>
      <c r="B22"/>
      <c r="C22"/>
      <c r="D22"/>
      <c r="E22"/>
      <c r="F22"/>
      <c r="G22"/>
    </row>
    <row r="23" spans="1:7" s="147" customFormat="1" ht="15.75" x14ac:dyDescent="0.25">
      <c r="A23" s="146" t="str">
        <f>+CONCATENATE("......................, ",LEFT(KV_ÖSSZEFÜGGÉSEK!A5,4),". .......................... hó ..... nap")</f>
        <v>......................, 2019. .......................... hó ..... nap</v>
      </c>
      <c r="F23"/>
      <c r="G23"/>
    </row>
    <row r="24" spans="1:7" s="147" customFormat="1" x14ac:dyDescent="0.2">
      <c r="F24"/>
      <c r="G24"/>
    </row>
    <row r="26" spans="1:7" x14ac:dyDescent="0.2">
      <c r="C26" s="147"/>
      <c r="D26" s="147"/>
      <c r="E26" s="147"/>
      <c r="F26" s="147"/>
    </row>
    <row r="27" spans="1:7" ht="13.5" x14ac:dyDescent="0.25">
      <c r="C27" s="236"/>
      <c r="D27" s="237" t="s">
        <v>225</v>
      </c>
      <c r="E27" s="237"/>
      <c r="F27" s="236"/>
    </row>
    <row r="28" spans="1:7" ht="13.5" x14ac:dyDescent="0.25">
      <c r="D28" s="153"/>
      <c r="E28" s="153"/>
    </row>
    <row r="29" spans="1:7" ht="13.5" x14ac:dyDescent="0.25">
      <c r="D29" s="153"/>
      <c r="E29" s="153"/>
    </row>
  </sheetData>
  <sheetProtection sheet="1"/>
  <mergeCells count="4">
    <mergeCell ref="C6:G6"/>
    <mergeCell ref="C8:F8"/>
    <mergeCell ref="A4:G4"/>
    <mergeCell ref="B2:G2"/>
  </mergeCells>
  <phoneticPr fontId="29" type="noConversion"/>
  <printOptions horizontalCentered="1"/>
  <pageMargins left="0.78740157480314965" right="0.78740157480314965" top="1.1417322834645669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92D050"/>
  </sheetPr>
  <dimension ref="A1:G170"/>
  <sheetViews>
    <sheetView topLeftCell="A121" zoomScale="80" zoomScaleNormal="80" zoomScaleSheetLayoutView="100" workbookViewId="0">
      <selection activeCell="E119" sqref="E119"/>
    </sheetView>
  </sheetViews>
  <sheetFormatPr defaultRowHeight="15.75" x14ac:dyDescent="0.25"/>
  <cols>
    <col min="1" max="1" width="9" style="36" customWidth="1"/>
    <col min="2" max="2" width="75.83203125" style="36" customWidth="1"/>
    <col min="3" max="3" width="15.5" style="356" customWidth="1"/>
    <col min="4" max="5" width="15.5" style="36" customWidth="1"/>
    <col min="6" max="6" width="9" style="36" customWidth="1"/>
    <col min="7" max="16384" width="9.33203125" style="36"/>
  </cols>
  <sheetData>
    <row r="1" spans="1:5" ht="14.45" customHeight="1" x14ac:dyDescent="0.25">
      <c r="A1" s="586"/>
      <c r="B1" s="586"/>
      <c r="C1" s="590"/>
      <c r="D1" s="586"/>
      <c r="E1" s="619" t="str">
        <f>CONCATENATE("1. tájékoztató tábla ",ALAPADATOK!A7," ",ALAPADATOK!B7," ",ALAPADATOK!C7," ",ALAPADATOK!D7," ",ALAPADATOK!E7," ",ALAPADATOK!F7," ",ALAPADATOK!G7," ",ALAPADATOK!H7)</f>
        <v>1. tájékoztató tábla a 2 / 2019 ( II.15. ) önkormányzati rendelethez</v>
      </c>
    </row>
    <row r="2" spans="1:5" x14ac:dyDescent="0.25">
      <c r="A2" s="735" t="str">
        <f>CONCATENATE(ALAPADATOK!A3)</f>
        <v>DABAS VÁROS ÖNKORMÁNYZATA</v>
      </c>
      <c r="B2" s="735"/>
      <c r="C2" s="736"/>
      <c r="D2" s="735"/>
      <c r="E2" s="735"/>
    </row>
    <row r="3" spans="1:5" x14ac:dyDescent="0.25">
      <c r="A3" s="735" t="s">
        <v>603</v>
      </c>
      <c r="B3" s="735"/>
      <c r="C3" s="736"/>
      <c r="D3" s="735"/>
      <c r="E3" s="735"/>
    </row>
    <row r="4" spans="1:5" ht="15.95" customHeight="1" x14ac:dyDescent="0.25">
      <c r="A4" s="681" t="s">
        <v>15</v>
      </c>
      <c r="B4" s="681"/>
      <c r="C4" s="681"/>
      <c r="D4" s="681"/>
      <c r="E4" s="681"/>
    </row>
    <row r="5" spans="1:5" ht="15.95" customHeight="1" thickBot="1" x14ac:dyDescent="0.3">
      <c r="A5" s="682" t="s">
        <v>152</v>
      </c>
      <c r="B5" s="682"/>
      <c r="C5" s="590"/>
      <c r="D5" s="620"/>
      <c r="E5" s="631" t="str">
        <f>'KV_10.sz.mell'!G11</f>
        <v>Forintban!</v>
      </c>
    </row>
    <row r="6" spans="1:5" ht="30.75" customHeight="1" thickBot="1" x14ac:dyDescent="0.3">
      <c r="A6" s="591" t="s">
        <v>69</v>
      </c>
      <c r="B6" s="592" t="s">
        <v>17</v>
      </c>
      <c r="C6" s="592" t="str">
        <f>+CONCATENATE(LEFT(KV_ÖSSZEFÜGGÉSEK!A5,4)-2,". évi tény")</f>
        <v>2017. évi tény</v>
      </c>
      <c r="D6" s="632" t="str">
        <f>+CONCATENATE(LEFT(KV_ÖSSZEFÜGGÉSEK!A5,4)-1,". évi várható")</f>
        <v>2018. évi várható</v>
      </c>
      <c r="E6" s="633" t="str">
        <f>+'KV_1.1.sz.mell.'!C8</f>
        <v>2019. évi előirányzat</v>
      </c>
    </row>
    <row r="7" spans="1:5" s="37" customFormat="1" ht="12" customHeight="1" thickBot="1" x14ac:dyDescent="0.25">
      <c r="A7" s="30" t="s">
        <v>493</v>
      </c>
      <c r="B7" s="31" t="s">
        <v>494</v>
      </c>
      <c r="C7" s="31" t="s">
        <v>495</v>
      </c>
      <c r="D7" s="31" t="s">
        <v>497</v>
      </c>
      <c r="E7" s="413" t="s">
        <v>496</v>
      </c>
    </row>
    <row r="8" spans="1:5" s="1" customFormat="1" ht="12" customHeight="1" thickBot="1" x14ac:dyDescent="0.25">
      <c r="A8" s="20" t="s">
        <v>18</v>
      </c>
      <c r="B8" s="21" t="s">
        <v>252</v>
      </c>
      <c r="C8" s="369">
        <f>+C9+C10+C11+C12+C13+C14</f>
        <v>902911985</v>
      </c>
      <c r="D8" s="369">
        <f>+D9+D10+D11+D12+D13+D14</f>
        <v>901101450</v>
      </c>
      <c r="E8" s="240">
        <f>+E9+E10+E11+E12+E13+E14</f>
        <v>905656407</v>
      </c>
    </row>
    <row r="9" spans="1:5" s="1" customFormat="1" ht="12" customHeight="1" x14ac:dyDescent="0.2">
      <c r="A9" s="15" t="s">
        <v>98</v>
      </c>
      <c r="B9" s="385" t="s">
        <v>253</v>
      </c>
      <c r="C9" s="371">
        <v>186845874</v>
      </c>
      <c r="D9" s="371">
        <v>175125470</v>
      </c>
      <c r="E9" s="242">
        <v>172534022</v>
      </c>
    </row>
    <row r="10" spans="1:5" s="1" customFormat="1" ht="12" customHeight="1" x14ac:dyDescent="0.2">
      <c r="A10" s="14" t="s">
        <v>99</v>
      </c>
      <c r="B10" s="386" t="s">
        <v>254</v>
      </c>
      <c r="C10" s="370">
        <v>406963726</v>
      </c>
      <c r="D10" s="370">
        <v>415139869</v>
      </c>
      <c r="E10" s="241">
        <v>437309484</v>
      </c>
    </row>
    <row r="11" spans="1:5" s="1" customFormat="1" ht="12" customHeight="1" x14ac:dyDescent="0.2">
      <c r="A11" s="14" t="s">
        <v>100</v>
      </c>
      <c r="B11" s="386" t="s">
        <v>255</v>
      </c>
      <c r="C11" s="370">
        <v>261060960</v>
      </c>
      <c r="D11" s="370">
        <v>275535258</v>
      </c>
      <c r="E11" s="241">
        <v>275225961</v>
      </c>
    </row>
    <row r="12" spans="1:5" s="1" customFormat="1" ht="12" customHeight="1" x14ac:dyDescent="0.2">
      <c r="A12" s="14" t="s">
        <v>101</v>
      </c>
      <c r="B12" s="386" t="s">
        <v>256</v>
      </c>
      <c r="C12" s="370">
        <v>22357756</v>
      </c>
      <c r="D12" s="370">
        <v>23976925</v>
      </c>
      <c r="E12" s="241">
        <v>20586940</v>
      </c>
    </row>
    <row r="13" spans="1:5" s="1" customFormat="1" ht="12" customHeight="1" x14ac:dyDescent="0.2">
      <c r="A13" s="14" t="s">
        <v>148</v>
      </c>
      <c r="B13" s="270" t="s">
        <v>432</v>
      </c>
      <c r="C13" s="370">
        <v>25683669</v>
      </c>
      <c r="D13" s="370">
        <v>11323928</v>
      </c>
      <c r="E13" s="241"/>
    </row>
    <row r="14" spans="1:5" s="1" customFormat="1" ht="12" customHeight="1" thickBot="1" x14ac:dyDescent="0.25">
      <c r="A14" s="16" t="s">
        <v>102</v>
      </c>
      <c r="B14" s="271" t="s">
        <v>433</v>
      </c>
      <c r="C14" s="370"/>
      <c r="D14" s="370"/>
      <c r="E14" s="241"/>
    </row>
    <row r="15" spans="1:5" s="1" customFormat="1" ht="12" customHeight="1" thickBot="1" x14ac:dyDescent="0.25">
      <c r="A15" s="20" t="s">
        <v>19</v>
      </c>
      <c r="B15" s="269" t="s">
        <v>257</v>
      </c>
      <c r="C15" s="369">
        <f>+C16+C17+C18+C19+C20</f>
        <v>1102348846</v>
      </c>
      <c r="D15" s="369">
        <f>+D16+D17+D18+D19+D20</f>
        <v>1174716589</v>
      </c>
      <c r="E15" s="240">
        <f>+E16+E17+E18+E19+E20</f>
        <v>997850000</v>
      </c>
    </row>
    <row r="16" spans="1:5" s="1" customFormat="1" ht="12" customHeight="1" x14ac:dyDescent="0.2">
      <c r="A16" s="15" t="s">
        <v>104</v>
      </c>
      <c r="B16" s="385" t="s">
        <v>258</v>
      </c>
      <c r="C16" s="371">
        <v>24941667</v>
      </c>
      <c r="D16" s="371">
        <v>23735309</v>
      </c>
      <c r="E16" s="242"/>
    </row>
    <row r="17" spans="1:5" s="1" customFormat="1" ht="12" customHeight="1" x14ac:dyDescent="0.2">
      <c r="A17" s="14" t="s">
        <v>105</v>
      </c>
      <c r="B17" s="386" t="s">
        <v>259</v>
      </c>
      <c r="C17" s="370"/>
      <c r="D17" s="370"/>
      <c r="E17" s="241"/>
    </row>
    <row r="18" spans="1:5" s="1" customFormat="1" ht="12" customHeight="1" x14ac:dyDescent="0.2">
      <c r="A18" s="14" t="s">
        <v>106</v>
      </c>
      <c r="B18" s="386" t="s">
        <v>422</v>
      </c>
      <c r="C18" s="370"/>
      <c r="D18" s="370"/>
      <c r="E18" s="241"/>
    </row>
    <row r="19" spans="1:5" s="1" customFormat="1" ht="12" customHeight="1" x14ac:dyDescent="0.2">
      <c r="A19" s="14" t="s">
        <v>107</v>
      </c>
      <c r="B19" s="386" t="s">
        <v>423</v>
      </c>
      <c r="C19" s="370"/>
      <c r="D19" s="370"/>
      <c r="E19" s="241"/>
    </row>
    <row r="20" spans="1:5" s="1" customFormat="1" ht="12" customHeight="1" x14ac:dyDescent="0.2">
      <c r="A20" s="14" t="s">
        <v>108</v>
      </c>
      <c r="B20" s="386" t="s">
        <v>260</v>
      </c>
      <c r="C20" s="370">
        <v>1077407179</v>
      </c>
      <c r="D20" s="370">
        <v>1150981280</v>
      </c>
      <c r="E20" s="241">
        <v>997850000</v>
      </c>
    </row>
    <row r="21" spans="1:5" s="1" customFormat="1" ht="12" customHeight="1" thickBot="1" x14ac:dyDescent="0.25">
      <c r="A21" s="16" t="s">
        <v>117</v>
      </c>
      <c r="B21" s="271" t="s">
        <v>261</v>
      </c>
      <c r="C21" s="372"/>
      <c r="D21" s="372"/>
      <c r="E21" s="243"/>
    </row>
    <row r="22" spans="1:5" s="1" customFormat="1" ht="12" customHeight="1" thickBot="1" x14ac:dyDescent="0.25">
      <c r="A22" s="20" t="s">
        <v>20</v>
      </c>
      <c r="B22" s="21" t="s">
        <v>262</v>
      </c>
      <c r="C22" s="369">
        <f>+C23+C24+C25+C26+C27</f>
        <v>440578391</v>
      </c>
      <c r="D22" s="369">
        <f>+D23+D24+D25+D26+D27</f>
        <v>214318682</v>
      </c>
      <c r="E22" s="240">
        <f>+E23+E24+E25+E26+E27</f>
        <v>384801977</v>
      </c>
    </row>
    <row r="23" spans="1:5" s="1" customFormat="1" ht="12" customHeight="1" x14ac:dyDescent="0.2">
      <c r="A23" s="15" t="s">
        <v>87</v>
      </c>
      <c r="B23" s="385" t="s">
        <v>263</v>
      </c>
      <c r="C23" s="371">
        <v>301976000</v>
      </c>
      <c r="D23" s="371">
        <v>30911000</v>
      </c>
      <c r="E23" s="242"/>
    </row>
    <row r="24" spans="1:5" s="1" customFormat="1" ht="12" customHeight="1" x14ac:dyDescent="0.2">
      <c r="A24" s="14" t="s">
        <v>88</v>
      </c>
      <c r="B24" s="386" t="s">
        <v>264</v>
      </c>
      <c r="C24" s="370"/>
      <c r="D24" s="370"/>
      <c r="E24" s="241"/>
    </row>
    <row r="25" spans="1:5" s="1" customFormat="1" ht="12" customHeight="1" x14ac:dyDescent="0.2">
      <c r="A25" s="14" t="s">
        <v>89</v>
      </c>
      <c r="B25" s="386" t="s">
        <v>424</v>
      </c>
      <c r="C25" s="370"/>
      <c r="D25" s="370"/>
      <c r="E25" s="241"/>
    </row>
    <row r="26" spans="1:5" s="1" customFormat="1" ht="12" customHeight="1" x14ac:dyDescent="0.2">
      <c r="A26" s="14" t="s">
        <v>90</v>
      </c>
      <c r="B26" s="386" t="s">
        <v>425</v>
      </c>
      <c r="C26" s="370"/>
      <c r="D26" s="370"/>
      <c r="E26" s="241"/>
    </row>
    <row r="27" spans="1:5" s="1" customFormat="1" ht="12" customHeight="1" x14ac:dyDescent="0.2">
      <c r="A27" s="14" t="s">
        <v>171</v>
      </c>
      <c r="B27" s="386" t="s">
        <v>265</v>
      </c>
      <c r="C27" s="370">
        <v>138602391</v>
      </c>
      <c r="D27" s="370">
        <v>183407682</v>
      </c>
      <c r="E27" s="241">
        <v>384801977</v>
      </c>
    </row>
    <row r="28" spans="1:5" s="1" customFormat="1" ht="12" customHeight="1" thickBot="1" x14ac:dyDescent="0.25">
      <c r="A28" s="16" t="s">
        <v>172</v>
      </c>
      <c r="B28" s="387" t="s">
        <v>266</v>
      </c>
      <c r="C28" s="372"/>
      <c r="D28" s="372"/>
      <c r="E28" s="243"/>
    </row>
    <row r="29" spans="1:5" s="1" customFormat="1" ht="12" customHeight="1" thickBot="1" x14ac:dyDescent="0.25">
      <c r="A29" s="20" t="s">
        <v>173</v>
      </c>
      <c r="B29" s="21" t="s">
        <v>267</v>
      </c>
      <c r="C29" s="376">
        <f>SUM(C30:C36)</f>
        <v>977726846</v>
      </c>
      <c r="D29" s="376">
        <f>SUM(D30:D36)</f>
        <v>1172934405</v>
      </c>
      <c r="E29" s="412">
        <f>SUM(E30:E36)</f>
        <v>1190000000</v>
      </c>
    </row>
    <row r="30" spans="1:5" s="1" customFormat="1" ht="12" customHeight="1" x14ac:dyDescent="0.2">
      <c r="A30" s="15" t="s">
        <v>268</v>
      </c>
      <c r="B30" s="385" t="s">
        <v>555</v>
      </c>
      <c r="C30" s="371">
        <v>78711768</v>
      </c>
      <c r="D30" s="371">
        <v>76272103</v>
      </c>
      <c r="E30" s="275">
        <v>81000000</v>
      </c>
    </row>
    <row r="31" spans="1:5" s="1" customFormat="1" ht="12" customHeight="1" x14ac:dyDescent="0.2">
      <c r="A31" s="14" t="s">
        <v>269</v>
      </c>
      <c r="B31" s="386" t="s">
        <v>556</v>
      </c>
      <c r="C31" s="370">
        <v>1446700</v>
      </c>
      <c r="D31" s="370">
        <v>2213175</v>
      </c>
      <c r="E31" s="276">
        <v>2000000</v>
      </c>
    </row>
    <row r="32" spans="1:5" s="1" customFormat="1" ht="12" customHeight="1" x14ac:dyDescent="0.2">
      <c r="A32" s="14" t="s">
        <v>270</v>
      </c>
      <c r="B32" s="386" t="s">
        <v>557</v>
      </c>
      <c r="C32" s="370">
        <v>750392808</v>
      </c>
      <c r="D32" s="370">
        <v>945244553</v>
      </c>
      <c r="E32" s="276">
        <v>950000000</v>
      </c>
    </row>
    <row r="33" spans="1:5" s="1" customFormat="1" ht="12" customHeight="1" x14ac:dyDescent="0.2">
      <c r="A33" s="14" t="s">
        <v>271</v>
      </c>
      <c r="B33" s="386" t="s">
        <v>558</v>
      </c>
      <c r="C33" s="370">
        <v>2005590</v>
      </c>
      <c r="D33" s="370">
        <v>3745597</v>
      </c>
      <c r="E33" s="276">
        <v>2000000</v>
      </c>
    </row>
    <row r="34" spans="1:5" s="1" customFormat="1" ht="12" customHeight="1" x14ac:dyDescent="0.2">
      <c r="A34" s="14" t="s">
        <v>552</v>
      </c>
      <c r="B34" s="386" t="s">
        <v>272</v>
      </c>
      <c r="C34" s="370">
        <v>88035567</v>
      </c>
      <c r="D34" s="370">
        <v>92518701</v>
      </c>
      <c r="E34" s="276">
        <v>105000000</v>
      </c>
    </row>
    <row r="35" spans="1:5" s="1" customFormat="1" ht="12" customHeight="1" x14ac:dyDescent="0.2">
      <c r="A35" s="14" t="s">
        <v>553</v>
      </c>
      <c r="B35" s="386" t="s">
        <v>273</v>
      </c>
      <c r="C35" s="370">
        <v>47967877</v>
      </c>
      <c r="D35" s="370">
        <v>45048666</v>
      </c>
      <c r="E35" s="276">
        <v>50000000</v>
      </c>
    </row>
    <row r="36" spans="1:5" s="1" customFormat="1" ht="12" customHeight="1" thickBot="1" x14ac:dyDescent="0.25">
      <c r="A36" s="16" t="s">
        <v>554</v>
      </c>
      <c r="B36" s="387" t="s">
        <v>274</v>
      </c>
      <c r="C36" s="372">
        <v>9166536</v>
      </c>
      <c r="D36" s="372">
        <v>7891610</v>
      </c>
      <c r="E36" s="282"/>
    </row>
    <row r="37" spans="1:5" s="1" customFormat="1" ht="12" customHeight="1" thickBot="1" x14ac:dyDescent="0.25">
      <c r="A37" s="20" t="s">
        <v>22</v>
      </c>
      <c r="B37" s="21" t="s">
        <v>434</v>
      </c>
      <c r="C37" s="369">
        <f>SUM(C38:C48)</f>
        <v>459422627</v>
      </c>
      <c r="D37" s="369">
        <f>SUM(D38:D48)</f>
        <v>351037816</v>
      </c>
      <c r="E37" s="240">
        <f>SUM(E38:E48)</f>
        <v>294904364</v>
      </c>
    </row>
    <row r="38" spans="1:5" s="1" customFormat="1" ht="12" customHeight="1" x14ac:dyDescent="0.2">
      <c r="A38" s="15" t="s">
        <v>91</v>
      </c>
      <c r="B38" s="385" t="s">
        <v>277</v>
      </c>
      <c r="C38" s="371">
        <v>292914</v>
      </c>
      <c r="D38" s="371">
        <v>513433</v>
      </c>
      <c r="E38" s="242"/>
    </row>
    <row r="39" spans="1:5" s="1" customFormat="1" ht="12" customHeight="1" x14ac:dyDescent="0.2">
      <c r="A39" s="14" t="s">
        <v>92</v>
      </c>
      <c r="B39" s="386" t="s">
        <v>278</v>
      </c>
      <c r="C39" s="370">
        <v>263282256</v>
      </c>
      <c r="D39" s="370">
        <v>186563962</v>
      </c>
      <c r="E39" s="241">
        <v>148239000</v>
      </c>
    </row>
    <row r="40" spans="1:5" s="1" customFormat="1" ht="12" customHeight="1" x14ac:dyDescent="0.2">
      <c r="A40" s="14" t="s">
        <v>93</v>
      </c>
      <c r="B40" s="386" t="s">
        <v>279</v>
      </c>
      <c r="C40" s="370">
        <v>42636128</v>
      </c>
      <c r="D40" s="370">
        <v>30419805</v>
      </c>
      <c r="E40" s="241">
        <v>15000000</v>
      </c>
    </row>
    <row r="41" spans="1:5" s="1" customFormat="1" ht="12" customHeight="1" x14ac:dyDescent="0.2">
      <c r="A41" s="14" t="s">
        <v>175</v>
      </c>
      <c r="B41" s="386" t="s">
        <v>280</v>
      </c>
      <c r="C41" s="370">
        <v>959867</v>
      </c>
      <c r="D41" s="370">
        <v>399391</v>
      </c>
      <c r="E41" s="241"/>
    </row>
    <row r="42" spans="1:5" s="1" customFormat="1" ht="12" customHeight="1" x14ac:dyDescent="0.2">
      <c r="A42" s="14" t="s">
        <v>176</v>
      </c>
      <c r="B42" s="386" t="s">
        <v>281</v>
      </c>
      <c r="C42" s="370">
        <v>56191280</v>
      </c>
      <c r="D42" s="370">
        <v>56713630</v>
      </c>
      <c r="E42" s="241">
        <v>85570364</v>
      </c>
    </row>
    <row r="43" spans="1:5" s="1" customFormat="1" ht="12" customHeight="1" x14ac:dyDescent="0.2">
      <c r="A43" s="14" t="s">
        <v>177</v>
      </c>
      <c r="B43" s="386" t="s">
        <v>282</v>
      </c>
      <c r="C43" s="370">
        <v>79930978</v>
      </c>
      <c r="D43" s="370">
        <v>60436746</v>
      </c>
      <c r="E43" s="241">
        <v>45095000</v>
      </c>
    </row>
    <row r="44" spans="1:5" s="1" customFormat="1" ht="12" customHeight="1" x14ac:dyDescent="0.2">
      <c r="A44" s="14" t="s">
        <v>178</v>
      </c>
      <c r="B44" s="386" t="s">
        <v>283</v>
      </c>
      <c r="C44" s="370">
        <v>9086000</v>
      </c>
      <c r="D44" s="370">
        <v>12664115</v>
      </c>
      <c r="E44" s="241"/>
    </row>
    <row r="45" spans="1:5" s="1" customFormat="1" ht="12" customHeight="1" x14ac:dyDescent="0.2">
      <c r="A45" s="14" t="s">
        <v>179</v>
      </c>
      <c r="B45" s="386" t="s">
        <v>559</v>
      </c>
      <c r="C45" s="370">
        <v>1559557</v>
      </c>
      <c r="D45" s="370">
        <v>66570</v>
      </c>
      <c r="E45" s="241">
        <v>1000000</v>
      </c>
    </row>
    <row r="46" spans="1:5" s="1" customFormat="1" ht="12" customHeight="1" x14ac:dyDescent="0.2">
      <c r="A46" s="14" t="s">
        <v>275</v>
      </c>
      <c r="B46" s="386" t="s">
        <v>285</v>
      </c>
      <c r="C46" s="373">
        <v>4845450</v>
      </c>
      <c r="D46" s="373"/>
      <c r="E46" s="244"/>
    </row>
    <row r="47" spans="1:5" s="1" customFormat="1" ht="12" customHeight="1" x14ac:dyDescent="0.2">
      <c r="A47" s="16" t="s">
        <v>276</v>
      </c>
      <c r="B47" s="387" t="s">
        <v>436</v>
      </c>
      <c r="C47" s="374"/>
      <c r="D47" s="374">
        <v>674244</v>
      </c>
      <c r="E47" s="245"/>
    </row>
    <row r="48" spans="1:5" s="1" customFormat="1" ht="12" customHeight="1" thickBot="1" x14ac:dyDescent="0.25">
      <c r="A48" s="16" t="s">
        <v>435</v>
      </c>
      <c r="B48" s="271" t="s">
        <v>286</v>
      </c>
      <c r="C48" s="374">
        <v>638197</v>
      </c>
      <c r="D48" s="374">
        <v>2585920</v>
      </c>
      <c r="E48" s="245"/>
    </row>
    <row r="49" spans="1:5" s="1" customFormat="1" ht="12" customHeight="1" thickBot="1" x14ac:dyDescent="0.25">
      <c r="A49" s="20" t="s">
        <v>23</v>
      </c>
      <c r="B49" s="21" t="s">
        <v>287</v>
      </c>
      <c r="C49" s="369">
        <f>SUM(C50:C54)</f>
        <v>18947935</v>
      </c>
      <c r="D49" s="369">
        <f>SUM(D50:D54)</f>
        <v>25999924</v>
      </c>
      <c r="E49" s="240">
        <f>SUM(E50:E54)</f>
        <v>40000000</v>
      </c>
    </row>
    <row r="50" spans="1:5" s="1" customFormat="1" ht="12" customHeight="1" x14ac:dyDescent="0.2">
      <c r="A50" s="15" t="s">
        <v>94</v>
      </c>
      <c r="B50" s="385" t="s">
        <v>291</v>
      </c>
      <c r="C50" s="422"/>
      <c r="D50" s="422"/>
      <c r="E50" s="267"/>
    </row>
    <row r="51" spans="1:5" s="1" customFormat="1" ht="12" customHeight="1" x14ac:dyDescent="0.2">
      <c r="A51" s="14" t="s">
        <v>95</v>
      </c>
      <c r="B51" s="386" t="s">
        <v>292</v>
      </c>
      <c r="C51" s="373">
        <v>18947935</v>
      </c>
      <c r="D51" s="373">
        <v>25763704</v>
      </c>
      <c r="E51" s="244">
        <v>40000000</v>
      </c>
    </row>
    <row r="52" spans="1:5" s="1" customFormat="1" ht="12" customHeight="1" x14ac:dyDescent="0.2">
      <c r="A52" s="14" t="s">
        <v>288</v>
      </c>
      <c r="B52" s="386" t="s">
        <v>293</v>
      </c>
      <c r="C52" s="373"/>
      <c r="D52" s="373">
        <v>236220</v>
      </c>
      <c r="E52" s="244"/>
    </row>
    <row r="53" spans="1:5" s="1" customFormat="1" ht="12" customHeight="1" x14ac:dyDescent="0.2">
      <c r="A53" s="14" t="s">
        <v>289</v>
      </c>
      <c r="B53" s="386" t="s">
        <v>294</v>
      </c>
      <c r="C53" s="373"/>
      <c r="D53" s="373"/>
      <c r="E53" s="244"/>
    </row>
    <row r="54" spans="1:5" s="1" customFormat="1" ht="12" customHeight="1" thickBot="1" x14ac:dyDescent="0.25">
      <c r="A54" s="16" t="s">
        <v>290</v>
      </c>
      <c r="B54" s="271" t="s">
        <v>295</v>
      </c>
      <c r="C54" s="374"/>
      <c r="D54" s="374"/>
      <c r="E54" s="245"/>
    </row>
    <row r="55" spans="1:5" s="1" customFormat="1" ht="12" customHeight="1" thickBot="1" x14ac:dyDescent="0.25">
      <c r="A55" s="20" t="s">
        <v>180</v>
      </c>
      <c r="B55" s="21" t="s">
        <v>296</v>
      </c>
      <c r="C55" s="369">
        <f>SUM(C56:C58)</f>
        <v>6929585</v>
      </c>
      <c r="D55" s="369">
        <f>SUM(D56:D58)</f>
        <v>29100087</v>
      </c>
      <c r="E55" s="240">
        <f>SUM(E56:E58)</f>
        <v>0</v>
      </c>
    </row>
    <row r="56" spans="1:5" s="1" customFormat="1" ht="12" customHeight="1" x14ac:dyDescent="0.2">
      <c r="A56" s="15" t="s">
        <v>96</v>
      </c>
      <c r="B56" s="385" t="s">
        <v>297</v>
      </c>
      <c r="C56" s="371"/>
      <c r="D56" s="371"/>
      <c r="E56" s="242"/>
    </row>
    <row r="57" spans="1:5" s="1" customFormat="1" ht="12" customHeight="1" x14ac:dyDescent="0.2">
      <c r="A57" s="14" t="s">
        <v>97</v>
      </c>
      <c r="B57" s="386" t="s">
        <v>426</v>
      </c>
      <c r="C57" s="370"/>
      <c r="D57" s="370">
        <v>3959214</v>
      </c>
      <c r="E57" s="241"/>
    </row>
    <row r="58" spans="1:5" s="1" customFormat="1" ht="12" customHeight="1" x14ac:dyDescent="0.2">
      <c r="A58" s="14" t="s">
        <v>300</v>
      </c>
      <c r="B58" s="386" t="s">
        <v>298</v>
      </c>
      <c r="C58" s="370">
        <v>6929585</v>
      </c>
      <c r="D58" s="370">
        <v>25140873</v>
      </c>
      <c r="E58" s="241"/>
    </row>
    <row r="59" spans="1:5" s="1" customFormat="1" ht="12" customHeight="1" thickBot="1" x14ac:dyDescent="0.25">
      <c r="A59" s="16" t="s">
        <v>301</v>
      </c>
      <c r="B59" s="271" t="s">
        <v>299</v>
      </c>
      <c r="C59" s="372"/>
      <c r="D59" s="372"/>
      <c r="E59" s="243"/>
    </row>
    <row r="60" spans="1:5" s="1" customFormat="1" ht="12" customHeight="1" thickBot="1" x14ac:dyDescent="0.25">
      <c r="A60" s="20" t="s">
        <v>25</v>
      </c>
      <c r="B60" s="269" t="s">
        <v>302</v>
      </c>
      <c r="C60" s="369">
        <f>SUM(C61:C63)</f>
        <v>29047927</v>
      </c>
      <c r="D60" s="369">
        <f>SUM(D61:D63)</f>
        <v>61647302</v>
      </c>
      <c r="E60" s="240">
        <f>SUM(E61:E63)</f>
        <v>50000000</v>
      </c>
    </row>
    <row r="61" spans="1:5" s="1" customFormat="1" ht="12" customHeight="1" x14ac:dyDescent="0.2">
      <c r="A61" s="15" t="s">
        <v>181</v>
      </c>
      <c r="B61" s="385" t="s">
        <v>304</v>
      </c>
      <c r="C61" s="373"/>
      <c r="D61" s="373"/>
      <c r="E61" s="244"/>
    </row>
    <row r="62" spans="1:5" s="1" customFormat="1" ht="12" customHeight="1" x14ac:dyDescent="0.2">
      <c r="A62" s="14" t="s">
        <v>182</v>
      </c>
      <c r="B62" s="386" t="s">
        <v>427</v>
      </c>
      <c r="C62" s="373"/>
      <c r="D62" s="373">
        <v>554845</v>
      </c>
      <c r="E62" s="244"/>
    </row>
    <row r="63" spans="1:5" s="1" customFormat="1" ht="12" customHeight="1" x14ac:dyDescent="0.2">
      <c r="A63" s="14" t="s">
        <v>231</v>
      </c>
      <c r="B63" s="386" t="s">
        <v>305</v>
      </c>
      <c r="C63" s="373">
        <v>29047927</v>
      </c>
      <c r="D63" s="373">
        <v>61092457</v>
      </c>
      <c r="E63" s="244">
        <v>50000000</v>
      </c>
    </row>
    <row r="64" spans="1:5" s="1" customFormat="1" ht="12" customHeight="1" thickBot="1" x14ac:dyDescent="0.25">
      <c r="A64" s="16" t="s">
        <v>303</v>
      </c>
      <c r="B64" s="271" t="s">
        <v>306</v>
      </c>
      <c r="C64" s="373"/>
      <c r="D64" s="373"/>
      <c r="E64" s="244"/>
    </row>
    <row r="65" spans="1:7" s="1" customFormat="1" ht="12" customHeight="1" thickBot="1" x14ac:dyDescent="0.25">
      <c r="A65" s="443" t="s">
        <v>476</v>
      </c>
      <c r="B65" s="21" t="s">
        <v>307</v>
      </c>
      <c r="C65" s="376">
        <f>+C8+C15+C22+C29+C37+C49+C55+C60</f>
        <v>3937914142</v>
      </c>
      <c r="D65" s="376">
        <f>+D8+D15+D22+D29+D37+D49+D55+D60</f>
        <v>3930856255</v>
      </c>
      <c r="E65" s="412">
        <f>+E8+E15+E22+E29+E37+E49+E55+E60</f>
        <v>3863212748</v>
      </c>
    </row>
    <row r="66" spans="1:7" s="1" customFormat="1" ht="12" customHeight="1" thickBot="1" x14ac:dyDescent="0.25">
      <c r="A66" s="423" t="s">
        <v>308</v>
      </c>
      <c r="B66" s="269" t="s">
        <v>543</v>
      </c>
      <c r="C66" s="369">
        <f>SUM(C67:C69)</f>
        <v>0</v>
      </c>
      <c r="D66" s="369">
        <f>SUM(D67:D69)</f>
        <v>0</v>
      </c>
      <c r="E66" s="240">
        <f>SUM(E67:E69)</f>
        <v>0</v>
      </c>
    </row>
    <row r="67" spans="1:7" s="1" customFormat="1" ht="12" customHeight="1" x14ac:dyDescent="0.2">
      <c r="A67" s="15" t="s">
        <v>337</v>
      </c>
      <c r="B67" s="385" t="s">
        <v>310</v>
      </c>
      <c r="C67" s="373"/>
      <c r="D67" s="373"/>
      <c r="E67" s="244"/>
    </row>
    <row r="68" spans="1:7" s="1" customFormat="1" ht="12" customHeight="1" x14ac:dyDescent="0.2">
      <c r="A68" s="14" t="s">
        <v>346</v>
      </c>
      <c r="B68" s="386" t="s">
        <v>311</v>
      </c>
      <c r="C68" s="373"/>
      <c r="D68" s="373"/>
      <c r="E68" s="244"/>
    </row>
    <row r="69" spans="1:7" s="1" customFormat="1" ht="12" customHeight="1" thickBot="1" x14ac:dyDescent="0.25">
      <c r="A69" s="16" t="s">
        <v>347</v>
      </c>
      <c r="B69" s="437" t="s">
        <v>461</v>
      </c>
      <c r="C69" s="373"/>
      <c r="D69" s="373"/>
      <c r="E69" s="244"/>
    </row>
    <row r="70" spans="1:7" s="1" customFormat="1" ht="12" customHeight="1" thickBot="1" x14ac:dyDescent="0.25">
      <c r="A70" s="423" t="s">
        <v>313</v>
      </c>
      <c r="B70" s="269" t="s">
        <v>314</v>
      </c>
      <c r="C70" s="369">
        <f>SUM(C71:C74)</f>
        <v>22030000</v>
      </c>
      <c r="D70" s="369">
        <f>SUM(D71:D74)</f>
        <v>0</v>
      </c>
      <c r="E70" s="240">
        <f>SUM(E71:E74)</f>
        <v>0</v>
      </c>
    </row>
    <row r="71" spans="1:7" s="1" customFormat="1" ht="12" customHeight="1" x14ac:dyDescent="0.2">
      <c r="A71" s="15" t="s">
        <v>149</v>
      </c>
      <c r="B71" s="385" t="s">
        <v>315</v>
      </c>
      <c r="C71" s="373">
        <v>22030000</v>
      </c>
      <c r="D71" s="373"/>
      <c r="E71" s="244"/>
    </row>
    <row r="72" spans="1:7" s="1" customFormat="1" ht="13.5" customHeight="1" x14ac:dyDescent="0.25">
      <c r="A72" s="14" t="s">
        <v>150</v>
      </c>
      <c r="B72" s="385" t="s">
        <v>571</v>
      </c>
      <c r="C72" s="373"/>
      <c r="D72" s="373"/>
      <c r="E72" s="244"/>
      <c r="G72" s="38"/>
    </row>
    <row r="73" spans="1:7" s="1" customFormat="1" ht="12" customHeight="1" x14ac:dyDescent="0.2">
      <c r="A73" s="14" t="s">
        <v>338</v>
      </c>
      <c r="B73" s="385" t="s">
        <v>316</v>
      </c>
      <c r="C73" s="373"/>
      <c r="D73" s="373"/>
      <c r="E73" s="244"/>
    </row>
    <row r="74" spans="1:7" s="1" customFormat="1" ht="12" customHeight="1" thickBot="1" x14ac:dyDescent="0.25">
      <c r="A74" s="16" t="s">
        <v>339</v>
      </c>
      <c r="B74" s="516" t="s">
        <v>572</v>
      </c>
      <c r="C74" s="373"/>
      <c r="D74" s="373"/>
      <c r="E74" s="244"/>
    </row>
    <row r="75" spans="1:7" s="1" customFormat="1" ht="12" customHeight="1" thickBot="1" x14ac:dyDescent="0.25">
      <c r="A75" s="423" t="s">
        <v>317</v>
      </c>
      <c r="B75" s="269" t="s">
        <v>318</v>
      </c>
      <c r="C75" s="369">
        <f>SUM(C76:C77)</f>
        <v>542952214</v>
      </c>
      <c r="D75" s="369">
        <f>SUM(D76:D77)</f>
        <v>507375666</v>
      </c>
      <c r="E75" s="240">
        <f>SUM(E76:E77)</f>
        <v>350000000</v>
      </c>
    </row>
    <row r="76" spans="1:7" s="1" customFormat="1" ht="12" customHeight="1" x14ac:dyDescent="0.2">
      <c r="A76" s="15" t="s">
        <v>340</v>
      </c>
      <c r="B76" s="385" t="s">
        <v>319</v>
      </c>
      <c r="C76" s="373">
        <v>542952214</v>
      </c>
      <c r="D76" s="373">
        <v>507375666</v>
      </c>
      <c r="E76" s="244">
        <v>350000000</v>
      </c>
    </row>
    <row r="77" spans="1:7" s="1" customFormat="1" ht="12" customHeight="1" thickBot="1" x14ac:dyDescent="0.25">
      <c r="A77" s="16" t="s">
        <v>341</v>
      </c>
      <c r="B77" s="271" t="s">
        <v>320</v>
      </c>
      <c r="C77" s="373"/>
      <c r="D77" s="373"/>
      <c r="E77" s="244"/>
    </row>
    <row r="78" spans="1:7" s="1" customFormat="1" ht="12" customHeight="1" thickBot="1" x14ac:dyDescent="0.25">
      <c r="A78" s="423" t="s">
        <v>321</v>
      </c>
      <c r="B78" s="269" t="s">
        <v>322</v>
      </c>
      <c r="C78" s="369">
        <f>SUM(C79:C81)</f>
        <v>28956069</v>
      </c>
      <c r="D78" s="369">
        <f>SUM(D79:D81)</f>
        <v>30294665</v>
      </c>
      <c r="E78" s="240">
        <f>SUM(E79:E81)</f>
        <v>0</v>
      </c>
    </row>
    <row r="79" spans="1:7" s="1" customFormat="1" ht="12" customHeight="1" x14ac:dyDescent="0.2">
      <c r="A79" s="15" t="s">
        <v>342</v>
      </c>
      <c r="B79" s="385" t="s">
        <v>323</v>
      </c>
      <c r="C79" s="373">
        <v>28956069</v>
      </c>
      <c r="D79" s="373">
        <v>30294665</v>
      </c>
      <c r="E79" s="244"/>
    </row>
    <row r="80" spans="1:7" s="1" customFormat="1" ht="12" customHeight="1" x14ac:dyDescent="0.2">
      <c r="A80" s="14" t="s">
        <v>343</v>
      </c>
      <c r="B80" s="386" t="s">
        <v>324</v>
      </c>
      <c r="C80" s="373"/>
      <c r="D80" s="373"/>
      <c r="E80" s="244"/>
    </row>
    <row r="81" spans="1:5" s="1" customFormat="1" ht="12" customHeight="1" thickBot="1" x14ac:dyDescent="0.25">
      <c r="A81" s="16" t="s">
        <v>344</v>
      </c>
      <c r="B81" s="271" t="s">
        <v>573</v>
      </c>
      <c r="C81" s="373"/>
      <c r="D81" s="373"/>
      <c r="E81" s="244"/>
    </row>
    <row r="82" spans="1:5" s="1" customFormat="1" ht="12" customHeight="1" thickBot="1" x14ac:dyDescent="0.25">
      <c r="A82" s="423" t="s">
        <v>325</v>
      </c>
      <c r="B82" s="269" t="s">
        <v>345</v>
      </c>
      <c r="C82" s="369">
        <f>SUM(C83:C86)</f>
        <v>0</v>
      </c>
      <c r="D82" s="369">
        <f>SUM(D83:D86)</f>
        <v>0</v>
      </c>
      <c r="E82" s="240">
        <f>SUM(E83:E86)</f>
        <v>0</v>
      </c>
    </row>
    <row r="83" spans="1:5" s="1" customFormat="1" ht="12" customHeight="1" x14ac:dyDescent="0.2">
      <c r="A83" s="389" t="s">
        <v>326</v>
      </c>
      <c r="B83" s="385" t="s">
        <v>327</v>
      </c>
      <c r="C83" s="373"/>
      <c r="D83" s="373"/>
      <c r="E83" s="244"/>
    </row>
    <row r="84" spans="1:5" s="1" customFormat="1" ht="12" customHeight="1" x14ac:dyDescent="0.2">
      <c r="A84" s="390" t="s">
        <v>328</v>
      </c>
      <c r="B84" s="386" t="s">
        <v>329</v>
      </c>
      <c r="C84" s="373"/>
      <c r="D84" s="373"/>
      <c r="E84" s="244"/>
    </row>
    <row r="85" spans="1:5" s="1" customFormat="1" ht="12" customHeight="1" x14ac:dyDescent="0.2">
      <c r="A85" s="390" t="s">
        <v>330</v>
      </c>
      <c r="B85" s="386" t="s">
        <v>331</v>
      </c>
      <c r="C85" s="373"/>
      <c r="D85" s="373"/>
      <c r="E85" s="244"/>
    </row>
    <row r="86" spans="1:5" s="1" customFormat="1" ht="12" customHeight="1" thickBot="1" x14ac:dyDescent="0.25">
      <c r="A86" s="391" t="s">
        <v>332</v>
      </c>
      <c r="B86" s="271" t="s">
        <v>333</v>
      </c>
      <c r="C86" s="373"/>
      <c r="D86" s="373"/>
      <c r="E86" s="244"/>
    </row>
    <row r="87" spans="1:5" s="1" customFormat="1" ht="12" customHeight="1" thickBot="1" x14ac:dyDescent="0.25">
      <c r="A87" s="423" t="s">
        <v>334</v>
      </c>
      <c r="B87" s="269" t="s">
        <v>475</v>
      </c>
      <c r="C87" s="425"/>
      <c r="D87" s="425"/>
      <c r="E87" s="426"/>
    </row>
    <row r="88" spans="1:5" s="1" customFormat="1" ht="12" customHeight="1" thickBot="1" x14ac:dyDescent="0.25">
      <c r="A88" s="423" t="s">
        <v>336</v>
      </c>
      <c r="B88" s="269" t="s">
        <v>335</v>
      </c>
      <c r="C88" s="425"/>
      <c r="D88" s="425"/>
      <c r="E88" s="426"/>
    </row>
    <row r="89" spans="1:5" s="1" customFormat="1" ht="12" customHeight="1" thickBot="1" x14ac:dyDescent="0.25">
      <c r="A89" s="423" t="s">
        <v>348</v>
      </c>
      <c r="B89" s="392" t="s">
        <v>478</v>
      </c>
      <c r="C89" s="376">
        <f>+C66+C70+C75+C78+C82+C88+C87</f>
        <v>593938283</v>
      </c>
      <c r="D89" s="376">
        <f>+D66+D70+D75+D78+D82+D88+D87</f>
        <v>537670331</v>
      </c>
      <c r="E89" s="412">
        <f>+E66+E70+E75+E78+E82+E88+E87</f>
        <v>350000000</v>
      </c>
    </row>
    <row r="90" spans="1:5" s="1" customFormat="1" ht="12" customHeight="1" thickBot="1" x14ac:dyDescent="0.25">
      <c r="A90" s="424" t="s">
        <v>477</v>
      </c>
      <c r="B90" s="393" t="s">
        <v>479</v>
      </c>
      <c r="C90" s="376">
        <f>+C65+C89</f>
        <v>4531852425</v>
      </c>
      <c r="D90" s="376">
        <f>+D65+D89</f>
        <v>4468526586</v>
      </c>
      <c r="E90" s="412">
        <f>+E65+E89</f>
        <v>4213212748</v>
      </c>
    </row>
    <row r="91" spans="1:5" s="1" customFormat="1" ht="12" customHeight="1" x14ac:dyDescent="0.2">
      <c r="A91" s="344"/>
      <c r="B91" s="345"/>
      <c r="C91" s="346"/>
      <c r="D91" s="347"/>
      <c r="E91" s="348"/>
    </row>
    <row r="92" spans="1:5" s="1" customFormat="1" ht="12" customHeight="1" x14ac:dyDescent="0.2">
      <c r="A92" s="678" t="s">
        <v>47</v>
      </c>
      <c r="B92" s="678"/>
      <c r="C92" s="678"/>
      <c r="D92" s="678"/>
      <c r="E92" s="678"/>
    </row>
    <row r="93" spans="1:5" s="1" customFormat="1" ht="12" customHeight="1" thickBot="1" x14ac:dyDescent="0.25">
      <c r="A93" s="683" t="s">
        <v>153</v>
      </c>
      <c r="B93" s="683"/>
      <c r="C93" s="356"/>
      <c r="D93" s="128"/>
      <c r="E93" s="284" t="str">
        <f>E5</f>
        <v>Forintban!</v>
      </c>
    </row>
    <row r="94" spans="1:5" s="1" customFormat="1" ht="24" customHeight="1" thickBot="1" x14ac:dyDescent="0.25">
      <c r="A94" s="23" t="s">
        <v>16</v>
      </c>
      <c r="B94" s="24" t="s">
        <v>48</v>
      </c>
      <c r="C94" s="24" t="str">
        <f>+C6</f>
        <v>2017. évi tény</v>
      </c>
      <c r="D94" s="24" t="str">
        <f>+D6</f>
        <v>2018. évi várható</v>
      </c>
      <c r="E94" s="145" t="str">
        <f>+E6</f>
        <v>2019. évi előirányzat</v>
      </c>
    </row>
    <row r="95" spans="1:5" s="1" customFormat="1" ht="12" customHeight="1" thickBot="1" x14ac:dyDescent="0.25">
      <c r="A95" s="30" t="s">
        <v>493</v>
      </c>
      <c r="B95" s="31" t="s">
        <v>494</v>
      </c>
      <c r="C95" s="31" t="s">
        <v>495</v>
      </c>
      <c r="D95" s="31" t="s">
        <v>497</v>
      </c>
      <c r="E95" s="413" t="s">
        <v>496</v>
      </c>
    </row>
    <row r="96" spans="1:5" s="1" customFormat="1" ht="15.2" customHeight="1" thickBot="1" x14ac:dyDescent="0.25">
      <c r="A96" s="22" t="s">
        <v>18</v>
      </c>
      <c r="B96" s="26" t="s">
        <v>437</v>
      </c>
      <c r="C96" s="368">
        <f>C97+C98+C99+C100+C101+C114</f>
        <v>2892481834</v>
      </c>
      <c r="D96" s="368">
        <f>D97+D98+D99+D100+D101+D114</f>
        <v>2943247991</v>
      </c>
      <c r="E96" s="446">
        <f>E97+E98+E99+E100+E101+E114</f>
        <v>3042126821</v>
      </c>
    </row>
    <row r="97" spans="1:5" s="1" customFormat="1" ht="12.95" customHeight="1" x14ac:dyDescent="0.2">
      <c r="A97" s="17" t="s">
        <v>98</v>
      </c>
      <c r="B97" s="10" t="s">
        <v>49</v>
      </c>
      <c r="C97" s="453">
        <v>1027877785</v>
      </c>
      <c r="D97" s="453">
        <v>1047166927</v>
      </c>
      <c r="E97" s="447">
        <v>1261020988</v>
      </c>
    </row>
    <row r="98" spans="1:5" ht="16.5" customHeight="1" x14ac:dyDescent="0.25">
      <c r="A98" s="14" t="s">
        <v>99</v>
      </c>
      <c r="B98" s="8" t="s">
        <v>183</v>
      </c>
      <c r="C98" s="370">
        <v>230010894</v>
      </c>
      <c r="D98" s="370">
        <v>210945942</v>
      </c>
      <c r="E98" s="241">
        <v>230506879</v>
      </c>
    </row>
    <row r="99" spans="1:5" x14ac:dyDescent="0.25">
      <c r="A99" s="14" t="s">
        <v>100</v>
      </c>
      <c r="B99" s="8" t="s">
        <v>140</v>
      </c>
      <c r="C99" s="372">
        <v>1240781519</v>
      </c>
      <c r="D99" s="372">
        <v>1289121314</v>
      </c>
      <c r="E99" s="243">
        <v>1114463890</v>
      </c>
    </row>
    <row r="100" spans="1:5" s="37" customFormat="1" ht="12" customHeight="1" x14ac:dyDescent="0.2">
      <c r="A100" s="14" t="s">
        <v>101</v>
      </c>
      <c r="B100" s="11" t="s">
        <v>184</v>
      </c>
      <c r="C100" s="372">
        <v>69658886</v>
      </c>
      <c r="D100" s="372">
        <v>63031839</v>
      </c>
      <c r="E100" s="243">
        <v>61500000</v>
      </c>
    </row>
    <row r="101" spans="1:5" ht="12" customHeight="1" x14ac:dyDescent="0.25">
      <c r="A101" s="14" t="s">
        <v>112</v>
      </c>
      <c r="B101" s="19" t="s">
        <v>185</v>
      </c>
      <c r="C101" s="372">
        <v>324152750</v>
      </c>
      <c r="D101" s="372">
        <v>332981969</v>
      </c>
      <c r="E101" s="243">
        <v>270477006</v>
      </c>
    </row>
    <row r="102" spans="1:5" ht="12" customHeight="1" x14ac:dyDescent="0.25">
      <c r="A102" s="14" t="s">
        <v>102</v>
      </c>
      <c r="B102" s="8" t="s">
        <v>442</v>
      </c>
      <c r="C102" s="372"/>
      <c r="D102" s="372"/>
      <c r="E102" s="243"/>
    </row>
    <row r="103" spans="1:5" ht="12" customHeight="1" x14ac:dyDescent="0.25">
      <c r="A103" s="14" t="s">
        <v>103</v>
      </c>
      <c r="B103" s="132" t="s">
        <v>441</v>
      </c>
      <c r="C103" s="372"/>
      <c r="D103" s="372"/>
      <c r="E103" s="243"/>
    </row>
    <row r="104" spans="1:5" ht="12" customHeight="1" x14ac:dyDescent="0.25">
      <c r="A104" s="14" t="s">
        <v>113</v>
      </c>
      <c r="B104" s="132" t="s">
        <v>440</v>
      </c>
      <c r="C104" s="372"/>
      <c r="D104" s="372"/>
      <c r="E104" s="243"/>
    </row>
    <row r="105" spans="1:5" ht="12" customHeight="1" x14ac:dyDescent="0.25">
      <c r="A105" s="14" t="s">
        <v>114</v>
      </c>
      <c r="B105" s="130" t="s">
        <v>351</v>
      </c>
      <c r="C105" s="372"/>
      <c r="D105" s="372"/>
      <c r="E105" s="243"/>
    </row>
    <row r="106" spans="1:5" ht="12" customHeight="1" x14ac:dyDescent="0.25">
      <c r="A106" s="14" t="s">
        <v>115</v>
      </c>
      <c r="B106" s="131" t="s">
        <v>352</v>
      </c>
      <c r="C106" s="372"/>
      <c r="D106" s="372"/>
      <c r="E106" s="243"/>
    </row>
    <row r="107" spans="1:5" ht="12" customHeight="1" x14ac:dyDescent="0.25">
      <c r="A107" s="14" t="s">
        <v>116</v>
      </c>
      <c r="B107" s="131" t="s">
        <v>353</v>
      </c>
      <c r="C107" s="372"/>
      <c r="D107" s="372"/>
      <c r="E107" s="243"/>
    </row>
    <row r="108" spans="1:5" ht="12" customHeight="1" x14ac:dyDescent="0.25">
      <c r="A108" s="14" t="s">
        <v>118</v>
      </c>
      <c r="B108" s="130" t="s">
        <v>354</v>
      </c>
      <c r="C108" s="372"/>
      <c r="D108" s="372"/>
      <c r="E108" s="243"/>
    </row>
    <row r="109" spans="1:5" ht="12" customHeight="1" x14ac:dyDescent="0.25">
      <c r="A109" s="14" t="s">
        <v>186</v>
      </c>
      <c r="B109" s="130" t="s">
        <v>355</v>
      </c>
      <c r="C109" s="372"/>
      <c r="D109" s="372"/>
      <c r="E109" s="243"/>
    </row>
    <row r="110" spans="1:5" ht="12" customHeight="1" x14ac:dyDescent="0.25">
      <c r="A110" s="14" t="s">
        <v>349</v>
      </c>
      <c r="B110" s="131" t="s">
        <v>356</v>
      </c>
      <c r="C110" s="372"/>
      <c r="D110" s="372"/>
      <c r="E110" s="243"/>
    </row>
    <row r="111" spans="1:5" ht="12" customHeight="1" x14ac:dyDescent="0.25">
      <c r="A111" s="13" t="s">
        <v>350</v>
      </c>
      <c r="B111" s="132" t="s">
        <v>357</v>
      </c>
      <c r="C111" s="372"/>
      <c r="D111" s="372"/>
      <c r="E111" s="243"/>
    </row>
    <row r="112" spans="1:5" ht="12" customHeight="1" x14ac:dyDescent="0.25">
      <c r="A112" s="14" t="s">
        <v>438</v>
      </c>
      <c r="B112" s="132" t="s">
        <v>358</v>
      </c>
      <c r="C112" s="372"/>
      <c r="D112" s="372"/>
      <c r="E112" s="243"/>
    </row>
    <row r="113" spans="1:5" ht="12" customHeight="1" x14ac:dyDescent="0.25">
      <c r="A113" s="16" t="s">
        <v>439</v>
      </c>
      <c r="B113" s="132" t="s">
        <v>359</v>
      </c>
      <c r="C113" s="372"/>
      <c r="D113" s="372"/>
      <c r="E113" s="243"/>
    </row>
    <row r="114" spans="1:5" ht="12" customHeight="1" x14ac:dyDescent="0.25">
      <c r="A114" s="14" t="s">
        <v>443</v>
      </c>
      <c r="B114" s="11" t="s">
        <v>50</v>
      </c>
      <c r="C114" s="370"/>
      <c r="D114" s="370"/>
      <c r="E114" s="241">
        <v>104158058</v>
      </c>
    </row>
    <row r="115" spans="1:5" ht="12" customHeight="1" x14ac:dyDescent="0.25">
      <c r="A115" s="14" t="s">
        <v>444</v>
      </c>
      <c r="B115" s="8" t="s">
        <v>446</v>
      </c>
      <c r="C115" s="370"/>
      <c r="D115" s="370"/>
      <c r="E115" s="241"/>
    </row>
    <row r="116" spans="1:5" ht="12" customHeight="1" thickBot="1" x14ac:dyDescent="0.3">
      <c r="A116" s="18" t="s">
        <v>445</v>
      </c>
      <c r="B116" s="441" t="s">
        <v>447</v>
      </c>
      <c r="C116" s="454"/>
      <c r="D116" s="454"/>
      <c r="E116" s="448"/>
    </row>
    <row r="117" spans="1:5" ht="12" customHeight="1" thickBot="1" x14ac:dyDescent="0.3">
      <c r="A117" s="438" t="s">
        <v>19</v>
      </c>
      <c r="B117" s="439" t="s">
        <v>360</v>
      </c>
      <c r="C117" s="455">
        <f>+C118+C120+C122</f>
        <v>1102983033</v>
      </c>
      <c r="D117" s="455">
        <f>+D118+D120+D122</f>
        <v>523384178</v>
      </c>
      <c r="E117" s="449">
        <f>+E118+E120+E122</f>
        <v>1171085927</v>
      </c>
    </row>
    <row r="118" spans="1:5" ht="12" customHeight="1" x14ac:dyDescent="0.25">
      <c r="A118" s="15" t="s">
        <v>104</v>
      </c>
      <c r="B118" s="8" t="s">
        <v>230</v>
      </c>
      <c r="C118" s="371">
        <v>493891477</v>
      </c>
      <c r="D118" s="371">
        <v>266267499</v>
      </c>
      <c r="E118" s="242">
        <v>959346949</v>
      </c>
    </row>
    <row r="119" spans="1:5" x14ac:dyDescent="0.25">
      <c r="A119" s="15" t="s">
        <v>105</v>
      </c>
      <c r="B119" s="12" t="s">
        <v>364</v>
      </c>
      <c r="C119" s="371"/>
      <c r="D119" s="371"/>
      <c r="E119" s="242"/>
    </row>
    <row r="120" spans="1:5" ht="12" customHeight="1" x14ac:dyDescent="0.25">
      <c r="A120" s="15" t="s">
        <v>106</v>
      </c>
      <c r="B120" s="12" t="s">
        <v>187</v>
      </c>
      <c r="C120" s="370">
        <v>463899222</v>
      </c>
      <c r="D120" s="370">
        <v>162959105</v>
      </c>
      <c r="E120" s="241">
        <v>211738978</v>
      </c>
    </row>
    <row r="121" spans="1:5" ht="12" customHeight="1" x14ac:dyDescent="0.25">
      <c r="A121" s="15" t="s">
        <v>107</v>
      </c>
      <c r="B121" s="12" t="s">
        <v>365</v>
      </c>
      <c r="C121" s="370"/>
      <c r="D121" s="370"/>
      <c r="E121" s="241"/>
    </row>
    <row r="122" spans="1:5" ht="12" customHeight="1" x14ac:dyDescent="0.25">
      <c r="A122" s="15" t="s">
        <v>108</v>
      </c>
      <c r="B122" s="271" t="s">
        <v>232</v>
      </c>
      <c r="C122" s="370">
        <v>145192334</v>
      </c>
      <c r="D122" s="370">
        <v>94157574</v>
      </c>
      <c r="E122" s="241"/>
    </row>
    <row r="123" spans="1:5" ht="12" customHeight="1" x14ac:dyDescent="0.25">
      <c r="A123" s="15" t="s">
        <v>117</v>
      </c>
      <c r="B123" s="270" t="s">
        <v>428</v>
      </c>
      <c r="C123" s="370"/>
      <c r="D123" s="370"/>
      <c r="E123" s="241"/>
    </row>
    <row r="124" spans="1:5" ht="12" customHeight="1" x14ac:dyDescent="0.25">
      <c r="A124" s="15" t="s">
        <v>119</v>
      </c>
      <c r="B124" s="384" t="s">
        <v>370</v>
      </c>
      <c r="C124" s="370"/>
      <c r="D124" s="370"/>
      <c r="E124" s="241"/>
    </row>
    <row r="125" spans="1:5" ht="12" customHeight="1" x14ac:dyDescent="0.25">
      <c r="A125" s="15" t="s">
        <v>188</v>
      </c>
      <c r="B125" s="131" t="s">
        <v>353</v>
      </c>
      <c r="C125" s="370"/>
      <c r="D125" s="370"/>
      <c r="E125" s="241"/>
    </row>
    <row r="126" spans="1:5" ht="12" customHeight="1" x14ac:dyDescent="0.25">
      <c r="A126" s="15" t="s">
        <v>189</v>
      </c>
      <c r="B126" s="131" t="s">
        <v>369</v>
      </c>
      <c r="C126" s="370"/>
      <c r="D126" s="370"/>
      <c r="E126" s="241"/>
    </row>
    <row r="127" spans="1:5" ht="12" customHeight="1" x14ac:dyDescent="0.25">
      <c r="A127" s="15" t="s">
        <v>190</v>
      </c>
      <c r="B127" s="131" t="s">
        <v>368</v>
      </c>
      <c r="C127" s="370"/>
      <c r="D127" s="370"/>
      <c r="E127" s="241"/>
    </row>
    <row r="128" spans="1:5" ht="12" customHeight="1" x14ac:dyDescent="0.25">
      <c r="A128" s="15" t="s">
        <v>361</v>
      </c>
      <c r="B128" s="131" t="s">
        <v>356</v>
      </c>
      <c r="C128" s="370"/>
      <c r="D128" s="370"/>
      <c r="E128" s="241"/>
    </row>
    <row r="129" spans="1:5" ht="12" customHeight="1" x14ac:dyDescent="0.25">
      <c r="A129" s="15" t="s">
        <v>362</v>
      </c>
      <c r="B129" s="131" t="s">
        <v>367</v>
      </c>
      <c r="C129" s="370"/>
      <c r="D129" s="370"/>
      <c r="E129" s="241"/>
    </row>
    <row r="130" spans="1:5" ht="12" customHeight="1" thickBot="1" x14ac:dyDescent="0.3">
      <c r="A130" s="13" t="s">
        <v>363</v>
      </c>
      <c r="B130" s="131" t="s">
        <v>366</v>
      </c>
      <c r="C130" s="372"/>
      <c r="D130" s="372"/>
      <c r="E130" s="243"/>
    </row>
    <row r="131" spans="1:5" ht="12" customHeight="1" thickBot="1" x14ac:dyDescent="0.3">
      <c r="A131" s="20" t="s">
        <v>20</v>
      </c>
      <c r="B131" s="114" t="s">
        <v>448</v>
      </c>
      <c r="C131" s="369">
        <f>+C96+C117</f>
        <v>3995464867</v>
      </c>
      <c r="D131" s="369">
        <f>+D96+D117</f>
        <v>3466632169</v>
      </c>
      <c r="E131" s="240">
        <f>+E96+E117</f>
        <v>4213212748</v>
      </c>
    </row>
    <row r="132" spans="1:5" ht="12" customHeight="1" thickBot="1" x14ac:dyDescent="0.3">
      <c r="A132" s="20" t="s">
        <v>21</v>
      </c>
      <c r="B132" s="114" t="s">
        <v>449</v>
      </c>
      <c r="C132" s="369">
        <f>+C133+C134+C135</f>
        <v>0</v>
      </c>
      <c r="D132" s="369">
        <f>+D133+D134+D135</f>
        <v>0</v>
      </c>
      <c r="E132" s="240">
        <f>+E133+E134+E135</f>
        <v>0</v>
      </c>
    </row>
    <row r="133" spans="1:5" ht="12" customHeight="1" x14ac:dyDescent="0.25">
      <c r="A133" s="15" t="s">
        <v>268</v>
      </c>
      <c r="B133" s="12" t="s">
        <v>456</v>
      </c>
      <c r="C133" s="370"/>
      <c r="D133" s="370"/>
      <c r="E133" s="241"/>
    </row>
    <row r="134" spans="1:5" ht="12" customHeight="1" x14ac:dyDescent="0.25">
      <c r="A134" s="15" t="s">
        <v>269</v>
      </c>
      <c r="B134" s="12" t="s">
        <v>457</v>
      </c>
      <c r="C134" s="370"/>
      <c r="D134" s="370"/>
      <c r="E134" s="241"/>
    </row>
    <row r="135" spans="1:5" ht="12" customHeight="1" thickBot="1" x14ac:dyDescent="0.3">
      <c r="A135" s="13" t="s">
        <v>270</v>
      </c>
      <c r="B135" s="12" t="s">
        <v>458</v>
      </c>
      <c r="C135" s="370"/>
      <c r="D135" s="370"/>
      <c r="E135" s="241"/>
    </row>
    <row r="136" spans="1:5" ht="12" customHeight="1" thickBot="1" x14ac:dyDescent="0.3">
      <c r="A136" s="20" t="s">
        <v>22</v>
      </c>
      <c r="B136" s="114" t="s">
        <v>450</v>
      </c>
      <c r="C136" s="369">
        <f>SUM(C137:C142)</f>
        <v>0</v>
      </c>
      <c r="D136" s="369">
        <f>SUM(D137:D142)</f>
        <v>0</v>
      </c>
      <c r="E136" s="240">
        <f>SUM(E137:E142)</f>
        <v>0</v>
      </c>
    </row>
    <row r="137" spans="1:5" ht="12" customHeight="1" x14ac:dyDescent="0.25">
      <c r="A137" s="15" t="s">
        <v>91</v>
      </c>
      <c r="B137" s="9" t="s">
        <v>459</v>
      </c>
      <c r="C137" s="370"/>
      <c r="D137" s="370"/>
      <c r="E137" s="241"/>
    </row>
    <row r="138" spans="1:5" ht="12" customHeight="1" x14ac:dyDescent="0.25">
      <c r="A138" s="15" t="s">
        <v>92</v>
      </c>
      <c r="B138" s="9" t="s">
        <v>451</v>
      </c>
      <c r="C138" s="370"/>
      <c r="D138" s="370"/>
      <c r="E138" s="241"/>
    </row>
    <row r="139" spans="1:5" ht="12" customHeight="1" x14ac:dyDescent="0.25">
      <c r="A139" s="15" t="s">
        <v>93</v>
      </c>
      <c r="B139" s="9" t="s">
        <v>452</v>
      </c>
      <c r="C139" s="370"/>
      <c r="D139" s="370"/>
      <c r="E139" s="241"/>
    </row>
    <row r="140" spans="1:5" ht="12" customHeight="1" x14ac:dyDescent="0.25">
      <c r="A140" s="15" t="s">
        <v>175</v>
      </c>
      <c r="B140" s="9" t="s">
        <v>453</v>
      </c>
      <c r="C140" s="370"/>
      <c r="D140" s="370"/>
      <c r="E140" s="241"/>
    </row>
    <row r="141" spans="1:5" ht="12" customHeight="1" x14ac:dyDescent="0.25">
      <c r="A141" s="15" t="s">
        <v>176</v>
      </c>
      <c r="B141" s="9" t="s">
        <v>454</v>
      </c>
      <c r="C141" s="370"/>
      <c r="D141" s="370"/>
      <c r="E141" s="241"/>
    </row>
    <row r="142" spans="1:5" ht="12" customHeight="1" thickBot="1" x14ac:dyDescent="0.3">
      <c r="A142" s="13" t="s">
        <v>177</v>
      </c>
      <c r="B142" s="9" t="s">
        <v>455</v>
      </c>
      <c r="C142" s="370"/>
      <c r="D142" s="370"/>
      <c r="E142" s="241"/>
    </row>
    <row r="143" spans="1:5" ht="12" customHeight="1" thickBot="1" x14ac:dyDescent="0.3">
      <c r="A143" s="20" t="s">
        <v>23</v>
      </c>
      <c r="B143" s="114" t="s">
        <v>463</v>
      </c>
      <c r="C143" s="376">
        <f>+C144+C145+C146+C147</f>
        <v>27970043</v>
      </c>
      <c r="D143" s="376">
        <f>+D144+D145+D146+D147</f>
        <v>28956069</v>
      </c>
      <c r="E143" s="412">
        <f>+E144+E145+E146+E147</f>
        <v>0</v>
      </c>
    </row>
    <row r="144" spans="1:5" ht="12" customHeight="1" x14ac:dyDescent="0.25">
      <c r="A144" s="15" t="s">
        <v>94</v>
      </c>
      <c r="B144" s="9" t="s">
        <v>371</v>
      </c>
      <c r="C144" s="370"/>
      <c r="D144" s="370"/>
      <c r="E144" s="241"/>
    </row>
    <row r="145" spans="1:6" ht="12" customHeight="1" x14ac:dyDescent="0.25">
      <c r="A145" s="15" t="s">
        <v>95</v>
      </c>
      <c r="B145" s="9" t="s">
        <v>372</v>
      </c>
      <c r="C145" s="370">
        <v>27763043</v>
      </c>
      <c r="D145" s="370">
        <v>28956069</v>
      </c>
      <c r="E145" s="241"/>
    </row>
    <row r="146" spans="1:6" ht="12" customHeight="1" x14ac:dyDescent="0.25">
      <c r="A146" s="15" t="s">
        <v>288</v>
      </c>
      <c r="B146" s="9" t="s">
        <v>464</v>
      </c>
      <c r="C146" s="370">
        <v>207000</v>
      </c>
      <c r="D146" s="370"/>
      <c r="E146" s="241"/>
    </row>
    <row r="147" spans="1:6" ht="12" customHeight="1" thickBot="1" x14ac:dyDescent="0.3">
      <c r="A147" s="13" t="s">
        <v>289</v>
      </c>
      <c r="B147" s="7" t="s">
        <v>390</v>
      </c>
      <c r="C147" s="370"/>
      <c r="D147" s="370"/>
      <c r="E147" s="241"/>
    </row>
    <row r="148" spans="1:6" ht="12" customHeight="1" thickBot="1" x14ac:dyDescent="0.3">
      <c r="A148" s="20" t="s">
        <v>24</v>
      </c>
      <c r="B148" s="114" t="s">
        <v>465</v>
      </c>
      <c r="C148" s="456">
        <f>SUM(C149:C153)</f>
        <v>0</v>
      </c>
      <c r="D148" s="456">
        <f>SUM(D149:D153)</f>
        <v>0</v>
      </c>
      <c r="E148" s="450">
        <f>SUM(E149:E153)</f>
        <v>0</v>
      </c>
    </row>
    <row r="149" spans="1:6" ht="12" customHeight="1" x14ac:dyDescent="0.25">
      <c r="A149" s="15" t="s">
        <v>96</v>
      </c>
      <c r="B149" s="9" t="s">
        <v>460</v>
      </c>
      <c r="C149" s="370"/>
      <c r="D149" s="370"/>
      <c r="E149" s="241"/>
    </row>
    <row r="150" spans="1:6" ht="12" customHeight="1" x14ac:dyDescent="0.25">
      <c r="A150" s="15" t="s">
        <v>97</v>
      </c>
      <c r="B150" s="9" t="s">
        <v>467</v>
      </c>
      <c r="C150" s="370"/>
      <c r="D150" s="370"/>
      <c r="E150" s="241"/>
    </row>
    <row r="151" spans="1:6" ht="12" customHeight="1" x14ac:dyDescent="0.25">
      <c r="A151" s="15" t="s">
        <v>300</v>
      </c>
      <c r="B151" s="9" t="s">
        <v>462</v>
      </c>
      <c r="C151" s="370"/>
      <c r="D151" s="370"/>
      <c r="E151" s="241"/>
    </row>
    <row r="152" spans="1:6" ht="12" customHeight="1" x14ac:dyDescent="0.25">
      <c r="A152" s="15" t="s">
        <v>301</v>
      </c>
      <c r="B152" s="9" t="s">
        <v>468</v>
      </c>
      <c r="C152" s="370"/>
      <c r="D152" s="370"/>
      <c r="E152" s="241"/>
    </row>
    <row r="153" spans="1:6" ht="12" customHeight="1" thickBot="1" x14ac:dyDescent="0.3">
      <c r="A153" s="15" t="s">
        <v>466</v>
      </c>
      <c r="B153" s="9" t="s">
        <v>469</v>
      </c>
      <c r="C153" s="370"/>
      <c r="D153" s="370"/>
      <c r="E153" s="241"/>
    </row>
    <row r="154" spans="1:6" ht="12" customHeight="1" thickBot="1" x14ac:dyDescent="0.3">
      <c r="A154" s="20" t="s">
        <v>25</v>
      </c>
      <c r="B154" s="114" t="s">
        <v>470</v>
      </c>
      <c r="C154" s="457"/>
      <c r="D154" s="457"/>
      <c r="E154" s="451"/>
    </row>
    <row r="155" spans="1:6" ht="12" customHeight="1" thickBot="1" x14ac:dyDescent="0.3">
      <c r="A155" s="20" t="s">
        <v>26</v>
      </c>
      <c r="B155" s="114" t="s">
        <v>471</v>
      </c>
      <c r="C155" s="457"/>
      <c r="D155" s="457"/>
      <c r="E155" s="451"/>
    </row>
    <row r="156" spans="1:6" ht="15.2" customHeight="1" thickBot="1" x14ac:dyDescent="0.3">
      <c r="A156" s="20" t="s">
        <v>27</v>
      </c>
      <c r="B156" s="114" t="s">
        <v>473</v>
      </c>
      <c r="C156" s="458">
        <f>+C132+C136+C143+C148+C154+C155</f>
        <v>27970043</v>
      </c>
      <c r="D156" s="458">
        <f>+D132+D136+D143+D148+D154+D155</f>
        <v>28956069</v>
      </c>
      <c r="E156" s="452">
        <f>+E132+E136+E143+E148+E154+E155</f>
        <v>0</v>
      </c>
      <c r="F156" s="115"/>
    </row>
    <row r="157" spans="1:6" s="1" customFormat="1" ht="12.95" customHeight="1" thickBot="1" x14ac:dyDescent="0.25">
      <c r="A157" s="272" t="s">
        <v>28</v>
      </c>
      <c r="B157" s="355" t="s">
        <v>472</v>
      </c>
      <c r="C157" s="458">
        <f>+C131+C156</f>
        <v>4023434910</v>
      </c>
      <c r="D157" s="458">
        <f>+D131+D156</f>
        <v>3495588238</v>
      </c>
      <c r="E157" s="452">
        <f>+E131+E156</f>
        <v>4213212748</v>
      </c>
    </row>
    <row r="158" spans="1:6" x14ac:dyDescent="0.25">
      <c r="C158" s="36"/>
      <c r="E158" s="616">
        <f>E90-E157</f>
        <v>0</v>
      </c>
    </row>
    <row r="159" spans="1:6" x14ac:dyDescent="0.25">
      <c r="C159" s="36"/>
    </row>
    <row r="160" spans="1:6" x14ac:dyDescent="0.25">
      <c r="C160" s="36"/>
    </row>
    <row r="161" spans="3:3" ht="16.5" customHeight="1" x14ac:dyDescent="0.25">
      <c r="C161" s="36"/>
    </row>
    <row r="162" spans="3:3" x14ac:dyDescent="0.25">
      <c r="C162" s="36"/>
    </row>
    <row r="163" spans="3:3" x14ac:dyDescent="0.25">
      <c r="C163" s="36"/>
    </row>
    <row r="164" spans="3:3" x14ac:dyDescent="0.25">
      <c r="C164" s="36"/>
    </row>
    <row r="165" spans="3:3" x14ac:dyDescent="0.25">
      <c r="C165" s="36"/>
    </row>
    <row r="166" spans="3:3" x14ac:dyDescent="0.25">
      <c r="C166" s="36"/>
    </row>
    <row r="167" spans="3:3" x14ac:dyDescent="0.25">
      <c r="C167" s="36"/>
    </row>
    <row r="168" spans="3:3" x14ac:dyDescent="0.25">
      <c r="C168" s="36"/>
    </row>
    <row r="169" spans="3:3" x14ac:dyDescent="0.25">
      <c r="C169" s="36"/>
    </row>
    <row r="170" spans="3:3" x14ac:dyDescent="0.25">
      <c r="C170" s="36"/>
    </row>
  </sheetData>
  <sheetProtection sheet="1"/>
  <mergeCells count="6">
    <mergeCell ref="A93:B93"/>
    <mergeCell ref="A5:B5"/>
    <mergeCell ref="A2:E2"/>
    <mergeCell ref="A3:E3"/>
    <mergeCell ref="A4:E4"/>
    <mergeCell ref="A92:E92"/>
  </mergeCells>
  <phoneticPr fontId="29" type="noConversion"/>
  <printOptions horizontalCentered="1"/>
  <pageMargins left="0.78740157480314965" right="0.78740157480314965" top="0.6692913385826772" bottom="0.47244094488188981" header="0.39370078740157483" footer="0.19685039370078741"/>
  <pageSetup paperSize="9" scale="65" fitToWidth="3" fitToHeight="2" orientation="portrait" r:id="rId1"/>
  <headerFooter alignWithMargins="0"/>
  <rowBreaks count="1" manualBreakCount="1">
    <brk id="91" max="4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92D050"/>
  </sheetPr>
  <dimension ref="A1:J18"/>
  <sheetViews>
    <sheetView zoomScale="120" zoomScaleNormal="120" workbookViewId="0">
      <selection activeCell="A18" sqref="A18:B18"/>
    </sheetView>
  </sheetViews>
  <sheetFormatPr defaultRowHeight="12.75" x14ac:dyDescent="0.2"/>
  <cols>
    <col min="1" max="1" width="6.83203125" style="40" customWidth="1"/>
    <col min="2" max="2" width="42.83203125" style="39" customWidth="1"/>
    <col min="3" max="8" width="12.83203125" style="39" customWidth="1"/>
    <col min="9" max="9" width="14.33203125" style="39" customWidth="1"/>
    <col min="10" max="10" width="4.33203125" style="39" customWidth="1"/>
    <col min="11" max="16384" width="9.33203125" style="39"/>
  </cols>
  <sheetData>
    <row r="1" spans="1:10" ht="27.75" customHeight="1" x14ac:dyDescent="0.2">
      <c r="A1" s="703" t="s">
        <v>4</v>
      </c>
      <c r="B1" s="703"/>
      <c r="C1" s="703"/>
      <c r="D1" s="703"/>
      <c r="E1" s="703"/>
      <c r="F1" s="703"/>
      <c r="G1" s="703"/>
      <c r="H1" s="703"/>
      <c r="I1" s="703"/>
      <c r="J1" s="737" t="str">
        <f>CONCATENATE("2. tájékoztató tábla ",ALAPADATOK!A7," ",ALAPADATOK!B7," ",ALAPADATOK!C7," ",ALAPADATOK!D7," ",ALAPADATOK!E7," ",ALAPADATOK!F7," ",ALAPADATOK!G7," ",ALAPADATOK!H7)</f>
        <v>2. tájékoztató tábla a 2 / 2019 ( II.15. ) önkormányzati rendelethez</v>
      </c>
    </row>
    <row r="2" spans="1:10" ht="20.45" customHeight="1" thickBot="1" x14ac:dyDescent="0.3">
      <c r="I2" s="431" t="str">
        <f>'KV_1.sz.tájékoztató_t.'!E5</f>
        <v>Forintban!</v>
      </c>
      <c r="J2" s="737"/>
    </row>
    <row r="3" spans="1:10" s="432" customFormat="1" ht="26.45" customHeight="1" x14ac:dyDescent="0.2">
      <c r="A3" s="745" t="s">
        <v>69</v>
      </c>
      <c r="B3" s="740" t="s">
        <v>85</v>
      </c>
      <c r="C3" s="745" t="s">
        <v>86</v>
      </c>
      <c r="D3" s="745" t="str">
        <f>+CONCATENATE(LEFT(KV_ÖSSZEFÜGGÉSEK!A5,4)," előtti kifizetés")</f>
        <v>2019 előtti kifizetés</v>
      </c>
      <c r="E3" s="742" t="s">
        <v>68</v>
      </c>
      <c r="F3" s="743"/>
      <c r="G3" s="743"/>
      <c r="H3" s="744"/>
      <c r="I3" s="740" t="s">
        <v>51</v>
      </c>
      <c r="J3" s="737"/>
    </row>
    <row r="4" spans="1:10" s="433" customFormat="1" ht="32.450000000000003" customHeight="1" thickBot="1" x14ac:dyDescent="0.25">
      <c r="A4" s="746"/>
      <c r="B4" s="741"/>
      <c r="C4" s="741"/>
      <c r="D4" s="746"/>
      <c r="E4" s="246" t="str">
        <f>+CONCATENATE(LEFT(KV_ÖSSZEFÜGGÉSEK!A5,4),".")</f>
        <v>2019.</v>
      </c>
      <c r="F4" s="246" t="str">
        <f>+CONCATENATE(LEFT(KV_ÖSSZEFÜGGÉSEK!A5,4)+1,".")</f>
        <v>2020.</v>
      </c>
      <c r="G4" s="246" t="str">
        <f>+CONCATENATE(LEFT(KV_ÖSSZEFÜGGÉSEK!A5,4)+2,".")</f>
        <v>2021.</v>
      </c>
      <c r="H4" s="247" t="str">
        <f>+CONCATENATE(LEFT(KV_ÖSSZEFÜGGÉSEK!A5,4)+2,".",CHAR(10)," után")</f>
        <v>2021.
 után</v>
      </c>
      <c r="I4" s="741"/>
      <c r="J4" s="737"/>
    </row>
    <row r="5" spans="1:10" s="434" customFormat="1" ht="12.95" customHeight="1" thickBot="1" x14ac:dyDescent="0.25">
      <c r="A5" s="248" t="s">
        <v>493</v>
      </c>
      <c r="B5" s="249" t="s">
        <v>494</v>
      </c>
      <c r="C5" s="250" t="s">
        <v>495</v>
      </c>
      <c r="D5" s="249" t="s">
        <v>497</v>
      </c>
      <c r="E5" s="248" t="s">
        <v>496</v>
      </c>
      <c r="F5" s="250" t="s">
        <v>498</v>
      </c>
      <c r="G5" s="250" t="s">
        <v>499</v>
      </c>
      <c r="H5" s="251" t="s">
        <v>500</v>
      </c>
      <c r="I5" s="252" t="s">
        <v>501</v>
      </c>
      <c r="J5" s="737"/>
    </row>
    <row r="6" spans="1:10" ht="24.75" customHeight="1" thickBot="1" x14ac:dyDescent="0.25">
      <c r="A6" s="253" t="s">
        <v>18</v>
      </c>
      <c r="B6" s="254" t="s">
        <v>5</v>
      </c>
      <c r="C6" s="482"/>
      <c r="D6" s="483">
        <f>+D7+D8</f>
        <v>0</v>
      </c>
      <c r="E6" s="484">
        <f>+E7+E8</f>
        <v>0</v>
      </c>
      <c r="F6" s="485">
        <f>+F7+F8</f>
        <v>0</v>
      </c>
      <c r="G6" s="485">
        <f>+G7+G8</f>
        <v>0</v>
      </c>
      <c r="H6" s="486">
        <f>+H7+H8</f>
        <v>0</v>
      </c>
      <c r="I6" s="57">
        <f t="shared" ref="I6:I17" si="0">SUM(D6:H6)</f>
        <v>0</v>
      </c>
      <c r="J6" s="737"/>
    </row>
    <row r="7" spans="1:10" ht="20.100000000000001" customHeight="1" x14ac:dyDescent="0.2">
      <c r="A7" s="255" t="s">
        <v>19</v>
      </c>
      <c r="B7" s="58" t="s">
        <v>70</v>
      </c>
      <c r="C7" s="487"/>
      <c r="D7" s="488"/>
      <c r="E7" s="489"/>
      <c r="F7" s="490"/>
      <c r="G7" s="490"/>
      <c r="H7" s="491"/>
      <c r="I7" s="256">
        <f t="shared" si="0"/>
        <v>0</v>
      </c>
      <c r="J7" s="737"/>
    </row>
    <row r="8" spans="1:10" ht="20.100000000000001" customHeight="1" thickBot="1" x14ac:dyDescent="0.25">
      <c r="A8" s="255" t="s">
        <v>20</v>
      </c>
      <c r="B8" s="58" t="s">
        <v>70</v>
      </c>
      <c r="C8" s="487"/>
      <c r="D8" s="488"/>
      <c r="E8" s="489"/>
      <c r="F8" s="490"/>
      <c r="G8" s="490"/>
      <c r="H8" s="491"/>
      <c r="I8" s="256">
        <f t="shared" si="0"/>
        <v>0</v>
      </c>
      <c r="J8" s="737"/>
    </row>
    <row r="9" spans="1:10" ht="26.1" customHeight="1" thickBot="1" x14ac:dyDescent="0.25">
      <c r="A9" s="253" t="s">
        <v>21</v>
      </c>
      <c r="B9" s="254" t="s">
        <v>6</v>
      </c>
      <c r="C9" s="482"/>
      <c r="D9" s="483">
        <f>+D10+D11</f>
        <v>0</v>
      </c>
      <c r="E9" s="484">
        <f>+E10+E11</f>
        <v>0</v>
      </c>
      <c r="F9" s="485">
        <f>+F10+F11</f>
        <v>0</v>
      </c>
      <c r="G9" s="485">
        <f>+G10+G11</f>
        <v>0</v>
      </c>
      <c r="H9" s="486">
        <f>+H10+H11</f>
        <v>0</v>
      </c>
      <c r="I9" s="57">
        <f t="shared" si="0"/>
        <v>0</v>
      </c>
      <c r="J9" s="737"/>
    </row>
    <row r="10" spans="1:10" ht="20.100000000000001" customHeight="1" x14ac:dyDescent="0.2">
      <c r="A10" s="255" t="s">
        <v>22</v>
      </c>
      <c r="B10" s="58" t="s">
        <v>70</v>
      </c>
      <c r="C10" s="487"/>
      <c r="D10" s="488"/>
      <c r="E10" s="489"/>
      <c r="F10" s="490"/>
      <c r="G10" s="490"/>
      <c r="H10" s="491"/>
      <c r="I10" s="256">
        <f t="shared" si="0"/>
        <v>0</v>
      </c>
      <c r="J10" s="737"/>
    </row>
    <row r="11" spans="1:10" ht="20.100000000000001" customHeight="1" thickBot="1" x14ac:dyDescent="0.25">
      <c r="A11" s="255" t="s">
        <v>23</v>
      </c>
      <c r="B11" s="58" t="s">
        <v>70</v>
      </c>
      <c r="C11" s="487"/>
      <c r="D11" s="488"/>
      <c r="E11" s="489"/>
      <c r="F11" s="490"/>
      <c r="G11" s="490"/>
      <c r="H11" s="491"/>
      <c r="I11" s="256">
        <f t="shared" si="0"/>
        <v>0</v>
      </c>
      <c r="J11" s="737"/>
    </row>
    <row r="12" spans="1:10" ht="20.100000000000001" customHeight="1" thickBot="1" x14ac:dyDescent="0.25">
      <c r="A12" s="253" t="s">
        <v>24</v>
      </c>
      <c r="B12" s="254" t="s">
        <v>207</v>
      </c>
      <c r="C12" s="482"/>
      <c r="D12" s="483">
        <f>+D13</f>
        <v>0</v>
      </c>
      <c r="E12" s="484">
        <f>+E13</f>
        <v>0</v>
      </c>
      <c r="F12" s="485">
        <f>+F13</f>
        <v>0</v>
      </c>
      <c r="G12" s="485">
        <f>+G13</f>
        <v>0</v>
      </c>
      <c r="H12" s="486">
        <f>+H13</f>
        <v>0</v>
      </c>
      <c r="I12" s="57">
        <f t="shared" si="0"/>
        <v>0</v>
      </c>
      <c r="J12" s="737"/>
    </row>
    <row r="13" spans="1:10" ht="20.100000000000001" customHeight="1" thickBot="1" x14ac:dyDescent="0.25">
      <c r="A13" s="255" t="s">
        <v>25</v>
      </c>
      <c r="B13" s="58"/>
      <c r="C13" s="487"/>
      <c r="D13" s="488"/>
      <c r="E13" s="489"/>
      <c r="F13" s="490"/>
      <c r="G13" s="490"/>
      <c r="H13" s="491"/>
      <c r="I13" s="256">
        <f t="shared" si="0"/>
        <v>0</v>
      </c>
      <c r="J13" s="737"/>
    </row>
    <row r="14" spans="1:10" ht="20.100000000000001" customHeight="1" thickBot="1" x14ac:dyDescent="0.25">
      <c r="A14" s="253" t="s">
        <v>26</v>
      </c>
      <c r="B14" s="254" t="s">
        <v>208</v>
      </c>
      <c r="C14" s="482"/>
      <c r="D14" s="483">
        <f>+D15</f>
        <v>0</v>
      </c>
      <c r="E14" s="484">
        <f>+E15</f>
        <v>0</v>
      </c>
      <c r="F14" s="485">
        <f>+F15</f>
        <v>0</v>
      </c>
      <c r="G14" s="485">
        <f>+G15</f>
        <v>0</v>
      </c>
      <c r="H14" s="486">
        <f>+H15</f>
        <v>0</v>
      </c>
      <c r="I14" s="57">
        <f t="shared" si="0"/>
        <v>0</v>
      </c>
      <c r="J14" s="737"/>
    </row>
    <row r="15" spans="1:10" ht="20.100000000000001" customHeight="1" thickBot="1" x14ac:dyDescent="0.25">
      <c r="A15" s="257" t="s">
        <v>27</v>
      </c>
      <c r="B15" s="59" t="s">
        <v>70</v>
      </c>
      <c r="C15" s="492"/>
      <c r="D15" s="493"/>
      <c r="E15" s="494"/>
      <c r="F15" s="495"/>
      <c r="G15" s="495"/>
      <c r="H15" s="496"/>
      <c r="I15" s="258">
        <f t="shared" si="0"/>
        <v>0</v>
      </c>
      <c r="J15" s="737"/>
    </row>
    <row r="16" spans="1:10" ht="20.100000000000001" customHeight="1" thickBot="1" x14ac:dyDescent="0.25">
      <c r="A16" s="253" t="s">
        <v>28</v>
      </c>
      <c r="B16" s="259" t="s">
        <v>209</v>
      </c>
      <c r="C16" s="482"/>
      <c r="D16" s="483">
        <f>+D17</f>
        <v>0</v>
      </c>
      <c r="E16" s="484">
        <f>+E17</f>
        <v>0</v>
      </c>
      <c r="F16" s="485">
        <f>+F17</f>
        <v>0</v>
      </c>
      <c r="G16" s="485">
        <f>+G17</f>
        <v>0</v>
      </c>
      <c r="H16" s="486">
        <f>+H17</f>
        <v>0</v>
      </c>
      <c r="I16" s="57">
        <f t="shared" si="0"/>
        <v>0</v>
      </c>
      <c r="J16" s="737"/>
    </row>
    <row r="17" spans="1:10" ht="20.100000000000001" customHeight="1" thickBot="1" x14ac:dyDescent="0.25">
      <c r="A17" s="260" t="s">
        <v>29</v>
      </c>
      <c r="B17" s="60" t="s">
        <v>70</v>
      </c>
      <c r="C17" s="497"/>
      <c r="D17" s="498"/>
      <c r="E17" s="499"/>
      <c r="F17" s="500"/>
      <c r="G17" s="500"/>
      <c r="H17" s="501"/>
      <c r="I17" s="261">
        <f t="shared" si="0"/>
        <v>0</v>
      </c>
      <c r="J17" s="737"/>
    </row>
    <row r="18" spans="1:10" ht="20.100000000000001" customHeight="1" thickBot="1" x14ac:dyDescent="0.25">
      <c r="A18" s="738" t="s">
        <v>146</v>
      </c>
      <c r="B18" s="739"/>
      <c r="C18" s="502"/>
      <c r="D18" s="483">
        <f t="shared" ref="D18:I18" si="1">+D6+D9+D12+D14+D16</f>
        <v>0</v>
      </c>
      <c r="E18" s="484">
        <f t="shared" si="1"/>
        <v>0</v>
      </c>
      <c r="F18" s="485">
        <f t="shared" si="1"/>
        <v>0</v>
      </c>
      <c r="G18" s="485">
        <f t="shared" si="1"/>
        <v>0</v>
      </c>
      <c r="H18" s="486">
        <f t="shared" si="1"/>
        <v>0</v>
      </c>
      <c r="I18" s="57">
        <f t="shared" si="1"/>
        <v>0</v>
      </c>
      <c r="J18" s="737"/>
    </row>
  </sheetData>
  <sheetProtection sheet="1"/>
  <mergeCells count="9">
    <mergeCell ref="J1:J18"/>
    <mergeCell ref="A1:I1"/>
    <mergeCell ref="A18:B18"/>
    <mergeCell ref="I3:I4"/>
    <mergeCell ref="E3:H3"/>
    <mergeCell ref="A3:A4"/>
    <mergeCell ref="B3:B4"/>
    <mergeCell ref="C3:C4"/>
    <mergeCell ref="D3:D4"/>
  </mergeCells>
  <phoneticPr fontId="0" type="noConversion"/>
  <printOptions horizontalCentered="1"/>
  <pageMargins left="0.78740157480314965" right="0.78740157480314965" top="1.03" bottom="0.98425196850393704" header="0.78740157480314965" footer="0.78740157480314965"/>
  <pageSetup paperSize="9" scale="95" orientation="landscape" verticalDpi="300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92D050"/>
  </sheetPr>
  <dimension ref="A1:D33"/>
  <sheetViews>
    <sheetView topLeftCell="A13" zoomScale="120" zoomScaleNormal="120" workbookViewId="0">
      <selection activeCell="D19" sqref="D19"/>
    </sheetView>
  </sheetViews>
  <sheetFormatPr defaultRowHeight="12.75" x14ac:dyDescent="0.2"/>
  <cols>
    <col min="1" max="1" width="5.83203125" style="74" customWidth="1"/>
    <col min="2" max="2" width="54.83203125" style="3" customWidth="1"/>
    <col min="3" max="4" width="17.6640625" style="3" customWidth="1"/>
    <col min="5" max="16384" width="9.33203125" style="3"/>
  </cols>
  <sheetData>
    <row r="1" spans="1:4" ht="14.85" customHeight="1" x14ac:dyDescent="0.2">
      <c r="D1" s="615" t="str">
        <f>CONCATENATE("3. tájékoztató tábla ",ALAPADATOK!A7," ",ALAPADATOK!B7," ",ALAPADATOK!C7," ",ALAPADATOK!D7," ",ALAPADATOK!E7," ",ALAPADATOK!F7," ",ALAPADATOK!G7," ",ALAPADATOK!H7)</f>
        <v>3. tájékoztató tábla a 2 / 2019 ( II.15. ) önkormányzati rendelethez</v>
      </c>
    </row>
    <row r="3" spans="1:4" ht="31.5" customHeight="1" x14ac:dyDescent="0.25">
      <c r="B3" s="748" t="s">
        <v>7</v>
      </c>
      <c r="C3" s="748"/>
      <c r="D3" s="748"/>
    </row>
    <row r="4" spans="1:4" s="62" customFormat="1" ht="16.5" thickBot="1" x14ac:dyDescent="0.3">
      <c r="A4" s="61"/>
      <c r="B4" s="349"/>
      <c r="D4" s="41" t="str">
        <f>'KV_2.sz.tájékoztató_t.'!I2</f>
        <v>Forintban!</v>
      </c>
    </row>
    <row r="5" spans="1:4" s="64" customFormat="1" ht="48" customHeight="1" thickBot="1" x14ac:dyDescent="0.25">
      <c r="A5" s="63" t="s">
        <v>16</v>
      </c>
      <c r="B5" s="174" t="s">
        <v>17</v>
      </c>
      <c r="C5" s="174" t="s">
        <v>71</v>
      </c>
      <c r="D5" s="175" t="s">
        <v>72</v>
      </c>
    </row>
    <row r="6" spans="1:4" s="64" customFormat="1" ht="14.1" customHeight="1" thickBot="1" x14ac:dyDescent="0.25">
      <c r="A6" s="33" t="s">
        <v>493</v>
      </c>
      <c r="B6" s="176" t="s">
        <v>494</v>
      </c>
      <c r="C6" s="176" t="s">
        <v>495</v>
      </c>
      <c r="D6" s="177" t="s">
        <v>497</v>
      </c>
    </row>
    <row r="7" spans="1:4" ht="18" customHeight="1" x14ac:dyDescent="0.2">
      <c r="A7" s="124" t="s">
        <v>18</v>
      </c>
      <c r="B7" s="178" t="s">
        <v>167</v>
      </c>
      <c r="C7" s="122"/>
      <c r="D7" s="65"/>
    </row>
    <row r="8" spans="1:4" ht="18" customHeight="1" x14ac:dyDescent="0.2">
      <c r="A8" s="66" t="s">
        <v>19</v>
      </c>
      <c r="B8" s="179" t="s">
        <v>168</v>
      </c>
      <c r="C8" s="123"/>
      <c r="D8" s="68"/>
    </row>
    <row r="9" spans="1:4" ht="18" customHeight="1" x14ac:dyDescent="0.2">
      <c r="A9" s="66" t="s">
        <v>20</v>
      </c>
      <c r="B9" s="179" t="s">
        <v>120</v>
      </c>
      <c r="C9" s="123"/>
      <c r="D9" s="68"/>
    </row>
    <row r="10" spans="1:4" ht="18" customHeight="1" x14ac:dyDescent="0.2">
      <c r="A10" s="66" t="s">
        <v>21</v>
      </c>
      <c r="B10" s="179" t="s">
        <v>121</v>
      </c>
      <c r="C10" s="123"/>
      <c r="D10" s="68"/>
    </row>
    <row r="11" spans="1:4" ht="18" customHeight="1" x14ac:dyDescent="0.2">
      <c r="A11" s="66" t="s">
        <v>22</v>
      </c>
      <c r="B11" s="179" t="s">
        <v>160</v>
      </c>
      <c r="C11" s="123"/>
      <c r="D11" s="68"/>
    </row>
    <row r="12" spans="1:4" ht="18" customHeight="1" x14ac:dyDescent="0.2">
      <c r="A12" s="66" t="s">
        <v>23</v>
      </c>
      <c r="B12" s="179" t="s">
        <v>161</v>
      </c>
      <c r="C12" s="123"/>
      <c r="D12" s="68"/>
    </row>
    <row r="13" spans="1:4" ht="18" customHeight="1" x14ac:dyDescent="0.2">
      <c r="A13" s="66" t="s">
        <v>24</v>
      </c>
      <c r="B13" s="180" t="s">
        <v>162</v>
      </c>
      <c r="C13" s="123"/>
      <c r="D13" s="68"/>
    </row>
    <row r="14" spans="1:4" ht="18" customHeight="1" x14ac:dyDescent="0.2">
      <c r="A14" s="66" t="s">
        <v>26</v>
      </c>
      <c r="B14" s="180" t="s">
        <v>163</v>
      </c>
      <c r="C14" s="123">
        <v>73860800</v>
      </c>
      <c r="D14" s="68">
        <v>23860800</v>
      </c>
    </row>
    <row r="15" spans="1:4" ht="18" customHeight="1" x14ac:dyDescent="0.2">
      <c r="A15" s="66" t="s">
        <v>27</v>
      </c>
      <c r="B15" s="180" t="s">
        <v>164</v>
      </c>
      <c r="C15" s="123"/>
      <c r="D15" s="68"/>
    </row>
    <row r="16" spans="1:4" ht="18" customHeight="1" x14ac:dyDescent="0.2">
      <c r="A16" s="66" t="s">
        <v>28</v>
      </c>
      <c r="B16" s="180" t="s">
        <v>165</v>
      </c>
      <c r="C16" s="123"/>
      <c r="D16" s="68"/>
    </row>
    <row r="17" spans="1:4" ht="22.5" customHeight="1" x14ac:dyDescent="0.2">
      <c r="A17" s="66" t="s">
        <v>29</v>
      </c>
      <c r="B17" s="180" t="s">
        <v>166</v>
      </c>
      <c r="C17" s="123"/>
      <c r="D17" s="68"/>
    </row>
    <row r="18" spans="1:4" ht="18" customHeight="1" x14ac:dyDescent="0.2">
      <c r="A18" s="66" t="s">
        <v>30</v>
      </c>
      <c r="B18" s="179" t="s">
        <v>122</v>
      </c>
      <c r="C18" s="123"/>
      <c r="D18" s="68"/>
    </row>
    <row r="19" spans="1:4" ht="18" customHeight="1" x14ac:dyDescent="0.2">
      <c r="A19" s="66" t="s">
        <v>31</v>
      </c>
      <c r="B19" s="179" t="s">
        <v>9</v>
      </c>
      <c r="C19" s="123">
        <v>278993000</v>
      </c>
      <c r="D19" s="68">
        <v>208193000</v>
      </c>
    </row>
    <row r="20" spans="1:4" ht="18" customHeight="1" x14ac:dyDescent="0.2">
      <c r="A20" s="66" t="s">
        <v>32</v>
      </c>
      <c r="B20" s="179" t="s">
        <v>8</v>
      </c>
      <c r="C20" s="123"/>
      <c r="D20" s="68"/>
    </row>
    <row r="21" spans="1:4" ht="18" customHeight="1" x14ac:dyDescent="0.2">
      <c r="A21" s="66" t="s">
        <v>33</v>
      </c>
      <c r="B21" s="179" t="s">
        <v>123</v>
      </c>
      <c r="C21" s="123"/>
      <c r="D21" s="68"/>
    </row>
    <row r="22" spans="1:4" ht="18" customHeight="1" x14ac:dyDescent="0.2">
      <c r="A22" s="66" t="s">
        <v>34</v>
      </c>
      <c r="B22" s="179" t="s">
        <v>124</v>
      </c>
      <c r="C22" s="123"/>
      <c r="D22" s="68"/>
    </row>
    <row r="23" spans="1:4" ht="18" customHeight="1" x14ac:dyDescent="0.2">
      <c r="A23" s="66" t="s">
        <v>35</v>
      </c>
      <c r="B23" s="113"/>
      <c r="C23" s="67"/>
      <c r="D23" s="68"/>
    </row>
    <row r="24" spans="1:4" ht="18" customHeight="1" x14ac:dyDescent="0.2">
      <c r="A24" s="66" t="s">
        <v>36</v>
      </c>
      <c r="B24" s="69"/>
      <c r="C24" s="67"/>
      <c r="D24" s="68"/>
    </row>
    <row r="25" spans="1:4" ht="18" customHeight="1" x14ac:dyDescent="0.2">
      <c r="A25" s="66" t="s">
        <v>37</v>
      </c>
      <c r="B25" s="69"/>
      <c r="C25" s="67"/>
      <c r="D25" s="68"/>
    </row>
    <row r="26" spans="1:4" ht="18" customHeight="1" x14ac:dyDescent="0.2">
      <c r="A26" s="66" t="s">
        <v>38</v>
      </c>
      <c r="B26" s="69"/>
      <c r="C26" s="67"/>
      <c r="D26" s="68"/>
    </row>
    <row r="27" spans="1:4" ht="18" customHeight="1" x14ac:dyDescent="0.2">
      <c r="A27" s="66" t="s">
        <v>39</v>
      </c>
      <c r="B27" s="69"/>
      <c r="C27" s="67"/>
      <c r="D27" s="68"/>
    </row>
    <row r="28" spans="1:4" ht="18" customHeight="1" x14ac:dyDescent="0.2">
      <c r="A28" s="66" t="s">
        <v>40</v>
      </c>
      <c r="B28" s="69"/>
      <c r="C28" s="67"/>
      <c r="D28" s="68"/>
    </row>
    <row r="29" spans="1:4" ht="18" customHeight="1" x14ac:dyDescent="0.2">
      <c r="A29" s="66" t="s">
        <v>41</v>
      </c>
      <c r="B29" s="69"/>
      <c r="C29" s="67"/>
      <c r="D29" s="68"/>
    </row>
    <row r="30" spans="1:4" ht="18" customHeight="1" x14ac:dyDescent="0.2">
      <c r="A30" s="66" t="s">
        <v>42</v>
      </c>
      <c r="B30" s="69"/>
      <c r="C30" s="67"/>
      <c r="D30" s="68"/>
    </row>
    <row r="31" spans="1:4" ht="18" customHeight="1" thickBot="1" x14ac:dyDescent="0.25">
      <c r="A31" s="125" t="s">
        <v>43</v>
      </c>
      <c r="B31" s="70"/>
      <c r="C31" s="71"/>
      <c r="D31" s="72"/>
    </row>
    <row r="32" spans="1:4" ht="18" customHeight="1" thickBot="1" x14ac:dyDescent="0.25">
      <c r="A32" s="34" t="s">
        <v>44</v>
      </c>
      <c r="B32" s="183" t="s">
        <v>53</v>
      </c>
      <c r="C32" s="184">
        <f>+C7+C8+C9+C10+C11+C18+C19+C20+C21+C22+C23+C24+C25+C26+C27+C28+C29+C30+C31</f>
        <v>278993000</v>
      </c>
      <c r="D32" s="185">
        <f>+D7+D8+D9+D10+D11+D18+D19+D20+D21+D22+D23+D24+D25+D26+D27+D28+D29+D30+D31</f>
        <v>208193000</v>
      </c>
    </row>
    <row r="33" spans="1:4" ht="8.4499999999999993" customHeight="1" x14ac:dyDescent="0.2">
      <c r="A33" s="73"/>
      <c r="B33" s="747"/>
      <c r="C33" s="747"/>
      <c r="D33" s="747"/>
    </row>
  </sheetData>
  <sheetProtection sheet="1"/>
  <mergeCells count="2">
    <mergeCell ref="B33:D33"/>
    <mergeCell ref="B3:D3"/>
  </mergeCells>
  <phoneticPr fontId="29" type="noConversion"/>
  <printOptions horizontalCentered="1"/>
  <pageMargins left="0.78740157480314965" right="0.78740157480314965" top="1.06" bottom="0.98425196850393704" header="0.78740157480314965" footer="0.78740157480314965"/>
  <pageSetup paperSize="9" scale="95" orientation="portrait" horizontalDpi="300" verticalDpi="3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Munka25">
    <tabColor rgb="FF92D050"/>
  </sheetPr>
  <dimension ref="A1:Q82"/>
  <sheetViews>
    <sheetView topLeftCell="B10" zoomScaleNormal="100" workbookViewId="0">
      <selection activeCell="L25" sqref="L25"/>
    </sheetView>
  </sheetViews>
  <sheetFormatPr defaultRowHeight="15.75" x14ac:dyDescent="0.25"/>
  <cols>
    <col min="1" max="1" width="4.83203125" style="90" customWidth="1"/>
    <col min="2" max="2" width="31.1640625" style="103" customWidth="1"/>
    <col min="3" max="4" width="9" style="103" customWidth="1"/>
    <col min="5" max="5" width="9.5" style="103" customWidth="1"/>
    <col min="6" max="6" width="8.83203125" style="103" customWidth="1"/>
    <col min="7" max="7" width="10.83203125" style="103" customWidth="1"/>
    <col min="8" max="8" width="8.83203125" style="103" customWidth="1"/>
    <col min="9" max="9" width="9" style="103" customWidth="1"/>
    <col min="10" max="14" width="9.5" style="103" customWidth="1"/>
    <col min="15" max="15" width="13.5" style="90" customWidth="1"/>
    <col min="16" max="16384" width="9.33203125" style="103"/>
  </cols>
  <sheetData>
    <row r="1" spans="1:17" x14ac:dyDescent="0.25">
      <c r="M1" s="607"/>
      <c r="N1"/>
      <c r="O1" s="615" t="str">
        <f>CONCATENATE("4. tájékoztató tábla ",ALAPADATOK!A7," ",ALAPADATOK!B7," ",ALAPADATOK!C7," ",ALAPADATOK!D7," ",ALAPADATOK!E7," ",ALAPADATOK!F7," ",ALAPADATOK!G7," ",ALAPADATOK!H7)</f>
        <v>4. tájékoztató tábla a 2 / 2019 ( II.15. ) önkormányzati rendelethez</v>
      </c>
    </row>
    <row r="2" spans="1:17" ht="31.5" customHeight="1" x14ac:dyDescent="0.25">
      <c r="A2" s="752" t="str">
        <f>+CONCATENATE("Előirányzat-felhasználási terv",CHAR(10),LEFT(KV_ÖSSZEFÜGGÉSEK!A5,4),". évre")</f>
        <v>Előirányzat-felhasználási terv
2019. évre</v>
      </c>
      <c r="B2" s="753"/>
      <c r="C2" s="753"/>
      <c r="D2" s="753"/>
      <c r="E2" s="753"/>
      <c r="F2" s="753"/>
      <c r="G2" s="753"/>
      <c r="H2" s="753"/>
      <c r="I2" s="753"/>
      <c r="J2" s="753"/>
      <c r="K2" s="753"/>
      <c r="L2" s="753"/>
      <c r="M2" s="753"/>
      <c r="N2" s="753"/>
      <c r="O2" s="753"/>
    </row>
    <row r="3" spans="1:17" ht="16.5" thickBot="1" x14ac:dyDescent="0.3">
      <c r="O3" s="4" t="str">
        <f>'KV_3.sz.tájékoztató_t.'!D4</f>
        <v>Forintban!</v>
      </c>
    </row>
    <row r="4" spans="1:17" s="90" customFormat="1" ht="26.1" customHeight="1" thickBot="1" x14ac:dyDescent="0.3">
      <c r="A4" s="87" t="s">
        <v>16</v>
      </c>
      <c r="B4" s="88" t="s">
        <v>61</v>
      </c>
      <c r="C4" s="88" t="s">
        <v>73</v>
      </c>
      <c r="D4" s="88" t="s">
        <v>74</v>
      </c>
      <c r="E4" s="88" t="s">
        <v>75</v>
      </c>
      <c r="F4" s="88" t="s">
        <v>76</v>
      </c>
      <c r="G4" s="88" t="s">
        <v>77</v>
      </c>
      <c r="H4" s="88" t="s">
        <v>78</v>
      </c>
      <c r="I4" s="88" t="s">
        <v>79</v>
      </c>
      <c r="J4" s="88" t="s">
        <v>80</v>
      </c>
      <c r="K4" s="88" t="s">
        <v>81</v>
      </c>
      <c r="L4" s="88" t="s">
        <v>82</v>
      </c>
      <c r="M4" s="88" t="s">
        <v>83</v>
      </c>
      <c r="N4" s="88" t="s">
        <v>84</v>
      </c>
      <c r="O4" s="89" t="s">
        <v>53</v>
      </c>
    </row>
    <row r="5" spans="1:17" s="92" customFormat="1" ht="15.2" customHeight="1" thickBot="1" x14ac:dyDescent="0.25">
      <c r="A5" s="91" t="s">
        <v>18</v>
      </c>
      <c r="B5" s="749" t="s">
        <v>56</v>
      </c>
      <c r="C5" s="750"/>
      <c r="D5" s="750"/>
      <c r="E5" s="750"/>
      <c r="F5" s="750"/>
      <c r="G5" s="750"/>
      <c r="H5" s="750"/>
      <c r="I5" s="750"/>
      <c r="J5" s="750"/>
      <c r="K5" s="750"/>
      <c r="L5" s="750"/>
      <c r="M5" s="750"/>
      <c r="N5" s="750"/>
      <c r="O5" s="751"/>
    </row>
    <row r="6" spans="1:17" s="92" customFormat="1" ht="22.5" x14ac:dyDescent="0.2">
      <c r="A6" s="93" t="s">
        <v>19</v>
      </c>
      <c r="B6" s="435" t="s">
        <v>374</v>
      </c>
      <c r="C6" s="503">
        <v>75471367</v>
      </c>
      <c r="D6" s="503">
        <v>75471367</v>
      </c>
      <c r="E6" s="503">
        <v>75471367</v>
      </c>
      <c r="F6" s="503">
        <v>75471367</v>
      </c>
      <c r="G6" s="503">
        <v>75471367</v>
      </c>
      <c r="H6" s="503">
        <v>75471367</v>
      </c>
      <c r="I6" s="503">
        <v>75471367</v>
      </c>
      <c r="J6" s="503">
        <v>75471367</v>
      </c>
      <c r="K6" s="503">
        <v>75471367</v>
      </c>
      <c r="L6" s="503">
        <v>75471367</v>
      </c>
      <c r="M6" s="503">
        <v>75471367</v>
      </c>
      <c r="N6" s="503">
        <v>75471370</v>
      </c>
      <c r="O6" s="94">
        <f t="shared" ref="O6:O26" si="0">SUM(C6:N6)</f>
        <v>905656407</v>
      </c>
      <c r="Q6" s="611"/>
    </row>
    <row r="7" spans="1:17" s="97" customFormat="1" ht="22.5" x14ac:dyDescent="0.2">
      <c r="A7" s="95" t="s">
        <v>20</v>
      </c>
      <c r="B7" s="264" t="s">
        <v>419</v>
      </c>
      <c r="C7" s="504">
        <v>83154000</v>
      </c>
      <c r="D7" s="504">
        <v>83154000</v>
      </c>
      <c r="E7" s="504">
        <v>83154000</v>
      </c>
      <c r="F7" s="504">
        <v>83154000</v>
      </c>
      <c r="G7" s="504">
        <v>83154000</v>
      </c>
      <c r="H7" s="504">
        <v>83154000</v>
      </c>
      <c r="I7" s="504">
        <v>83154000</v>
      </c>
      <c r="J7" s="504">
        <v>83154000</v>
      </c>
      <c r="K7" s="504">
        <v>83154000</v>
      </c>
      <c r="L7" s="504">
        <v>83154000</v>
      </c>
      <c r="M7" s="504">
        <v>83154000</v>
      </c>
      <c r="N7" s="504">
        <v>83156000</v>
      </c>
      <c r="O7" s="96">
        <f t="shared" si="0"/>
        <v>997850000</v>
      </c>
    </row>
    <row r="8" spans="1:17" s="97" customFormat="1" ht="22.5" x14ac:dyDescent="0.2">
      <c r="A8" s="95" t="s">
        <v>21</v>
      </c>
      <c r="B8" s="263" t="s">
        <v>420</v>
      </c>
      <c r="C8" s="505"/>
      <c r="D8" s="505"/>
      <c r="E8" s="505"/>
      <c r="F8" s="505"/>
      <c r="G8" s="505"/>
      <c r="H8" s="505">
        <v>384801977</v>
      </c>
      <c r="I8" s="505"/>
      <c r="J8" s="505"/>
      <c r="K8" s="505"/>
      <c r="L8" s="505"/>
      <c r="M8" s="505"/>
      <c r="N8" s="505"/>
      <c r="O8" s="98">
        <f t="shared" si="0"/>
        <v>384801977</v>
      </c>
    </row>
    <row r="9" spans="1:17" s="97" customFormat="1" ht="14.1" customHeight="1" x14ac:dyDescent="0.2">
      <c r="A9" s="95" t="s">
        <v>22</v>
      </c>
      <c r="B9" s="262" t="s">
        <v>174</v>
      </c>
      <c r="C9" s="504"/>
      <c r="D9" s="504"/>
      <c r="E9" s="504">
        <v>495000000</v>
      </c>
      <c r="F9" s="504"/>
      <c r="G9" s="504"/>
      <c r="H9" s="504"/>
      <c r="I9" s="504"/>
      <c r="J9" s="504"/>
      <c r="K9" s="504">
        <v>495000000</v>
      </c>
      <c r="L9" s="504"/>
      <c r="M9" s="504"/>
      <c r="N9" s="504">
        <v>200000000</v>
      </c>
      <c r="O9" s="96">
        <f t="shared" si="0"/>
        <v>1190000000</v>
      </c>
    </row>
    <row r="10" spans="1:17" s="97" customFormat="1" ht="14.1" customHeight="1" x14ac:dyDescent="0.2">
      <c r="A10" s="95" t="s">
        <v>23</v>
      </c>
      <c r="B10" s="262" t="s">
        <v>421</v>
      </c>
      <c r="C10" s="504">
        <v>24575363</v>
      </c>
      <c r="D10" s="504">
        <v>24575363</v>
      </c>
      <c r="E10" s="504">
        <v>24575363</v>
      </c>
      <c r="F10" s="504">
        <v>24575363</v>
      </c>
      <c r="G10" s="504">
        <v>24575363</v>
      </c>
      <c r="H10" s="504">
        <v>24575363</v>
      </c>
      <c r="I10" s="504">
        <v>24575363</v>
      </c>
      <c r="J10" s="504">
        <v>24575363</v>
      </c>
      <c r="K10" s="504">
        <v>24575363</v>
      </c>
      <c r="L10" s="504">
        <v>24575363</v>
      </c>
      <c r="M10" s="504">
        <v>24575363</v>
      </c>
      <c r="N10" s="504">
        <v>24575371</v>
      </c>
      <c r="O10" s="96">
        <f t="shared" si="0"/>
        <v>294904364</v>
      </c>
    </row>
    <row r="11" spans="1:17" s="97" customFormat="1" ht="14.1" customHeight="1" x14ac:dyDescent="0.2">
      <c r="A11" s="95" t="s">
        <v>24</v>
      </c>
      <c r="B11" s="262" t="s">
        <v>10</v>
      </c>
      <c r="C11" s="504">
        <v>2500000</v>
      </c>
      <c r="D11" s="504">
        <v>2500000</v>
      </c>
      <c r="E11" s="504">
        <v>12500000</v>
      </c>
      <c r="F11" s="504">
        <v>2500000</v>
      </c>
      <c r="G11" s="504">
        <v>2500000</v>
      </c>
      <c r="H11" s="504">
        <v>2500000</v>
      </c>
      <c r="I11" s="504">
        <v>2500000</v>
      </c>
      <c r="J11" s="504">
        <v>2500000</v>
      </c>
      <c r="K11" s="504">
        <v>2500000</v>
      </c>
      <c r="L11" s="504">
        <v>2500000</v>
      </c>
      <c r="M11" s="504">
        <v>2500000</v>
      </c>
      <c r="N11" s="504">
        <v>2500000</v>
      </c>
      <c r="O11" s="96">
        <f t="shared" si="0"/>
        <v>40000000</v>
      </c>
    </row>
    <row r="12" spans="1:17" s="97" customFormat="1" ht="14.1" customHeight="1" x14ac:dyDescent="0.2">
      <c r="A12" s="95" t="s">
        <v>25</v>
      </c>
      <c r="B12" s="262" t="s">
        <v>376</v>
      </c>
      <c r="C12" s="504"/>
      <c r="D12" s="504"/>
      <c r="E12" s="504"/>
      <c r="F12" s="504"/>
      <c r="G12" s="504"/>
      <c r="H12" s="504"/>
      <c r="I12" s="504"/>
      <c r="J12" s="504"/>
      <c r="K12" s="504"/>
      <c r="L12" s="504"/>
      <c r="M12" s="504"/>
      <c r="N12" s="504"/>
      <c r="O12" s="96">
        <f t="shared" si="0"/>
        <v>0</v>
      </c>
    </row>
    <row r="13" spans="1:17" s="97" customFormat="1" ht="22.5" x14ac:dyDescent="0.2">
      <c r="A13" s="95" t="s">
        <v>26</v>
      </c>
      <c r="B13" s="264" t="s">
        <v>407</v>
      </c>
      <c r="C13" s="504">
        <v>4166666</v>
      </c>
      <c r="D13" s="504">
        <v>4166666</v>
      </c>
      <c r="E13" s="504">
        <v>4166666</v>
      </c>
      <c r="F13" s="504">
        <v>4166666</v>
      </c>
      <c r="G13" s="504">
        <v>4166666</v>
      </c>
      <c r="H13" s="504">
        <v>4166666</v>
      </c>
      <c r="I13" s="504">
        <v>4166666</v>
      </c>
      <c r="J13" s="504">
        <v>4166666</v>
      </c>
      <c r="K13" s="504">
        <v>4166666</v>
      </c>
      <c r="L13" s="504">
        <v>4166666</v>
      </c>
      <c r="M13" s="504">
        <v>4166666</v>
      </c>
      <c r="N13" s="504">
        <v>4166674</v>
      </c>
      <c r="O13" s="96">
        <f t="shared" si="0"/>
        <v>50000000</v>
      </c>
    </row>
    <row r="14" spans="1:17" s="97" customFormat="1" ht="14.1" customHeight="1" thickBot="1" x14ac:dyDescent="0.25">
      <c r="A14" s="95" t="s">
        <v>27</v>
      </c>
      <c r="B14" s="262" t="s">
        <v>11</v>
      </c>
      <c r="C14" s="504">
        <v>350000000</v>
      </c>
      <c r="D14" s="504"/>
      <c r="E14" s="504"/>
      <c r="F14" s="504"/>
      <c r="G14" s="504"/>
      <c r="H14" s="504"/>
      <c r="I14" s="504"/>
      <c r="J14" s="504"/>
      <c r="K14" s="504"/>
      <c r="L14" s="504"/>
      <c r="M14" s="504"/>
      <c r="N14" s="504"/>
      <c r="O14" s="96">
        <f t="shared" si="0"/>
        <v>350000000</v>
      </c>
    </row>
    <row r="15" spans="1:17" s="92" customFormat="1" ht="15.95" customHeight="1" thickBot="1" x14ac:dyDescent="0.25">
      <c r="A15" s="91" t="s">
        <v>28</v>
      </c>
      <c r="B15" s="35" t="s">
        <v>109</v>
      </c>
      <c r="C15" s="506">
        <f t="shared" ref="C15:N15" si="1">SUM(C6:C14)</f>
        <v>539867396</v>
      </c>
      <c r="D15" s="506">
        <f t="shared" si="1"/>
        <v>189867396</v>
      </c>
      <c r="E15" s="506">
        <f t="shared" si="1"/>
        <v>694867396</v>
      </c>
      <c r="F15" s="506">
        <f t="shared" si="1"/>
        <v>189867396</v>
      </c>
      <c r="G15" s="506">
        <f t="shared" si="1"/>
        <v>189867396</v>
      </c>
      <c r="H15" s="506">
        <f t="shared" si="1"/>
        <v>574669373</v>
      </c>
      <c r="I15" s="506">
        <f t="shared" si="1"/>
        <v>189867396</v>
      </c>
      <c r="J15" s="506">
        <f t="shared" si="1"/>
        <v>189867396</v>
      </c>
      <c r="K15" s="506">
        <f t="shared" si="1"/>
        <v>684867396</v>
      </c>
      <c r="L15" s="506">
        <f t="shared" si="1"/>
        <v>189867396</v>
      </c>
      <c r="M15" s="506">
        <f t="shared" si="1"/>
        <v>189867396</v>
      </c>
      <c r="N15" s="506">
        <f t="shared" si="1"/>
        <v>389869415</v>
      </c>
      <c r="O15" s="99">
        <f>SUM(C15:N15)</f>
        <v>4213212748</v>
      </c>
    </row>
    <row r="16" spans="1:17" s="92" customFormat="1" ht="15.2" customHeight="1" thickBot="1" x14ac:dyDescent="0.25">
      <c r="A16" s="91" t="s">
        <v>29</v>
      </c>
      <c r="B16" s="749" t="s">
        <v>57</v>
      </c>
      <c r="C16" s="750"/>
      <c r="D16" s="750"/>
      <c r="E16" s="750"/>
      <c r="F16" s="750"/>
      <c r="G16" s="750"/>
      <c r="H16" s="750"/>
      <c r="I16" s="750"/>
      <c r="J16" s="750"/>
      <c r="K16" s="750"/>
      <c r="L16" s="750"/>
      <c r="M16" s="750"/>
      <c r="N16" s="750"/>
      <c r="O16" s="751"/>
    </row>
    <row r="17" spans="1:15" s="97" customFormat="1" ht="14.1" customHeight="1" x14ac:dyDescent="0.2">
      <c r="A17" s="100" t="s">
        <v>30</v>
      </c>
      <c r="B17" s="265" t="s">
        <v>62</v>
      </c>
      <c r="C17" s="505">
        <v>105085082</v>
      </c>
      <c r="D17" s="505">
        <v>105085082</v>
      </c>
      <c r="E17" s="505">
        <v>105085082</v>
      </c>
      <c r="F17" s="505">
        <v>105085082</v>
      </c>
      <c r="G17" s="505">
        <v>105085082</v>
      </c>
      <c r="H17" s="505">
        <v>105085082</v>
      </c>
      <c r="I17" s="505">
        <v>105085082</v>
      </c>
      <c r="J17" s="505">
        <v>105085082</v>
      </c>
      <c r="K17" s="505">
        <v>105085082</v>
      </c>
      <c r="L17" s="505">
        <v>105085082</v>
      </c>
      <c r="M17" s="505">
        <v>105085082</v>
      </c>
      <c r="N17" s="505">
        <v>105085086</v>
      </c>
      <c r="O17" s="98">
        <f t="shared" si="0"/>
        <v>1261020988</v>
      </c>
    </row>
    <row r="18" spans="1:15" s="97" customFormat="1" ht="27.2" customHeight="1" x14ac:dyDescent="0.2">
      <c r="A18" s="95" t="s">
        <v>31</v>
      </c>
      <c r="B18" s="264" t="s">
        <v>183</v>
      </c>
      <c r="C18" s="504">
        <v>19208906</v>
      </c>
      <c r="D18" s="504">
        <v>19208906</v>
      </c>
      <c r="E18" s="504">
        <v>19208906</v>
      </c>
      <c r="F18" s="504">
        <v>19208906</v>
      </c>
      <c r="G18" s="504">
        <v>19208906</v>
      </c>
      <c r="H18" s="504">
        <v>19208906</v>
      </c>
      <c r="I18" s="504">
        <v>19208906</v>
      </c>
      <c r="J18" s="504">
        <v>19208906</v>
      </c>
      <c r="K18" s="504">
        <v>19208906</v>
      </c>
      <c r="L18" s="504">
        <v>19208906</v>
      </c>
      <c r="M18" s="504">
        <v>19208906</v>
      </c>
      <c r="N18" s="504">
        <v>19208913</v>
      </c>
      <c r="O18" s="96">
        <f t="shared" si="0"/>
        <v>230506879</v>
      </c>
    </row>
    <row r="19" spans="1:15" s="97" customFormat="1" ht="14.1" customHeight="1" x14ac:dyDescent="0.2">
      <c r="A19" s="95" t="s">
        <v>32</v>
      </c>
      <c r="B19" s="262" t="s">
        <v>140</v>
      </c>
      <c r="C19" s="504">
        <v>92871990</v>
      </c>
      <c r="D19" s="504">
        <v>92871990</v>
      </c>
      <c r="E19" s="504">
        <v>92871990</v>
      </c>
      <c r="F19" s="504">
        <v>92871990</v>
      </c>
      <c r="G19" s="504">
        <v>92871990</v>
      </c>
      <c r="H19" s="504">
        <v>92871990</v>
      </c>
      <c r="I19" s="504">
        <v>92871990</v>
      </c>
      <c r="J19" s="504">
        <v>92871990</v>
      </c>
      <c r="K19" s="504">
        <v>92871990</v>
      </c>
      <c r="L19" s="504">
        <v>92871990</v>
      </c>
      <c r="M19" s="504">
        <v>92871995</v>
      </c>
      <c r="N19" s="504">
        <v>92871995</v>
      </c>
      <c r="O19" s="96">
        <f t="shared" si="0"/>
        <v>1114463890</v>
      </c>
    </row>
    <row r="20" spans="1:15" s="97" customFormat="1" ht="14.1" customHeight="1" x14ac:dyDescent="0.2">
      <c r="A20" s="95" t="s">
        <v>33</v>
      </c>
      <c r="B20" s="262" t="s">
        <v>184</v>
      </c>
      <c r="C20" s="504">
        <v>5125000</v>
      </c>
      <c r="D20" s="504">
        <v>5125000</v>
      </c>
      <c r="E20" s="504">
        <v>5125000</v>
      </c>
      <c r="F20" s="504">
        <v>5125000</v>
      </c>
      <c r="G20" s="504">
        <v>5125000</v>
      </c>
      <c r="H20" s="504">
        <v>5125000</v>
      </c>
      <c r="I20" s="504">
        <v>5125000</v>
      </c>
      <c r="J20" s="504">
        <v>5125000</v>
      </c>
      <c r="K20" s="504">
        <v>5125000</v>
      </c>
      <c r="L20" s="504">
        <v>5125000</v>
      </c>
      <c r="M20" s="504">
        <v>5125000</v>
      </c>
      <c r="N20" s="504">
        <v>5125000</v>
      </c>
      <c r="O20" s="96">
        <f t="shared" si="0"/>
        <v>61500000</v>
      </c>
    </row>
    <row r="21" spans="1:15" s="97" customFormat="1" ht="14.1" customHeight="1" x14ac:dyDescent="0.2">
      <c r="A21" s="95" t="s">
        <v>34</v>
      </c>
      <c r="B21" s="262" t="s">
        <v>12</v>
      </c>
      <c r="C21" s="504">
        <v>22789030</v>
      </c>
      <c r="D21" s="504">
        <v>22789030</v>
      </c>
      <c r="E21" s="504">
        <v>22789030</v>
      </c>
      <c r="F21" s="504">
        <v>7789030</v>
      </c>
      <c r="G21" s="504">
        <v>22789030</v>
      </c>
      <c r="H21" s="504">
        <v>22789030</v>
      </c>
      <c r="I21" s="504">
        <v>22789030</v>
      </c>
      <c r="J21" s="504">
        <v>22789030</v>
      </c>
      <c r="K21" s="504">
        <v>22789030</v>
      </c>
      <c r="L21" s="504">
        <v>34797676</v>
      </c>
      <c r="M21" s="504">
        <v>22789030</v>
      </c>
      <c r="N21" s="504">
        <v>22789030</v>
      </c>
      <c r="O21" s="96">
        <f t="shared" si="0"/>
        <v>270477006</v>
      </c>
    </row>
    <row r="22" spans="1:15" s="97" customFormat="1" ht="14.1" customHeight="1" x14ac:dyDescent="0.2">
      <c r="A22" s="95" t="s">
        <v>35</v>
      </c>
      <c r="B22" s="262" t="s">
        <v>230</v>
      </c>
      <c r="C22" s="504"/>
      <c r="D22" s="504"/>
      <c r="E22" s="504"/>
      <c r="F22" s="504">
        <v>15000000</v>
      </c>
      <c r="G22" s="504">
        <v>118043368</v>
      </c>
      <c r="H22" s="504">
        <v>118043368</v>
      </c>
      <c r="I22" s="504">
        <v>118043368</v>
      </c>
      <c r="J22" s="504">
        <v>118043368</v>
      </c>
      <c r="K22" s="504">
        <v>118043368</v>
      </c>
      <c r="L22" s="504">
        <v>118043368</v>
      </c>
      <c r="M22" s="504">
        <v>118043368</v>
      </c>
      <c r="N22" s="504">
        <v>118043373</v>
      </c>
      <c r="O22" s="96">
        <f t="shared" si="0"/>
        <v>959346949</v>
      </c>
    </row>
    <row r="23" spans="1:15" s="97" customFormat="1" x14ac:dyDescent="0.2">
      <c r="A23" s="95" t="s">
        <v>36</v>
      </c>
      <c r="B23" s="264" t="s">
        <v>187</v>
      </c>
      <c r="C23" s="504"/>
      <c r="D23" s="504"/>
      <c r="E23" s="504"/>
      <c r="F23" s="504"/>
      <c r="G23" s="504">
        <v>26467372</v>
      </c>
      <c r="H23" s="504">
        <v>26467372</v>
      </c>
      <c r="I23" s="504">
        <v>26467372</v>
      </c>
      <c r="J23" s="504">
        <v>26467372</v>
      </c>
      <c r="K23" s="504">
        <v>26467372</v>
      </c>
      <c r="L23" s="504">
        <v>26467372</v>
      </c>
      <c r="M23" s="504">
        <v>26467372</v>
      </c>
      <c r="N23" s="504">
        <v>26467374</v>
      </c>
      <c r="O23" s="96">
        <f t="shared" si="0"/>
        <v>211738978</v>
      </c>
    </row>
    <row r="24" spans="1:15" s="97" customFormat="1" ht="14.1" customHeight="1" x14ac:dyDescent="0.2">
      <c r="A24" s="95" t="s">
        <v>37</v>
      </c>
      <c r="B24" s="262" t="s">
        <v>232</v>
      </c>
      <c r="C24" s="504"/>
      <c r="D24" s="504"/>
      <c r="E24" s="504"/>
      <c r="F24" s="504"/>
      <c r="G24" s="504"/>
      <c r="H24" s="504"/>
      <c r="I24" s="504"/>
      <c r="J24" s="504"/>
      <c r="K24" s="504"/>
      <c r="L24" s="504"/>
      <c r="M24" s="504"/>
      <c r="N24" s="504"/>
      <c r="O24" s="96">
        <f t="shared" si="0"/>
        <v>0</v>
      </c>
    </row>
    <row r="25" spans="1:15" s="97" customFormat="1" ht="14.1" customHeight="1" thickBot="1" x14ac:dyDescent="0.25">
      <c r="A25" s="95" t="s">
        <v>38</v>
      </c>
      <c r="B25" s="262" t="s">
        <v>13</v>
      </c>
      <c r="C25" s="504"/>
      <c r="D25" s="504"/>
      <c r="E25" s="504"/>
      <c r="F25" s="504"/>
      <c r="G25" s="504"/>
      <c r="H25" s="504"/>
      <c r="I25" s="504"/>
      <c r="J25" s="504"/>
      <c r="K25" s="504"/>
      <c r="L25" s="504">
        <v>104158058</v>
      </c>
      <c r="M25" s="504"/>
      <c r="N25" s="504"/>
      <c r="O25" s="96">
        <f t="shared" si="0"/>
        <v>104158058</v>
      </c>
    </row>
    <row r="26" spans="1:15" s="92" customFormat="1" ht="15.95" customHeight="1" thickBot="1" x14ac:dyDescent="0.25">
      <c r="A26" s="101" t="s">
        <v>39</v>
      </c>
      <c r="B26" s="35" t="s">
        <v>110</v>
      </c>
      <c r="C26" s="506">
        <f t="shared" ref="C26:N26" si="2">SUM(C17:C25)</f>
        <v>245080008</v>
      </c>
      <c r="D26" s="506">
        <f t="shared" si="2"/>
        <v>245080008</v>
      </c>
      <c r="E26" s="506">
        <f t="shared" si="2"/>
        <v>245080008</v>
      </c>
      <c r="F26" s="506">
        <f t="shared" si="2"/>
        <v>245080008</v>
      </c>
      <c r="G26" s="506">
        <f t="shared" si="2"/>
        <v>389590748</v>
      </c>
      <c r="H26" s="506">
        <f t="shared" si="2"/>
        <v>389590748</v>
      </c>
      <c r="I26" s="506">
        <f t="shared" si="2"/>
        <v>389590748</v>
      </c>
      <c r="J26" s="506">
        <f t="shared" si="2"/>
        <v>389590748</v>
      </c>
      <c r="K26" s="506">
        <f t="shared" si="2"/>
        <v>389590748</v>
      </c>
      <c r="L26" s="506">
        <f t="shared" si="2"/>
        <v>505757452</v>
      </c>
      <c r="M26" s="506">
        <f t="shared" si="2"/>
        <v>389590753</v>
      </c>
      <c r="N26" s="506">
        <f t="shared" si="2"/>
        <v>389590771</v>
      </c>
      <c r="O26" s="99">
        <f t="shared" si="0"/>
        <v>4213212748</v>
      </c>
    </row>
    <row r="27" spans="1:15" ht="16.5" thickBot="1" x14ac:dyDescent="0.3">
      <c r="A27" s="101" t="s">
        <v>40</v>
      </c>
      <c r="B27" s="266" t="s">
        <v>111</v>
      </c>
      <c r="C27" s="507">
        <f t="shared" ref="C27:O27" si="3">C15-C26</f>
        <v>294787388</v>
      </c>
      <c r="D27" s="507">
        <f t="shared" si="3"/>
        <v>-55212612</v>
      </c>
      <c r="E27" s="507">
        <f t="shared" si="3"/>
        <v>449787388</v>
      </c>
      <c r="F27" s="507">
        <f t="shared" si="3"/>
        <v>-55212612</v>
      </c>
      <c r="G27" s="507">
        <f t="shared" si="3"/>
        <v>-199723352</v>
      </c>
      <c r="H27" s="507">
        <f t="shared" si="3"/>
        <v>185078625</v>
      </c>
      <c r="I27" s="507">
        <f t="shared" si="3"/>
        <v>-199723352</v>
      </c>
      <c r="J27" s="507">
        <f t="shared" si="3"/>
        <v>-199723352</v>
      </c>
      <c r="K27" s="507">
        <f t="shared" si="3"/>
        <v>295276648</v>
      </c>
      <c r="L27" s="507">
        <f t="shared" si="3"/>
        <v>-315890056</v>
      </c>
      <c r="M27" s="507">
        <f t="shared" si="3"/>
        <v>-199723357</v>
      </c>
      <c r="N27" s="507">
        <f t="shared" si="3"/>
        <v>278644</v>
      </c>
      <c r="O27" s="102">
        <f t="shared" si="3"/>
        <v>0</v>
      </c>
    </row>
    <row r="28" spans="1:15" x14ac:dyDescent="0.25">
      <c r="A28" s="104"/>
    </row>
    <row r="29" spans="1:15" x14ac:dyDescent="0.25">
      <c r="B29" s="105"/>
      <c r="C29" s="106"/>
      <c r="D29" s="106"/>
      <c r="O29" s="103"/>
    </row>
    <row r="30" spans="1:15" x14ac:dyDescent="0.25">
      <c r="O30" s="103"/>
    </row>
    <row r="31" spans="1:15" x14ac:dyDescent="0.25">
      <c r="O31" s="103"/>
    </row>
    <row r="32" spans="1:15" x14ac:dyDescent="0.25">
      <c r="O32" s="103"/>
    </row>
    <row r="33" spans="15:15" x14ac:dyDescent="0.25">
      <c r="O33" s="103"/>
    </row>
    <row r="34" spans="15:15" x14ac:dyDescent="0.25">
      <c r="O34" s="103"/>
    </row>
    <row r="35" spans="15:15" x14ac:dyDescent="0.25">
      <c r="O35" s="103"/>
    </row>
    <row r="36" spans="15:15" x14ac:dyDescent="0.25">
      <c r="O36" s="103"/>
    </row>
    <row r="37" spans="15:15" x14ac:dyDescent="0.25">
      <c r="O37" s="103"/>
    </row>
    <row r="38" spans="15:15" x14ac:dyDescent="0.25">
      <c r="O38" s="103"/>
    </row>
    <row r="39" spans="15:15" x14ac:dyDescent="0.25">
      <c r="O39" s="103"/>
    </row>
    <row r="40" spans="15:15" x14ac:dyDescent="0.25">
      <c r="O40" s="103"/>
    </row>
    <row r="41" spans="15:15" x14ac:dyDescent="0.25">
      <c r="O41" s="103"/>
    </row>
    <row r="42" spans="15:15" x14ac:dyDescent="0.25">
      <c r="O42" s="103"/>
    </row>
    <row r="43" spans="15:15" x14ac:dyDescent="0.25">
      <c r="O43" s="103"/>
    </row>
    <row r="44" spans="15:15" x14ac:dyDescent="0.25">
      <c r="O44" s="103"/>
    </row>
    <row r="45" spans="15:15" x14ac:dyDescent="0.25">
      <c r="O45" s="103"/>
    </row>
    <row r="46" spans="15:15" x14ac:dyDescent="0.25">
      <c r="O46" s="103"/>
    </row>
    <row r="47" spans="15:15" x14ac:dyDescent="0.25">
      <c r="O47" s="103"/>
    </row>
    <row r="48" spans="15:15" x14ac:dyDescent="0.25">
      <c r="O48" s="103"/>
    </row>
    <row r="49" spans="15:15" x14ac:dyDescent="0.25">
      <c r="O49" s="103"/>
    </row>
    <row r="50" spans="15:15" x14ac:dyDescent="0.25">
      <c r="O50" s="103"/>
    </row>
    <row r="51" spans="15:15" x14ac:dyDescent="0.25">
      <c r="O51" s="103"/>
    </row>
    <row r="52" spans="15:15" x14ac:dyDescent="0.25">
      <c r="O52" s="103"/>
    </row>
    <row r="53" spans="15:15" x14ac:dyDescent="0.25">
      <c r="O53" s="103"/>
    </row>
    <row r="54" spans="15:15" x14ac:dyDescent="0.25">
      <c r="O54" s="103"/>
    </row>
    <row r="55" spans="15:15" x14ac:dyDescent="0.25">
      <c r="O55" s="103"/>
    </row>
    <row r="56" spans="15:15" x14ac:dyDescent="0.25">
      <c r="O56" s="103"/>
    </row>
    <row r="57" spans="15:15" x14ac:dyDescent="0.25">
      <c r="O57" s="103"/>
    </row>
    <row r="58" spans="15:15" x14ac:dyDescent="0.25">
      <c r="O58" s="103"/>
    </row>
    <row r="59" spans="15:15" x14ac:dyDescent="0.25">
      <c r="O59" s="103"/>
    </row>
    <row r="60" spans="15:15" x14ac:dyDescent="0.25">
      <c r="O60" s="103"/>
    </row>
    <row r="61" spans="15:15" x14ac:dyDescent="0.25">
      <c r="O61" s="103"/>
    </row>
    <row r="62" spans="15:15" x14ac:dyDescent="0.25">
      <c r="O62" s="103"/>
    </row>
    <row r="63" spans="15:15" x14ac:dyDescent="0.25">
      <c r="O63" s="103"/>
    </row>
    <row r="64" spans="15:15" x14ac:dyDescent="0.25">
      <c r="O64" s="103"/>
    </row>
    <row r="65" spans="15:15" x14ac:dyDescent="0.25">
      <c r="O65" s="103"/>
    </row>
    <row r="66" spans="15:15" x14ac:dyDescent="0.25">
      <c r="O66" s="103"/>
    </row>
    <row r="67" spans="15:15" x14ac:dyDescent="0.25">
      <c r="O67" s="103"/>
    </row>
    <row r="68" spans="15:15" x14ac:dyDescent="0.25">
      <c r="O68" s="103"/>
    </row>
    <row r="69" spans="15:15" x14ac:dyDescent="0.25">
      <c r="O69" s="103"/>
    </row>
    <row r="70" spans="15:15" x14ac:dyDescent="0.25">
      <c r="O70" s="103"/>
    </row>
    <row r="71" spans="15:15" x14ac:dyDescent="0.25">
      <c r="O71" s="103"/>
    </row>
    <row r="72" spans="15:15" x14ac:dyDescent="0.25">
      <c r="O72" s="103"/>
    </row>
    <row r="73" spans="15:15" x14ac:dyDescent="0.25">
      <c r="O73" s="103"/>
    </row>
    <row r="74" spans="15:15" x14ac:dyDescent="0.25">
      <c r="O74" s="103"/>
    </row>
    <row r="75" spans="15:15" x14ac:dyDescent="0.25">
      <c r="O75" s="103"/>
    </row>
    <row r="76" spans="15:15" x14ac:dyDescent="0.25">
      <c r="O76" s="103"/>
    </row>
    <row r="77" spans="15:15" x14ac:dyDescent="0.25">
      <c r="O77" s="103"/>
    </row>
    <row r="78" spans="15:15" x14ac:dyDescent="0.25">
      <c r="O78" s="103"/>
    </row>
    <row r="79" spans="15:15" x14ac:dyDescent="0.25">
      <c r="O79" s="103"/>
    </row>
    <row r="80" spans="15:15" x14ac:dyDescent="0.25">
      <c r="O80" s="103"/>
    </row>
    <row r="81" spans="15:15" x14ac:dyDescent="0.25">
      <c r="O81" s="103"/>
    </row>
    <row r="82" spans="15:15" x14ac:dyDescent="0.25">
      <c r="O82" s="103"/>
    </row>
  </sheetData>
  <sheetProtection sheet="1" formatColumns="0"/>
  <mergeCells count="3">
    <mergeCell ref="B5:O5"/>
    <mergeCell ref="B16:O16"/>
    <mergeCell ref="A2:O2"/>
  </mergeCells>
  <phoneticPr fontId="0" type="noConversion"/>
  <printOptions horizontalCentered="1"/>
  <pageMargins left="0.78740157480314965" right="0.78740157480314965" top="1.0687500000000001" bottom="0.98425196850393704" header="0.78740157480314965" footer="0.78740157480314965"/>
  <pageSetup paperSize="9" scale="90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92D050"/>
    <pageSetUpPr fitToPage="1"/>
  </sheetPr>
  <dimension ref="A1:H27"/>
  <sheetViews>
    <sheetView topLeftCell="A13" zoomScale="120" zoomScaleNormal="120" zoomScalePageLayoutView="120" workbookViewId="0">
      <selection activeCell="C12" sqref="C12"/>
    </sheetView>
  </sheetViews>
  <sheetFormatPr defaultRowHeight="12.75" x14ac:dyDescent="0.2"/>
  <cols>
    <col min="1" max="1" width="13.83203125" customWidth="1"/>
    <col min="2" max="2" width="88.6640625" customWidth="1"/>
    <col min="3" max="3" width="16.83203125" customWidth="1"/>
    <col min="4" max="4" width="4.83203125" style="641" customWidth="1"/>
  </cols>
  <sheetData>
    <row r="1" spans="1:8" ht="47.25" customHeight="1" x14ac:dyDescent="0.2">
      <c r="B1" s="754" t="str">
        <f>+CONCATENATE("A ",LEFT(KV_ÖSSZEFÜGGÉSEK!A5,4),". évi általános működés és ágazati feladatok támogatásának alakulása jogcímenként")</f>
        <v>A 2019. évi általános működés és ágazati feladatok támogatásának alakulása jogcímenként</v>
      </c>
      <c r="C1" s="754"/>
      <c r="D1" s="755" t="str">
        <f>CONCATENATE("5. tájékoztató tábla ",ALAPADATOK!A7," ",ALAPADATOK!B7," ",ALAPADATOK!C7," ",ALAPADATOK!D7," ",ALAPADATOK!E7," ",ALAPADATOK!F7," ",ALAPADATOK!G7," ",ALAPADATOK!H7)</f>
        <v>5. tájékoztató tábla a 2 / 2019 ( II.15. ) önkormányzati rendelethez</v>
      </c>
    </row>
    <row r="2" spans="1:8" ht="22.5" customHeight="1" thickBot="1" x14ac:dyDescent="0.3">
      <c r="B2" s="351"/>
      <c r="C2" s="634" t="s">
        <v>683</v>
      </c>
      <c r="D2" s="755"/>
    </row>
    <row r="3" spans="1:8" ht="54" customHeight="1" thickBot="1" x14ac:dyDescent="0.25">
      <c r="A3" s="635" t="s">
        <v>685</v>
      </c>
      <c r="B3" s="268" t="s">
        <v>52</v>
      </c>
      <c r="C3" s="618" t="str">
        <f>+CONCATENATE(LEFT(KV_ÖSSZEFÜGGÉSEK!A5,4),". évi tervezett támogatás összesen")</f>
        <v>2019. évi tervezett támogatás összesen</v>
      </c>
      <c r="D3" s="755"/>
      <c r="H3" s="615"/>
    </row>
    <row r="4" spans="1:8" s="44" customFormat="1" ht="13.5" thickBot="1" x14ac:dyDescent="0.25">
      <c r="A4" s="636" t="s">
        <v>493</v>
      </c>
      <c r="B4" s="168" t="s">
        <v>494</v>
      </c>
      <c r="C4" s="169" t="s">
        <v>495</v>
      </c>
      <c r="D4" s="755"/>
    </row>
    <row r="5" spans="1:8" x14ac:dyDescent="0.2">
      <c r="A5" s="637" t="s">
        <v>731</v>
      </c>
      <c r="B5" s="107" t="s">
        <v>732</v>
      </c>
      <c r="C5" s="378">
        <v>172534022</v>
      </c>
      <c r="D5" s="755"/>
    </row>
    <row r="6" spans="1:8" ht="12.75" customHeight="1" x14ac:dyDescent="0.2">
      <c r="A6" s="638" t="s">
        <v>733</v>
      </c>
      <c r="B6" s="108" t="s">
        <v>734</v>
      </c>
      <c r="C6" s="378">
        <v>353599517</v>
      </c>
      <c r="D6" s="755"/>
    </row>
    <row r="7" spans="1:8" x14ac:dyDescent="0.2">
      <c r="A7" s="638" t="s">
        <v>735</v>
      </c>
      <c r="B7" s="108" t="s">
        <v>736</v>
      </c>
      <c r="C7" s="378">
        <v>65680067</v>
      </c>
      <c r="D7" s="755"/>
    </row>
    <row r="8" spans="1:8" ht="22.5" x14ac:dyDescent="0.2">
      <c r="A8" s="638" t="s">
        <v>737</v>
      </c>
      <c r="B8" s="108" t="s">
        <v>738</v>
      </c>
      <c r="C8" s="378">
        <v>10710900</v>
      </c>
      <c r="D8" s="755"/>
    </row>
    <row r="9" spans="1:8" x14ac:dyDescent="0.2">
      <c r="A9" s="638" t="s">
        <v>739</v>
      </c>
      <c r="B9" s="108" t="s">
        <v>740</v>
      </c>
      <c r="C9" s="378">
        <v>7319000</v>
      </c>
      <c r="D9" s="755"/>
    </row>
    <row r="10" spans="1:8" x14ac:dyDescent="0.2">
      <c r="A10" s="638" t="s">
        <v>741</v>
      </c>
      <c r="B10" s="108" t="s">
        <v>742</v>
      </c>
      <c r="C10" s="378">
        <v>15628000</v>
      </c>
      <c r="D10" s="755"/>
    </row>
    <row r="11" spans="1:8" x14ac:dyDescent="0.2">
      <c r="A11" s="638" t="s">
        <v>743</v>
      </c>
      <c r="B11" s="108" t="s">
        <v>744</v>
      </c>
      <c r="C11" s="378">
        <v>90280536</v>
      </c>
      <c r="D11" s="755"/>
    </row>
    <row r="12" spans="1:8" x14ac:dyDescent="0.2">
      <c r="A12" s="638" t="s">
        <v>745</v>
      </c>
      <c r="B12" s="108" t="s">
        <v>746</v>
      </c>
      <c r="C12" s="378">
        <v>6840000</v>
      </c>
      <c r="D12" s="755"/>
    </row>
    <row r="13" spans="1:8" ht="12.95" customHeight="1" x14ac:dyDescent="0.2">
      <c r="A13" s="638" t="s">
        <v>747</v>
      </c>
      <c r="B13" s="108" t="s">
        <v>748</v>
      </c>
      <c r="C13" s="378">
        <v>10300000</v>
      </c>
      <c r="D13" s="755"/>
    </row>
    <row r="14" spans="1:8" ht="12.95" customHeight="1" x14ac:dyDescent="0.2">
      <c r="A14" s="638" t="s">
        <v>753</v>
      </c>
      <c r="B14" s="108" t="s">
        <v>754</v>
      </c>
      <c r="C14" s="378">
        <v>26138803</v>
      </c>
      <c r="D14" s="755"/>
    </row>
    <row r="15" spans="1:8" x14ac:dyDescent="0.2">
      <c r="A15" s="638" t="s">
        <v>749</v>
      </c>
      <c r="B15" s="108" t="s">
        <v>750</v>
      </c>
      <c r="C15" s="378">
        <v>126038622</v>
      </c>
      <c r="D15" s="755"/>
    </row>
    <row r="16" spans="1:8" x14ac:dyDescent="0.2">
      <c r="A16" s="638" t="s">
        <v>751</v>
      </c>
      <c r="B16" s="108" t="s">
        <v>752</v>
      </c>
      <c r="C16" s="378">
        <v>20586940</v>
      </c>
      <c r="D16" s="755"/>
    </row>
    <row r="17" spans="1:4" x14ac:dyDescent="0.2">
      <c r="A17" s="638"/>
      <c r="B17" s="108"/>
      <c r="C17" s="378"/>
      <c r="D17" s="755"/>
    </row>
    <row r="18" spans="1:4" x14ac:dyDescent="0.2">
      <c r="A18" s="638"/>
      <c r="B18" s="108"/>
      <c r="C18" s="378"/>
      <c r="D18" s="755"/>
    </row>
    <row r="19" spans="1:4" x14ac:dyDescent="0.2">
      <c r="A19" s="638"/>
      <c r="B19" s="108"/>
      <c r="C19" s="378"/>
      <c r="D19" s="755"/>
    </row>
    <row r="20" spans="1:4" x14ac:dyDescent="0.2">
      <c r="A20" s="638"/>
      <c r="B20" s="108"/>
      <c r="C20" s="378"/>
      <c r="D20" s="755"/>
    </row>
    <row r="21" spans="1:4" x14ac:dyDescent="0.2">
      <c r="A21" s="638"/>
      <c r="B21" s="108"/>
      <c r="C21" s="378"/>
      <c r="D21" s="755"/>
    </row>
    <row r="22" spans="1:4" x14ac:dyDescent="0.2">
      <c r="A22" s="638"/>
      <c r="B22" s="108"/>
      <c r="C22" s="378"/>
      <c r="D22" s="755"/>
    </row>
    <row r="23" spans="1:4" x14ac:dyDescent="0.2">
      <c r="A23" s="638"/>
      <c r="B23" s="108"/>
      <c r="C23" s="378"/>
      <c r="D23" s="755"/>
    </row>
    <row r="24" spans="1:4" x14ac:dyDescent="0.2">
      <c r="A24" s="638"/>
      <c r="B24" s="108"/>
      <c r="C24" s="378"/>
      <c r="D24" s="755"/>
    </row>
    <row r="25" spans="1:4" ht="13.5" thickBot="1" x14ac:dyDescent="0.25">
      <c r="A25" s="639"/>
      <c r="B25" s="109"/>
      <c r="C25" s="378"/>
      <c r="D25" s="755"/>
    </row>
    <row r="26" spans="1:4" s="46" customFormat="1" ht="19.5" customHeight="1" thickBot="1" x14ac:dyDescent="0.25">
      <c r="A26" s="640"/>
      <c r="B26" s="32" t="s">
        <v>53</v>
      </c>
      <c r="C26" s="45">
        <f>SUM(C5:C25)</f>
        <v>905656407</v>
      </c>
      <c r="D26" s="755"/>
    </row>
    <row r="27" spans="1:4" x14ac:dyDescent="0.2">
      <c r="A27" s="756" t="s">
        <v>684</v>
      </c>
      <c r="B27" s="756"/>
    </row>
  </sheetData>
  <sheetProtection formatRows="0" selectLockedCells="1" sort="0" selectUnlockedCells="1"/>
  <mergeCells count="3">
    <mergeCell ref="B1:C1"/>
    <mergeCell ref="D1:D26"/>
    <mergeCell ref="A27:B27"/>
  </mergeCells>
  <phoneticPr fontId="29" type="noConversion"/>
  <printOptions horizontalCentered="1"/>
  <pageMargins left="0.78740157480314965" right="0.78740157480314965" top="0.98425196850393704" bottom="0.98425196850393704" header="0.78740157480314965" footer="0.78740157480314965"/>
  <pageSetup paperSize="9" orientation="landscape" verticalDpi="3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92D050"/>
  </sheetPr>
  <dimension ref="A1:D40"/>
  <sheetViews>
    <sheetView topLeftCell="A28" zoomScale="120" zoomScaleNormal="120" workbookViewId="0">
      <selection activeCell="D24" sqref="D24"/>
    </sheetView>
  </sheetViews>
  <sheetFormatPr defaultRowHeight="12.75" x14ac:dyDescent="0.2"/>
  <cols>
    <col min="1" max="1" width="6.6640625" customWidth="1"/>
    <col min="2" max="2" width="43.33203125" customWidth="1"/>
    <col min="3" max="3" width="31.1640625" customWidth="1"/>
    <col min="4" max="4" width="14.83203125" customWidth="1"/>
  </cols>
  <sheetData>
    <row r="1" spans="1:4" ht="15" x14ac:dyDescent="0.25">
      <c r="C1" s="605"/>
      <c r="D1" s="614" t="str">
        <f>CONCATENATE("6. tájékoztató tábla ",ALAPADATOK!A7," ",ALAPADATOK!B7," ",ALAPADATOK!C7," ",ALAPADATOK!D7," ",ALAPADATOK!E7," ",ALAPADATOK!F7," ",ALAPADATOK!G7," ",ALAPADATOK!H7)</f>
        <v>6. tájékoztató tábla a 2 / 2019 ( II.15. ) önkormányzati rendelethez</v>
      </c>
    </row>
    <row r="2" spans="1:4" ht="45.2" customHeight="1" x14ac:dyDescent="0.25">
      <c r="A2" s="760" t="str">
        <f>+CONCATENATE("K I M U T A T Á S",CHAR(10),"a ",LEFT(KV_ÖSSZEFÜGGÉSEK!A5,4),". évben céljelleggel juttatott támogatásokról")</f>
        <v>K I M U T A T Á S
a 2019. évben céljelleggel juttatott támogatásokról</v>
      </c>
      <c r="B2" s="760"/>
      <c r="C2" s="760"/>
      <c r="D2" s="760"/>
    </row>
    <row r="3" spans="1:4" ht="17.25" customHeight="1" x14ac:dyDescent="0.25">
      <c r="A3" s="350"/>
      <c r="B3" s="350"/>
      <c r="C3" s="350"/>
      <c r="D3" s="350"/>
    </row>
    <row r="4" spans="1:4" ht="13.5" thickBot="1" x14ac:dyDescent="0.25">
      <c r="C4" s="757" t="str">
        <f>'KV_4.sz.tájékoztató_t.'!O3</f>
        <v>Forintban!</v>
      </c>
      <c r="D4" s="757"/>
    </row>
    <row r="5" spans="1:4" ht="42.75" customHeight="1" thickBot="1" x14ac:dyDescent="0.25">
      <c r="A5" s="352" t="s">
        <v>69</v>
      </c>
      <c r="B5" s="353" t="s">
        <v>125</v>
      </c>
      <c r="C5" s="353" t="s">
        <v>126</v>
      </c>
      <c r="D5" s="354" t="s">
        <v>14</v>
      </c>
    </row>
    <row r="6" spans="1:4" ht="15.95" customHeight="1" x14ac:dyDescent="0.2">
      <c r="A6" s="186" t="s">
        <v>18</v>
      </c>
      <c r="B6" s="649" t="s">
        <v>721</v>
      </c>
      <c r="C6" s="27"/>
      <c r="D6" s="652">
        <v>330000</v>
      </c>
    </row>
    <row r="7" spans="1:4" ht="15.95" customHeight="1" x14ac:dyDescent="0.2">
      <c r="A7" s="187" t="s">
        <v>19</v>
      </c>
      <c r="B7" s="649" t="s">
        <v>757</v>
      </c>
      <c r="C7" s="28"/>
      <c r="D7" s="652">
        <v>370000</v>
      </c>
    </row>
    <row r="8" spans="1:4" ht="15.95" customHeight="1" x14ac:dyDescent="0.2">
      <c r="A8" s="187" t="s">
        <v>20</v>
      </c>
      <c r="B8" s="649" t="s">
        <v>722</v>
      </c>
      <c r="C8" s="28"/>
      <c r="D8" s="652">
        <v>6800000</v>
      </c>
    </row>
    <row r="9" spans="1:4" ht="15.95" customHeight="1" x14ac:dyDescent="0.2">
      <c r="A9" s="187" t="s">
        <v>21</v>
      </c>
      <c r="B9" s="649" t="s">
        <v>723</v>
      </c>
      <c r="C9" s="28"/>
      <c r="D9" s="652">
        <v>22000000</v>
      </c>
    </row>
    <row r="10" spans="1:4" ht="15.95" customHeight="1" x14ac:dyDescent="0.2">
      <c r="A10" s="187" t="s">
        <v>22</v>
      </c>
      <c r="B10" s="649" t="s">
        <v>724</v>
      </c>
      <c r="C10" s="28"/>
      <c r="D10" s="652">
        <v>20000000</v>
      </c>
    </row>
    <row r="11" spans="1:4" ht="15.95" customHeight="1" x14ac:dyDescent="0.2">
      <c r="A11" s="187" t="s">
        <v>23</v>
      </c>
      <c r="B11" s="649" t="s">
        <v>725</v>
      </c>
      <c r="C11" s="28"/>
      <c r="D11" s="652">
        <v>3000000</v>
      </c>
    </row>
    <row r="12" spans="1:4" ht="15.95" customHeight="1" x14ac:dyDescent="0.2">
      <c r="A12" s="187" t="s">
        <v>24</v>
      </c>
      <c r="B12" s="649" t="s">
        <v>726</v>
      </c>
      <c r="C12" s="28"/>
      <c r="D12" s="652">
        <v>341540</v>
      </c>
    </row>
    <row r="13" spans="1:4" ht="15.95" customHeight="1" x14ac:dyDescent="0.2">
      <c r="A13" s="187" t="s">
        <v>25</v>
      </c>
      <c r="B13" s="649" t="s">
        <v>760</v>
      </c>
      <c r="C13" s="28"/>
      <c r="D13" s="652">
        <v>48227000</v>
      </c>
    </row>
    <row r="14" spans="1:4" ht="15.95" customHeight="1" x14ac:dyDescent="0.2">
      <c r="A14" s="187" t="s">
        <v>26</v>
      </c>
      <c r="B14" s="650" t="s">
        <v>727</v>
      </c>
      <c r="C14" s="28"/>
      <c r="D14" s="652">
        <v>117919339</v>
      </c>
    </row>
    <row r="15" spans="1:4" ht="15.95" customHeight="1" x14ac:dyDescent="0.2">
      <c r="A15" s="187" t="s">
        <v>27</v>
      </c>
      <c r="B15" s="650" t="s">
        <v>762</v>
      </c>
      <c r="C15" s="28"/>
      <c r="D15" s="652">
        <v>17038566</v>
      </c>
    </row>
    <row r="16" spans="1:4" ht="15.95" customHeight="1" x14ac:dyDescent="0.2">
      <c r="A16" s="187" t="s">
        <v>28</v>
      </c>
      <c r="B16" s="650" t="s">
        <v>730</v>
      </c>
      <c r="C16" s="28"/>
      <c r="D16" s="652">
        <v>2666675</v>
      </c>
    </row>
    <row r="17" spans="1:4" ht="15.95" customHeight="1" x14ac:dyDescent="0.2">
      <c r="A17" s="187" t="s">
        <v>29</v>
      </c>
      <c r="B17" s="650" t="s">
        <v>728</v>
      </c>
      <c r="C17" s="28"/>
      <c r="D17" s="652">
        <v>8800000</v>
      </c>
    </row>
    <row r="18" spans="1:4" ht="15.95" customHeight="1" x14ac:dyDescent="0.2">
      <c r="A18" s="187" t="s">
        <v>30</v>
      </c>
      <c r="B18" s="650" t="s">
        <v>728</v>
      </c>
      <c r="C18" s="28"/>
      <c r="D18" s="652">
        <v>12008646</v>
      </c>
    </row>
    <row r="19" spans="1:4" ht="15.95" customHeight="1" x14ac:dyDescent="0.2">
      <c r="A19" s="187" t="s">
        <v>31</v>
      </c>
      <c r="B19" s="650" t="s">
        <v>761</v>
      </c>
      <c r="C19" s="28"/>
      <c r="D19" s="652">
        <v>3232660</v>
      </c>
    </row>
    <row r="20" spans="1:4" ht="15.95" customHeight="1" x14ac:dyDescent="0.2">
      <c r="A20" s="187" t="s">
        <v>32</v>
      </c>
      <c r="B20" s="651" t="s">
        <v>729</v>
      </c>
      <c r="C20" s="28"/>
      <c r="D20" s="652">
        <v>1856580</v>
      </c>
    </row>
    <row r="21" spans="1:4" ht="15.95" customHeight="1" x14ac:dyDescent="0.2">
      <c r="A21" s="187" t="s">
        <v>33</v>
      </c>
      <c r="B21" s="650" t="s">
        <v>758</v>
      </c>
      <c r="C21" s="28"/>
      <c r="D21" s="652">
        <v>500000</v>
      </c>
    </row>
    <row r="22" spans="1:4" ht="15.95" customHeight="1" x14ac:dyDescent="0.2">
      <c r="A22" s="187" t="s">
        <v>34</v>
      </c>
      <c r="B22" s="650" t="s">
        <v>759</v>
      </c>
      <c r="C22" s="28"/>
      <c r="D22" s="652">
        <v>350000</v>
      </c>
    </row>
    <row r="23" spans="1:4" ht="15.95" customHeight="1" x14ac:dyDescent="0.2">
      <c r="A23" s="187" t="s">
        <v>35</v>
      </c>
      <c r="B23" s="147" t="s">
        <v>764</v>
      </c>
      <c r="C23" s="147"/>
      <c r="D23" s="147">
        <v>5036000</v>
      </c>
    </row>
    <row r="24" spans="1:4" ht="15.95" customHeight="1" x14ac:dyDescent="0.2">
      <c r="A24" s="187" t="s">
        <v>36</v>
      </c>
      <c r="B24" s="28"/>
      <c r="C24" s="28"/>
      <c r="D24" s="508"/>
    </row>
    <row r="25" spans="1:4" ht="15.95" customHeight="1" x14ac:dyDescent="0.2">
      <c r="A25" s="187" t="s">
        <v>37</v>
      </c>
      <c r="B25" s="28"/>
      <c r="C25" s="28"/>
      <c r="D25" s="508"/>
    </row>
    <row r="26" spans="1:4" ht="15.95" customHeight="1" x14ac:dyDescent="0.2">
      <c r="A26" s="187" t="s">
        <v>38</v>
      </c>
      <c r="B26" s="28"/>
      <c r="C26" s="28"/>
      <c r="D26" s="508"/>
    </row>
    <row r="27" spans="1:4" ht="15.95" customHeight="1" x14ac:dyDescent="0.2">
      <c r="A27" s="187" t="s">
        <v>39</v>
      </c>
      <c r="B27" s="28"/>
      <c r="C27" s="28"/>
      <c r="D27" s="508"/>
    </row>
    <row r="28" spans="1:4" ht="15.95" customHeight="1" x14ac:dyDescent="0.2">
      <c r="A28" s="187" t="s">
        <v>40</v>
      </c>
      <c r="B28" s="28"/>
      <c r="C28" s="28"/>
      <c r="D28" s="508"/>
    </row>
    <row r="29" spans="1:4" ht="15.95" customHeight="1" x14ac:dyDescent="0.2">
      <c r="A29" s="187" t="s">
        <v>41</v>
      </c>
      <c r="B29" s="28"/>
      <c r="C29" s="28"/>
      <c r="D29" s="508"/>
    </row>
    <row r="30" spans="1:4" ht="15.95" customHeight="1" x14ac:dyDescent="0.2">
      <c r="A30" s="187" t="s">
        <v>42</v>
      </c>
      <c r="B30" s="28"/>
      <c r="C30" s="28"/>
      <c r="D30" s="508"/>
    </row>
    <row r="31" spans="1:4" ht="15.95" customHeight="1" x14ac:dyDescent="0.2">
      <c r="A31" s="187" t="s">
        <v>43</v>
      </c>
      <c r="B31" s="28"/>
      <c r="C31" s="28"/>
      <c r="D31" s="508"/>
    </row>
    <row r="32" spans="1:4" ht="15.95" customHeight="1" x14ac:dyDescent="0.2">
      <c r="A32" s="187" t="s">
        <v>44</v>
      </c>
      <c r="B32" s="28"/>
      <c r="C32" s="28"/>
      <c r="D32" s="508"/>
    </row>
    <row r="33" spans="1:4" ht="15.95" customHeight="1" x14ac:dyDescent="0.2">
      <c r="A33" s="187" t="s">
        <v>45</v>
      </c>
      <c r="B33" s="28"/>
      <c r="C33" s="28"/>
      <c r="D33" s="508"/>
    </row>
    <row r="34" spans="1:4" ht="15.95" customHeight="1" x14ac:dyDescent="0.2">
      <c r="A34" s="187" t="s">
        <v>46</v>
      </c>
      <c r="B34" s="28"/>
      <c r="C34" s="28"/>
      <c r="D34" s="508"/>
    </row>
    <row r="35" spans="1:4" ht="15.95" customHeight="1" x14ac:dyDescent="0.2">
      <c r="A35" s="187" t="s">
        <v>127</v>
      </c>
      <c r="B35" s="28"/>
      <c r="C35" s="28"/>
      <c r="D35" s="508"/>
    </row>
    <row r="36" spans="1:4" ht="15.95" customHeight="1" x14ac:dyDescent="0.2">
      <c r="A36" s="187" t="s">
        <v>128</v>
      </c>
      <c r="B36" s="28"/>
      <c r="C36" s="28"/>
      <c r="D36" s="508"/>
    </row>
    <row r="37" spans="1:4" ht="15.95" customHeight="1" x14ac:dyDescent="0.2">
      <c r="A37" s="187" t="s">
        <v>129</v>
      </c>
      <c r="B37" s="28"/>
      <c r="C37" s="28"/>
      <c r="D37" s="508"/>
    </row>
    <row r="38" spans="1:4" ht="15.95" customHeight="1" thickBot="1" x14ac:dyDescent="0.25">
      <c r="A38" s="188" t="s">
        <v>130</v>
      </c>
      <c r="B38" s="29"/>
      <c r="C38" s="29"/>
      <c r="D38" s="509"/>
    </row>
    <row r="39" spans="1:4" ht="15.95" customHeight="1" thickBot="1" x14ac:dyDescent="0.25">
      <c r="A39" s="758" t="s">
        <v>53</v>
      </c>
      <c r="B39" s="759"/>
      <c r="C39" s="189"/>
      <c r="D39" s="510">
        <f>SUM(D6:D38)</f>
        <v>270477006</v>
      </c>
    </row>
    <row r="40" spans="1:4" x14ac:dyDescent="0.2">
      <c r="A40" t="s">
        <v>202</v>
      </c>
    </row>
  </sheetData>
  <sheetProtection sheet="1"/>
  <mergeCells count="3">
    <mergeCell ref="C4:D4"/>
    <mergeCell ref="A39:B39"/>
    <mergeCell ref="A2:D2"/>
  </mergeCells>
  <phoneticPr fontId="29" type="noConversion"/>
  <conditionalFormatting sqref="D39">
    <cfRule type="cellIs" dxfId="0" priority="1" stopIfTrue="1" operator="equal">
      <formula>0</formula>
    </cfRule>
  </conditionalFormatting>
  <printOptions horizontalCentered="1"/>
  <pageMargins left="0.78740157480314965" right="0.78740157480314965" top="1.06" bottom="0.98425196850393704" header="0.78740157480314965" footer="0.78740157480314965"/>
  <pageSetup paperSize="9" scale="95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92D050"/>
  </sheetPr>
  <dimension ref="A1:F51"/>
  <sheetViews>
    <sheetView zoomScale="120" zoomScaleNormal="120" zoomScaleSheetLayoutView="100" workbookViewId="0">
      <selection activeCell="E35" sqref="E35"/>
    </sheetView>
  </sheetViews>
  <sheetFormatPr defaultRowHeight="15.75" x14ac:dyDescent="0.25"/>
  <cols>
    <col min="1" max="1" width="9" style="36" customWidth="1"/>
    <col min="2" max="2" width="66.33203125" style="36" bestFit="1" customWidth="1"/>
    <col min="3" max="3" width="15.5" style="356" customWidth="1"/>
    <col min="4" max="5" width="15.5" style="36" customWidth="1"/>
    <col min="6" max="6" width="9" style="36" customWidth="1"/>
    <col min="7" max="16384" width="9.33203125" style="36"/>
  </cols>
  <sheetData>
    <row r="1" spans="1:5" x14ac:dyDescent="0.25">
      <c r="C1" s="608"/>
      <c r="D1" s="605"/>
      <c r="E1" s="614" t="str">
        <f>CONCATENATE("7. tájékoztató tábla ",ALAPADATOK!A7," ",ALAPADATOK!B7," ",ALAPADATOK!C7," ",ALAPADATOK!D7," ",ALAPADATOK!E7," ",ALAPADATOK!F7," ",ALAPADATOK!G7," ",ALAPADATOK!H7)</f>
        <v>7. tájékoztató tábla a 2 / 2019 ( II.15. ) önkormányzati rendelethez</v>
      </c>
    </row>
    <row r="2" spans="1:5" x14ac:dyDescent="0.25">
      <c r="A2" s="761" t="str">
        <f>CONCATENATE(ALAPADATOK!A3)</f>
        <v>DABAS VÁROS ÖNKORMÁNYZATA</v>
      </c>
      <c r="B2" s="762"/>
      <c r="C2" s="762"/>
      <c r="D2" s="762"/>
      <c r="E2" s="762"/>
    </row>
    <row r="3" spans="1:5" x14ac:dyDescent="0.25">
      <c r="A3" s="735" t="s">
        <v>605</v>
      </c>
      <c r="B3" s="763"/>
      <c r="C3" s="763"/>
      <c r="D3" s="763"/>
      <c r="E3" s="763"/>
    </row>
    <row r="4" spans="1:5" ht="15.95" customHeight="1" x14ac:dyDescent="0.25">
      <c r="A4" s="678" t="s">
        <v>604</v>
      </c>
      <c r="B4" s="678"/>
      <c r="C4" s="678"/>
      <c r="D4" s="678"/>
      <c r="E4" s="678"/>
    </row>
    <row r="5" spans="1:5" ht="15.95" customHeight="1" thickBot="1" x14ac:dyDescent="0.3">
      <c r="A5" s="677" t="s">
        <v>152</v>
      </c>
      <c r="B5" s="677"/>
      <c r="D5" s="128"/>
      <c r="E5" s="284" t="str">
        <f>'KV_4.sz.tájékoztató_t.'!O3</f>
        <v>Forintban!</v>
      </c>
    </row>
    <row r="6" spans="1:5" ht="38.1" customHeight="1" thickBot="1" x14ac:dyDescent="0.3">
      <c r="A6" s="23" t="s">
        <v>69</v>
      </c>
      <c r="B6" s="24" t="s">
        <v>17</v>
      </c>
      <c r="C6" s="24" t="str">
        <f>+CONCATENATE(LEFT(KV_ÖSSZEFÜGGÉSEK!A5,4)+1,". évi")</f>
        <v>2020. évi</v>
      </c>
      <c r="D6" s="377" t="str">
        <f>+CONCATENATE(LEFT(KV_ÖSSZEFÜGGÉSEK!A5,4)+2,". évi")</f>
        <v>2021. évi</v>
      </c>
      <c r="E6" s="145" t="str">
        <f>+CONCATENATE(LEFT(KV_ÖSSZEFÜGGÉSEK!A5,4)+3,". évi")</f>
        <v>2022. évi</v>
      </c>
    </row>
    <row r="7" spans="1:5" s="37" customFormat="1" ht="12" customHeight="1" thickBot="1" x14ac:dyDescent="0.25">
      <c r="A7" s="30" t="s">
        <v>493</v>
      </c>
      <c r="B7" s="31" t="s">
        <v>494</v>
      </c>
      <c r="C7" s="31" t="s">
        <v>495</v>
      </c>
      <c r="D7" s="31" t="s">
        <v>497</v>
      </c>
      <c r="E7" s="413" t="s">
        <v>496</v>
      </c>
    </row>
    <row r="8" spans="1:5" s="1" customFormat="1" ht="12" customHeight="1" thickBot="1" x14ac:dyDescent="0.25">
      <c r="A8" s="20" t="s">
        <v>18</v>
      </c>
      <c r="B8" s="21" t="s">
        <v>531</v>
      </c>
      <c r="C8" s="425">
        <v>923769535</v>
      </c>
      <c r="D8" s="425">
        <v>933007230</v>
      </c>
      <c r="E8" s="426">
        <v>942337302</v>
      </c>
    </row>
    <row r="9" spans="1:5" s="1" customFormat="1" ht="12" customHeight="1" thickBot="1" x14ac:dyDescent="0.25">
      <c r="A9" s="20" t="s">
        <v>19</v>
      </c>
      <c r="B9" s="269" t="s">
        <v>375</v>
      </c>
      <c r="C9" s="425">
        <v>1017807000</v>
      </c>
      <c r="D9" s="425">
        <v>1038163140</v>
      </c>
      <c r="E9" s="426">
        <v>1058926403</v>
      </c>
    </row>
    <row r="10" spans="1:5" s="1" customFormat="1" ht="12" customHeight="1" thickBot="1" x14ac:dyDescent="0.25">
      <c r="A10" s="20" t="s">
        <v>20</v>
      </c>
      <c r="B10" s="21" t="s">
        <v>382</v>
      </c>
      <c r="C10" s="425">
        <v>300000000</v>
      </c>
      <c r="D10" s="425">
        <v>250000000</v>
      </c>
      <c r="E10" s="426">
        <v>200000000</v>
      </c>
    </row>
    <row r="11" spans="1:5" s="1" customFormat="1" ht="12" customHeight="1" thickBot="1" x14ac:dyDescent="0.25">
      <c r="A11" s="20" t="s">
        <v>173</v>
      </c>
      <c r="B11" s="21" t="s">
        <v>267</v>
      </c>
      <c r="C11" s="376">
        <f>SUM(C12:C18)</f>
        <v>1220000000</v>
      </c>
      <c r="D11" s="376">
        <f>SUM(D12:D18)</f>
        <v>1300000000</v>
      </c>
      <c r="E11" s="412">
        <f>SUM(E12:E18)</f>
        <v>1500600000</v>
      </c>
    </row>
    <row r="12" spans="1:5" s="1" customFormat="1" ht="12" customHeight="1" x14ac:dyDescent="0.2">
      <c r="A12" s="15" t="s">
        <v>268</v>
      </c>
      <c r="B12" s="385" t="s">
        <v>555</v>
      </c>
      <c r="C12" s="371">
        <v>81000000</v>
      </c>
      <c r="D12" s="371">
        <v>81810000</v>
      </c>
      <c r="E12" s="242">
        <v>82600000</v>
      </c>
    </row>
    <row r="13" spans="1:5" s="1" customFormat="1" ht="12" customHeight="1" x14ac:dyDescent="0.2">
      <c r="A13" s="14" t="s">
        <v>269</v>
      </c>
      <c r="B13" s="386" t="s">
        <v>556</v>
      </c>
      <c r="C13" s="370">
        <v>2000000</v>
      </c>
      <c r="D13" s="370">
        <v>2000000</v>
      </c>
      <c r="E13" s="241">
        <v>2000000</v>
      </c>
    </row>
    <row r="14" spans="1:5" s="1" customFormat="1" ht="12" customHeight="1" x14ac:dyDescent="0.2">
      <c r="A14" s="14" t="s">
        <v>270</v>
      </c>
      <c r="B14" s="386" t="s">
        <v>557</v>
      </c>
      <c r="C14" s="370">
        <v>950000000</v>
      </c>
      <c r="D14" s="370">
        <v>1000000000</v>
      </c>
      <c r="E14" s="241">
        <v>1200000000</v>
      </c>
    </row>
    <row r="15" spans="1:5" s="1" customFormat="1" ht="12" customHeight="1" x14ac:dyDescent="0.2">
      <c r="A15" s="14" t="s">
        <v>271</v>
      </c>
      <c r="B15" s="386" t="s">
        <v>558</v>
      </c>
      <c r="C15" s="370">
        <v>2000000</v>
      </c>
      <c r="D15" s="370">
        <v>1500000</v>
      </c>
      <c r="E15" s="241">
        <v>1000000</v>
      </c>
    </row>
    <row r="16" spans="1:5" s="1" customFormat="1" ht="12" customHeight="1" x14ac:dyDescent="0.2">
      <c r="A16" s="14" t="s">
        <v>552</v>
      </c>
      <c r="B16" s="386" t="s">
        <v>272</v>
      </c>
      <c r="C16" s="370">
        <v>110000000</v>
      </c>
      <c r="D16" s="370">
        <v>120000000</v>
      </c>
      <c r="E16" s="241">
        <v>130000000</v>
      </c>
    </row>
    <row r="17" spans="1:5" s="1" customFormat="1" ht="12" customHeight="1" x14ac:dyDescent="0.2">
      <c r="A17" s="14" t="s">
        <v>553</v>
      </c>
      <c r="B17" s="386" t="s">
        <v>273</v>
      </c>
      <c r="C17" s="370">
        <v>75000000</v>
      </c>
      <c r="D17" s="370">
        <v>94690000</v>
      </c>
      <c r="E17" s="241">
        <v>85000000</v>
      </c>
    </row>
    <row r="18" spans="1:5" s="1" customFormat="1" ht="12" customHeight="1" thickBot="1" x14ac:dyDescent="0.25">
      <c r="A18" s="16" t="s">
        <v>554</v>
      </c>
      <c r="B18" s="387" t="s">
        <v>274</v>
      </c>
      <c r="C18" s="372"/>
      <c r="D18" s="372"/>
      <c r="E18" s="243"/>
    </row>
    <row r="19" spans="1:5" s="1" customFormat="1" ht="12" customHeight="1" thickBot="1" x14ac:dyDescent="0.25">
      <c r="A19" s="20" t="s">
        <v>22</v>
      </c>
      <c r="B19" s="21" t="s">
        <v>534</v>
      </c>
      <c r="C19" s="425">
        <v>300000000</v>
      </c>
      <c r="D19" s="425">
        <v>320000000</v>
      </c>
      <c r="E19" s="426">
        <v>340000000</v>
      </c>
    </row>
    <row r="20" spans="1:5" s="1" customFormat="1" ht="12" customHeight="1" thickBot="1" x14ac:dyDescent="0.25">
      <c r="A20" s="20" t="s">
        <v>23</v>
      </c>
      <c r="B20" s="21" t="s">
        <v>10</v>
      </c>
      <c r="C20" s="425">
        <v>60000000</v>
      </c>
      <c r="D20" s="425">
        <v>80000000</v>
      </c>
      <c r="E20" s="426">
        <v>100000000</v>
      </c>
    </row>
    <row r="21" spans="1:5" s="1" customFormat="1" ht="12" customHeight="1" thickBot="1" x14ac:dyDescent="0.25">
      <c r="A21" s="20" t="s">
        <v>180</v>
      </c>
      <c r="B21" s="21" t="s">
        <v>533</v>
      </c>
      <c r="C21" s="425"/>
      <c r="D21" s="425"/>
      <c r="E21" s="426"/>
    </row>
    <row r="22" spans="1:5" s="1" customFormat="1" ht="12" customHeight="1" thickBot="1" x14ac:dyDescent="0.25">
      <c r="A22" s="20" t="s">
        <v>25</v>
      </c>
      <c r="B22" s="269" t="s">
        <v>532</v>
      </c>
      <c r="C22" s="425"/>
      <c r="D22" s="425"/>
      <c r="E22" s="426"/>
    </row>
    <row r="23" spans="1:5" s="1" customFormat="1" ht="12" customHeight="1" thickBot="1" x14ac:dyDescent="0.25">
      <c r="A23" s="20" t="s">
        <v>26</v>
      </c>
      <c r="B23" s="21" t="s">
        <v>307</v>
      </c>
      <c r="C23" s="376">
        <f>+C8+C9+C10+C11+C19+C20+C21+C22</f>
        <v>3821576535</v>
      </c>
      <c r="D23" s="376">
        <f>+D8+D9+D10+D11+D19+D20+D21+D22</f>
        <v>3921170370</v>
      </c>
      <c r="E23" s="280">
        <f>+E8+E9+E10+E11+E19+E20+E21+E22</f>
        <v>4141863705</v>
      </c>
    </row>
    <row r="24" spans="1:5" s="1" customFormat="1" ht="12" customHeight="1" thickBot="1" x14ac:dyDescent="0.25">
      <c r="A24" s="20" t="s">
        <v>27</v>
      </c>
      <c r="B24" s="21" t="s">
        <v>535</v>
      </c>
      <c r="C24" s="465"/>
      <c r="D24" s="465"/>
      <c r="E24" s="466"/>
    </row>
    <row r="25" spans="1:5" s="1" customFormat="1" ht="12" customHeight="1" thickBot="1" x14ac:dyDescent="0.25">
      <c r="A25" s="20" t="s">
        <v>28</v>
      </c>
      <c r="B25" s="21" t="s">
        <v>536</v>
      </c>
      <c r="C25" s="376">
        <f>+C23+C24</f>
        <v>3821576535</v>
      </c>
      <c r="D25" s="376">
        <f>+D23+D24</f>
        <v>3921170370</v>
      </c>
      <c r="E25" s="412">
        <f>+E23+E24</f>
        <v>4141863705</v>
      </c>
    </row>
    <row r="26" spans="1:5" s="1" customFormat="1" ht="12" customHeight="1" x14ac:dyDescent="0.2">
      <c r="A26" s="344"/>
      <c r="B26" s="345"/>
      <c r="C26" s="346"/>
      <c r="D26" s="463"/>
      <c r="E26" s="464"/>
    </row>
    <row r="27" spans="1:5" s="1" customFormat="1" ht="12" customHeight="1" x14ac:dyDescent="0.2">
      <c r="A27" s="678" t="s">
        <v>47</v>
      </c>
      <c r="B27" s="678"/>
      <c r="C27" s="678"/>
      <c r="D27" s="678"/>
      <c r="E27" s="678"/>
    </row>
    <row r="28" spans="1:5" s="1" customFormat="1" ht="12" customHeight="1" thickBot="1" x14ac:dyDescent="0.25">
      <c r="A28" s="683" t="s">
        <v>153</v>
      </c>
      <c r="B28" s="683"/>
      <c r="C28" s="356"/>
      <c r="D28" s="128"/>
      <c r="E28" s="284" t="str">
        <f>E5</f>
        <v>Forintban!</v>
      </c>
    </row>
    <row r="29" spans="1:5" s="1" customFormat="1" ht="24" customHeight="1" thickBot="1" x14ac:dyDescent="0.25">
      <c r="A29" s="23" t="s">
        <v>16</v>
      </c>
      <c r="B29" s="24" t="s">
        <v>48</v>
      </c>
      <c r="C29" s="24" t="str">
        <f>+C6</f>
        <v>2020. évi</v>
      </c>
      <c r="D29" s="24" t="str">
        <f>+D6</f>
        <v>2021. évi</v>
      </c>
      <c r="E29" s="145" t="str">
        <f>+E6</f>
        <v>2022. évi</v>
      </c>
    </row>
    <row r="30" spans="1:5" s="1" customFormat="1" ht="12" customHeight="1" thickBot="1" x14ac:dyDescent="0.25">
      <c r="A30" s="381" t="s">
        <v>493</v>
      </c>
      <c r="B30" s="382" t="s">
        <v>494</v>
      </c>
      <c r="C30" s="382" t="s">
        <v>495</v>
      </c>
      <c r="D30" s="382" t="s">
        <v>497</v>
      </c>
      <c r="E30" s="459" t="s">
        <v>496</v>
      </c>
    </row>
    <row r="31" spans="1:5" s="1" customFormat="1" ht="15.2" customHeight="1" thickBot="1" x14ac:dyDescent="0.25">
      <c r="A31" s="20" t="s">
        <v>18</v>
      </c>
      <c r="B31" s="25" t="s">
        <v>537</v>
      </c>
      <c r="C31" s="425">
        <v>3179412000</v>
      </c>
      <c r="D31" s="425">
        <v>3306600000</v>
      </c>
      <c r="E31" s="421">
        <v>3438850000</v>
      </c>
    </row>
    <row r="32" spans="1:5" ht="12" customHeight="1" thickBot="1" x14ac:dyDescent="0.3">
      <c r="A32" s="438" t="s">
        <v>19</v>
      </c>
      <c r="B32" s="460" t="s">
        <v>542</v>
      </c>
      <c r="C32" s="461">
        <f>+C33+C34+C35</f>
        <v>642164535</v>
      </c>
      <c r="D32" s="461">
        <f>+D33+D34+D35</f>
        <v>614570370</v>
      </c>
      <c r="E32" s="462">
        <f>+E33+E34+E35</f>
        <v>703013705</v>
      </c>
    </row>
    <row r="33" spans="1:6" ht="12" customHeight="1" x14ac:dyDescent="0.25">
      <c r="A33" s="15" t="s">
        <v>104</v>
      </c>
      <c r="B33" s="8" t="s">
        <v>230</v>
      </c>
      <c r="C33" s="371">
        <v>500000000</v>
      </c>
      <c r="D33" s="371">
        <v>400000000</v>
      </c>
      <c r="E33" s="242">
        <v>400000000</v>
      </c>
    </row>
    <row r="34" spans="1:6" ht="12" customHeight="1" x14ac:dyDescent="0.25">
      <c r="A34" s="15" t="s">
        <v>105</v>
      </c>
      <c r="B34" s="12" t="s">
        <v>187</v>
      </c>
      <c r="C34" s="370">
        <v>142164535</v>
      </c>
      <c r="D34" s="370">
        <v>214570370</v>
      </c>
      <c r="E34" s="241">
        <v>303013705</v>
      </c>
    </row>
    <row r="35" spans="1:6" ht="12" customHeight="1" thickBot="1" x14ac:dyDescent="0.3">
      <c r="A35" s="15" t="s">
        <v>106</v>
      </c>
      <c r="B35" s="271" t="s">
        <v>232</v>
      </c>
      <c r="C35" s="370"/>
      <c r="D35" s="370"/>
      <c r="E35" s="241"/>
    </row>
    <row r="36" spans="1:6" ht="12" customHeight="1" thickBot="1" x14ac:dyDescent="0.3">
      <c r="A36" s="20" t="s">
        <v>20</v>
      </c>
      <c r="B36" s="114" t="s">
        <v>448</v>
      </c>
      <c r="C36" s="369">
        <f>+C31+C32</f>
        <v>3821576535</v>
      </c>
      <c r="D36" s="369">
        <f>+D31+D32</f>
        <v>3921170370</v>
      </c>
      <c r="E36" s="240">
        <f>+E31+E32</f>
        <v>4141863705</v>
      </c>
    </row>
    <row r="37" spans="1:6" ht="15.2" customHeight="1" thickBot="1" x14ac:dyDescent="0.3">
      <c r="A37" s="20" t="s">
        <v>21</v>
      </c>
      <c r="B37" s="114" t="s">
        <v>538</v>
      </c>
      <c r="C37" s="467"/>
      <c r="D37" s="467"/>
      <c r="E37" s="468"/>
      <c r="F37" s="115"/>
    </row>
    <row r="38" spans="1:6" s="1" customFormat="1" ht="12.95" customHeight="1" thickBot="1" x14ac:dyDescent="0.25">
      <c r="A38" s="272" t="s">
        <v>22</v>
      </c>
      <c r="B38" s="355" t="s">
        <v>539</v>
      </c>
      <c r="C38" s="458">
        <f>+C36+C37</f>
        <v>3821576535</v>
      </c>
      <c r="D38" s="458">
        <f>+D36+D37</f>
        <v>3921170370</v>
      </c>
      <c r="E38" s="452">
        <f>+E36+E37</f>
        <v>4141863705</v>
      </c>
    </row>
    <row r="39" spans="1:6" x14ac:dyDescent="0.25">
      <c r="C39" s="616">
        <f>C25-C38</f>
        <v>0</v>
      </c>
      <c r="D39" s="616">
        <f>D25-D38</f>
        <v>0</v>
      </c>
      <c r="E39" s="616">
        <f>E25-E38</f>
        <v>0</v>
      </c>
    </row>
    <row r="40" spans="1:6" x14ac:dyDescent="0.25">
      <c r="C40" s="36"/>
    </row>
    <row r="41" spans="1:6" x14ac:dyDescent="0.25">
      <c r="C41" s="36"/>
    </row>
    <row r="42" spans="1:6" ht="16.5" customHeight="1" x14ac:dyDescent="0.25">
      <c r="C42" s="36"/>
    </row>
    <row r="43" spans="1:6" x14ac:dyDescent="0.25">
      <c r="C43" s="36"/>
    </row>
    <row r="44" spans="1:6" x14ac:dyDescent="0.25">
      <c r="C44" s="36"/>
    </row>
    <row r="45" spans="1:6" x14ac:dyDescent="0.25">
      <c r="C45" s="36"/>
    </row>
    <row r="46" spans="1:6" x14ac:dyDescent="0.25">
      <c r="C46" s="36"/>
    </row>
    <row r="47" spans="1:6" x14ac:dyDescent="0.25">
      <c r="C47" s="36"/>
    </row>
    <row r="48" spans="1:6" x14ac:dyDescent="0.25">
      <c r="C48" s="36"/>
    </row>
    <row r="49" s="36" customFormat="1" x14ac:dyDescent="0.25"/>
    <row r="50" s="36" customFormat="1" x14ac:dyDescent="0.25"/>
    <row r="51" s="36" customFormat="1" x14ac:dyDescent="0.25"/>
  </sheetData>
  <sheetProtection sheet="1"/>
  <mergeCells count="6">
    <mergeCell ref="A28:B28"/>
    <mergeCell ref="A2:E2"/>
    <mergeCell ref="A3:E3"/>
    <mergeCell ref="A4:E4"/>
    <mergeCell ref="A5:B5"/>
    <mergeCell ref="A27:E27"/>
  </mergeCells>
  <phoneticPr fontId="29" type="noConversion"/>
  <printOptions horizontalCentered="1"/>
  <pageMargins left="0.78740157480314965" right="0.78740157480314965" top="1.4566929133858268" bottom="0.86614173228346458" header="0.78740157480314965" footer="0.59055118110236227"/>
  <pageSetup paperSize="9" scale="75" fitToWidth="3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52</vt:i4>
      </vt:variant>
      <vt:variant>
        <vt:lpstr>Névvel ellátott tartományok</vt:lpstr>
      </vt:variant>
      <vt:variant>
        <vt:i4>34</vt:i4>
      </vt:variant>
    </vt:vector>
  </HeadingPairs>
  <TitlesOfParts>
    <vt:vector size="86" baseType="lpstr">
      <vt:lpstr>TARTALOMJEGYZÉK</vt:lpstr>
      <vt:lpstr>ALAPADATOK</vt:lpstr>
      <vt:lpstr>KV_ÖSSZEFÜGGÉSEK</vt:lpstr>
      <vt:lpstr>KV_1.1.sz.mell.</vt:lpstr>
      <vt:lpstr>KV_1.2.sz.mell.</vt:lpstr>
      <vt:lpstr>KV_1.3.sz.mell.</vt:lpstr>
      <vt:lpstr>KV_1.4.sz.mell.</vt:lpstr>
      <vt:lpstr>KV_2.1.sz.mell.</vt:lpstr>
      <vt:lpstr>KV_2.2.sz.mell.</vt:lpstr>
      <vt:lpstr>KV_ELLENŐRZÉS</vt:lpstr>
      <vt:lpstr>KV_3.sz.mell.</vt:lpstr>
      <vt:lpstr>KV_4.sz.mell.</vt:lpstr>
      <vt:lpstr>KV_5.sz.mell.</vt:lpstr>
      <vt:lpstr>KV_6.sz.mell.</vt:lpstr>
      <vt:lpstr>KV_7.sz.mell.</vt:lpstr>
      <vt:lpstr>KV_8.sz.mell.</vt:lpstr>
      <vt:lpstr>KV_9.1.sz.mell</vt:lpstr>
      <vt:lpstr>KV_9.1.1.sz.mell</vt:lpstr>
      <vt:lpstr>KV_9.1.2.sz.mell.</vt:lpstr>
      <vt:lpstr>KV_9.1.3.sz.mell</vt:lpstr>
      <vt:lpstr>KV_9.2.sz.mell</vt:lpstr>
      <vt:lpstr>KV_9.2.1.sz.mell</vt:lpstr>
      <vt:lpstr>KV_9.2.2.sz.mell</vt:lpstr>
      <vt:lpstr>KV_9.2.3.sz.mell</vt:lpstr>
      <vt:lpstr>KV_9.3.sz.mell</vt:lpstr>
      <vt:lpstr>KV_9.3.1.sz.mell</vt:lpstr>
      <vt:lpstr>KV_9.3.2.sz.mell</vt:lpstr>
      <vt:lpstr>KV_9.3.3.sz.mell</vt:lpstr>
      <vt:lpstr>KV_9.4.sz.mell</vt:lpstr>
      <vt:lpstr>KV_9.4.1.sz.mell</vt:lpstr>
      <vt:lpstr>KV_9.4.2.sz.mell</vt:lpstr>
      <vt:lpstr>KV_9.4.3.sz.mell</vt:lpstr>
      <vt:lpstr>KV_9.5.sz.mell</vt:lpstr>
      <vt:lpstr>KV_9.5.1.sz.mell</vt:lpstr>
      <vt:lpstr>KV_9.5.2.sz.mell</vt:lpstr>
      <vt:lpstr>KV_9.5.3.sz.mell</vt:lpstr>
      <vt:lpstr>KV_9.6.sz.mell</vt:lpstr>
      <vt:lpstr>KV_9.6.1.sz.mell</vt:lpstr>
      <vt:lpstr>KV_9.6.2.sz.mell</vt:lpstr>
      <vt:lpstr>KV_9.6.3.sz.mell</vt:lpstr>
      <vt:lpstr>KV_9.7.sz.mell</vt:lpstr>
      <vt:lpstr>KV_9.7.1.sz.mell</vt:lpstr>
      <vt:lpstr>KV_9.7.2.sz.mell</vt:lpstr>
      <vt:lpstr>KV_9.7.3.sz.mell</vt:lpstr>
      <vt:lpstr>KV_10.sz.mell</vt:lpstr>
      <vt:lpstr>KV_1.sz.tájékoztató_t.</vt:lpstr>
      <vt:lpstr>KV_2.sz.tájékoztató_t.</vt:lpstr>
      <vt:lpstr>KV_3.sz.tájékoztató_t.</vt:lpstr>
      <vt:lpstr>KV_4.sz.tájékoztató_t.</vt:lpstr>
      <vt:lpstr>KV_5.sz.tájékoztató_t</vt:lpstr>
      <vt:lpstr>KV_6.sz.tájékoztató_t.</vt:lpstr>
      <vt:lpstr>KV_7.sz.tájékoztató_t.</vt:lpstr>
      <vt:lpstr>KV_9.1.1.sz.mell!Nyomtatási_cím</vt:lpstr>
      <vt:lpstr>KV_9.1.2.sz.mell.!Nyomtatási_cím</vt:lpstr>
      <vt:lpstr>KV_9.1.3.sz.mell!Nyomtatási_cím</vt:lpstr>
      <vt:lpstr>KV_9.1.sz.mell!Nyomtatási_cím</vt:lpstr>
      <vt:lpstr>KV_9.2.1.sz.mell!Nyomtatási_cím</vt:lpstr>
      <vt:lpstr>KV_9.2.2.sz.mell!Nyomtatási_cím</vt:lpstr>
      <vt:lpstr>KV_9.2.3.sz.mell!Nyomtatási_cím</vt:lpstr>
      <vt:lpstr>KV_9.2.sz.mell!Nyomtatási_cím</vt:lpstr>
      <vt:lpstr>KV_9.3.1.sz.mell!Nyomtatási_cím</vt:lpstr>
      <vt:lpstr>KV_9.3.2.sz.mell!Nyomtatási_cím</vt:lpstr>
      <vt:lpstr>KV_9.3.3.sz.mell!Nyomtatási_cím</vt:lpstr>
      <vt:lpstr>KV_9.3.sz.mell!Nyomtatási_cím</vt:lpstr>
      <vt:lpstr>KV_9.4.1.sz.mell!Nyomtatási_cím</vt:lpstr>
      <vt:lpstr>KV_9.4.2.sz.mell!Nyomtatási_cím</vt:lpstr>
      <vt:lpstr>KV_9.4.3.sz.mell!Nyomtatási_cím</vt:lpstr>
      <vt:lpstr>KV_9.4.sz.mell!Nyomtatási_cím</vt:lpstr>
      <vt:lpstr>KV_9.5.1.sz.mell!Nyomtatási_cím</vt:lpstr>
      <vt:lpstr>KV_9.5.2.sz.mell!Nyomtatási_cím</vt:lpstr>
      <vt:lpstr>KV_9.5.3.sz.mell!Nyomtatási_cím</vt:lpstr>
      <vt:lpstr>KV_9.5.sz.mell!Nyomtatási_cím</vt:lpstr>
      <vt:lpstr>KV_9.6.1.sz.mell!Nyomtatási_cím</vt:lpstr>
      <vt:lpstr>KV_9.6.2.sz.mell!Nyomtatási_cím</vt:lpstr>
      <vt:lpstr>KV_9.6.3.sz.mell!Nyomtatási_cím</vt:lpstr>
      <vt:lpstr>KV_9.6.sz.mell!Nyomtatási_cím</vt:lpstr>
      <vt:lpstr>KV_9.7.1.sz.mell!Nyomtatási_cím</vt:lpstr>
      <vt:lpstr>KV_9.7.2.sz.mell!Nyomtatási_cím</vt:lpstr>
      <vt:lpstr>KV_9.7.3.sz.mell!Nyomtatási_cím</vt:lpstr>
      <vt:lpstr>KV_9.7.sz.mell!Nyomtatási_cím</vt:lpstr>
      <vt:lpstr>KV_1.1.sz.mell.!Nyomtatási_terület</vt:lpstr>
      <vt:lpstr>KV_1.2.sz.mell.!Nyomtatási_terület</vt:lpstr>
      <vt:lpstr>KV_1.3.sz.mell.!Nyomtatási_terület</vt:lpstr>
      <vt:lpstr>KV_1.4.sz.mell.!Nyomtatási_terület</vt:lpstr>
      <vt:lpstr>KV_1.sz.tájékoztató_t.!Nyomtatási_terület</vt:lpstr>
      <vt:lpstr>KV_7.sz.tájékoztató_t.!Nyomtatási_terület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2019-02-13T11:43:53Z</cp:lastPrinted>
  <dcterms:created xsi:type="dcterms:W3CDTF">1999-10-30T10:30:45Z</dcterms:created>
  <dcterms:modified xsi:type="dcterms:W3CDTF">2019-03-29T11:17:38Z</dcterms:modified>
</cp:coreProperties>
</file>