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10"/>
  </bookViews>
  <sheets>
    <sheet name="1 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</sheets>
  <definedNames>
    <definedName name="_xlnm.Print_Titles" localSheetId="9">'10'!$1:$4</definedName>
    <definedName name="_xlnm.Print_Titles" localSheetId="10">'11'!$1:$1</definedName>
    <definedName name="_xlnm.Print_Titles" localSheetId="11">'12'!$1:$1</definedName>
    <definedName name="_xlnm.Print_Titles" localSheetId="12">'13'!$1:$1</definedName>
    <definedName name="_xlnm.Print_Titles" localSheetId="13">'14'!$1:$1</definedName>
    <definedName name="_xlnm.Print_Titles" localSheetId="20">'21'!$3:$5</definedName>
    <definedName name="_xlnm.Print_Titles" localSheetId="21">'22'!$3:$6</definedName>
    <definedName name="_xlnm.Print_Titles" localSheetId="2">'3'!$1:$2</definedName>
    <definedName name="_xlnm.Print_Titles" localSheetId="5">'6'!$1:$4</definedName>
    <definedName name="_xlnm.Print_Titles" localSheetId="6">'7'!$1:$4</definedName>
    <definedName name="_xlnm.Print_Titles" localSheetId="8">'9'!$1:$5</definedName>
    <definedName name="_xlnm.Print_Area" localSheetId="9">'10'!$A$1:$M$53</definedName>
    <definedName name="_xlnm.Print_Area" localSheetId="10">'11'!$A$1:$H$164</definedName>
    <definedName name="_xlnm.Print_Area" localSheetId="11">'12'!$A$1:$H$107</definedName>
    <definedName name="_xlnm.Print_Area" localSheetId="16">'17'!$A$1:$G$39</definedName>
    <definedName name="_xlnm.Print_Area" localSheetId="18">'19'!$A$1:$E$13</definedName>
    <definedName name="_xlnm.Print_Area" localSheetId="1">'2'!$A$1:$H$31</definedName>
    <definedName name="_xlnm.Print_Area" localSheetId="5">'6'!$A$1:$Q$98</definedName>
    <definedName name="_xlnm.Print_Area" localSheetId="6">'7'!$A$1:$N$53</definedName>
  </definedNames>
  <calcPr fullCalcOnLoad="1"/>
</workbook>
</file>

<file path=xl/sharedStrings.xml><?xml version="1.0" encoding="utf-8"?>
<sst xmlns="http://schemas.openxmlformats.org/spreadsheetml/2006/main" count="1571" uniqueCount="996">
  <si>
    <t>Személyi juttatások</t>
  </si>
  <si>
    <t>Összesen</t>
  </si>
  <si>
    <t>I. Működési bevételek</t>
  </si>
  <si>
    <t>II. Felhalmozási bevételek</t>
  </si>
  <si>
    <t>Cím</t>
  </si>
  <si>
    <t>Állami támogatás</t>
  </si>
  <si>
    <t>Egyéb működési célú kiadások</t>
  </si>
  <si>
    <t>I. Működési költségvetés</t>
  </si>
  <si>
    <t>Kiadások összesen</t>
  </si>
  <si>
    <t>Dologi kiadások</t>
  </si>
  <si>
    <t>Felújí-tások</t>
  </si>
  <si>
    <t>Költségvetési bevételek</t>
  </si>
  <si>
    <t>II. Felhalmozási költségvetés</t>
  </si>
  <si>
    <t>Sor-szám</t>
  </si>
  <si>
    <t>Megnevezés</t>
  </si>
  <si>
    <t>Ellátottak pénzbeli juttatása</t>
  </si>
  <si>
    <t>Általános tartalék</t>
  </si>
  <si>
    <t>Működési céltartalék</t>
  </si>
  <si>
    <t>Költségvetési hiány külső finanszírozása:</t>
  </si>
  <si>
    <t xml:space="preserve">Finanszírozási bevételek </t>
  </si>
  <si>
    <t xml:space="preserve">Felhalmozási célú hitel felvétele </t>
  </si>
  <si>
    <t>Finanszírozási kiadások</t>
  </si>
  <si>
    <t>Összesen:</t>
  </si>
  <si>
    <t>Felújítások</t>
  </si>
  <si>
    <t>Közhatalmi bevételek</t>
  </si>
  <si>
    <t>Gépjárműadó</t>
  </si>
  <si>
    <t>Bevételek</t>
  </si>
  <si>
    <t>Kiadások</t>
  </si>
  <si>
    <t>I. Működési célú bevételek</t>
  </si>
  <si>
    <t>I. Működési célú kiadások</t>
  </si>
  <si>
    <t>1. Személyi juttatások</t>
  </si>
  <si>
    <t>Működési célú kiadások összesen:</t>
  </si>
  <si>
    <t>II. Felhalmozási célú kiadások</t>
  </si>
  <si>
    <t>Működési célú bevételek összesen:</t>
  </si>
  <si>
    <t>II. Felhalmozási célú bevételek</t>
  </si>
  <si>
    <t>Felhalmozási célú kiadások összesen:</t>
  </si>
  <si>
    <t>Mind összesen:</t>
  </si>
  <si>
    <t>1. Közhatalmi bevételek</t>
  </si>
  <si>
    <t xml:space="preserve">8. Működési célú hitel felvétele </t>
  </si>
  <si>
    <t>3. Dologi kiadások</t>
  </si>
  <si>
    <t>Költségvetési szerv megnevezése</t>
  </si>
  <si>
    <t>Finanszírozási bevételek</t>
  </si>
  <si>
    <t>Bevételek összesen</t>
  </si>
  <si>
    <t>Egyéb működési kiadások</t>
  </si>
  <si>
    <t>Ellátot-tak pénz-beli jutta-tása</t>
  </si>
  <si>
    <t>Költségvetési kiadások</t>
  </si>
  <si>
    <t>Beruházás megnevezése</t>
  </si>
  <si>
    <t>Mozgás Háza beruházás részlet</t>
  </si>
  <si>
    <t>Önkormányzat összesen:</t>
  </si>
  <si>
    <t>Keszthely Város Önkormányzata:</t>
  </si>
  <si>
    <t>Költségvetési szervek</t>
  </si>
  <si>
    <t>Felújítás megnevezése</t>
  </si>
  <si>
    <t>Keszthely Város Önkormányzata</t>
  </si>
  <si>
    <t>Castrum Camping értéknövelő beruházás</t>
  </si>
  <si>
    <t>Bursa Hungarica</t>
  </si>
  <si>
    <t>Hiány belső finanszírozása:</t>
  </si>
  <si>
    <t>II. Felhalmozási  költségvetés</t>
  </si>
  <si>
    <t>ebből: kötelező feladat</t>
  </si>
  <si>
    <t>önként vállalt feladat</t>
  </si>
  <si>
    <t xml:space="preserve">Költségvetési bevételek </t>
  </si>
  <si>
    <t>A.</t>
  </si>
  <si>
    <t>B.</t>
  </si>
  <si>
    <t xml:space="preserve">Költségvetési kiadások </t>
  </si>
  <si>
    <t>C.</t>
  </si>
  <si>
    <t>D.</t>
  </si>
  <si>
    <t>Működési bevételek összesen (A + D)</t>
  </si>
  <si>
    <t>Működési kiadások összesen (B + C)</t>
  </si>
  <si>
    <t>Beruházások</t>
  </si>
  <si>
    <t>Tám. Áht-n belülre</t>
  </si>
  <si>
    <t>Tám. Áht-n kivülre</t>
  </si>
  <si>
    <t xml:space="preserve">2. Munkaadókat terhelő járulékok </t>
  </si>
  <si>
    <t>Gazdasági Ellátó Szervezet Keszthely</t>
  </si>
  <si>
    <t>Ingatlan felújítás</t>
  </si>
  <si>
    <t>2. Felújítások</t>
  </si>
  <si>
    <t>Felhalmozási hiány (A-B) :</t>
  </si>
  <si>
    <t>Önk.jogalkotás 011130</t>
  </si>
  <si>
    <t>Közcélú fogl. 041233</t>
  </si>
  <si>
    <t>Fogorvosi szakell. 072313</t>
  </si>
  <si>
    <t>Út, autópálya építés ( 045120 )</t>
  </si>
  <si>
    <t>Önkormányzati jogalkotás ( 011130 )</t>
  </si>
  <si>
    <t>Felhalmozási célú bevételek összesen:</t>
  </si>
  <si>
    <t>eből: köt.feladat</t>
  </si>
  <si>
    <t>ebból: köt.feladat</t>
  </si>
  <si>
    <t>ebből: köt.feladat</t>
  </si>
  <si>
    <t>Kötelező feladat</t>
  </si>
  <si>
    <t>Önként vállalt feladat</t>
  </si>
  <si>
    <t>Módosított előirányzat</t>
  </si>
  <si>
    <t>Módosított ei.</t>
  </si>
  <si>
    <t>önk. vállalt feladat</t>
  </si>
  <si>
    <t>1. Beruházások</t>
  </si>
  <si>
    <t>Út, autópálya ép., 045120</t>
  </si>
  <si>
    <t>Kölcsön</t>
  </si>
  <si>
    <t>II.Felhalmozási  költségvetés</t>
  </si>
  <si>
    <t>Civil szervezetek működési támogatása (084031)</t>
  </si>
  <si>
    <t>Keszthelyi Életfa Óvoda</t>
  </si>
  <si>
    <t>Helyi önkormányzatok kiegészítő támogatásai</t>
  </si>
  <si>
    <t>Államháztartáson belüli megelőlegezések</t>
  </si>
  <si>
    <t>Beruhá-zások</t>
  </si>
  <si>
    <t xml:space="preserve">Maradvány </t>
  </si>
  <si>
    <t>Gyermekvéd.ell. 104051</t>
  </si>
  <si>
    <t>3. Működési bevételek</t>
  </si>
  <si>
    <t>Balatoni Múzeum</t>
  </si>
  <si>
    <t>Goldmark Károly Művelődési Központ</t>
  </si>
  <si>
    <t>Fejér György Városi Könyvtár</t>
  </si>
  <si>
    <t>Eszközök</t>
  </si>
  <si>
    <t>állományi érték</t>
  </si>
  <si>
    <t>Források</t>
  </si>
  <si>
    <t>I. Immateriális javak</t>
  </si>
  <si>
    <t>II. Tárgyi eszközök</t>
  </si>
  <si>
    <t>1. Ingatlanok, kapcs.v.ért.j.</t>
  </si>
  <si>
    <t>1. Tartós részesedések</t>
  </si>
  <si>
    <t>I. Készletek</t>
  </si>
  <si>
    <t>Eszközök összesen:</t>
  </si>
  <si>
    <t>Források összesen:</t>
  </si>
  <si>
    <t>Gazdasági társaság neve</t>
  </si>
  <si>
    <t>Székhelye</t>
  </si>
  <si>
    <t>Darabszám, névérték</t>
  </si>
  <si>
    <t>Érték eFt</t>
  </si>
  <si>
    <t>Keszthely Város Önkormányzata 100%-os részesedéssel rendelkezik:</t>
  </si>
  <si>
    <t>Keszthelyi Városüzemeltető Egyszemélyes Nonprofit Kft.</t>
  </si>
  <si>
    <t>Keszthely, Vásár tér 10.</t>
  </si>
  <si>
    <t>Keszthelyi Televízió Szolgáltató Kft.</t>
  </si>
  <si>
    <t>Keszthely, Kossuth L.u. 45</t>
  </si>
  <si>
    <t>Keszthely, 0249/7. hrsz</t>
  </si>
  <si>
    <t>Keszthely Város Önkormányzata 50%-on felüli részesedéssel rendelkezik:</t>
  </si>
  <si>
    <t>KETÉH Kft.</t>
  </si>
  <si>
    <t>Keszthely Város Önkormányzata 25%-on felüli részesedéssel rendelkezik:</t>
  </si>
  <si>
    <t>Nyugat-Balatoni Turisztikai Iroda Nonprofit Kft.</t>
  </si>
  <si>
    <t>Keszthely, Kossuth L. u. 28.</t>
  </si>
  <si>
    <t>Keszthely Város Önkormányzata 25%-ot el nem érő részesedéssel rendelkezik:</t>
  </si>
  <si>
    <t>Municipal Önkormányzati Kárpótlási Jegy Befektető Zrt.</t>
  </si>
  <si>
    <t>Budapest Király u. 1/a.</t>
  </si>
  <si>
    <t xml:space="preserve">10 db 49562-49571 sorsz.10 eFt, összérték     </t>
  </si>
  <si>
    <t>700 db 046101-046800 sorsz. 100 eFt, összérték</t>
  </si>
  <si>
    <t>90 db 048791-048880 sorsz. 10 eFt, összérték</t>
  </si>
  <si>
    <t>Balatoni Hajózási Zrt.</t>
  </si>
  <si>
    <t>Siófok, Krúdy sétány 2.</t>
  </si>
  <si>
    <t>10.779 db A104246-115024 sorsz. 20 eFt névértékű</t>
  </si>
  <si>
    <t>Dunántúli Regionális Vízmű Zrt.</t>
  </si>
  <si>
    <t>Siófok, Tanácsház u. 7.</t>
  </si>
  <si>
    <t>895 db A 404500- A405394 sorsz. 10 eFt névértékű</t>
  </si>
  <si>
    <t>M i n d ö s s z e s e n :</t>
  </si>
  <si>
    <t xml:space="preserve">13.812 db A231143-244954 sorsz. 20 eFt névértékű </t>
  </si>
  <si>
    <t xml:space="preserve">Intézmény neve                 </t>
  </si>
  <si>
    <t xml:space="preserve">Szabad pénzmaradvány </t>
  </si>
  <si>
    <t>F. Gy. Városi Könyvtár</t>
  </si>
  <si>
    <t>Keszthely Város Önkormányzata  Alapellátási Intézet</t>
  </si>
  <si>
    <t>Egyesített Szociális Intézmény</t>
  </si>
  <si>
    <t xml:space="preserve">Keszthely Város Önkormányzata  </t>
  </si>
  <si>
    <t>Önkormányzat összesen</t>
  </si>
  <si>
    <t>Sorszám</t>
  </si>
  <si>
    <t>Adósságot keletkeztető ügyletekből és kezességvállalásokból fennálló kötelezettségek</t>
  </si>
  <si>
    <t>Készfizető kezesség</t>
  </si>
  <si>
    <t>VÜZ Nonprofit Kft hitelfelvétel 9/2011.(I.27.) - Tőketartozás: 201.210 EUR,  lejárata 2025.12.31. célja: Keszthely piaci parkolók létesítése. Tőketartozás: 88.690 EUR, lejárata 2026.01.31., célja: Keszt-hely Fő tér rekonstrukció keretében a Keszthelyi Városüzemeltető Kft saját erejének biztosítása. (295.-Ft árfolyamon 85.521 eFt)</t>
  </si>
  <si>
    <t>Összes készfizető kezesség:</t>
  </si>
  <si>
    <t>Hitel</t>
  </si>
  <si>
    <t>Részletfizetés</t>
  </si>
  <si>
    <t>Zala Megyei Önkormányzat - Mozgás Háza 2010.03.10-2029.03.10</t>
  </si>
  <si>
    <t>Készfizető kezesség kamata, egyéb bankköltségek</t>
  </si>
  <si>
    <t>VÜZ Nonprofit Kft hitelfelvétel 9/2011.(I.27.) - Tőketartozás: 201.210 EUR,  lejárata 2025.12.31. célja: Keszthely piaci parkolók létesítése. Tőketartozás: 88.690 EUR, lejárata 2026.01.31., célja: Keszthely Fő tér rek.keretében a Keszthelyi VÜZ Kft saját erejének biztosítása. (295.-Ft árfolyamon 85.521 eFt)</t>
  </si>
  <si>
    <t>Egyéb kötelezettségek</t>
  </si>
  <si>
    <t>A támogatás megnevezése</t>
  </si>
  <si>
    <t>Önkormányzati rendelet/határozat száma</t>
  </si>
  <si>
    <t>Mentesség</t>
  </si>
  <si>
    <t>Kedvezmény</t>
  </si>
  <si>
    <t>Összesen eFt</t>
  </si>
  <si>
    <t>mértéke %</t>
  </si>
  <si>
    <t>Összege eFt</t>
  </si>
  <si>
    <t>Mértéke %</t>
  </si>
  <si>
    <t>Helyi iparűzési adó</t>
  </si>
  <si>
    <t>42/2013. (XI. 29.)</t>
  </si>
  <si>
    <t>Építményadó</t>
  </si>
  <si>
    <t>Kommunális adó</t>
  </si>
  <si>
    <t>33-50</t>
  </si>
  <si>
    <t>Telekadó</t>
  </si>
  <si>
    <t xml:space="preserve">Szociális étkeztetés </t>
  </si>
  <si>
    <t xml:space="preserve">Idősek Otthona </t>
  </si>
  <si>
    <t>Helyiségek hasznosításából származó bevétel</t>
  </si>
  <si>
    <t>2/2005. (I. 31.)</t>
  </si>
  <si>
    <t>Lakosság részére lakásépítéshez, lakásfelújításhoz nyújtott kölcsönök elengedése</t>
  </si>
  <si>
    <t>Egyéb nyújtott kedvezmény vagy kölcsön elengedése</t>
  </si>
  <si>
    <t>Eredeti előirányzat</t>
  </si>
  <si>
    <t>Teljesítés</t>
  </si>
  <si>
    <t>T/M %</t>
  </si>
  <si>
    <t xml:space="preserve">Teljesítés    </t>
  </si>
  <si>
    <r>
      <rPr>
        <b/>
        <sz val="10"/>
        <rFont val="Book Antiqua"/>
        <family val="1"/>
      </rPr>
      <t>Goldmark Károly Művelődési Központ</t>
    </r>
    <r>
      <rPr>
        <sz val="10"/>
        <rFont val="Book Antiqua"/>
        <family val="1"/>
      </rPr>
      <t xml:space="preserve"> eredeti előirányzat</t>
    </r>
  </si>
  <si>
    <r>
      <rPr>
        <b/>
        <sz val="10"/>
        <rFont val="Book Antiqua"/>
        <family val="1"/>
      </rPr>
      <t>F.Gy. Városi Könyvtár</t>
    </r>
    <r>
      <rPr>
        <sz val="10"/>
        <rFont val="Book Antiqua"/>
        <family val="1"/>
      </rPr>
      <t xml:space="preserve"> eredeti előir.</t>
    </r>
  </si>
  <si>
    <r>
      <rPr>
        <b/>
        <sz val="10"/>
        <rFont val="Book Antiqua"/>
        <family val="1"/>
      </rPr>
      <t xml:space="preserve">Keszthely Város Önk. Alapellátási Intézete </t>
    </r>
    <r>
      <rPr>
        <sz val="10"/>
        <rFont val="Book Antiqua"/>
        <family val="1"/>
      </rPr>
      <t>eredeti előir.</t>
    </r>
  </si>
  <si>
    <r>
      <rPr>
        <b/>
        <sz val="10"/>
        <rFont val="Book Antiqua"/>
        <family val="1"/>
      </rPr>
      <t xml:space="preserve">Keszthely Város Önk. Egyesített Szociális Intézménye </t>
    </r>
    <r>
      <rPr>
        <sz val="10"/>
        <rFont val="Book Antiqua"/>
        <family val="1"/>
      </rPr>
      <t>eredeti ei.</t>
    </r>
  </si>
  <si>
    <r>
      <rPr>
        <b/>
        <sz val="10"/>
        <rFont val="Book Antiqua"/>
        <family val="1"/>
      </rPr>
      <t xml:space="preserve">Balatoni Múzeum </t>
    </r>
    <r>
      <rPr>
        <sz val="10"/>
        <rFont val="Book Antiqua"/>
        <family val="1"/>
      </rPr>
      <t>eredeti ei.</t>
    </r>
  </si>
  <si>
    <r>
      <rPr>
        <b/>
        <sz val="10"/>
        <rFont val="Book Antiqua"/>
        <family val="1"/>
      </rPr>
      <t xml:space="preserve">Gazdasági Ellátó Szervezet Keszthely </t>
    </r>
    <r>
      <rPr>
        <sz val="10"/>
        <rFont val="Book Antiqua"/>
        <family val="1"/>
      </rPr>
      <t>eredeti előirányzat</t>
    </r>
  </si>
  <si>
    <t>Költségvetési szervek eredeti előirányzata összesen</t>
  </si>
  <si>
    <t>9. Államháztartások belüli megelőlegezések</t>
  </si>
  <si>
    <t xml:space="preserve">Működési bevételek </t>
  </si>
  <si>
    <t>előző időszak</t>
  </si>
  <si>
    <t>tárgyi időszak</t>
  </si>
  <si>
    <t>4. Beruházások, felújítások</t>
  </si>
  <si>
    <t>B./ Nemzeti vagyonba tartozó forgóeszközök</t>
  </si>
  <si>
    <t>1. Vásárolt készletek</t>
  </si>
  <si>
    <t>C./ Pénzeszközök</t>
  </si>
  <si>
    <t>II. Pénztárak</t>
  </si>
  <si>
    <t>III. Forintszámlák</t>
  </si>
  <si>
    <t>IV. Devizaszámlák</t>
  </si>
  <si>
    <t>D./ Követelések</t>
  </si>
  <si>
    <t>I. Költségvetési évben esedékes követelések</t>
  </si>
  <si>
    <t>III. Követelés jellegű sajátos elszámolások</t>
  </si>
  <si>
    <t>G./ Saját tőke</t>
  </si>
  <si>
    <t>I. Nemzeti vagyon induláskori értéke</t>
  </si>
  <si>
    <t>II. Nemzeti vagyon változásai</t>
  </si>
  <si>
    <t>IV. Felhalmozott eredmény</t>
  </si>
  <si>
    <t>VI. Mérleg szerinti eredmény</t>
  </si>
  <si>
    <t>I. Költségvetési évben esedékes kötelezettségek</t>
  </si>
  <si>
    <t>2. Szellemi termékek</t>
  </si>
  <si>
    <t>1. - személyi juttatásokra</t>
  </si>
  <si>
    <t>3. - dologi kiadásokra</t>
  </si>
  <si>
    <t>6. - beruházásokra</t>
  </si>
  <si>
    <t>7. - felújításokra</t>
  </si>
  <si>
    <t>III. Kötelezettség jellegű sajátos elszámolások</t>
  </si>
  <si>
    <t xml:space="preserve">1. Kapott előlegek </t>
  </si>
  <si>
    <t xml:space="preserve">3. Más szervezetet megillető bevételek elszámolása </t>
  </si>
  <si>
    <t>4. Forgótőke elszámolása</t>
  </si>
  <si>
    <t>A./ Nemzeti vagyonba tart. befektetett eszközök</t>
  </si>
  <si>
    <t>II. Költségvetési évet követően esedékes követ.</t>
  </si>
  <si>
    <t>II. Költségetési évet követően esedékes kötelezettségek</t>
  </si>
  <si>
    <t>H./ Kötelezettségek</t>
  </si>
  <si>
    <t>1. Vagyoni értékű jogok</t>
  </si>
  <si>
    <t>IV. Koncesszióba, vagyon-kezelésbe adott eszközök</t>
  </si>
  <si>
    <t>3. - közhatalmi bevételre</t>
  </si>
  <si>
    <t>4. - működési bevételre</t>
  </si>
  <si>
    <t>5. - felhalmozási bevételre</t>
  </si>
  <si>
    <t>6. - működési célú átvett pénzeszközre</t>
  </si>
  <si>
    <t>7. - felhalmozási célú átvett pénzeszközre</t>
  </si>
  <si>
    <t>III. Befektetett pü.eszközök</t>
  </si>
  <si>
    <t>1. Adott előlegek</t>
  </si>
  <si>
    <t>III. Egyéb eszközök indulás-kori értéke és változásai</t>
  </si>
  <si>
    <t>E./ Egyéb sajátos eszköz-oldali elszámolások</t>
  </si>
  <si>
    <t>2. Gépek,berend, járművek</t>
  </si>
  <si>
    <t>F./Aktív időbeli elhatárolás</t>
  </si>
  <si>
    <t>9. - finanszírozási kiadásokra</t>
  </si>
  <si>
    <t xml:space="preserve">6. - beruházásokra </t>
  </si>
  <si>
    <t>3. - Halasztott eredmény-szemléletű bevételek elhat.</t>
  </si>
  <si>
    <t>1. Vagyonkez. adott eszk.</t>
  </si>
  <si>
    <t>6. - műk.célú átvett pénzeszk</t>
  </si>
  <si>
    <t>Önkormány-zat eredeti  előirányzat</t>
  </si>
  <si>
    <t>Költségvetési szervek eredeti előirányzata</t>
  </si>
  <si>
    <t xml:space="preserve">Módosított előirányzat </t>
  </si>
  <si>
    <t xml:space="preserve">Teljesítésből </t>
  </si>
  <si>
    <t>Önként váll. feladat</t>
  </si>
  <si>
    <t>Működési bevételek</t>
  </si>
  <si>
    <t>Összesen eredeti előirányzat</t>
  </si>
  <si>
    <t>Eredeti előirányzat összesen:</t>
  </si>
  <si>
    <t>Módosított előirányzat összesen:</t>
  </si>
  <si>
    <t xml:space="preserve">Teljesítés összesen: </t>
  </si>
  <si>
    <t>Önkormányzat er. ei</t>
  </si>
  <si>
    <t>Költségvetési szervek er. ei.</t>
  </si>
  <si>
    <t>Tartalék</t>
  </si>
  <si>
    <t>Összesen er. ei.</t>
  </si>
  <si>
    <t>ebből: köt. feladat</t>
  </si>
  <si>
    <t>Ellátottak pénzbeli jutt.</t>
  </si>
  <si>
    <t>Munkaadókat terhelő járulékok és sz.h.j. adó</t>
  </si>
  <si>
    <t>önként váll. Fel.</t>
  </si>
  <si>
    <t>Támogatás ÁHT-n belülről</t>
  </si>
  <si>
    <t>Létszám-keret</t>
  </si>
  <si>
    <t xml:space="preserve">ebből: kötelező feladat </t>
  </si>
  <si>
    <r>
      <rPr>
        <b/>
        <sz val="10"/>
        <rFont val="Book Antiqua"/>
        <family val="1"/>
      </rPr>
      <t>Keszthelyi Életfa Óvoda</t>
    </r>
    <r>
      <rPr>
        <sz val="10"/>
        <rFont val="Book Antiqua"/>
        <family val="1"/>
      </rPr>
      <t xml:space="preserve"> eredeti előir.</t>
    </r>
  </si>
  <si>
    <t>Tám. ÁHT-n belülre</t>
  </si>
  <si>
    <t>Tám. ÁHT-n kívülre</t>
  </si>
  <si>
    <t xml:space="preserve">Kötelezettséggel terhelt maradvány </t>
  </si>
  <si>
    <t>Határozat száma</t>
  </si>
  <si>
    <t>Támogatás összege</t>
  </si>
  <si>
    <t>Adatok: ezer forintban!</t>
  </si>
  <si>
    <t>ESZKÖZÖK</t>
  </si>
  <si>
    <t>Bruttó</t>
  </si>
  <si>
    <t xml:space="preserve">Könyv szerinti </t>
  </si>
  <si>
    <t xml:space="preserve">A </t>
  </si>
  <si>
    <t>B</t>
  </si>
  <si>
    <t>C</t>
  </si>
  <si>
    <t>D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</si>
  <si>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</si>
  <si>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</si>
  <si>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</si>
  <si>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</si>
  <si>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</si>
  <si>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</si>
  <si>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</si>
  <si>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</si>
  <si>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</si>
  <si>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</si>
  <si>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</si>
  <si>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</si>
  <si>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</si>
  <si>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</si>
  <si>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</si>
  <si>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</si>
  <si>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</si>
  <si>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</si>
  <si>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</si>
  <si>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10.</t>
  </si>
  <si>
    <t>2.3. Korlátozottan forgalomképes gépek, berendezések, felszerelések, járművek</t>
  </si>
  <si>
    <t>11.</t>
  </si>
  <si>
    <t>2.4. Üzleti gépek, berendezések, felszerelések, járművek</t>
  </si>
  <si>
    <t>12.</t>
  </si>
  <si>
    <t>3. Tenyészállatok (14+15+16+17)</t>
  </si>
  <si>
    <t>13.</t>
  </si>
  <si>
    <t>3.1. Forgalomképtelen tenyészállatok</t>
  </si>
  <si>
    <t>14.</t>
  </si>
  <si>
    <t>3.2. Nemzetgazdasági szempontból kiemelt jelentőségű tenyészállatok</t>
  </si>
  <si>
    <t>15.</t>
  </si>
  <si>
    <t>3.3. Korlátozottan forgalomképes tenyészállatok</t>
  </si>
  <si>
    <t>16.</t>
  </si>
  <si>
    <t>3.4. Üzleti tenyészállatok</t>
  </si>
  <si>
    <t>17.</t>
  </si>
  <si>
    <t>4. Beruházások, felújítások (19+20+21+22)</t>
  </si>
  <si>
    <t>18.</t>
  </si>
  <si>
    <t>19.</t>
  </si>
  <si>
    <t>20.</t>
  </si>
  <si>
    <t>21.</t>
  </si>
  <si>
    <t>22.</t>
  </si>
  <si>
    <t>5. Tárgyi eszközök értékhelyesbítése (24+25+26+27)</t>
  </si>
  <si>
    <t>23.</t>
  </si>
  <si>
    <t>5.1. Forgalomképtelen tárgyi eszközök értékhelyesbítése</t>
  </si>
  <si>
    <t>24.</t>
  </si>
  <si>
    <t>5.2. Nemzetgazdasági szempontból kiemelt jelentőségű tárgyi eszközök 
       értékhelyesbítése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</si>
  <si>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</si>
  <si>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</si>
  <si>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</si>
  <si>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</si>
  <si>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</si>
  <si>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</si>
  <si>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</si>
  <si>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</si>
  <si>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</si>
  <si>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</si>
  <si>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</si>
  <si>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</si>
  <si>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</si>
  <si>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</si>
  <si>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</si>
  <si>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</si>
  <si>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</si>
  <si>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</si>
  <si>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</si>
  <si>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</si>
  <si>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</si>
  <si>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</si>
  <si>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</si>
  <si>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</si>
  <si>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</si>
  <si>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</si>
  <si>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</si>
  <si>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</si>
  <si>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</si>
  <si>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</si>
  <si>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</si>
  <si>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</si>
  <si>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</si>
  <si>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</si>
  <si>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</si>
  <si>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</si>
  <si>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</si>
  <si>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</si>
  <si>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</si>
  <si>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</si>
  <si>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</si>
  <si>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</si>
  <si>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</si>
  <si>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</si>
  <si>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</si>
  <si>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</si>
  <si>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</si>
  <si>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</si>
  <si>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</si>
  <si>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</si>
  <si>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51.</t>
  </si>
  <si>
    <t>52.</t>
  </si>
  <si>
    <t>II. Költségvetési évet követően esedékes követelések</t>
  </si>
  <si>
    <t>D) KÖVETELÉSEK (54+55+56)</t>
  </si>
  <si>
    <t>F) AKTÍV IDŐBELI ELHATÁROLÁSOK</t>
  </si>
  <si>
    <t>VAGYONKIMUTATÁS
a könyvviteli mérlegben értékkel szereplő forrásokról</t>
  </si>
  <si>
    <t>FORRÁSOK</t>
  </si>
  <si>
    <t>állományi 
érték</t>
  </si>
  <si>
    <t>A</t>
  </si>
  <si>
    <t>III. Egyéb eszközök induláskori értéke és változásai</t>
  </si>
  <si>
    <t>V. Eszközök értékhelyesbítésének forrása</t>
  </si>
  <si>
    <t>G) SAJÁT TŐKE (01+….+06)</t>
  </si>
  <si>
    <t>II. Költségvetési évet követően esedékes kötelezettségek</t>
  </si>
  <si>
    <t>H) KÖTELEZETTSÉGEK (08+09+10)</t>
  </si>
  <si>
    <t>FORRÁSOK ÖSSZESEN  (07+11+12+13)</t>
  </si>
  <si>
    <t>Mennyiség
(db)</t>
  </si>
  <si>
    <t>Értéke
(E Ft)</t>
  </si>
  <si>
    <t>„0”-ra leírt eszközök</t>
  </si>
  <si>
    <t>1.</t>
  </si>
  <si>
    <t>Használatban lévő kisértékű immateriális javak</t>
  </si>
  <si>
    <t>2.</t>
  </si>
  <si>
    <t>Használatban lévő kisértékű tárgyi eszközök</t>
  </si>
  <si>
    <t>3.</t>
  </si>
  <si>
    <t>4.</t>
  </si>
  <si>
    <t>5.</t>
  </si>
  <si>
    <t>Államháztartáson belüli vagyonkezelésbe adott eszközök</t>
  </si>
  <si>
    <t>6.</t>
  </si>
  <si>
    <t>Bérbe vett befektetett eszközök</t>
  </si>
  <si>
    <t>7.</t>
  </si>
  <si>
    <t>Letétbe, bizományba, üzemeltetésre átvett befektetett eszközök</t>
  </si>
  <si>
    <t>8.</t>
  </si>
  <si>
    <t> PPP konstrukcióban használt befektetett eszközök</t>
  </si>
  <si>
    <t>9.</t>
  </si>
  <si>
    <t> Bérbe vett készletek</t>
  </si>
  <si>
    <t> Letétbe bizományba átvett készletek</t>
  </si>
  <si>
    <t> Intervenciós készletek</t>
  </si>
  <si>
    <t>Gyűjtemény, régészeti lelet* (15+…+17)</t>
  </si>
  <si>
    <t> Saját gyűjteményben nyilvántartott kulturális javak</t>
  </si>
  <si>
    <t> Régészeti lelet</t>
  </si>
  <si>
    <t> Egyéb érték nélkül nyilvántartott eszközök</t>
  </si>
  <si>
    <t>1. Felhalmozási bevételek</t>
  </si>
  <si>
    <t>7. Maradvány igénybevétele</t>
  </si>
  <si>
    <t>Önkormányzatok működési támogatásai</t>
  </si>
  <si>
    <t>Felhalmozási  bevételek</t>
  </si>
  <si>
    <t>Maradvány igénybevétele</t>
  </si>
  <si>
    <t>Felhalmozási bevételek összesen (A+D)</t>
  </si>
  <si>
    <t>Felhalmozási kiadások összesen (B+C)</t>
  </si>
  <si>
    <t>I) EGYÉB SAJÁTOS ESZKÖZOLDALI ELSZÁMOLÁSOK</t>
  </si>
  <si>
    <t>Költségvetési szervek megnevezése</t>
  </si>
  <si>
    <t>Pénzeszközök állománya</t>
  </si>
  <si>
    <t>Változás</t>
  </si>
  <si>
    <t>Keszthely Város Önkormányzata Alapellátási Intézete</t>
  </si>
  <si>
    <t>Keszthely Város Egyesített Szociális Intézménye</t>
  </si>
  <si>
    <t>Zöldterület kezelés ( 066010 )</t>
  </si>
  <si>
    <t xml:space="preserve">Csapadékelvezető rendszer tervezése és kivitelezése lakossági felvetés megoldására </t>
  </si>
  <si>
    <t>Keszthelyi Polgármesteri Hivatal</t>
  </si>
  <si>
    <t>Keszthely Város Alapellátási Intézete</t>
  </si>
  <si>
    <t xml:space="preserve">SUN Teniszklub </t>
  </si>
  <si>
    <t xml:space="preserve">Mazsola Kerékpáros Sportegyesület (épületek + KRESZ park) </t>
  </si>
  <si>
    <t xml:space="preserve"> Óvodai nevelés, ellátás működtetés feladatai  (091140)</t>
  </si>
  <si>
    <t>Egyéb működési célú támogatások ÁHT-n belülre</t>
  </si>
  <si>
    <t>Tagdíj</t>
  </si>
  <si>
    <t>Kompenzáció</t>
  </si>
  <si>
    <t xml:space="preserve">Z.M. Rendőrfőkapitányság - nyári közös járőrszolgálat </t>
  </si>
  <si>
    <t>Egyéb működési célú támogatások ÁHT-n kívülre</t>
  </si>
  <si>
    <t>Ár- és belvíz-védelmi tevékenység ( 047410 )</t>
  </si>
  <si>
    <t>Lakossági víz- és csatornaszolgáltatás</t>
  </si>
  <si>
    <t>Keszthelyi HUSZ Kft - kezességvállalás</t>
  </si>
  <si>
    <t>Magyar Vöröskereszt Zala Megyei Szervezete</t>
  </si>
  <si>
    <t>Sportlétesítmények, edzőtáborok műk.  (081030)</t>
  </si>
  <si>
    <t xml:space="preserve">BAHART Zrt. tőkeemelése - átütemezve </t>
  </si>
  <si>
    <t>Egyéb felhalmozási célú kiadások ÁHT-n kívülre</t>
  </si>
  <si>
    <t>Út, autópálya építés (045120)</t>
  </si>
  <si>
    <t xml:space="preserve">Keszthely TV Kft. </t>
  </si>
  <si>
    <t>Egyházak, közösségi és hitéleti tevékenységének támogatása (084040 )</t>
  </si>
  <si>
    <t xml:space="preserve">Keszthelyi Polgármesteri  Hivatal </t>
  </si>
  <si>
    <t xml:space="preserve">Európai uniós forrásból finanszírozott támogatással megvalósuló programok, projektek bevételei, kiadásai, valamint az önkormányzat ilyen  projektekhez történő hozzájárulásai </t>
  </si>
  <si>
    <t>Kiadás</t>
  </si>
  <si>
    <r>
      <t xml:space="preserve">Keszthelyi Polgármesteri Hivatal </t>
    </r>
    <r>
      <rPr>
        <sz val="10"/>
        <rFont val="Book Antiqua"/>
        <family val="1"/>
      </rPr>
      <t>eredeti előirányzat</t>
    </r>
  </si>
  <si>
    <r>
      <t xml:space="preserve">Keszthelyi Polgármesteri Hivatal </t>
    </r>
    <r>
      <rPr>
        <sz val="9"/>
        <rFont val="Book Antiqua"/>
        <family val="1"/>
      </rPr>
      <t>eredeti ei.</t>
    </r>
  </si>
  <si>
    <t>7. -  felhalmozási célú átvett pénzeszközre</t>
  </si>
  <si>
    <t xml:space="preserve">8. Letétre, megőrzésre, fedezetre átvett pénzeszközök </t>
  </si>
  <si>
    <t>J./ Passzív időbeli elhatárolások</t>
  </si>
  <si>
    <t>2. - Költségek, ráfordítások passzív időbeli elhat.</t>
  </si>
  <si>
    <t>2. Önkormányzatok működési támogatásai</t>
  </si>
  <si>
    <t>4. Működési célú támogatások ÁHT-n belülről</t>
  </si>
  <si>
    <t>6. Ellátottak pénzbeli juttatásai</t>
  </si>
  <si>
    <t>7. Működési célú tartalék</t>
  </si>
  <si>
    <t>8. Kölcsön nyújtása</t>
  </si>
  <si>
    <t>5. Működési célú átvett pénzeszközök</t>
  </si>
  <si>
    <t>6. Kölcsönök visszatérülése</t>
  </si>
  <si>
    <t xml:space="preserve">5. Kölcsön visszatérülés </t>
  </si>
  <si>
    <t>6. Maradvány igénybevétele</t>
  </si>
  <si>
    <t>7. Felhalmozási célú hitelek felvétele</t>
  </si>
  <si>
    <t>4. Felhalmozási célú átvett  pénzeszközök</t>
  </si>
  <si>
    <t>7. Felhalmozási célú hitel törlesztése</t>
  </si>
  <si>
    <t>Felhalmozási célú átvett pénzeszközök</t>
  </si>
  <si>
    <t>Egyéb felhalmozási célú kiadások</t>
  </si>
  <si>
    <t>Kötelező feladatok</t>
  </si>
  <si>
    <t>Önként vállalt feladatok</t>
  </si>
  <si>
    <t>Helyi önkormányzatok működésének általános tám.</t>
  </si>
  <si>
    <t>Települési önkormányzatok egyes köznev. fel tám.</t>
  </si>
  <si>
    <t>Települési önkormányzatok szociáis, gyermekjóléti és gyermekétkeztetési feladatainak támogatása</t>
  </si>
  <si>
    <t>Települési önkormányzatok kult.feladatainak tám.</t>
  </si>
  <si>
    <t xml:space="preserve">Működési célú támogatások államháztartáson belülről </t>
  </si>
  <si>
    <t xml:space="preserve">Egyéb működési célú támogatások ÁHT-n belülről </t>
  </si>
  <si>
    <t>Termőföld bérbeadásból származó SZJA</t>
  </si>
  <si>
    <t xml:space="preserve">Építményadó </t>
  </si>
  <si>
    <t>Magánszemélyek kommunális adója</t>
  </si>
  <si>
    <t>Idegenforgalmi adó tartózkodás után</t>
  </si>
  <si>
    <t>Talajterhelési díj</t>
  </si>
  <si>
    <t>Iparűzési adó</t>
  </si>
  <si>
    <t>Bírság, pótlék, közigazgatási bírság</t>
  </si>
  <si>
    <t>Működési célú átvett pénzeszközök</t>
  </si>
  <si>
    <t>Kölcsön visszatérülése</t>
  </si>
  <si>
    <t xml:space="preserve">Egyéb működési célú átvett pénzeszközök </t>
  </si>
  <si>
    <t>Munkaadókat terhelő járulékok és szociális hozzájárulási adó</t>
  </si>
  <si>
    <t xml:space="preserve">Egyéb működési célú támogatások ÁHT-n belülre </t>
  </si>
  <si>
    <t>Kölcsön  nyújtása ÁHT-n kívülre</t>
  </si>
  <si>
    <t>Működési hiány-/többlet+ (A-B) :</t>
  </si>
  <si>
    <t>Engedélyezett létszám:</t>
  </si>
  <si>
    <t>ebből: Önkormányzat - 2 fő választott tisztségviselő</t>
  </si>
  <si>
    <t>III. Maradvány igénybevétele</t>
  </si>
  <si>
    <t>Önkormányzat működési támogatásai</t>
  </si>
  <si>
    <t xml:space="preserve">Működési célú támog. ÁHT-n belülről </t>
  </si>
  <si>
    <t>Kölcsön visszatérülés</t>
  </si>
  <si>
    <t>Önk. felhalmozási támogatása</t>
  </si>
  <si>
    <t xml:space="preserve">Felhalmozási </t>
  </si>
  <si>
    <t xml:space="preserve">Működési </t>
  </si>
  <si>
    <t>Ingatlan értékesítés</t>
  </si>
  <si>
    <t xml:space="preserve">Közhatalmi bevételek </t>
  </si>
  <si>
    <t xml:space="preserve">Önkormányzatok működési támogatásai </t>
  </si>
  <si>
    <t xml:space="preserve">Műk. célú támog. ÁHT-n belülről </t>
  </si>
  <si>
    <t xml:space="preserve">Ingatlan értékesítés </t>
  </si>
  <si>
    <t xml:space="preserve">Önkormányzatok felhalm. tám. </t>
  </si>
  <si>
    <t>Felhalm. célú támog. ÁHT-n belülről</t>
  </si>
  <si>
    <t>III. Maradvány</t>
  </si>
  <si>
    <t>Egyéb tárgyi eszköz értékesítés</t>
  </si>
  <si>
    <t xml:space="preserve">I. Működési bevételek </t>
  </si>
  <si>
    <t>III. Irányító szervi támogatás</t>
  </si>
  <si>
    <t>IV. Maradvány</t>
  </si>
  <si>
    <t xml:space="preserve">Tartalék </t>
  </si>
  <si>
    <t xml:space="preserve">Kölcsön </t>
  </si>
  <si>
    <t>Támogatás ÁHT-n belülre</t>
  </si>
  <si>
    <t>Támogatás ÁHT-n kívülre</t>
  </si>
  <si>
    <t xml:space="preserve">Támogatás ÁHT-n kívülre </t>
  </si>
  <si>
    <t>III. Irányító szervi  támogatás</t>
  </si>
  <si>
    <t>Kölcsön nyújtás</t>
  </si>
  <si>
    <t>Közfogl. Létszáma</t>
  </si>
  <si>
    <t>Közvilágítás (064010)</t>
  </si>
  <si>
    <t>Egyéb felhalm. kiadások</t>
  </si>
  <si>
    <t>Készletek</t>
  </si>
  <si>
    <t xml:space="preserve">Keszthely Város Önkormányzata </t>
  </si>
  <si>
    <t>C) PÉNZESZKÖZÖK (49+50+51+52)</t>
  </si>
  <si>
    <t>Keszthelyi HUSZ Hulladékszállító Egyszemélyes Nonprofit Kft.</t>
  </si>
  <si>
    <t xml:space="preserve">Összesen: </t>
  </si>
  <si>
    <t>,</t>
  </si>
  <si>
    <t xml:space="preserve">Felhalmo-zási </t>
  </si>
  <si>
    <t>Önkorm.elsz.kp.kv. 018010</t>
  </si>
  <si>
    <t>Strand 081061</t>
  </si>
  <si>
    <r>
      <rPr>
        <b/>
        <sz val="10"/>
        <rFont val="Book Antiqua"/>
        <family val="1"/>
      </rPr>
      <t xml:space="preserve">Keszthelyi Család- és Gyermekjóléti Központ </t>
    </r>
    <r>
      <rPr>
        <sz val="10"/>
        <rFont val="Book Antiqua"/>
        <family val="1"/>
      </rPr>
      <t>eredeti ei.</t>
    </r>
  </si>
  <si>
    <t>Kisértékű tárgyi eszközök</t>
  </si>
  <si>
    <t>Középfokú okt.int.programjainak komplex tám. (092211 )</t>
  </si>
  <si>
    <t>Mobiltelefonok</t>
  </si>
  <si>
    <t>Keszthelyi Család- és Gyermekjóléti Központ</t>
  </si>
  <si>
    <t>Köztemető fenntartása, működtetése (013320)</t>
  </si>
  <si>
    <t>Házi segítségnyújtás</t>
  </si>
  <si>
    <t>Jelzőrendszeres házi segítségnyújtás</t>
  </si>
  <si>
    <t>Támogatás célú fin.műveletek (018030)</t>
  </si>
  <si>
    <t>Zalaegerszegi Szakképzési Centrum-EEB</t>
  </si>
  <si>
    <t>Keszthelyi Turisztikai Egyesület</t>
  </si>
  <si>
    <t>Keszthely Város Önkormányzata hiteltartozással nem rendelkezik</t>
  </si>
  <si>
    <t>PREVIDENT Fogászati Szolgáltató Kft.- fogszabályozás</t>
  </si>
  <si>
    <t>6.  Kölcsön nyújtása</t>
  </si>
  <si>
    <t>4. Egyéb felhalm. célú tám. ÁHT-n kívülre</t>
  </si>
  <si>
    <t>5. Felhalmozási tartalék</t>
  </si>
  <si>
    <t>3. Egyéb felhalm. célú tám. ÁHT-n belülre</t>
  </si>
  <si>
    <t>5. Egyéb működési célú tám. ÁHT-n kivülre</t>
  </si>
  <si>
    <t>4. Egyéb működési célú tám. ÁHT-n belülre</t>
  </si>
  <si>
    <t>2. Önkormányzatok felhalm.támogatásai</t>
  </si>
  <si>
    <t xml:space="preserve">3. Felhalm. célú támogatások ÁHT-n belülről </t>
  </si>
  <si>
    <t>Ingatlan értékesítése</t>
  </si>
  <si>
    <t>Részesedés értékesítés</t>
  </si>
  <si>
    <t xml:space="preserve">Kölcsön visszatérülése </t>
  </si>
  <si>
    <t xml:space="preserve">Kölcsön nyújtása ÁHT-n kívülre </t>
  </si>
  <si>
    <t xml:space="preserve">Fejlesztési tartalék </t>
  </si>
  <si>
    <t>Bűnmegelőzés 031060</t>
  </si>
  <si>
    <t>Ár- és belvízvéd.tev. 047410</t>
  </si>
  <si>
    <t>Közvilágítás 064010</t>
  </si>
  <si>
    <t>Közcélú fogl.041233</t>
  </si>
  <si>
    <t>Fogorvosi szakell.072313</t>
  </si>
  <si>
    <t>Parkoló üz. 045170</t>
  </si>
  <si>
    <t>Önkorm. jogalkotás 011130</t>
  </si>
  <si>
    <t>Strand üzemeltetés 081061</t>
  </si>
  <si>
    <t>Város- és községgaz.szolg. (főép.) 066020</t>
  </si>
  <si>
    <t>Támogatási célú fin.műv.018030</t>
  </si>
  <si>
    <t>Összesen eredeti előir.</t>
  </si>
  <si>
    <t>Tám ÁHT-n belülre</t>
  </si>
  <si>
    <t xml:space="preserve">Eredeti előirányzat összesen </t>
  </si>
  <si>
    <t>Könyvek</t>
  </si>
  <si>
    <t>Számítástechnikai eszközök</t>
  </si>
  <si>
    <t>kisértékű tárgyi eszköz</t>
  </si>
  <si>
    <t xml:space="preserve"> </t>
  </si>
  <si>
    <t>Közutak,hidak üzemeltetése, fenntartása (045160)</t>
  </si>
  <si>
    <t xml:space="preserve">Erdősítés 042220 </t>
  </si>
  <si>
    <t xml:space="preserve">Utak, üz. 045160 </t>
  </si>
  <si>
    <t>Önk.elszám. 018010.</t>
  </si>
  <si>
    <t xml:space="preserve">Óvodai nevelés 091140 </t>
  </si>
  <si>
    <t xml:space="preserve">Tartalékok 900070 </t>
  </si>
  <si>
    <t>Önk. elszám.018030</t>
  </si>
  <si>
    <t xml:space="preserve">Közvilágítás 064010 </t>
  </si>
  <si>
    <t>Zöldter.kez. 066010</t>
  </si>
  <si>
    <t>VÜZ Kft - Csik F. Tanuszoda</t>
  </si>
  <si>
    <t>Ranolder J.Római Katolikus Általános Iskola - EEB</t>
  </si>
  <si>
    <t>Szabadidős park, fürdő és strandszolg. (081061)</t>
  </si>
  <si>
    <t>Önkormányzatok és önkorm.hivatalok jogalkotó és ált. igazgatási tev. (011130)</t>
  </si>
  <si>
    <t>Működési célú átvett pénzeszköz</t>
  </si>
  <si>
    <t>Köz-hatalmi bevétel</t>
  </si>
  <si>
    <t>Támoga-tások ÁHT-n belülről</t>
  </si>
  <si>
    <r>
      <rPr>
        <b/>
        <sz val="9"/>
        <rFont val="Book Antiqua"/>
        <family val="1"/>
      </rPr>
      <t>Keszthelyi Életfa Óvoda</t>
    </r>
    <r>
      <rPr>
        <sz val="9"/>
        <rFont val="Book Antiqua"/>
        <family val="1"/>
      </rPr>
      <t xml:space="preserve"> eredeti ei.</t>
    </r>
  </si>
  <si>
    <r>
      <t xml:space="preserve">Goldmark Károly Művelődési Központ </t>
    </r>
    <r>
      <rPr>
        <sz val="9"/>
        <rFont val="Book Antiqua"/>
        <family val="1"/>
      </rPr>
      <t>eredeti ei.</t>
    </r>
  </si>
  <si>
    <r>
      <t xml:space="preserve">F.Gy. Városi Könyvtár </t>
    </r>
    <r>
      <rPr>
        <sz val="9"/>
        <rFont val="Book Antiqua"/>
        <family val="1"/>
      </rPr>
      <t>eredeti ei.</t>
    </r>
  </si>
  <si>
    <r>
      <t xml:space="preserve">Keszthely Város Önkorm. Alapellátási Intézete  </t>
    </r>
    <r>
      <rPr>
        <sz val="9"/>
        <rFont val="Book Antiqua"/>
        <family val="1"/>
      </rPr>
      <t>eredeti ei.</t>
    </r>
  </si>
  <si>
    <r>
      <rPr>
        <b/>
        <sz val="9"/>
        <rFont val="Book Antiqua"/>
        <family val="1"/>
      </rPr>
      <t>Keszthely Város Önkorm. Egyesített Szociális Intézménye</t>
    </r>
    <r>
      <rPr>
        <sz val="9"/>
        <rFont val="Book Antiqua"/>
        <family val="1"/>
      </rPr>
      <t xml:space="preserve"> eredeti ei.</t>
    </r>
  </si>
  <si>
    <r>
      <t>Balatoni Múzeum</t>
    </r>
    <r>
      <rPr>
        <sz val="9"/>
        <rFont val="Book Antiqua"/>
        <family val="1"/>
      </rPr>
      <t xml:space="preserve"> eredeti ei.</t>
    </r>
  </si>
  <si>
    <r>
      <rPr>
        <b/>
        <sz val="9"/>
        <rFont val="Book Antiqua"/>
        <family val="1"/>
      </rPr>
      <t>Gazdasági Ellátó Szervezet Keszthely</t>
    </r>
    <r>
      <rPr>
        <sz val="9"/>
        <rFont val="Book Antiqua"/>
        <family val="1"/>
      </rPr>
      <t xml:space="preserve"> eredeti ei.</t>
    </r>
  </si>
  <si>
    <r>
      <t xml:space="preserve">Keszthelyi Család- és Gyermek-jóléti Központ </t>
    </r>
    <r>
      <rPr>
        <sz val="9"/>
        <rFont val="Book Antiqua"/>
        <family val="1"/>
      </rPr>
      <t>eredeti ei.</t>
    </r>
  </si>
  <si>
    <t>Köztemető fennt. 013320</t>
  </si>
  <si>
    <t>Önkormányzati vagyonnal való gazd. (013350 )</t>
  </si>
  <si>
    <t>Ár- és belvíz-véd. 047410</t>
  </si>
  <si>
    <t>Tel.fejl.projektek 062020</t>
  </si>
  <si>
    <t>Civil szerv.műk. 084031</t>
  </si>
  <si>
    <t>Egyházak köz.tev 084040</t>
  </si>
  <si>
    <t xml:space="preserve">Önk.vagyonnal való gazd.013350 </t>
  </si>
  <si>
    <t>Sportlétesítmények, műk. 081030</t>
  </si>
  <si>
    <t>Köznev. int.szakmai tám. 092120</t>
  </si>
  <si>
    <t>Egyes szoc. pénzbeli ell. 107060</t>
  </si>
  <si>
    <t>Önk.vagyonnal való gazd.013350</t>
  </si>
  <si>
    <t>Gyerm.véd.pénzb.és ell. 104051</t>
  </si>
  <si>
    <t>Önk.funkc. nem sor.bev.900020</t>
  </si>
  <si>
    <t>Keszthely és Környéke Egészségügyéért KHA - EEB</t>
  </si>
  <si>
    <t xml:space="preserve">Településfejlesztési projektek és tám.(062020) </t>
  </si>
  <si>
    <t xml:space="preserve">Települési hull. kez. 051030 </t>
  </si>
  <si>
    <t>Felhalm.célú támogatások ÁHT-n belülről</t>
  </si>
  <si>
    <t>Önkormányzatok felhalm.célú támogatása</t>
  </si>
  <si>
    <t>Munka-adókat terhelő járulékok és szoc. hozzájár. adó</t>
  </si>
  <si>
    <t xml:space="preserve">Kötelezettség </t>
  </si>
  <si>
    <t>Nemzeti Kat. Program Nonprofit Kft. (2016. 07.04-2020.03.31)</t>
  </si>
  <si>
    <t>Keszthelyi Városfejlesztő Egyszemélyes Nonprofit Kft.</t>
  </si>
  <si>
    <t xml:space="preserve">Keszthely, Fő tér 1. </t>
  </si>
  <si>
    <t>4. - ellátottak pénzbeli juttatásaira</t>
  </si>
  <si>
    <t>I. Előzetesen felszámított levonható Áfa</t>
  </si>
  <si>
    <t>II. Fizetendő ÁFA elszámolása</t>
  </si>
  <si>
    <t>III. December havi illetmények, munkabérek elszámolása</t>
  </si>
  <si>
    <t>E) EGYÉB SAJÁTOS ESZKÖZOLDALI ELSZÁMOLÁSOK (58+59+60)</t>
  </si>
  <si>
    <t>ESZKÖZÖK ÖSSZESEN  (45+48+53+57+61+62)</t>
  </si>
  <si>
    <t xml:space="preserve">32/2014. (XII. 19.) </t>
  </si>
  <si>
    <t>7/2016. (III. 31.)</t>
  </si>
  <si>
    <t>Lakbér kedvezmény</t>
  </si>
  <si>
    <t>9. Államháztartáson belüli megelőlegezések visszafizetése</t>
  </si>
  <si>
    <t>Egyéb felhalm. célú átvett pénzeszközök</t>
  </si>
  <si>
    <t xml:space="preserve">Egyéb felhalm. célú tám.ÁHT-n belülre </t>
  </si>
  <si>
    <t xml:space="preserve">Egyéb felhalm. célú tám. ÁHT-n kívülre </t>
  </si>
  <si>
    <t>ÁHT-n belüli megelő-legezések</t>
  </si>
  <si>
    <t>Része-sedések értékesí-tése</t>
  </si>
  <si>
    <t>ÁHT-n belüli megelő-legezés</t>
  </si>
  <si>
    <t>Út, autópálya ép. 045120</t>
  </si>
  <si>
    <t>Településfejl. 062020</t>
  </si>
  <si>
    <t>Alapfokú műv.okt. 091250</t>
  </si>
  <si>
    <t>Köznev.int.tan.nev.műk. 092120</t>
  </si>
  <si>
    <t>Hitelek</t>
  </si>
  <si>
    <t>Gimn.int.szakm.tám. 092211</t>
  </si>
  <si>
    <t>Önk. és önk.hiv. jogalk.és ált.ig.tev. (011130)</t>
  </si>
  <si>
    <t>Eszközök ASP rendszerhez csatl. - KÖFOP-1.2.1-VEKOP-16</t>
  </si>
  <si>
    <t>Keszthelyi Városfejlesztő NKft - pótbefizetés</t>
  </si>
  <si>
    <t>Keszthelyi Televízió NKft - pótbefizetés</t>
  </si>
  <si>
    <t>Keszthely város vízjogi üzemeltetési engedélye (Csókakői patak önálló részek)</t>
  </si>
  <si>
    <t>Anyakönyvvezetői szertartásokhoz kellékek</t>
  </si>
  <si>
    <t>Klíma berendezés</t>
  </si>
  <si>
    <t>Ebrendészeti telep bővítése</t>
  </si>
  <si>
    <t>Konyhatechnológiai gép</t>
  </si>
  <si>
    <t>Lovassy u. labdarugó pálya szociális blokk</t>
  </si>
  <si>
    <t>Településfejlesztés (062020)</t>
  </si>
  <si>
    <t xml:space="preserve">Kísérleti utcai óvoda épületének átalakítása és bővítése - TOP-1.4.1-15-ZA1-2016-00024 </t>
  </si>
  <si>
    <t>Keszthelyi Életfa Óvoda Sopron utcai Tagóvodájának energ. korszer.-TOP-3.2.1-15-ZA1-2016-00031 - 242/2016.VII.14.</t>
  </si>
  <si>
    <t>Alapfokú művészetokt.összefüggő feladatok (091250)</t>
  </si>
  <si>
    <t>Köznevelési intézmény 5-8. évf. tanulók nev., okt., összefüggő műk.feladatok (092120)</t>
  </si>
  <si>
    <t>Fűtési rendszer felújítása</t>
  </si>
  <si>
    <t>Ingatlan felújítás - zöldterület és műhely (áthúzódó)</t>
  </si>
  <si>
    <t>Állami támogatás visszafizetése</t>
  </si>
  <si>
    <t xml:space="preserve">Keszthely és Környéke Kistérségi Többcélú Társulás </t>
  </si>
  <si>
    <t>ebből: állami támogatás (családsegítés, házi segítségnyújtás, gyermekjóléti szolg.)</t>
  </si>
  <si>
    <t>Zalaegerszegi Tankerületi Központ - EEB</t>
  </si>
  <si>
    <t xml:space="preserve">Keszthely Város Önkormányzat Alapellátási Intézete </t>
  </si>
  <si>
    <t>Teréz Anya Szociális Integrált Intézmény</t>
  </si>
  <si>
    <t xml:space="preserve">Belvárosi Kereskedők Egyesülete Keszthely Történeti Belváros Kulturális Életéért </t>
  </si>
  <si>
    <t xml:space="preserve">Nemzeti Táncszínház </t>
  </si>
  <si>
    <t>Nagycsaládosok Keszthelyi Egyesülete - EEB</t>
  </si>
  <si>
    <t>Értelmi Fogyatékos Gyermekekért Alapítvány - EEB</t>
  </si>
  <si>
    <t>Helikon Liget Egyesület - EEB</t>
  </si>
  <si>
    <t>Vakok és Gyengénlátók Zala Megyei Egyesülete - EEB</t>
  </si>
  <si>
    <t>Köznevelési int.tanulók nappali rendsz.okt.(092111)</t>
  </si>
  <si>
    <t xml:space="preserve">Egyházak közösségi és hitéleti tev.tám. (081040) </t>
  </si>
  <si>
    <t>150/2017. (V.30.)</t>
  </si>
  <si>
    <t xml:space="preserve">TOP-5.2.1-15/ZA1-2016-00003. "A társadalmi hátrányok kompenzálását szolgáló komplex programok megvalósítása Keszthelyen" </t>
  </si>
  <si>
    <t>151/2017. (V.30.)</t>
  </si>
  <si>
    <t>152/2017. (V.30.)</t>
  </si>
  <si>
    <t>153/2017. (V.30.)</t>
  </si>
  <si>
    <t>154/2017. (V.30.)</t>
  </si>
  <si>
    <t>TOP-2.1.1-15-ZA-2016-00001. "Barnamezős területek rehabilitációja a Reischl féle sörház felújítása"</t>
  </si>
  <si>
    <t>157/2017. (VI.20.)</t>
  </si>
  <si>
    <t>158/2017. (VI.20.)</t>
  </si>
  <si>
    <t>159/2017. (VI.20.)</t>
  </si>
  <si>
    <t>160/2017. (VI.20.)</t>
  </si>
  <si>
    <t xml:space="preserve">247/2017. (X.5.) </t>
  </si>
  <si>
    <t>248/2017. (X.5.)</t>
  </si>
  <si>
    <t>Katasztrófa védelmi gyakorlat - eszközök, védőfelszerelések, stb</t>
  </si>
  <si>
    <t>Szoftver beszerzés - ASP átállás, TERC pr.</t>
  </si>
  <si>
    <t>ASP informatikai hálózat fejlesztés</t>
  </si>
  <si>
    <t>Szociális ösztöndíjak (094260)</t>
  </si>
  <si>
    <t>2019-2026.</t>
  </si>
  <si>
    <t>Felhal-mozási</t>
  </si>
  <si>
    <t>Egyéb felhalm. Kiadások</t>
  </si>
  <si>
    <t>Város-és községgazd. szolg. 066020</t>
  </si>
  <si>
    <t>Munka-adókat terhelő jár. és szhj. adó</t>
  </si>
  <si>
    <t>Áht-n belüli megelőlegezések v.fiz.</t>
  </si>
  <si>
    <t xml:space="preserve">Felhalmo-zási tartalék </t>
  </si>
  <si>
    <t>Ellátot-tak pénzbeli juttatása</t>
  </si>
  <si>
    <t>Civil szerveztek műk. 084031</t>
  </si>
  <si>
    <t>Kisértékű inform. eszközök, egyéb eszközök</t>
  </si>
  <si>
    <t>Ár- és belvízvéd. összefüggő tev. (047410)</t>
  </si>
  <si>
    <t>A belterületi csapadékvíz elvezetési rendszer fejlesztése Keszthely-Kertvárosban (Mély u. csap.csat.) -TOP-2.1.3-15-ZA1-2016-00014.pály.</t>
  </si>
  <si>
    <t>01 számlacsoportban nyilvántartott befektetett eszközök (1+…+4)</t>
  </si>
  <si>
    <t> 02 számlacsoportban nyilvántartott készletek (6+…+09)</t>
  </si>
  <si>
    <t xml:space="preserve"> Közgyűjtemény</t>
  </si>
  <si>
    <t> 03 számlacsoportban nyilvántartott készletek (11+…+13)</t>
  </si>
  <si>
    <t>J) PASSZÍV IDŐBELI ELHATÁROLÁSOK</t>
  </si>
  <si>
    <t>Összesen 5+10+14+19:</t>
  </si>
  <si>
    <t>ALI - a háziorvosok, házi gyermekorvosok és fogorvosok részére</t>
  </si>
  <si>
    <t>2018. évi terv</t>
  </si>
  <si>
    <t>2018. évi teljesítés</t>
  </si>
  <si>
    <t>2019.</t>
  </si>
  <si>
    <t>2020-2026.</t>
  </si>
  <si>
    <t>VAGYONKIMUTATÁS
a könyvviteli mérlegben értékkel szereplő eszközökről
2018.</t>
  </si>
  <si>
    <t xml:space="preserve">Vagyonkimutatás az érték nélkül kimutatott eszközökről  (2018) </t>
  </si>
  <si>
    <t>Kábítószer megelőlegezési program 074052</t>
  </si>
  <si>
    <t>Esélyegyenlőség  107080</t>
  </si>
  <si>
    <t>Esélyegyenlőség 107080</t>
  </si>
  <si>
    <t>Kábítószer meglőzés progr. Tev.074052</t>
  </si>
  <si>
    <t>Informatikai fejlesztés 013370</t>
  </si>
  <si>
    <t>Lakásvásárlás</t>
  </si>
  <si>
    <t>BAHART tőkeemelés</t>
  </si>
  <si>
    <t>Szent László árok iszapkotrása</t>
  </si>
  <si>
    <t xml:space="preserve">Kossuth u. 111-117. közti út és járda csapadékvíz elvezetése </t>
  </si>
  <si>
    <t>Kacsóh P. utca 3. ingatlan belvíz elleni védelme</t>
  </si>
  <si>
    <t xml:space="preserve">Ady Endre utca 1-41 csapadékvíz elvezetés, járda és parkoló felújítása </t>
  </si>
  <si>
    <t>Kossuth u.  40-42. előtti járda vízelvezetése</t>
  </si>
  <si>
    <t xml:space="preserve">Helyi gazdaságfejlesztés megvalósítása a keszthe-lyi Reischl sörház barokk szárnyában TOP-1.1.3-15-ZA1-2016-00003 </t>
  </si>
  <si>
    <t xml:space="preserve">Keszthelyi Városi Strand társadalmi és környezeti szempontból fenntartható családbarát attrakció-fejlesztése. TOP-1.2.1-15-ZA1-2016-000011 </t>
  </si>
  <si>
    <t xml:space="preserve">Ingyenes B+R parkoló kialakítása a keszthelyi város-központ forgalomcsillapítása érdekében TOP-3.1.1-15-ZA1-2016-00006 </t>
  </si>
  <si>
    <t xml:space="preserve">Leromlott városi területek rehabilitációja Keszthelyen TOP-4.3.1-15-ZA1-2016-00004 </t>
  </si>
  <si>
    <t>A Reischl féle sörház felújítása (barnamezős beruházás) TOP-2.1.1-15-ZA1-2016-00001</t>
  </si>
  <si>
    <t xml:space="preserve">Keszthely Zöld Város TOP-2.1.2-15-ZA1-2016-00003 </t>
  </si>
  <si>
    <t>Humán közszolgáltatások fejlesztése térségi szemléletben Keszthely, Bókaháza, Egeraracsa, Egervár és Orbányosfa településeken - EFOP-1.5-2-16-2017-00044</t>
  </si>
  <si>
    <t xml:space="preserve">Tapolcai és Bercsényi u. gyalogátkelők megvilágítása (ellenőrző mérés, átalakítás) </t>
  </si>
  <si>
    <t>Balogh F. u. 1. A-B-E. közvilágítás II. ütem (1 db lámpa a Ny-i oldalon és 1 lámpa a lépcső mellett)</t>
  </si>
  <si>
    <t>8-92</t>
  </si>
  <si>
    <t>Az önk. vagyonnal való gazdálkodás (013350)</t>
  </si>
  <si>
    <t>Közvilágítás tervezése (Egry Iskola-Schwarz D. u. közötti járda, Fodor u. és Sömögye u. stb.)</t>
  </si>
  <si>
    <t xml:space="preserve">Tomaji sor  hiányzó közvilágításának tervezése </t>
  </si>
  <si>
    <t xml:space="preserve">Zöldmező u. Iskola Martinovics u. bejárat közvilágítása </t>
  </si>
  <si>
    <t>Patkó u. 1-4. közvilágítás bővítése</t>
  </si>
  <si>
    <t>Fodor u. garázsok  (Csókakői patak mentén) közvilágítás - 2 x 2 db lámpa</t>
  </si>
  <si>
    <t>Térfigyelő kamerarendszer tervezés kiépítés I. ütem</t>
  </si>
  <si>
    <t>Info terminál telepítés és közműcsatlakozás kiépítés</t>
  </si>
  <si>
    <t>Irodai bútorok</t>
  </si>
  <si>
    <t>Informatikai eszközök</t>
  </si>
  <si>
    <t>Riasztócsengő kiépítés</t>
  </si>
  <si>
    <t>EFOP 4.1.8. pályázat</t>
  </si>
  <si>
    <t>Bölcsőde - udvari és készségfejlesztő eszközök</t>
  </si>
  <si>
    <t>Digitális fényképezőgép</t>
  </si>
  <si>
    <t>Szkenner</t>
  </si>
  <si>
    <t>Faházak (6 db)</t>
  </si>
  <si>
    <t xml:space="preserve">Fő téri napvitorla </t>
  </si>
  <si>
    <t xml:space="preserve">Játszótér építés (Semmelweis u.)  BFT önerő </t>
  </si>
  <si>
    <t xml:space="preserve">Kutyafuttató </t>
  </si>
  <si>
    <t>Játszótéri eszközök</t>
  </si>
  <si>
    <t xml:space="preserve">Gagarin utcai Óvoda ajtó kialakítása (katasztrófavédelmi hat. szerint) </t>
  </si>
  <si>
    <t xml:space="preserve">Gagarin utcai óvda térkő </t>
  </si>
  <si>
    <t xml:space="preserve">Bölcsőde gyökérdedő padozat kialakítása </t>
  </si>
  <si>
    <t xml:space="preserve">Gyermekkönyvtári játszószoba kialakítása </t>
  </si>
  <si>
    <t>Új köztemető - ravatalozó épület életveszély elhárítás</t>
  </si>
  <si>
    <t xml:space="preserve">Kossuth u. 5. I.em. 2. lakás </t>
  </si>
  <si>
    <t>Kossuth u. 5. - fődém kiváltás (áthúzódó)</t>
  </si>
  <si>
    <t>Kossuth u. 41. tetőszerkezet</t>
  </si>
  <si>
    <t xml:space="preserve">Bakacs u. 10. </t>
  </si>
  <si>
    <t>Bakacs u. 10. I/3. lakás felújítása</t>
  </si>
  <si>
    <t>Kossuth u. 41. I/6. lakás felújítása</t>
  </si>
  <si>
    <t>Kossuth u. 22. I/5. lakás felújítása</t>
  </si>
  <si>
    <t>Kossuth u. 22. I/7. lakás felújítása</t>
  </si>
  <si>
    <t>Kossuth u. 22. I/4. lakás felújítása</t>
  </si>
  <si>
    <t>Kossuth u. 24. fsz. 1. lakás felújítása</t>
  </si>
  <si>
    <t>Kossuth u. 2. udvari lakások felújítása</t>
  </si>
  <si>
    <t>Lakások felújítása</t>
  </si>
  <si>
    <t>Ernszt Géza sétány (3841.hrsz) útfelújítása, csap.elvezetéssel</t>
  </si>
  <si>
    <t>Tervezés, lebonyolítás, műszaki ellenőrzés közbeszerzés</t>
  </si>
  <si>
    <t>Életfa Iskola és Óvoda előtti parkoló átépítése tervek szerint</t>
  </si>
  <si>
    <t>Magyar u. burkolat felújítása</t>
  </si>
  <si>
    <t>Goldmark u. burkolat felújítása</t>
  </si>
  <si>
    <t>Diófa u. - Tipegő u. torkolatának szélesítése</t>
  </si>
  <si>
    <t>Patkó köz 1-4. bekötő út részleges aszfaltozása</t>
  </si>
  <si>
    <t>Árvácska köz, út aszfaltozása, csapadékvíz elvezetés</t>
  </si>
  <si>
    <t>Lovassy u. és Ady E. u. közötti sporttelep szociális blokk felújítása I.ütem</t>
  </si>
  <si>
    <t xml:space="preserve">Zöldmező utcai Ált. Iskola energetikai korszerűsítése - TOP-3.2.1-15-ZA1-2016-00027 </t>
  </si>
  <si>
    <t xml:space="preserve">Keszthelyi F.Gy. Zenei Alapfokú Művészeti Iskola energetikai korszer. - TOP-3.2.1-15-ZA1-00030 </t>
  </si>
  <si>
    <t xml:space="preserve">Fő tér 1. ingatlan felújítása </t>
  </si>
  <si>
    <t>Nevelői szoba padlóburkolat csere</t>
  </si>
  <si>
    <t>Informatikai eszközök felújítása</t>
  </si>
  <si>
    <t>Óvodai vizesblokkok felújítása</t>
  </si>
  <si>
    <t>Mágneszáras beléptető rendszer</t>
  </si>
  <si>
    <t>Színház felújítás</t>
  </si>
  <si>
    <t xml:space="preserve">Fő téri szökőkút (áthúzódó) </t>
  </si>
  <si>
    <t xml:space="preserve">Várkerti tó padozat felújítás </t>
  </si>
  <si>
    <t>Kazánfelújítás - ALI</t>
  </si>
  <si>
    <t>Linóleum felújítás - ALI</t>
  </si>
  <si>
    <t xml:space="preserve">Óvodai vizesblokk </t>
  </si>
  <si>
    <t>Villamoshálózat felújítás -Vörösmarty u. óvoda</t>
  </si>
  <si>
    <t xml:space="preserve">Keszthelyi Életfa Óvoda tetőfelújítása (áthúzódó) </t>
  </si>
  <si>
    <t xml:space="preserve">GESZ Központ - bádogozás (áthúzódó) </t>
  </si>
  <si>
    <t>Konyhatechnológiai gép felújítása</t>
  </si>
  <si>
    <t>ÉNYKK Északnyugat Magyarországi Közlekedési Központ Zrt. - veszteség kiegyenlítés 2017. év</t>
  </si>
  <si>
    <t>ÉNYKK Északnyugat Magyarországi Közlekedési Központ Zrt. - veszteség kiegyenlítés 2018. I. félév</t>
  </si>
  <si>
    <t>Nyugat-Balatoni Turisztikai Iroda NKft. Nyári Játékok</t>
  </si>
  <si>
    <t>Keszthelyi Vizimentő Közhasznú Egyesület</t>
  </si>
  <si>
    <t>Újkori Középiskolás Helikoni Ünnepségek Alapítvány</t>
  </si>
  <si>
    <t>VÜZ Nonprofit Kft. - Városi Strand főbejárati épület felújítási terve</t>
  </si>
  <si>
    <t>VÜZ Nonprofit Kft. - Városi Strand hídvizsgálati és kiviteli  terv</t>
  </si>
  <si>
    <t>VÜZ Nonprofit Kft. - Helikon Strand főépület felújítási terv</t>
  </si>
  <si>
    <t xml:space="preserve">Bencés Szellemiségért Alapítvány - Vaszary Kolos bíboros emlékműve </t>
  </si>
  <si>
    <t xml:space="preserve">Magyarok Nagyaszonya Plébánia - Szent Anna kápolna </t>
  </si>
  <si>
    <t>Kis-Szent Teréz Plébánia - fűtési rendszer korszerűsítés</t>
  </si>
  <si>
    <t>Egyéb felhalmozási célú kiadások ÁHT-n belülre</t>
  </si>
  <si>
    <t>Támogatási célú finanszírozási műveletek ( 018030 )</t>
  </si>
  <si>
    <t>Keszthelyi Kórház</t>
  </si>
  <si>
    <t>Keszthelyi HUSZ Hulladékszállító Egyszemélyes Nonprofit Kft. - 296/2017. (XI. 30.)  2018. 01. 02-2018. 12. 31-ig (Folyószámlahitel 22.000 eFt, Forgóeszközfinanszírozási kölcsön 2.000 eFt.)</t>
  </si>
  <si>
    <t>Tagdíjak</t>
  </si>
  <si>
    <t>ÉNYKK Északnyugat-magyarországi Közlekedési Központ Zrt. (2022. 12.31.-ig)</t>
  </si>
  <si>
    <t>SISTRADE KFT - közvilágítási aktív elemek karbantartása 2015-2020.04.</t>
  </si>
  <si>
    <t>Előző évi elszámolásból származó  bevételek</t>
  </si>
  <si>
    <t>Felhalm. Célú támog. ÁHT-n kívülről</t>
  </si>
  <si>
    <t>Működési célú támogatások ÁHT-n kívülről</t>
  </si>
  <si>
    <t>Működési célú támogatások ÁHT-n kivülről</t>
  </si>
  <si>
    <t>Központi kvi. befizetések 018020.</t>
  </si>
  <si>
    <t>Fotókert</t>
  </si>
  <si>
    <t>Keszthelyi HUSZ Nonprofit Kft.- pótbefizetés</t>
  </si>
  <si>
    <t>Informatikai fejlesztések (013370)</t>
  </si>
  <si>
    <t>ASP rendszerhez csatl. - KÖFOP-1.2.1-VEKOP-16-2017-01252</t>
  </si>
  <si>
    <t>Zala Kétkeréken - Kerékpárút-fejlesztés Keszthely, Hévíz és Hahót településeken -TOP-3.1.1-15-ZA1-2016-0005.</t>
  </si>
  <si>
    <t>"Keszthely Hazavár"-Ifjúságot segítő program EFOP 1.2.11-16-2017-00023</t>
  </si>
  <si>
    <t>Pavilonok tervezése</t>
  </si>
  <si>
    <t>MLSZ - Fodor u. 43. 1495/1 .sportpálya létesítés</t>
  </si>
  <si>
    <t>Óvodai nevelés, ellátás működtetési feladatok (091140)</t>
  </si>
  <si>
    <t>TOP-1.4.1-16 Eszközbeszerzés a Keszthelyi Életfa Óvodában</t>
  </si>
  <si>
    <t>Anyakönyvvezetői páncélszekrény, Salgo polc</t>
  </si>
  <si>
    <t xml:space="preserve">Gagarin utcai tagóvoda - légkondicionáló </t>
  </si>
  <si>
    <t>Táblagép</t>
  </si>
  <si>
    <t>COREL szoftverprogram vásárlás</t>
  </si>
  <si>
    <t>LED-es derítőlámpák</t>
  </si>
  <si>
    <t>Digitális hangkeverő</t>
  </si>
  <si>
    <t>Klíma berendezések</t>
  </si>
  <si>
    <t>EFOP-1.2.9-17-2017-00073.  pályázat "Nő-Köz-Pont"</t>
  </si>
  <si>
    <t>EFOP-3.3.4-17-2017-00033. pályázat "Népmese Pont"</t>
  </si>
  <si>
    <t>Operációs rendszer</t>
  </si>
  <si>
    <t>Kemence</t>
  </si>
  <si>
    <t>EFOP-1.5.2-16-2017-00044. pályázat "Humán közszolg.fejl."</t>
  </si>
  <si>
    <t>Bútor a gyermekkönyvtár részére</t>
  </si>
  <si>
    <t>Telefonközpont készülék</t>
  </si>
  <si>
    <t>Fogászati berendezés</t>
  </si>
  <si>
    <t xml:space="preserve">Tűzjelző rendszer bővítése </t>
  </si>
  <si>
    <t>EFOP-1.5.2-16-2017-00044 pályázat (Humán közszolgáltatás fejl. )</t>
  </si>
  <si>
    <t>Weboldal teljes körű kitelezése</t>
  </si>
  <si>
    <t>EFOP-4.1.9-16-2017-00052 pályázat "Balatoni Kincsestár"</t>
  </si>
  <si>
    <t>EFOP-3.3.2-16 pályázat "Sokszínű múzeum"</t>
  </si>
  <si>
    <t>Okostelefon alkalmazás fejlesztés</t>
  </si>
  <si>
    <t>NASS szerver és merevlemez</t>
  </si>
  <si>
    <t>EFOP-1.2.9-17-2017-00073. pály. "Nő-Köz-Pont" - számítás-technikai eszközök</t>
  </si>
  <si>
    <t>EFOP-1.2.9-17-2017-00073. pály."Nő-Köz-Pont"- szoftverek</t>
  </si>
  <si>
    <t>EFOP-1.2.9-17-2017-00073. pály."Nő-Köz-Pont" - kisértékű tárgyi eszközök</t>
  </si>
  <si>
    <t>Bútorok beszerzése</t>
  </si>
  <si>
    <t>Óvodai, iskolai feladat eszközei - notebook, mobiltelefon</t>
  </si>
  <si>
    <t>Bessenyei u. játszótér bővítés</t>
  </si>
  <si>
    <t>Kazánvásárlás - Gagain u. Óvoda és Bölcsőde</t>
  </si>
  <si>
    <t>Kazántest vásárlás - Gagarin u. Óvoda</t>
  </si>
  <si>
    <t>Felfújható kapu</t>
  </si>
  <si>
    <t xml:space="preserve">Ágdaráló </t>
  </si>
  <si>
    <t>Szoftver</t>
  </si>
  <si>
    <t xml:space="preserve">Kossuth u. 41. üzlethelyiség felújítása </t>
  </si>
  <si>
    <t>Fodor u. 42. 4/20. lakás felújítás</t>
  </si>
  <si>
    <t xml:space="preserve">Vásártér 10/A. 2/8. lakás felújítás </t>
  </si>
  <si>
    <t>Szalasztó u. 12. 1/3. lakás felújítás</t>
  </si>
  <si>
    <t>Rákóczi tér 13/A. 5/4. lakás felújítás</t>
  </si>
  <si>
    <t>Fő tér 4. felújítás</t>
  </si>
  <si>
    <t>Kossuth u. 22.</t>
  </si>
  <si>
    <t>MKSZ pályázat - 917/16. hrsz. Ingatlanok a kültéri sportpálya felújítására</t>
  </si>
  <si>
    <t>Humán közszolgálatatások fejlesztése térségi szemléletben Keszthely, Bókaháza, Egeraracs, Egervár és Orbányosfa településeken -EFOP-1.5.2-16-2017-00044</t>
  </si>
  <si>
    <t>Önkormányzati épületek energiakorszerűsítése F.GY. Zeneiskola, GESZ konyhák, valamint a Vörömarty u. Óvoda napelemes pályázat TOP-3.2.1-16</t>
  </si>
  <si>
    <t>Nyílászárócsere - Életfa Óvoda</t>
  </si>
  <si>
    <t>EFOP-3.3.4-17-2017-00033 "Népmese Pont"</t>
  </si>
  <si>
    <t xml:space="preserve">Udvarburkolat felújítás </t>
  </si>
  <si>
    <t>Fogászati kezelőegység felújítása</t>
  </si>
  <si>
    <t>Ablakcsere</t>
  </si>
  <si>
    <t xml:space="preserve">Nagyteljesítményű nyomtató felújítása </t>
  </si>
  <si>
    <t xml:space="preserve">Tető felújítás </t>
  </si>
  <si>
    <t>Tető felújítás - Balaton parti sportpálya és GESZ konyha</t>
  </si>
  <si>
    <t>Pihenőszoba ablakcsere - ALI</t>
  </si>
  <si>
    <t>Lovasssy u. és Ady E. u. közötti sporttlep szociális blokk felújítása</t>
  </si>
  <si>
    <t xml:space="preserve">Főbejárat burkolat csere - Bölcsőde </t>
  </si>
  <si>
    <t xml:space="preserve">Szociális ágazati pótlék </t>
  </si>
  <si>
    <t>Nagykanizsai Tankerületi Központ - EEB, VSB</t>
  </si>
  <si>
    <t>Központi költségvetési befizetés (018020)</t>
  </si>
  <si>
    <t>ÉNYKK Északnyugat Magyarországi Közlekedési Központ Zrt. - helyi közösségi közlekedés</t>
  </si>
  <si>
    <t>Pelso Sportegyesület - sporttámogatás, EEB 60</t>
  </si>
  <si>
    <t>Keszthelyi Kilométerek Egyesület</t>
  </si>
  <si>
    <t>Vuelta Sportszervező és Szolgáltató Kft - Tour de Hongrie</t>
  </si>
  <si>
    <t>VÜZ Nonprofit Kft - EEB</t>
  </si>
  <si>
    <t>Balaton Vívóklub - sporttámogatás, EEB 150, VSB 25</t>
  </si>
  <si>
    <t>Georgikon DSE Kézilabda Szakosztály - sporttámogatás</t>
  </si>
  <si>
    <t>BEFAG Erdész Lövészklub - sporttámogatás</t>
  </si>
  <si>
    <t>Keszthelyi Városi DSE - sporttámogatás, EEB 200</t>
  </si>
  <si>
    <t>Spartacus SK - sporttámogatás, EEB 150</t>
  </si>
  <si>
    <t>Keszthelyi Haladás SC - sporttámogatás</t>
  </si>
  <si>
    <t>Futball Club Keszthely - sporttámogatás, VSB 42</t>
  </si>
  <si>
    <t>Keszthelyi Kiscápák SC - sporttámogatás, EEB 100, VSB 25</t>
  </si>
  <si>
    <t>Keszthelyi Yacht Klub - sporttámogatás</t>
  </si>
  <si>
    <t>Vajda Gimnázium Keszthelyi DSE - sporttámogatás</t>
  </si>
  <si>
    <t>Keszthelyi Tollaslabda Egyesület - sporttámogatás</t>
  </si>
  <si>
    <t>Mazsola SE - sporttámogatás</t>
  </si>
  <si>
    <t>Balaton Triatlon és Szabadidő SE - sporttámogatás</t>
  </si>
  <si>
    <t>Csik Ferenc Olimpiai Baráti Kör Egyesüet - EEB</t>
  </si>
  <si>
    <t>Shotokan SE - EEB</t>
  </si>
  <si>
    <t>Helikon Tenisz Club - EEB</t>
  </si>
  <si>
    <t>SUN Tenisz Klub - EEB</t>
  </si>
  <si>
    <t>Keszthely Város Sportjáért és Oktatásáért Egyesület - EEB</t>
  </si>
  <si>
    <t>Georgikon Horgászegyesület - EEB</t>
  </si>
  <si>
    <t>Szent Erzsébet Alapítvány - EEB 150, kitűntetés 250</t>
  </si>
  <si>
    <t>Bethlen Gábor Nyugdíjas Klub</t>
  </si>
  <si>
    <t>Balatoni Borbarát Hölgyek Egyesülete - Keszthelyi karnevál (600+200)</t>
  </si>
  <si>
    <t>Keszthelyi Turisztikai Egyesület - Verkli fesztivál - VSB 400, EEB 100</t>
  </si>
  <si>
    <t>Keszthelyért Polgárőr Egyesület</t>
  </si>
  <si>
    <t>Centrál Színház Nonprofit Kft.  Nyári Játékok</t>
  </si>
  <si>
    <t>Keszthelyi Szív és Érbetegek Egyesülete</t>
  </si>
  <si>
    <t>Összefogás Keszthelyért Egyesület</t>
  </si>
  <si>
    <t>Pelso Társaság - VSB 150, EEB 150</t>
  </si>
  <si>
    <t xml:space="preserve">Magyar Politikai Foglyok Szövetsége - EEB </t>
  </si>
  <si>
    <t>Rákóczi Szövetség - EEB</t>
  </si>
  <si>
    <t>Keszthelyi Burgonyáért Egyesület - EEB</t>
  </si>
  <si>
    <t>Keszthelyi Mentők Alapítvány - EEB</t>
  </si>
  <si>
    <t>Helikon Kórus és Baráti Köre Egyesület - EEB</t>
  </si>
  <si>
    <t>Keszthelyi Városvédő Egyesület - EEB</t>
  </si>
  <si>
    <t>ÉFOÉSZ ZM Közhasznú Egyesület - EEB</t>
  </si>
  <si>
    <t>Keszthelyi Környezetvédő Egyesület - EEB</t>
  </si>
  <si>
    <t>"Szép Magyar Beszédért" Alapítvány - EEB</t>
  </si>
  <si>
    <t>Országos Mentőszolgálat Alapítvány - EEB</t>
  </si>
  <si>
    <t>"Koraszülött-mentő és Gyermekintenzív" Alapítvány - EEB</t>
  </si>
  <si>
    <t>Musica Antiqa Együttes Baráti Köre - EEB</t>
  </si>
  <si>
    <t>Akarattal és Hittel Alapítvány a Zala Megyei Kórház Onkológiai Osztályáért - EEB</t>
  </si>
  <si>
    <t>Társadalmi Egyesülések Zala Megyei Szövetsége - EEB</t>
  </si>
  <si>
    <t>Magyar Film és Médiatörténeti Egyesület - EEB</t>
  </si>
  <si>
    <t>Keszthelyi Feltámadás Cserkészcsapat Alapítvány - EEB</t>
  </si>
  <si>
    <t>Da Bibere Zalai Borlovagrend - VSB</t>
  </si>
  <si>
    <t>Látásfogyatékosok Keszthelyi Kistérségi Egyesülete - EEB</t>
  </si>
  <si>
    <t>Magyarok Nagyasszonya Plébánia -  EEB</t>
  </si>
  <si>
    <t>Dental Duo 2000 BT - kártalanítás</t>
  </si>
  <si>
    <t>Kossuth L. u. 41. tetőfelújítása</t>
  </si>
  <si>
    <t>Alapfokú művészetoktatással összefüggő feladatok (0910250)</t>
  </si>
  <si>
    <t>Keszthelyi F. Gy. Zenei Alapfokú Művésezti Iskola energetikai korszer. -TOP-3.2.1-15-ZA1-00030</t>
  </si>
  <si>
    <t>2018. év</t>
  </si>
  <si>
    <t>KÖFOP-1.2.1-VEKOP-16 "Csatlakozás az ASP rendszerhez"</t>
  </si>
  <si>
    <t>25/2017. (II.23)</t>
  </si>
  <si>
    <t xml:space="preserve">TOP-3.1.1-15-ZA1-2016-00005. "Zala Kétkeréken-Kerékpárút fejlesztés Keszthely, Hévíz és Hahót településeken" </t>
  </si>
  <si>
    <t xml:space="preserve">TOP-1.1.3-15-ZA1-2016-00003. "Helyi gazdaságfejlesztés megvalósítása a keszthelyi Reischl sörház barokk szárnyában" </t>
  </si>
  <si>
    <t xml:space="preserve">TOP-1.1.1-15-ZA1-2016-00007. "A Keszthelyi Ipari Park belső infrastruktúrájának fejlesztése a vállalkozások versenyképességének javítása érdekében" </t>
  </si>
  <si>
    <t xml:space="preserve">TOP-1.2.1-15-ZA1-2016-00011. "Keszthelyi Városi strand társadalmi és környezeti szempontból fenntartható családbarát attrakciófejlesztése"  </t>
  </si>
  <si>
    <t>EFOP-1.2.11-16-2017-00023.   "Keszthely Hazavár" - ifjúságot segítő támogatási program</t>
  </si>
  <si>
    <t>156/2017.(VI.20)</t>
  </si>
  <si>
    <t xml:space="preserve">TOP-3.2.1-15-ZA1-2016-00027. "Zöldmező Utcai Általános Iskola, Speciális Szakiskola, Kollégium, Egységes Gyógypedagógiai Módszertani Intézmény energetikai korszerűsítése" </t>
  </si>
  <si>
    <t xml:space="preserve">TOP-3.2.1-15-ZA1-2016-00030. "Keszthelyi Festetics György Zenei Alapfokú Művészeti Iskola energetikai korszerűsítése" </t>
  </si>
  <si>
    <t xml:space="preserve">TOP-3.2.1-15/ZA1-2016-00031. "Keszthelyi Életfa Óvoda Sopron Utcai Tagóvodájának energetikai korszerűsítése" </t>
  </si>
  <si>
    <t>TOP-2.1.3-15-ZA1-2016-00014. „A belterületi csapadékvíz elvezetési rendszer fejlesztése Keszthely-Kertvárosban"</t>
  </si>
  <si>
    <t>TOP-2.1.2-15-ZA1-2016-00003. „Zöld Város kialakítása"</t>
  </si>
  <si>
    <t>TOP-1.4.1-15-ZA1-2016-00024 "Kísérleti utcai óvoda épületének átalakítása és bővítése"</t>
  </si>
  <si>
    <t>246/2017. (X.5.)</t>
  </si>
  <si>
    <t>TOP-5.1.2-15-ZA1-2016-00003. "Innovatív foglalkoztatási együttműködés a keszthelyi és zalaszentgróti járásokban"</t>
  </si>
  <si>
    <t>257/2017. (XI.8)</t>
  </si>
  <si>
    <t>EFOP-1.5.2-16-2017-00044. "Humán közszolgáltatások fejlesztése térségi szemléletben Keszthely, Bókaháza, Egeraracsa, Egervár, Orbányosfa településeken" - Keszthely Város Önkormányzata</t>
  </si>
  <si>
    <t>350/2017. (XII.14)</t>
  </si>
  <si>
    <t>EFOP-1.5.2-16-2017-00044. "Humán közszolgáltatások fejlesztése térségi szemléletben Keszthely, Bókaháza, Egeraracsa, Egervár, Orbányosfa településeken" - Goldmark Károly Művelődési Központ</t>
  </si>
  <si>
    <t xml:space="preserve">EFOP-1.5.2-16-2017-00044. "Humán közszolgáltatások fejlesztése térségi szemléletben Keszthely, Bókaháza, Egeraracsa, Egervár, Orbányosfa településeken" - Keszthely Város Önkormányzata Egyesített Szociális Intézménye </t>
  </si>
  <si>
    <t>EFOP 4.1.8-16-2017-00090. "Közönségünk közösségi tere - Infrastruktúra fejlesztés a keszthelyi F.Gy.Városi Könyvtárban"</t>
  </si>
  <si>
    <t>TOP-3.1.1-15-ZA1-2016-00006."Ingyenes B+R parkoló kialakítása a keszthelyi városközpont forg.csillapítása érdekében"</t>
  </si>
  <si>
    <t>215/2018. (VIII.9)</t>
  </si>
  <si>
    <t>TOP-4.3.1-15-ZA1-2016-00004. "Leromlott városi területek rehabilitációja Keszthelyen"</t>
  </si>
  <si>
    <t>EFOP-1.2.9-17-2017-00073. „Keszthelyi Nő-Köz-Pont”- Goldmark Károly Művelődési Központ</t>
  </si>
  <si>
    <t>284/2017.(X.8.)</t>
  </si>
  <si>
    <t>EFOP-1.2.9-17-2017-00073. „Keszthelyi Nő-Köz-Pont”- Keszthelyi Család- és Gyermekjóléti Központ</t>
  </si>
  <si>
    <t>EFOP 3.3.4-17-2017-00033 " Az Óperenciás tengeren innen - Népmesepont kialakítása Keszthelyen” - Goldmark K.M.K</t>
  </si>
  <si>
    <t>EFOP-4.1.9-16-2017-00052  "Balatoni Kincsestár" - Balatoni Múzeum</t>
  </si>
  <si>
    <t>EFOP-3.3.2-16 "Sokszínű Múzeum" - Balatoni Múzeum</t>
  </si>
  <si>
    <t>29/2017. (II.23.)</t>
  </si>
  <si>
    <t xml:space="preserve">Műk. célú támogatások ÁHT-n belülről  </t>
  </si>
  <si>
    <t>Felh. célú pénz-eszköz-átvétel</t>
  </si>
  <si>
    <t xml:space="preserve">Rexter gépkocsi felújítása </t>
  </si>
  <si>
    <t>Kazánbeüzemelés</t>
  </si>
  <si>
    <t>Tűz- és katasztrófavédelmi tevékenységek 032020</t>
  </si>
  <si>
    <t>Egyéb szociális pénzbeli és term. ellátások, támogatások 107060</t>
  </si>
  <si>
    <t>Átvett pénzeszközök</t>
  </si>
  <si>
    <t xml:space="preserve">Gagarin utcai óvoda és bölcsőde vízlágyató ber. </t>
  </si>
  <si>
    <t xml:space="preserve">Közterületi kamerarendszer kiépítése Kárpát utca </t>
  </si>
  <si>
    <t>A keszthelyi Ipari Park belső infrastruktúrájának fejlesztése a vállalkozások versenyképessé-gének javítása érdekében - TOP-1.1.1-15-ZA1-2016-00007</t>
  </si>
  <si>
    <t>ÁHT-n belüli megelőlegezések vissza-fizetése</t>
  </si>
  <si>
    <t>15-50</t>
  </si>
  <si>
    <t xml:space="preserve">Szent Miklós u. burkolat felújítása </t>
  </si>
  <si>
    <t>Tapolcai u. felújítás Ady u. - Rákóczi tér közötti szakasz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</si>
</sst>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_-* #,##0\ _F_t_-;\-* #,##0\ _F_t_-;_-* &quot;-&quot;??\ _F_t_-;_-@_-"/>
    <numFmt numFmtId="167" formatCode="#,##0_ ;\-#,##0\ "/>
    <numFmt numFmtId="168" formatCode="_-* #,##0.0\ _F_t_-;\-* #,##0.0\ _F_t_-;_-* \-??\ _F_t_-;_-@_-"/>
    <numFmt numFmtId="169" formatCode="[$-40E]yyyy\.\ mmmm\ d\."/>
    <numFmt numFmtId="170" formatCode="0.0"/>
    <numFmt numFmtId="171" formatCode="0.0000%"/>
    <numFmt numFmtId="172" formatCode="0.0%"/>
    <numFmt numFmtId="173" formatCode="_-* #,##0.000\ _F_t_-;\-* #,##0.000\ _F_t_-;_-* &quot;-&quot;??\ _F_t_-;_-@_-"/>
    <numFmt numFmtId="174" formatCode="00"/>
    <numFmt numFmtId="175" formatCode="#,###\ _F_t;\-#,###\ _F_t"/>
    <numFmt numFmtId="176" formatCode="0.000%"/>
    <numFmt numFmtId="177" formatCode="0.000"/>
    <numFmt numFmtId="178" formatCode="0.00000%"/>
    <numFmt numFmtId="179" formatCode="0.0000000"/>
    <numFmt numFmtId="180" formatCode="0.000000"/>
    <numFmt numFmtId="181" formatCode="0.00000"/>
    <numFmt numFmtId="182" formatCode="_-* #,##0.000\ _F_t_-;\-* #,##0.000\ _F_t_-;_-* \-??\ _F_t_-;_-@_-"/>
    <numFmt numFmtId="183" formatCode="0.000000%"/>
    <numFmt numFmtId="184" formatCode="_-* #,##0.0000\ _F_t_-;\-* #,##0.0000\ _F_t_-;_-* \-??\ _F_t_-;_-@_-"/>
    <numFmt numFmtId="185" formatCode="#,###"/>
    <numFmt numFmtId="186" formatCode="#"/>
    <numFmt numFmtId="187" formatCode="#,##0.0"/>
    <numFmt numFmtId="188" formatCode="#,###__;\-#,###__"/>
    <numFmt numFmtId="189" formatCode="#,###__"/>
    <numFmt numFmtId="190" formatCode="0.0000"/>
    <numFmt numFmtId="191" formatCode="#,##0;[Red]#,##0"/>
    <numFmt numFmtId="192" formatCode="0;[Red]0"/>
    <numFmt numFmtId="193" formatCode="_-* #,##0.0\ _F_t_-;\-* #,##0.0\ _F_t_-;_-* &quot;-&quot;??\ _F_t_-;_-@_-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i/>
      <sz val="16"/>
      <name val="Arial"/>
      <family val="2"/>
    </font>
    <font>
      <sz val="7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b/>
      <sz val="10"/>
      <name val="Arial"/>
      <family val="2"/>
    </font>
    <font>
      <sz val="10"/>
      <name val="Arial CE"/>
      <family val="0"/>
    </font>
    <font>
      <b/>
      <sz val="8"/>
      <name val="Book Antiqua"/>
      <family val="1"/>
    </font>
    <font>
      <b/>
      <sz val="7"/>
      <name val="Book Antiqua"/>
      <family val="1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i/>
      <sz val="10"/>
      <name val="Book Antiqua"/>
      <family val="1"/>
    </font>
    <font>
      <i/>
      <sz val="10"/>
      <name val="Book Antiqua"/>
      <family val="1"/>
    </font>
    <font>
      <b/>
      <sz val="10"/>
      <color indexed="10"/>
      <name val="Book Antiqua"/>
      <family val="1"/>
    </font>
    <font>
      <b/>
      <sz val="11"/>
      <color indexed="10"/>
      <name val="Book Antiqua"/>
      <family val="1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 CE"/>
      <family val="1"/>
    </font>
    <font>
      <b/>
      <sz val="12"/>
      <color indexed="10"/>
      <name val="Times New Roman"/>
      <family val="1"/>
    </font>
    <font>
      <i/>
      <sz val="9"/>
      <name val="Times New Roman"/>
      <family val="1"/>
    </font>
    <font>
      <b/>
      <sz val="12"/>
      <name val="Book Antiqua"/>
      <family val="1"/>
    </font>
    <font>
      <b/>
      <i/>
      <sz val="9"/>
      <name val="Book Antiqua"/>
      <family val="1"/>
    </font>
    <font>
      <sz val="12"/>
      <name val="Book Antiqua"/>
      <family val="1"/>
    </font>
    <font>
      <b/>
      <i/>
      <sz val="8"/>
      <name val="Book Antiqua"/>
      <family val="1"/>
    </font>
    <font>
      <i/>
      <sz val="8"/>
      <name val="Book Antiqua"/>
      <family val="1"/>
    </font>
    <font>
      <sz val="11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medium"/>
      <right style="thin">
        <color indexed="8"/>
      </right>
      <top style="thin"/>
      <bottom style="thin"/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/>
    </border>
    <border>
      <left style="medium"/>
      <right/>
      <top/>
      <bottom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/>
      <bottom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medium"/>
      <right/>
      <top style="thin">
        <color indexed="8"/>
      </top>
      <bottom>
        <color indexed="63"/>
      </bottom>
    </border>
    <border>
      <left/>
      <right style="thin"/>
      <top/>
      <bottom/>
    </border>
    <border>
      <left style="medium"/>
      <right/>
      <top>
        <color indexed="63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>
        <color indexed="8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/>
      <bottom style="medium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 style="thin"/>
      <top style="medium"/>
      <bottom style="thin"/>
    </border>
    <border>
      <left/>
      <right style="thin">
        <color indexed="8"/>
      </right>
      <top>
        <color indexed="63"/>
      </top>
      <bottom>
        <color indexed="63"/>
      </bottom>
    </border>
    <border>
      <left style="medium"/>
      <right/>
      <top style="thin"/>
      <bottom/>
    </border>
    <border>
      <left/>
      <right style="thin"/>
      <top style="medium"/>
      <bottom style="medium"/>
    </border>
    <border>
      <left/>
      <right/>
      <top style="thin">
        <color indexed="8"/>
      </top>
      <bottom style="medium"/>
    </border>
    <border>
      <left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 style="medium"/>
    </border>
    <border>
      <left/>
      <right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2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7" borderId="0" applyNumberFormat="0" applyBorder="0" applyAlignment="0" applyProtection="0"/>
    <xf numFmtId="0" fontId="56" fillId="10" borderId="0" applyNumberFormat="0" applyBorder="0" applyAlignment="0" applyProtection="0"/>
    <xf numFmtId="0" fontId="56" fillId="3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3" borderId="0" applyNumberFormat="0" applyBorder="0" applyAlignment="0" applyProtection="0"/>
    <xf numFmtId="0" fontId="58" fillId="14" borderId="1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17" fillId="0" borderId="2" applyNumberFormat="0" applyFill="0" applyAlignment="0" applyProtection="0"/>
    <xf numFmtId="0" fontId="45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59" fillId="15" borderId="5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16" borderId="7" applyNumberFormat="0" applyFont="0" applyAlignment="0" applyProtection="0"/>
    <xf numFmtId="0" fontId="57" fillId="11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62" fillId="22" borderId="0" applyNumberFormat="0" applyBorder="0" applyAlignment="0" applyProtection="0"/>
    <xf numFmtId="0" fontId="63" fillId="2" borderId="8" applyNumberFormat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6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5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166" fontId="4" fillId="0" borderId="0" xfId="41" applyNumberFormat="1" applyFont="1" applyFill="1" applyBorder="1" applyAlignment="1">
      <alignment/>
    </xf>
    <xf numFmtId="0" fontId="10" fillId="0" borderId="0" xfId="0" applyFont="1" applyFill="1" applyAlignment="1">
      <alignment wrapText="1"/>
    </xf>
    <xf numFmtId="166" fontId="2" fillId="0" borderId="10" xfId="41" applyNumberFormat="1" applyFont="1" applyFill="1" applyBorder="1" applyAlignment="1">
      <alignment/>
    </xf>
    <xf numFmtId="166" fontId="2" fillId="0" borderId="11" xfId="41" applyNumberFormat="1" applyFont="1" applyFill="1" applyBorder="1" applyAlignment="1">
      <alignment/>
    </xf>
    <xf numFmtId="166" fontId="2" fillId="0" borderId="12" xfId="41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top" wrapText="1"/>
    </xf>
    <xf numFmtId="166" fontId="12" fillId="0" borderId="0" xfId="41" applyNumberFormat="1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41" applyNumberFormat="1" applyFont="1" applyAlignment="1">
      <alignment/>
    </xf>
    <xf numFmtId="166" fontId="10" fillId="0" borderId="0" xfId="41" applyNumberFormat="1" applyFont="1" applyAlignment="1">
      <alignment/>
    </xf>
    <xf numFmtId="0" fontId="9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41" applyNumberFormat="1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" fontId="7" fillId="0" borderId="21" xfId="4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0" fontId="5" fillId="0" borderId="27" xfId="0" applyFont="1" applyBorder="1" applyAlignment="1">
      <alignment horizontal="left" wrapText="1"/>
    </xf>
    <xf numFmtId="0" fontId="4" fillId="0" borderId="0" xfId="0" applyFont="1" applyAlignment="1">
      <alignment horizontal="left" indent="3"/>
    </xf>
    <xf numFmtId="0" fontId="4" fillId="0" borderId="26" xfId="0" applyFont="1" applyBorder="1" applyAlignment="1">
      <alignment wrapText="1"/>
    </xf>
    <xf numFmtId="0" fontId="5" fillId="0" borderId="3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32" xfId="0" applyFont="1" applyBorder="1" applyAlignment="1">
      <alignment horizontal="center" wrapText="1"/>
    </xf>
    <xf numFmtId="0" fontId="5" fillId="0" borderId="30" xfId="0" applyFont="1" applyBorder="1" applyAlignment="1">
      <alignment wrapText="1"/>
    </xf>
    <xf numFmtId="0" fontId="4" fillId="0" borderId="30" xfId="0" applyFont="1" applyBorder="1" applyAlignment="1">
      <alignment horizontal="left" wrapText="1" indent="1"/>
    </xf>
    <xf numFmtId="0" fontId="5" fillId="0" borderId="0" xfId="0" applyFont="1" applyAlignment="1">
      <alignment horizontal="left" indent="3"/>
    </xf>
    <xf numFmtId="0" fontId="5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left" wrapText="1" indent="1"/>
    </xf>
    <xf numFmtId="0" fontId="5" fillId="0" borderId="35" xfId="0" applyFont="1" applyBorder="1" applyAlignment="1">
      <alignment wrapText="1"/>
    </xf>
    <xf numFmtId="166" fontId="2" fillId="0" borderId="36" xfId="41" applyNumberFormat="1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2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36" xfId="0" applyFont="1" applyFill="1" applyBorder="1" applyAlignment="1">
      <alignment/>
    </xf>
    <xf numFmtId="0" fontId="12" fillId="0" borderId="0" xfId="0" applyFont="1" applyFill="1" applyAlignment="1">
      <alignment/>
    </xf>
    <xf numFmtId="0" fontId="2" fillId="0" borderId="36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11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10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9" fillId="0" borderId="38" xfId="0" applyFont="1" applyBorder="1" applyAlignment="1">
      <alignment horizontal="left" vertical="center" wrapText="1"/>
    </xf>
    <xf numFmtId="0" fontId="3" fillId="0" borderId="37" xfId="0" applyFont="1" applyBorder="1" applyAlignment="1">
      <alignment wrapText="1"/>
    </xf>
    <xf numFmtId="0" fontId="13" fillId="0" borderId="13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/>
    </xf>
    <xf numFmtId="0" fontId="4" fillId="0" borderId="39" xfId="0" applyFont="1" applyBorder="1" applyAlignment="1">
      <alignment horizontal="left" wrapText="1" indent="1"/>
    </xf>
    <xf numFmtId="0" fontId="8" fillId="0" borderId="38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 indent="1"/>
    </xf>
    <xf numFmtId="0" fontId="4" fillId="0" borderId="40" xfId="0" applyFont="1" applyBorder="1" applyAlignment="1">
      <alignment horizontal="center"/>
    </xf>
    <xf numFmtId="0" fontId="5" fillId="0" borderId="18" xfId="0" applyFont="1" applyBorder="1" applyAlignment="1">
      <alignment horizontal="left" indent="4"/>
    </xf>
    <xf numFmtId="0" fontId="5" fillId="0" borderId="33" xfId="0" applyFont="1" applyBorder="1" applyAlignment="1">
      <alignment horizontal="left" wrapText="1"/>
    </xf>
    <xf numFmtId="0" fontId="4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3" fillId="0" borderId="0" xfId="41" applyNumberFormat="1" applyFont="1" applyAlignment="1">
      <alignment/>
    </xf>
    <xf numFmtId="0" fontId="5" fillId="0" borderId="33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166" fontId="2" fillId="0" borderId="41" xfId="41" applyNumberFormat="1" applyFont="1" applyFill="1" applyBorder="1" applyAlignment="1">
      <alignment/>
    </xf>
    <xf numFmtId="166" fontId="3" fillId="0" borderId="21" xfId="41" applyNumberFormat="1" applyFont="1" applyBorder="1" applyAlignment="1">
      <alignment/>
    </xf>
    <xf numFmtId="0" fontId="2" fillId="0" borderId="11" xfId="0" applyFont="1" applyBorder="1" applyAlignment="1">
      <alignment/>
    </xf>
    <xf numFmtId="0" fontId="8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/>
    </xf>
    <xf numFmtId="0" fontId="3" fillId="0" borderId="42" xfId="0" applyFont="1" applyBorder="1" applyAlignment="1">
      <alignment/>
    </xf>
    <xf numFmtId="0" fontId="2" fillId="0" borderId="43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center" wrapText="1" indent="1"/>
    </xf>
    <xf numFmtId="0" fontId="3" fillId="0" borderId="44" xfId="0" applyFont="1" applyBorder="1" applyAlignment="1">
      <alignment vertical="center" wrapText="1"/>
    </xf>
    <xf numFmtId="0" fontId="4" fillId="0" borderId="37" xfId="0" applyFont="1" applyBorder="1" applyAlignment="1">
      <alignment/>
    </xf>
    <xf numFmtId="165" fontId="4" fillId="0" borderId="45" xfId="41" applyNumberFormat="1" applyFont="1" applyFill="1" applyBorder="1" applyAlignment="1" applyProtection="1">
      <alignment/>
      <protection/>
    </xf>
    <xf numFmtId="0" fontId="4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8" fillId="0" borderId="40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/>
    </xf>
    <xf numFmtId="0" fontId="3" fillId="0" borderId="21" xfId="0" applyFont="1" applyBorder="1" applyAlignment="1">
      <alignment/>
    </xf>
    <xf numFmtId="0" fontId="8" fillId="0" borderId="14" xfId="0" applyFont="1" applyBorder="1" applyAlignment="1">
      <alignment horizontal="left" vertical="center" wrapText="1"/>
    </xf>
    <xf numFmtId="0" fontId="13" fillId="0" borderId="13" xfId="0" applyFont="1" applyFill="1" applyBorder="1" applyAlignment="1">
      <alignment wrapText="1"/>
    </xf>
    <xf numFmtId="1" fontId="3" fillId="0" borderId="11" xfId="41" applyNumberFormat="1" applyFont="1" applyBorder="1" applyAlignment="1">
      <alignment/>
    </xf>
    <xf numFmtId="0" fontId="2" fillId="0" borderId="13" xfId="0" applyFont="1" applyBorder="1" applyAlignment="1">
      <alignment/>
    </xf>
    <xf numFmtId="165" fontId="4" fillId="0" borderId="11" xfId="41" applyNumberFormat="1" applyFont="1" applyFill="1" applyBorder="1" applyAlignment="1" applyProtection="1">
      <alignment/>
      <protection/>
    </xf>
    <xf numFmtId="165" fontId="5" fillId="0" borderId="11" xfId="41" applyNumberFormat="1" applyFont="1" applyFill="1" applyBorder="1" applyAlignment="1" applyProtection="1">
      <alignment/>
      <protection/>
    </xf>
    <xf numFmtId="165" fontId="2" fillId="0" borderId="45" xfId="41" applyNumberFormat="1" applyFont="1" applyFill="1" applyBorder="1" applyAlignment="1" applyProtection="1">
      <alignment/>
      <protection/>
    </xf>
    <xf numFmtId="165" fontId="2" fillId="0" borderId="11" xfId="41" applyNumberFormat="1" applyFont="1" applyFill="1" applyBorder="1" applyAlignment="1" applyProtection="1">
      <alignment/>
      <protection/>
    </xf>
    <xf numFmtId="165" fontId="3" fillId="0" borderId="49" xfId="41" applyNumberFormat="1" applyFont="1" applyFill="1" applyBorder="1" applyAlignment="1" applyProtection="1">
      <alignment/>
      <protection/>
    </xf>
    <xf numFmtId="165" fontId="2" fillId="0" borderId="49" xfId="41" applyNumberFormat="1" applyFont="1" applyFill="1" applyBorder="1" applyAlignment="1" applyProtection="1">
      <alignment/>
      <protection/>
    </xf>
    <xf numFmtId="165" fontId="3" fillId="0" borderId="50" xfId="41" applyNumberFormat="1" applyFont="1" applyFill="1" applyBorder="1" applyAlignment="1" applyProtection="1">
      <alignment/>
      <protection/>
    </xf>
    <xf numFmtId="165" fontId="2" fillId="0" borderId="34" xfId="41" applyNumberFormat="1" applyFont="1" applyFill="1" applyBorder="1" applyAlignment="1" applyProtection="1">
      <alignment/>
      <protection/>
    </xf>
    <xf numFmtId="165" fontId="3" fillId="0" borderId="11" xfId="41" applyNumberFormat="1" applyFont="1" applyFill="1" applyBorder="1" applyAlignment="1" applyProtection="1">
      <alignment/>
      <protection/>
    </xf>
    <xf numFmtId="165" fontId="2" fillId="0" borderId="35" xfId="41" applyNumberFormat="1" applyFont="1" applyFill="1" applyBorder="1" applyAlignment="1" applyProtection="1">
      <alignment/>
      <protection/>
    </xf>
    <xf numFmtId="165" fontId="3" fillId="0" borderId="45" xfId="41" applyNumberFormat="1" applyFont="1" applyFill="1" applyBorder="1" applyAlignment="1" applyProtection="1">
      <alignment horizontal="left" wrapText="1"/>
      <protection/>
    </xf>
    <xf numFmtId="165" fontId="3" fillId="0" borderId="11" xfId="41" applyNumberFormat="1" applyFont="1" applyFill="1" applyBorder="1" applyAlignment="1" applyProtection="1">
      <alignment horizontal="left" wrapText="1"/>
      <protection/>
    </xf>
    <xf numFmtId="165" fontId="3" fillId="0" borderId="34" xfId="41" applyNumberFormat="1" applyFont="1" applyFill="1" applyBorder="1" applyAlignment="1" applyProtection="1">
      <alignment horizontal="left" wrapText="1"/>
      <protection/>
    </xf>
    <xf numFmtId="165" fontId="2" fillId="0" borderId="11" xfId="41" applyNumberFormat="1" applyFont="1" applyFill="1" applyBorder="1" applyAlignment="1" applyProtection="1">
      <alignment horizontal="left" wrapText="1"/>
      <protection/>
    </xf>
    <xf numFmtId="0" fontId="4" fillId="0" borderId="11" xfId="0" applyFont="1" applyFill="1" applyBorder="1" applyAlignment="1">
      <alignment/>
    </xf>
    <xf numFmtId="0" fontId="2" fillId="0" borderId="37" xfId="0" applyFont="1" applyBorder="1" applyAlignment="1">
      <alignment/>
    </xf>
    <xf numFmtId="0" fontId="2" fillId="0" borderId="10" xfId="0" applyFont="1" applyBorder="1" applyAlignment="1">
      <alignment/>
    </xf>
    <xf numFmtId="165" fontId="2" fillId="0" borderId="50" xfId="41" applyNumberFormat="1" applyFont="1" applyFill="1" applyBorder="1" applyAlignment="1" applyProtection="1">
      <alignment/>
      <protection/>
    </xf>
    <xf numFmtId="0" fontId="4" fillId="0" borderId="35" xfId="0" applyFont="1" applyBorder="1" applyAlignment="1">
      <alignment horizontal="left" wrapText="1" indent="1"/>
    </xf>
    <xf numFmtId="0" fontId="4" fillId="0" borderId="11" xfId="0" applyFont="1" applyBorder="1" applyAlignment="1">
      <alignment horizontal="left" wrapText="1" indent="1"/>
    </xf>
    <xf numFmtId="0" fontId="2" fillId="0" borderId="0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1" fontId="2" fillId="0" borderId="42" xfId="41" applyNumberFormat="1" applyFont="1" applyFill="1" applyBorder="1" applyAlignment="1">
      <alignment/>
    </xf>
    <xf numFmtId="0" fontId="9" fillId="0" borderId="11" xfId="0" applyFont="1" applyBorder="1" applyAlignment="1">
      <alignment vertical="center" wrapText="1"/>
    </xf>
    <xf numFmtId="165" fontId="2" fillId="0" borderId="10" xfId="41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horizontal="left" wrapText="1" indent="1"/>
    </xf>
    <xf numFmtId="0" fontId="4" fillId="0" borderId="36" xfId="0" applyFont="1" applyBorder="1" applyAlignment="1">
      <alignment/>
    </xf>
    <xf numFmtId="0" fontId="5" fillId="0" borderId="51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7" fillId="0" borderId="52" xfId="0" applyFont="1" applyBorder="1" applyAlignment="1">
      <alignment horizontal="center"/>
    </xf>
    <xf numFmtId="1" fontId="2" fillId="0" borderId="16" xfId="41" applyNumberFormat="1" applyFont="1" applyFill="1" applyBorder="1" applyAlignment="1">
      <alignment/>
    </xf>
    <xf numFmtId="1" fontId="2" fillId="0" borderId="53" xfId="41" applyNumberFormat="1" applyFont="1" applyFill="1" applyBorder="1" applyAlignment="1">
      <alignment/>
    </xf>
    <xf numFmtId="1" fontId="2" fillId="0" borderId="54" xfId="41" applyNumberFormat="1" applyFont="1" applyFill="1" applyBorder="1" applyAlignment="1">
      <alignment/>
    </xf>
    <xf numFmtId="1" fontId="2" fillId="0" borderId="43" xfId="41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5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3" fillId="0" borderId="5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165" fontId="2" fillId="0" borderId="12" xfId="41" applyNumberFormat="1" applyFont="1" applyFill="1" applyBorder="1" applyAlignment="1" applyProtection="1">
      <alignment/>
      <protection/>
    </xf>
    <xf numFmtId="165" fontId="2" fillId="0" borderId="0" xfId="41" applyNumberFormat="1" applyFont="1" applyFill="1" applyBorder="1" applyAlignment="1" applyProtection="1">
      <alignment/>
      <protection/>
    </xf>
    <xf numFmtId="0" fontId="5" fillId="0" borderId="57" xfId="0" applyFont="1" applyBorder="1" applyAlignment="1">
      <alignment horizontal="center" wrapText="1"/>
    </xf>
    <xf numFmtId="0" fontId="5" fillId="0" borderId="58" xfId="0" applyFont="1" applyBorder="1" applyAlignment="1">
      <alignment horizontal="center"/>
    </xf>
    <xf numFmtId="0" fontId="3" fillId="0" borderId="18" xfId="64" applyFont="1" applyBorder="1" applyAlignment="1">
      <alignment horizontal="center" vertical="center" wrapText="1"/>
      <protection/>
    </xf>
    <xf numFmtId="0" fontId="10" fillId="0" borderId="0" xfId="64" applyFont="1">
      <alignment/>
      <protection/>
    </xf>
    <xf numFmtId="0" fontId="3" fillId="0" borderId="21" xfId="64" applyFont="1" applyBorder="1" applyAlignment="1">
      <alignment horizontal="center" vertical="center" wrapText="1"/>
      <protection/>
    </xf>
    <xf numFmtId="0" fontId="2" fillId="0" borderId="11" xfId="64" applyFont="1" applyBorder="1">
      <alignment/>
      <protection/>
    </xf>
    <xf numFmtId="0" fontId="4" fillId="0" borderId="59" xfId="64" applyFont="1" applyBorder="1" applyAlignment="1">
      <alignment horizontal="center"/>
      <protection/>
    </xf>
    <xf numFmtId="0" fontId="12" fillId="0" borderId="0" xfId="64">
      <alignment/>
      <protection/>
    </xf>
    <xf numFmtId="0" fontId="5" fillId="0" borderId="36" xfId="64" applyFont="1" applyBorder="1" applyAlignment="1">
      <alignment horizontal="center" vertical="center" wrapText="1"/>
      <protection/>
    </xf>
    <xf numFmtId="166" fontId="4" fillId="0" borderId="0" xfId="64" applyNumberFormat="1" applyFont="1">
      <alignment/>
      <protection/>
    </xf>
    <xf numFmtId="0" fontId="4" fillId="0" borderId="11" xfId="64" applyFont="1" applyBorder="1" applyAlignment="1">
      <alignment wrapText="1"/>
      <protection/>
    </xf>
    <xf numFmtId="0" fontId="4" fillId="0" borderId="13" xfId="64" applyFont="1" applyBorder="1" applyAlignment="1">
      <alignment horizontal="center"/>
      <protection/>
    </xf>
    <xf numFmtId="0" fontId="5" fillId="0" borderId="60" xfId="64" applyFont="1" applyBorder="1" applyAlignment="1">
      <alignment horizontal="center" vertical="center" wrapText="1"/>
      <protection/>
    </xf>
    <xf numFmtId="0" fontId="5" fillId="0" borderId="56" xfId="64" applyFont="1" applyBorder="1" applyAlignment="1">
      <alignment horizontal="center" vertical="center" wrapText="1"/>
      <protection/>
    </xf>
    <xf numFmtId="0" fontId="5" fillId="0" borderId="0" xfId="64" applyFont="1" applyAlignment="1">
      <alignment horizontal="center" vertical="center" wrapText="1"/>
      <protection/>
    </xf>
    <xf numFmtId="0" fontId="4" fillId="0" borderId="13" xfId="64" applyFont="1" applyBorder="1" applyAlignment="1">
      <alignment horizontal="center" vertical="center"/>
      <protection/>
    </xf>
    <xf numFmtId="0" fontId="4" fillId="0" borderId="11" xfId="64" applyFont="1" applyBorder="1" applyAlignment="1">
      <alignment vertical="center" wrapText="1"/>
      <protection/>
    </xf>
    <xf numFmtId="166" fontId="4" fillId="0" borderId="37" xfId="45" applyNumberFormat="1" applyFont="1" applyBorder="1" applyAlignment="1">
      <alignment vertical="center"/>
    </xf>
    <xf numFmtId="166" fontId="4" fillId="0" borderId="37" xfId="45" applyNumberFormat="1" applyFont="1" applyBorder="1" applyAlignment="1">
      <alignment/>
    </xf>
    <xf numFmtId="0" fontId="4" fillId="0" borderId="61" xfId="64" applyFont="1" applyBorder="1" applyAlignment="1">
      <alignment horizontal="left"/>
      <protection/>
    </xf>
    <xf numFmtId="166" fontId="4" fillId="0" borderId="61" xfId="45" applyNumberFormat="1" applyFont="1" applyBorder="1" applyAlignment="1">
      <alignment horizontal="right"/>
    </xf>
    <xf numFmtId="0" fontId="4" fillId="0" borderId="53" xfId="64" applyFont="1" applyBorder="1" applyAlignment="1">
      <alignment horizontal="left"/>
      <protection/>
    </xf>
    <xf numFmtId="0" fontId="4" fillId="0" borderId="11" xfId="64" applyFont="1" applyBorder="1" applyAlignment="1">
      <alignment horizontal="left"/>
      <protection/>
    </xf>
    <xf numFmtId="166" fontId="5" fillId="0" borderId="48" xfId="45" applyNumberFormat="1" applyFont="1" applyBorder="1" applyAlignment="1">
      <alignment/>
    </xf>
    <xf numFmtId="0" fontId="22" fillId="0" borderId="0" xfId="64" applyFont="1" applyBorder="1" applyAlignment="1">
      <alignment/>
      <protection/>
    </xf>
    <xf numFmtId="0" fontId="4" fillId="0" borderId="11" xfId="64" applyFont="1" applyBorder="1" applyAlignment="1">
      <alignment vertical="center"/>
      <protection/>
    </xf>
    <xf numFmtId="0" fontId="4" fillId="0" borderId="0" xfId="64" applyFont="1">
      <alignment/>
      <protection/>
    </xf>
    <xf numFmtId="0" fontId="3" fillId="0" borderId="0" xfId="64" applyFont="1" applyBorder="1" applyAlignment="1">
      <alignment horizontal="center" vertical="center" wrapText="1"/>
      <protection/>
    </xf>
    <xf numFmtId="0" fontId="3" fillId="0" borderId="62" xfId="64" applyFont="1" applyBorder="1">
      <alignment/>
      <protection/>
    </xf>
    <xf numFmtId="0" fontId="3" fillId="0" borderId="0" xfId="64" applyFont="1" applyBorder="1">
      <alignment/>
      <protection/>
    </xf>
    <xf numFmtId="166" fontId="2" fillId="0" borderId="0" xfId="45" applyNumberFormat="1" applyFont="1" applyBorder="1" applyAlignment="1">
      <alignment/>
    </xf>
    <xf numFmtId="0" fontId="2" fillId="0" borderId="0" xfId="64" applyFont="1" applyBorder="1">
      <alignment/>
      <protection/>
    </xf>
    <xf numFmtId="166" fontId="2" fillId="0" borderId="0" xfId="64" applyNumberFormat="1" applyFont="1" applyBorder="1">
      <alignment/>
      <protection/>
    </xf>
    <xf numFmtId="166" fontId="2" fillId="0" borderId="0" xfId="45" applyNumberFormat="1" applyFont="1" applyBorder="1" applyAlignment="1">
      <alignment vertical="top"/>
    </xf>
    <xf numFmtId="166" fontId="20" fillId="0" borderId="0" xfId="45" applyNumberFormat="1" applyFont="1" applyBorder="1" applyAlignment="1">
      <alignment/>
    </xf>
    <xf numFmtId="166" fontId="3" fillId="0" borderId="0" xfId="45" applyNumberFormat="1" applyFont="1" applyBorder="1" applyAlignment="1">
      <alignment horizontal="center" vertical="center"/>
    </xf>
    <xf numFmtId="0" fontId="19" fillId="0" borderId="0" xfId="64" applyFont="1" applyBorder="1" applyAlignment="1">
      <alignment horizontal="center"/>
      <protection/>
    </xf>
    <xf numFmtId="43" fontId="2" fillId="0" borderId="0" xfId="45" applyFont="1" applyBorder="1" applyAlignment="1">
      <alignment/>
    </xf>
    <xf numFmtId="166" fontId="21" fillId="0" borderId="0" xfId="64" applyNumberFormat="1" applyFont="1" applyAlignment="1">
      <alignment/>
      <protection/>
    </xf>
    <xf numFmtId="166" fontId="2" fillId="0" borderId="11" xfId="45" applyNumberFormat="1" applyFont="1" applyBorder="1" applyAlignment="1">
      <alignment/>
    </xf>
    <xf numFmtId="166" fontId="3" fillId="0" borderId="11" xfId="45" applyNumberFormat="1" applyFont="1" applyBorder="1" applyAlignment="1">
      <alignment/>
    </xf>
    <xf numFmtId="166" fontId="2" fillId="0" borderId="37" xfId="45" applyNumberFormat="1" applyFont="1" applyBorder="1" applyAlignment="1">
      <alignment/>
    </xf>
    <xf numFmtId="0" fontId="19" fillId="0" borderId="0" xfId="0" applyFont="1" applyAlignment="1">
      <alignment horizontal="left"/>
    </xf>
    <xf numFmtId="0" fontId="3" fillId="0" borderId="0" xfId="0" applyFont="1" applyFill="1" applyBorder="1" applyAlignment="1">
      <alignment vertical="center"/>
    </xf>
    <xf numFmtId="166" fontId="3" fillId="0" borderId="0" xfId="41" applyNumberFormat="1" applyFont="1" applyBorder="1" applyAlignment="1">
      <alignment/>
    </xf>
    <xf numFmtId="166" fontId="2" fillId="0" borderId="53" xfId="41" applyNumberFormat="1" applyFont="1" applyBorder="1" applyAlignment="1">
      <alignment/>
    </xf>
    <xf numFmtId="166" fontId="2" fillId="0" borderId="11" xfId="41" applyNumberFormat="1" applyFont="1" applyBorder="1" applyAlignment="1">
      <alignment/>
    </xf>
    <xf numFmtId="166" fontId="3" fillId="0" borderId="37" xfId="41" applyNumberFormat="1" applyFont="1" applyBorder="1" applyAlignment="1">
      <alignment/>
    </xf>
    <xf numFmtId="166" fontId="3" fillId="0" borderId="47" xfId="41" applyNumberFormat="1" applyFont="1" applyBorder="1" applyAlignment="1">
      <alignment wrapText="1"/>
    </xf>
    <xf numFmtId="166" fontId="3" fillId="0" borderId="0" xfId="41" applyNumberFormat="1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63" xfId="0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166" fontId="2" fillId="0" borderId="10" xfId="41" applyNumberFormat="1" applyFont="1" applyBorder="1" applyAlignment="1">
      <alignment/>
    </xf>
    <xf numFmtId="166" fontId="3" fillId="0" borderId="42" xfId="41" applyNumberFormat="1" applyFont="1" applyBorder="1" applyAlignment="1">
      <alignment/>
    </xf>
    <xf numFmtId="166" fontId="3" fillId="0" borderId="0" xfId="41" applyNumberFormat="1" applyFont="1" applyFill="1" applyBorder="1" applyAlignment="1">
      <alignment/>
    </xf>
    <xf numFmtId="0" fontId="3" fillId="0" borderId="40" xfId="0" applyFont="1" applyBorder="1" applyAlignment="1">
      <alignment/>
    </xf>
    <xf numFmtId="166" fontId="3" fillId="0" borderId="18" xfId="0" applyNumberFormat="1" applyFont="1" applyBorder="1" applyAlignment="1">
      <alignment/>
    </xf>
    <xf numFmtId="0" fontId="2" fillId="0" borderId="6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6" fontId="3" fillId="0" borderId="0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166" fontId="3" fillId="0" borderId="48" xfId="41" applyNumberFormat="1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4" fillId="0" borderId="38" xfId="0" applyFont="1" applyBorder="1" applyAlignment="1">
      <alignment wrapText="1"/>
    </xf>
    <xf numFmtId="0" fontId="4" fillId="0" borderId="36" xfId="0" applyFont="1" applyFill="1" applyBorder="1" applyAlignment="1">
      <alignment horizontal="center"/>
    </xf>
    <xf numFmtId="166" fontId="4" fillId="0" borderId="36" xfId="41" applyNumberFormat="1" applyFont="1" applyFill="1" applyBorder="1" applyAlignment="1">
      <alignment/>
    </xf>
    <xf numFmtId="166" fontId="4" fillId="0" borderId="65" xfId="0" applyNumberFormat="1" applyFont="1" applyFill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6" fontId="4" fillId="0" borderId="11" xfId="41" applyNumberFormat="1" applyFont="1" applyFill="1" applyBorder="1" applyAlignment="1">
      <alignment/>
    </xf>
    <xf numFmtId="166" fontId="4" fillId="0" borderId="37" xfId="0" applyNumberFormat="1" applyFont="1" applyFill="1" applyBorder="1" applyAlignment="1">
      <alignment/>
    </xf>
    <xf numFmtId="0" fontId="4" fillId="0" borderId="64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166" fontId="4" fillId="0" borderId="11" xfId="41" applyNumberFormat="1" applyFont="1" applyBorder="1" applyAlignment="1">
      <alignment horizontal="center" vertical="center"/>
    </xf>
    <xf numFmtId="0" fontId="5" fillId="0" borderId="40" xfId="0" applyFont="1" applyBorder="1" applyAlignment="1">
      <alignment/>
    </xf>
    <xf numFmtId="0" fontId="4" fillId="0" borderId="0" xfId="0" applyFont="1" applyFill="1" applyAlignment="1">
      <alignment/>
    </xf>
    <xf numFmtId="166" fontId="4" fillId="0" borderId="0" xfId="0" applyNumberFormat="1" applyFont="1" applyAlignment="1">
      <alignment/>
    </xf>
    <xf numFmtId="1" fontId="2" fillId="0" borderId="64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wrapText="1"/>
    </xf>
    <xf numFmtId="0" fontId="3" fillId="0" borderId="47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166" fontId="4" fillId="25" borderId="11" xfId="41" applyNumberFormat="1" applyFont="1" applyFill="1" applyBorder="1" applyAlignment="1">
      <alignment/>
    </xf>
    <xf numFmtId="0" fontId="4" fillId="25" borderId="11" xfId="0" applyFont="1" applyFill="1" applyBorder="1" applyAlignment="1">
      <alignment horizontal="center"/>
    </xf>
    <xf numFmtId="166" fontId="2" fillId="0" borderId="16" xfId="41" applyNumberFormat="1" applyFont="1" applyFill="1" applyBorder="1" applyAlignment="1">
      <alignment/>
    </xf>
    <xf numFmtId="166" fontId="2" fillId="0" borderId="53" xfId="41" applyNumberFormat="1" applyFont="1" applyFill="1" applyBorder="1" applyAlignment="1">
      <alignment/>
    </xf>
    <xf numFmtId="166" fontId="2" fillId="0" borderId="54" xfId="41" applyNumberFormat="1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64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64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4" xfId="0" applyFont="1" applyBorder="1" applyAlignment="1">
      <alignment horizontal="center"/>
    </xf>
    <xf numFmtId="166" fontId="3" fillId="0" borderId="16" xfId="41" applyNumberFormat="1" applyFont="1" applyFill="1" applyBorder="1" applyAlignment="1">
      <alignment/>
    </xf>
    <xf numFmtId="166" fontId="3" fillId="0" borderId="53" xfId="41" applyNumberFormat="1" applyFont="1" applyFill="1" applyBorder="1" applyAlignment="1">
      <alignment/>
    </xf>
    <xf numFmtId="0" fontId="4" fillId="0" borderId="11" xfId="0" applyFont="1" applyBorder="1" applyAlignment="1">
      <alignment horizontal="left" indent="1"/>
    </xf>
    <xf numFmtId="166" fontId="3" fillId="0" borderId="54" xfId="41" applyNumberFormat="1" applyFont="1" applyFill="1" applyBorder="1" applyAlignment="1">
      <alignment/>
    </xf>
    <xf numFmtId="0" fontId="0" fillId="0" borderId="13" xfId="0" applyBorder="1" applyAlignment="1">
      <alignment/>
    </xf>
    <xf numFmtId="0" fontId="11" fillId="0" borderId="13" xfId="0" applyFont="1" applyBorder="1" applyAlignment="1">
      <alignment/>
    </xf>
    <xf numFmtId="0" fontId="11" fillId="0" borderId="40" xfId="0" applyFont="1" applyBorder="1" applyAlignment="1">
      <alignment/>
    </xf>
    <xf numFmtId="0" fontId="0" fillId="0" borderId="53" xfId="0" applyFont="1" applyFill="1" applyBorder="1" applyAlignment="1">
      <alignment/>
    </xf>
    <xf numFmtId="166" fontId="3" fillId="0" borderId="20" xfId="41" applyNumberFormat="1" applyFont="1" applyFill="1" applyBorder="1" applyAlignment="1">
      <alignment/>
    </xf>
    <xf numFmtId="10" fontId="2" fillId="0" borderId="37" xfId="76" applyNumberFormat="1" applyFont="1" applyFill="1" applyBorder="1" applyAlignment="1">
      <alignment/>
    </xf>
    <xf numFmtId="166" fontId="2" fillId="25" borderId="53" xfId="41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6" fontId="3" fillId="0" borderId="11" xfId="41" applyNumberFormat="1" applyFont="1" applyFill="1" applyBorder="1" applyAlignment="1">
      <alignment/>
    </xf>
    <xf numFmtId="165" fontId="3" fillId="0" borderId="10" xfId="41" applyNumberFormat="1" applyFont="1" applyFill="1" applyBorder="1" applyAlignment="1">
      <alignment horizontal="left" vertical="center" wrapText="1"/>
    </xf>
    <xf numFmtId="166" fontId="2" fillId="0" borderId="11" xfId="41" applyNumberFormat="1" applyFont="1" applyFill="1" applyBorder="1" applyAlignment="1">
      <alignment horizontal="right"/>
    </xf>
    <xf numFmtId="165" fontId="2" fillId="0" borderId="46" xfId="41" applyNumberFormat="1" applyFont="1" applyFill="1" applyBorder="1" applyAlignment="1">
      <alignment horizontal="left" wrapText="1" indent="1"/>
    </xf>
    <xf numFmtId="165" fontId="2" fillId="0" borderId="66" xfId="41" applyNumberFormat="1" applyFont="1" applyFill="1" applyBorder="1" applyAlignment="1">
      <alignment horizontal="left" wrapText="1" indent="1"/>
    </xf>
    <xf numFmtId="165" fontId="2" fillId="0" borderId="11" xfId="41" applyNumberFormat="1" applyFont="1" applyFill="1" applyBorder="1" applyAlignment="1">
      <alignment horizontal="left" wrapText="1" indent="1"/>
    </xf>
    <xf numFmtId="165" fontId="2" fillId="0" borderId="67" xfId="41" applyNumberFormat="1" applyFont="1" applyFill="1" applyBorder="1" applyAlignment="1">
      <alignment horizontal="left" wrapText="1" indent="1"/>
    </xf>
    <xf numFmtId="167" fontId="2" fillId="0" borderId="67" xfId="41" applyNumberFormat="1" applyFont="1" applyFill="1" applyBorder="1" applyAlignment="1">
      <alignment horizontal="left" wrapText="1" indent="1"/>
    </xf>
    <xf numFmtId="166" fontId="2" fillId="0" borderId="68" xfId="41" applyNumberFormat="1" applyFont="1" applyFill="1" applyBorder="1" applyAlignment="1">
      <alignment/>
    </xf>
    <xf numFmtId="167" fontId="2" fillId="0" borderId="69" xfId="41" applyNumberFormat="1" applyFont="1" applyFill="1" applyBorder="1" applyAlignment="1">
      <alignment horizontal="left" wrapText="1" indent="1"/>
    </xf>
    <xf numFmtId="166" fontId="3" fillId="0" borderId="10" xfId="41" applyNumberFormat="1" applyFont="1" applyFill="1" applyBorder="1" applyAlignment="1">
      <alignment/>
    </xf>
    <xf numFmtId="165" fontId="2" fillId="0" borderId="53" xfId="41" applyNumberFormat="1" applyFont="1" applyFill="1" applyBorder="1" applyAlignment="1">
      <alignment horizontal="left" wrapText="1" indent="1"/>
    </xf>
    <xf numFmtId="165" fontId="3" fillId="0" borderId="0" xfId="41" applyNumberFormat="1" applyFont="1" applyFill="1" applyBorder="1" applyAlignment="1">
      <alignment horizontal="left" vertical="center" wrapText="1"/>
    </xf>
    <xf numFmtId="165" fontId="2" fillId="0" borderId="69" xfId="41" applyNumberFormat="1" applyFont="1" applyFill="1" applyBorder="1" applyAlignment="1">
      <alignment horizontal="left" wrapText="1" indent="1"/>
    </xf>
    <xf numFmtId="166" fontId="2" fillId="0" borderId="70" xfId="41" applyNumberFormat="1" applyFont="1" applyFill="1" applyBorder="1" applyAlignment="1">
      <alignment/>
    </xf>
    <xf numFmtId="166" fontId="2" fillId="0" borderId="71" xfId="41" applyNumberFormat="1" applyFont="1" applyFill="1" applyBorder="1" applyAlignment="1">
      <alignment/>
    </xf>
    <xf numFmtId="166" fontId="2" fillId="0" borderId="72" xfId="41" applyNumberFormat="1" applyFont="1" applyFill="1" applyBorder="1" applyAlignment="1">
      <alignment/>
    </xf>
    <xf numFmtId="10" fontId="2" fillId="0" borderId="66" xfId="76" applyNumberFormat="1" applyFont="1" applyFill="1" applyBorder="1" applyAlignment="1">
      <alignment/>
    </xf>
    <xf numFmtId="10" fontId="2" fillId="0" borderId="11" xfId="76" applyNumberFormat="1" applyFont="1" applyFill="1" applyBorder="1" applyAlignment="1">
      <alignment/>
    </xf>
    <xf numFmtId="10" fontId="2" fillId="0" borderId="18" xfId="76" applyNumberFormat="1" applyFont="1" applyFill="1" applyBorder="1" applyAlignment="1">
      <alignment/>
    </xf>
    <xf numFmtId="10" fontId="3" fillId="0" borderId="18" xfId="76" applyNumberFormat="1" applyFont="1" applyFill="1" applyBorder="1" applyAlignment="1">
      <alignment/>
    </xf>
    <xf numFmtId="10" fontId="3" fillId="0" borderId="73" xfId="76" applyNumberFormat="1" applyFont="1" applyFill="1" applyBorder="1" applyAlignment="1">
      <alignment vertical="center" wrapText="1"/>
    </xf>
    <xf numFmtId="10" fontId="2" fillId="0" borderId="12" xfId="76" applyNumberFormat="1" applyFont="1" applyFill="1" applyBorder="1" applyAlignment="1">
      <alignment/>
    </xf>
    <xf numFmtId="10" fontId="2" fillId="0" borderId="0" xfId="76" applyNumberFormat="1" applyFont="1" applyFill="1" applyBorder="1" applyAlignment="1">
      <alignment/>
    </xf>
    <xf numFmtId="10" fontId="3" fillId="0" borderId="74" xfId="76" applyNumberFormat="1" applyFont="1" applyFill="1" applyBorder="1" applyAlignment="1">
      <alignment vertical="center" wrapText="1"/>
    </xf>
    <xf numFmtId="10" fontId="3" fillId="0" borderId="11" xfId="76" applyNumberFormat="1" applyFont="1" applyFill="1" applyBorder="1" applyAlignment="1">
      <alignment/>
    </xf>
    <xf numFmtId="10" fontId="2" fillId="0" borderId="21" xfId="76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5" fillId="0" borderId="75" xfId="0" applyFont="1" applyBorder="1" applyAlignment="1">
      <alignment horizontal="center"/>
    </xf>
    <xf numFmtId="0" fontId="2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40" xfId="0" applyFont="1" applyFill="1" applyBorder="1" applyAlignment="1">
      <alignment vertical="top" wrapText="1"/>
    </xf>
    <xf numFmtId="0" fontId="3" fillId="0" borderId="7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66" fontId="2" fillId="0" borderId="11" xfId="41" applyNumberFormat="1" applyFont="1" applyBorder="1" applyAlignment="1">
      <alignment wrapText="1"/>
    </xf>
    <xf numFmtId="166" fontId="3" fillId="0" borderId="47" xfId="41" applyNumberFormat="1" applyFont="1" applyBorder="1" applyAlignment="1">
      <alignment vertical="center" wrapText="1"/>
    </xf>
    <xf numFmtId="166" fontId="3" fillId="0" borderId="47" xfId="41" applyNumberFormat="1" applyFont="1" applyBorder="1" applyAlignment="1">
      <alignment horizontal="center" vertical="center"/>
    </xf>
    <xf numFmtId="166" fontId="3" fillId="0" borderId="48" xfId="41" applyNumberFormat="1" applyFont="1" applyBorder="1" applyAlignment="1">
      <alignment horizontal="center" vertical="center" wrapText="1"/>
    </xf>
    <xf numFmtId="166" fontId="2" fillId="0" borderId="10" xfId="41" applyNumberFormat="1" applyFont="1" applyFill="1" applyBorder="1" applyAlignment="1">
      <alignment wrapText="1"/>
    </xf>
    <xf numFmtId="166" fontId="2" fillId="0" borderId="11" xfId="41" applyNumberFormat="1" applyFont="1" applyFill="1" applyBorder="1" applyAlignment="1">
      <alignment wrapText="1"/>
    </xf>
    <xf numFmtId="166" fontId="2" fillId="0" borderId="11" xfId="41" applyNumberFormat="1" applyFont="1" applyFill="1" applyBorder="1" applyAlignment="1">
      <alignment vertical="top" wrapText="1"/>
    </xf>
    <xf numFmtId="166" fontId="3" fillId="0" borderId="11" xfId="41" applyNumberFormat="1" applyFont="1" applyFill="1" applyBorder="1" applyAlignment="1">
      <alignment wrapText="1"/>
    </xf>
    <xf numFmtId="166" fontId="3" fillId="0" borderId="11" xfId="41" applyNumberFormat="1" applyFont="1" applyFill="1" applyBorder="1" applyAlignment="1">
      <alignment horizontal="center"/>
    </xf>
    <xf numFmtId="166" fontId="3" fillId="0" borderId="37" xfId="41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166" fontId="3" fillId="0" borderId="77" xfId="41" applyNumberFormat="1" applyFont="1" applyBorder="1" applyAlignment="1">
      <alignment horizontal="center" vertical="center"/>
    </xf>
    <xf numFmtId="166" fontId="3" fillId="0" borderId="77" xfId="41" applyNumberFormat="1" applyFont="1" applyBorder="1" applyAlignment="1">
      <alignment horizontal="center" vertical="center" wrapText="1"/>
    </xf>
    <xf numFmtId="166" fontId="2" fillId="0" borderId="53" xfId="41" applyNumberFormat="1" applyFont="1" applyFill="1" applyBorder="1" applyAlignment="1">
      <alignment/>
    </xf>
    <xf numFmtId="166" fontId="3" fillId="0" borderId="53" xfId="41" applyNumberFormat="1" applyFont="1" applyFill="1" applyBorder="1" applyAlignment="1">
      <alignment vertical="top" wrapText="1"/>
    </xf>
    <xf numFmtId="166" fontId="12" fillId="0" borderId="53" xfId="41" applyNumberFormat="1" applyFont="1" applyFill="1" applyBorder="1" applyAlignment="1">
      <alignment/>
    </xf>
    <xf numFmtId="166" fontId="2" fillId="0" borderId="53" xfId="41" applyNumberFormat="1" applyFont="1" applyBorder="1" applyAlignment="1">
      <alignment/>
    </xf>
    <xf numFmtId="166" fontId="2" fillId="0" borderId="11" xfId="41" applyNumberFormat="1" applyFont="1" applyFill="1" applyBorder="1" applyAlignment="1">
      <alignment/>
    </xf>
    <xf numFmtId="166" fontId="12" fillId="0" borderId="11" xfId="41" applyNumberFormat="1" applyFont="1" applyFill="1" applyBorder="1" applyAlignment="1">
      <alignment/>
    </xf>
    <xf numFmtId="0" fontId="2" fillId="0" borderId="37" xfId="0" applyFont="1" applyBorder="1" applyAlignment="1">
      <alignment/>
    </xf>
    <xf numFmtId="0" fontId="3" fillId="0" borderId="40" xfId="0" applyFont="1" applyBorder="1" applyAlignment="1">
      <alignment horizontal="center" vertical="top" wrapText="1"/>
    </xf>
    <xf numFmtId="166" fontId="3" fillId="0" borderId="18" xfId="41" applyNumberFormat="1" applyFont="1" applyBorder="1" applyAlignment="1">
      <alignment wrapText="1"/>
    </xf>
    <xf numFmtId="166" fontId="3" fillId="0" borderId="18" xfId="41" applyNumberFormat="1" applyFont="1" applyFill="1" applyBorder="1" applyAlignment="1">
      <alignment horizontal="center"/>
    </xf>
    <xf numFmtId="166" fontId="2" fillId="0" borderId="37" xfId="0" applyNumberFormat="1" applyFont="1" applyBorder="1" applyAlignment="1">
      <alignment/>
    </xf>
    <xf numFmtId="166" fontId="3" fillId="0" borderId="48" xfId="41" applyNumberFormat="1" applyFont="1" applyBorder="1" applyAlignment="1">
      <alignment horizontal="center" vertical="center"/>
    </xf>
    <xf numFmtId="0" fontId="3" fillId="0" borderId="38" xfId="64" applyFont="1" applyBorder="1" applyAlignment="1">
      <alignment wrapText="1"/>
      <protection/>
    </xf>
    <xf numFmtId="0" fontId="2" fillId="0" borderId="13" xfId="64" applyFont="1" applyBorder="1" applyAlignment="1">
      <alignment wrapText="1"/>
      <protection/>
    </xf>
    <xf numFmtId="0" fontId="2" fillId="0" borderId="11" xfId="64" applyFont="1" applyBorder="1" applyAlignment="1">
      <alignment wrapText="1"/>
      <protection/>
    </xf>
    <xf numFmtId="0" fontId="2" fillId="0" borderId="13" xfId="64" applyFont="1" applyBorder="1" applyAlignment="1">
      <alignment horizontal="left" wrapText="1"/>
      <protection/>
    </xf>
    <xf numFmtId="166" fontId="3" fillId="0" borderId="37" xfId="45" applyNumberFormat="1" applyFont="1" applyBorder="1" applyAlignment="1">
      <alignment/>
    </xf>
    <xf numFmtId="0" fontId="3" fillId="0" borderId="11" xfId="64" applyFont="1" applyBorder="1">
      <alignment/>
      <protection/>
    </xf>
    <xf numFmtId="0" fontId="3" fillId="0" borderId="13" xfId="64" applyFont="1" applyBorder="1" applyAlignment="1">
      <alignment wrapText="1"/>
      <protection/>
    </xf>
    <xf numFmtId="0" fontId="2" fillId="0" borderId="11" xfId="64" applyFont="1" applyFill="1" applyBorder="1" applyAlignment="1">
      <alignment wrapText="1"/>
      <protection/>
    </xf>
    <xf numFmtId="0" fontId="3" fillId="0" borderId="40" xfId="64" applyFont="1" applyBorder="1">
      <alignment/>
      <protection/>
    </xf>
    <xf numFmtId="166" fontId="3" fillId="0" borderId="18" xfId="45" applyNumberFormat="1" applyFont="1" applyBorder="1" applyAlignment="1">
      <alignment/>
    </xf>
    <xf numFmtId="0" fontId="3" fillId="0" borderId="18" xfId="64" applyFont="1" applyBorder="1">
      <alignment/>
      <protection/>
    </xf>
    <xf numFmtId="166" fontId="3" fillId="0" borderId="21" xfId="45" applyNumberFormat="1" applyFont="1" applyBorder="1" applyAlignment="1">
      <alignment/>
    </xf>
    <xf numFmtId="0" fontId="2" fillId="0" borderId="78" xfId="64" applyFont="1" applyFill="1" applyBorder="1" applyAlignment="1">
      <alignment wrapText="1"/>
      <protection/>
    </xf>
    <xf numFmtId="0" fontId="2" fillId="0" borderId="13" xfId="64" applyFont="1" applyFill="1" applyBorder="1" applyAlignment="1">
      <alignment wrapText="1"/>
      <protection/>
    </xf>
    <xf numFmtId="166" fontId="2" fillId="0" borderId="53" xfId="45" applyNumberFormat="1" applyFont="1" applyBorder="1" applyAlignment="1">
      <alignment/>
    </xf>
    <xf numFmtId="166" fontId="3" fillId="0" borderId="53" xfId="45" applyNumberFormat="1" applyFont="1" applyBorder="1" applyAlignment="1">
      <alignment/>
    </xf>
    <xf numFmtId="0" fontId="2" fillId="0" borderId="13" xfId="64" applyFont="1" applyBorder="1" applyAlignment="1">
      <alignment/>
      <protection/>
    </xf>
    <xf numFmtId="0" fontId="0" fillId="0" borderId="0" xfId="0" applyBorder="1" applyAlignment="1">
      <alignment/>
    </xf>
    <xf numFmtId="0" fontId="3" fillId="0" borderId="56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41" applyNumberFormat="1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9" fillId="0" borderId="64" xfId="0" applyFont="1" applyBorder="1" applyAlignment="1">
      <alignment vertical="center" wrapText="1"/>
    </xf>
    <xf numFmtId="0" fontId="3" fillId="0" borderId="43" xfId="0" applyFont="1" applyBorder="1" applyAlignment="1">
      <alignment wrapText="1"/>
    </xf>
    <xf numFmtId="0" fontId="3" fillId="0" borderId="79" xfId="0" applyFont="1" applyBorder="1" applyAlignment="1">
      <alignment wrapText="1"/>
    </xf>
    <xf numFmtId="0" fontId="13" fillId="0" borderId="78" xfId="0" applyFont="1" applyBorder="1" applyAlignment="1">
      <alignment horizontal="left" vertical="center" wrapText="1" indent="1"/>
    </xf>
    <xf numFmtId="0" fontId="13" fillId="0" borderId="38" xfId="0" applyFont="1" applyBorder="1" applyAlignment="1">
      <alignment horizontal="left" vertical="center" wrapText="1"/>
    </xf>
    <xf numFmtId="0" fontId="3" fillId="0" borderId="36" xfId="0" applyFont="1" applyBorder="1" applyAlignment="1">
      <alignment wrapText="1"/>
    </xf>
    <xf numFmtId="0" fontId="9" fillId="0" borderId="40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vertical="center" wrapText="1"/>
    </xf>
    <xf numFmtId="0" fontId="2" fillId="0" borderId="18" xfId="41" applyNumberFormat="1" applyFont="1" applyBorder="1" applyAlignment="1">
      <alignment vertical="center" wrapText="1"/>
    </xf>
    <xf numFmtId="0" fontId="2" fillId="0" borderId="80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64" xfId="0" applyFont="1" applyBorder="1" applyAlignment="1">
      <alignment horizontal="left" wrapText="1" indent="1"/>
    </xf>
    <xf numFmtId="0" fontId="3" fillId="0" borderId="44" xfId="0" applyFont="1" applyFill="1" applyBorder="1" applyAlignment="1">
      <alignment vertical="center" wrapText="1"/>
    </xf>
    <xf numFmtId="0" fontId="9" fillId="0" borderId="66" xfId="0" applyFont="1" applyBorder="1" applyAlignment="1">
      <alignment horizontal="center" vertical="center" wrapText="1"/>
    </xf>
    <xf numFmtId="10" fontId="2" fillId="0" borderId="11" xfId="76" applyNumberFormat="1" applyFont="1" applyFill="1" applyBorder="1" applyAlignment="1">
      <alignment horizontal="left" wrapText="1" indent="1"/>
    </xf>
    <xf numFmtId="165" fontId="2" fillId="0" borderId="12" xfId="41" applyNumberFormat="1" applyFont="1" applyFill="1" applyBorder="1" applyAlignment="1">
      <alignment horizontal="left" wrapText="1" indent="1"/>
    </xf>
    <xf numFmtId="165" fontId="2" fillId="0" borderId="54" xfId="41" applyNumberFormat="1" applyFont="1" applyFill="1" applyBorder="1" applyAlignment="1">
      <alignment horizontal="left" wrapText="1" indent="1"/>
    </xf>
    <xf numFmtId="165" fontId="3" fillId="0" borderId="11" xfId="41" applyNumberFormat="1" applyFont="1" applyFill="1" applyBorder="1" applyAlignment="1">
      <alignment horizontal="left" vertical="center" wrapText="1"/>
    </xf>
    <xf numFmtId="165" fontId="3" fillId="0" borderId="37" xfId="41" applyNumberFormat="1" applyFont="1" applyFill="1" applyBorder="1" applyAlignment="1">
      <alignment horizontal="left" vertical="center" wrapText="1"/>
    </xf>
    <xf numFmtId="0" fontId="8" fillId="0" borderId="78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/>
    </xf>
    <xf numFmtId="0" fontId="3" fillId="0" borderId="44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1" fontId="3" fillId="0" borderId="12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0" fontId="2" fillId="0" borderId="42" xfId="76" applyNumberFormat="1" applyFont="1" applyFill="1" applyBorder="1" applyAlignment="1">
      <alignment/>
    </xf>
    <xf numFmtId="9" fontId="2" fillId="0" borderId="10" xfId="76" applyFont="1" applyFill="1" applyBorder="1" applyAlignment="1">
      <alignment vertical="center" wrapText="1"/>
    </xf>
    <xf numFmtId="10" fontId="2" fillId="0" borderId="10" xfId="76" applyNumberFormat="1" applyFont="1" applyFill="1" applyBorder="1" applyAlignment="1">
      <alignment vertical="center" wrapText="1"/>
    </xf>
    <xf numFmtId="176" fontId="2" fillId="0" borderId="10" xfId="76" applyNumberFormat="1" applyFont="1" applyFill="1" applyBorder="1" applyAlignment="1">
      <alignment vertical="center" wrapText="1"/>
    </xf>
    <xf numFmtId="9" fontId="2" fillId="0" borderId="10" xfId="76" applyNumberFormat="1" applyFont="1" applyFill="1" applyBorder="1" applyAlignment="1">
      <alignment vertical="center" wrapText="1"/>
    </xf>
    <xf numFmtId="9" fontId="3" fillId="0" borderId="37" xfId="76" applyFont="1" applyFill="1" applyBorder="1" applyAlignment="1">
      <alignment vertical="center" wrapText="1"/>
    </xf>
    <xf numFmtId="172" fontId="3" fillId="0" borderId="42" xfId="76" applyNumberFormat="1" applyFont="1" applyFill="1" applyBorder="1" applyAlignment="1">
      <alignment vertical="center" wrapText="1"/>
    </xf>
    <xf numFmtId="172" fontId="2" fillId="0" borderId="0" xfId="76" applyNumberFormat="1" applyFont="1" applyFill="1" applyBorder="1" applyAlignment="1">
      <alignment vertical="center" wrapText="1"/>
    </xf>
    <xf numFmtId="10" fontId="3" fillId="0" borderId="37" xfId="76" applyNumberFormat="1" applyFont="1" applyFill="1" applyBorder="1" applyAlignment="1">
      <alignment vertical="center" wrapText="1"/>
    </xf>
    <xf numFmtId="9" fontId="3" fillId="0" borderId="42" xfId="76" applyNumberFormat="1" applyFont="1" applyFill="1" applyBorder="1" applyAlignment="1">
      <alignment vertical="center" wrapText="1"/>
    </xf>
    <xf numFmtId="10" fontId="3" fillId="0" borderId="18" xfId="76" applyNumberFormat="1" applyFont="1" applyBorder="1" applyAlignment="1">
      <alignment wrapText="1"/>
    </xf>
    <xf numFmtId="9" fontId="3" fillId="0" borderId="18" xfId="76" applyNumberFormat="1" applyFont="1" applyBorder="1" applyAlignment="1">
      <alignment wrapText="1"/>
    </xf>
    <xf numFmtId="172" fontId="3" fillId="0" borderId="18" xfId="76" applyNumberFormat="1" applyFont="1" applyBorder="1" applyAlignment="1">
      <alignment wrapText="1"/>
    </xf>
    <xf numFmtId="10" fontId="3" fillId="0" borderId="21" xfId="76" applyNumberFormat="1" applyFont="1" applyBorder="1" applyAlignment="1">
      <alignment wrapText="1"/>
    </xf>
    <xf numFmtId="0" fontId="2" fillId="25" borderId="10" xfId="0" applyFont="1" applyFill="1" applyBorder="1" applyAlignment="1">
      <alignment vertical="center" wrapText="1"/>
    </xf>
    <xf numFmtId="0" fontId="3" fillId="0" borderId="40" xfId="0" applyFont="1" applyBorder="1" applyAlignment="1">
      <alignment horizontal="left"/>
    </xf>
    <xf numFmtId="10" fontId="3" fillId="0" borderId="18" xfId="76" applyNumberFormat="1" applyFont="1" applyBorder="1" applyAlignment="1">
      <alignment/>
    </xf>
    <xf numFmtId="9" fontId="3" fillId="0" borderId="18" xfId="76" applyNumberFormat="1" applyFont="1" applyBorder="1" applyAlignment="1">
      <alignment/>
    </xf>
    <xf numFmtId="10" fontId="3" fillId="0" borderId="21" xfId="76" applyNumberFormat="1" applyFont="1" applyBorder="1" applyAlignment="1">
      <alignment/>
    </xf>
    <xf numFmtId="172" fontId="3" fillId="0" borderId="18" xfId="76" applyNumberFormat="1" applyFont="1" applyBorder="1" applyAlignment="1">
      <alignment/>
    </xf>
    <xf numFmtId="172" fontId="2" fillId="0" borderId="11" xfId="76" applyNumberFormat="1" applyFont="1" applyFill="1" applyBorder="1" applyAlignment="1">
      <alignment/>
    </xf>
    <xf numFmtId="172" fontId="2" fillId="0" borderId="37" xfId="76" applyNumberFormat="1" applyFont="1" applyFill="1" applyBorder="1" applyAlignment="1">
      <alignment/>
    </xf>
    <xf numFmtId="9" fontId="2" fillId="0" borderId="11" xfId="76" applyNumberFormat="1" applyFont="1" applyFill="1" applyBorder="1" applyAlignment="1">
      <alignment/>
    </xf>
    <xf numFmtId="9" fontId="2" fillId="0" borderId="11" xfId="76" applyFont="1" applyFill="1" applyBorder="1" applyAlignment="1">
      <alignment/>
    </xf>
    <xf numFmtId="9" fontId="2" fillId="0" borderId="10" xfId="76" applyNumberFormat="1" applyFont="1" applyFill="1" applyBorder="1" applyAlignment="1">
      <alignment/>
    </xf>
    <xf numFmtId="9" fontId="2" fillId="0" borderId="37" xfId="76" applyFont="1" applyFill="1" applyBorder="1" applyAlignment="1">
      <alignment/>
    </xf>
    <xf numFmtId="10" fontId="2" fillId="0" borderId="37" xfId="76" applyNumberFormat="1" applyFont="1" applyFill="1" applyBorder="1" applyAlignment="1">
      <alignment horizontal="left" wrapText="1" indent="1"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 indent="2"/>
    </xf>
    <xf numFmtId="0" fontId="5" fillId="0" borderId="34" xfId="0" applyFont="1" applyBorder="1" applyAlignment="1">
      <alignment wrapText="1"/>
    </xf>
    <xf numFmtId="0" fontId="4" fillId="0" borderId="12" xfId="0" applyFont="1" applyBorder="1" applyAlignment="1">
      <alignment horizontal="left" wrapText="1" indent="1"/>
    </xf>
    <xf numFmtId="0" fontId="5" fillId="0" borderId="34" xfId="0" applyFont="1" applyBorder="1" applyAlignment="1">
      <alignment horizontal="center" wrapText="1"/>
    </xf>
    <xf numFmtId="165" fontId="2" fillId="0" borderId="46" xfId="41" applyNumberFormat="1" applyFont="1" applyFill="1" applyBorder="1" applyAlignment="1" applyProtection="1">
      <alignment/>
      <protection/>
    </xf>
    <xf numFmtId="166" fontId="5" fillId="0" borderId="21" xfId="0" applyNumberFormat="1" applyFont="1" applyFill="1" applyBorder="1" applyAlignment="1">
      <alignment/>
    </xf>
    <xf numFmtId="0" fontId="5" fillId="0" borderId="0" xfId="0" applyFont="1" applyAlignment="1">
      <alignment horizontal="center" wrapText="1" shrinkToFit="1"/>
    </xf>
    <xf numFmtId="166" fontId="2" fillId="0" borderId="53" xfId="41" applyNumberFormat="1" applyFont="1" applyFill="1" applyBorder="1" applyAlignment="1">
      <alignment horizontal="right"/>
    </xf>
    <xf numFmtId="166" fontId="2" fillId="0" borderId="16" xfId="41" applyNumberFormat="1" applyFont="1" applyFill="1" applyBorder="1" applyAlignment="1">
      <alignment horizontal="right"/>
    </xf>
    <xf numFmtId="166" fontId="2" fillId="0" borderId="54" xfId="41" applyNumberFormat="1" applyFont="1" applyFill="1" applyBorder="1" applyAlignment="1">
      <alignment horizontal="right"/>
    </xf>
    <xf numFmtId="166" fontId="3" fillId="0" borderId="53" xfId="41" applyNumberFormat="1" applyFont="1" applyFill="1" applyBorder="1" applyAlignment="1">
      <alignment horizontal="right"/>
    </xf>
    <xf numFmtId="1" fontId="14" fillId="0" borderId="21" xfId="41" applyNumberFormat="1" applyFont="1" applyFill="1" applyBorder="1" applyAlignment="1">
      <alignment horizontal="center"/>
    </xf>
    <xf numFmtId="1" fontId="2" fillId="0" borderId="36" xfId="41" applyNumberFormat="1" applyFont="1" applyFill="1" applyBorder="1" applyAlignment="1">
      <alignment/>
    </xf>
    <xf numFmtId="1" fontId="2" fillId="0" borderId="11" xfId="41" applyNumberFormat="1" applyFont="1" applyFill="1" applyBorder="1" applyAlignment="1">
      <alignment/>
    </xf>
    <xf numFmtId="1" fontId="2" fillId="0" borderId="37" xfId="41" applyNumberFormat="1" applyFont="1" applyFill="1" applyBorder="1" applyAlignment="1">
      <alignment/>
    </xf>
    <xf numFmtId="0" fontId="8" fillId="0" borderId="38" xfId="0" applyFont="1" applyFill="1" applyBorder="1" applyAlignment="1">
      <alignment wrapText="1"/>
    </xf>
    <xf numFmtId="0" fontId="10" fillId="0" borderId="13" xfId="0" applyFont="1" applyFill="1" applyBorder="1" applyAlignment="1">
      <alignment horizontal="left" wrapText="1"/>
    </xf>
    <xf numFmtId="1" fontId="2" fillId="0" borderId="12" xfId="41" applyNumberFormat="1" applyFont="1" applyFill="1" applyBorder="1" applyAlignment="1">
      <alignment/>
    </xf>
    <xf numFmtId="166" fontId="2" fillId="0" borderId="66" xfId="41" applyNumberFormat="1" applyFont="1" applyFill="1" applyBorder="1" applyAlignment="1">
      <alignment/>
    </xf>
    <xf numFmtId="166" fontId="2" fillId="0" borderId="37" xfId="41" applyNumberFormat="1" applyFont="1" applyFill="1" applyBorder="1" applyAlignment="1">
      <alignment/>
    </xf>
    <xf numFmtId="0" fontId="3" fillId="0" borderId="37" xfId="0" applyFont="1" applyFill="1" applyBorder="1" applyAlignment="1">
      <alignment vertical="center" wrapText="1"/>
    </xf>
    <xf numFmtId="0" fontId="2" fillId="0" borderId="81" xfId="0" applyFont="1" applyBorder="1" applyAlignment="1">
      <alignment/>
    </xf>
    <xf numFmtId="0" fontId="5" fillId="0" borderId="0" xfId="0" applyFont="1" applyFill="1" applyAlignment="1">
      <alignment wrapText="1" shrinkToFit="1"/>
    </xf>
    <xf numFmtId="1" fontId="2" fillId="0" borderId="15" xfId="41" applyNumberFormat="1" applyFont="1" applyFill="1" applyBorder="1" applyAlignment="1">
      <alignment/>
    </xf>
    <xf numFmtId="0" fontId="3" fillId="0" borderId="13" xfId="0" applyFont="1" applyBorder="1" applyAlignment="1">
      <alignment horizontal="left" indent="1"/>
    </xf>
    <xf numFmtId="1" fontId="2" fillId="0" borderId="10" xfId="41" applyNumberFormat="1" applyFont="1" applyFill="1" applyBorder="1" applyAlignment="1">
      <alignment/>
    </xf>
    <xf numFmtId="0" fontId="3" fillId="0" borderId="6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wrapText="1" indent="1"/>
    </xf>
    <xf numFmtId="0" fontId="32" fillId="0" borderId="41" xfId="66" applyFont="1" applyFill="1" applyBorder="1" applyAlignment="1" applyProtection="1">
      <alignment horizontal="center" vertical="center" textRotation="90"/>
      <protection/>
    </xf>
    <xf numFmtId="0" fontId="23" fillId="0" borderId="0" xfId="65">
      <alignment/>
      <protection/>
    </xf>
    <xf numFmtId="0" fontId="30" fillId="0" borderId="0" xfId="67" applyFill="1">
      <alignment/>
      <protection/>
    </xf>
    <xf numFmtId="0" fontId="28" fillId="0" borderId="0" xfId="67" applyFont="1" applyFill="1">
      <alignment/>
      <protection/>
    </xf>
    <xf numFmtId="0" fontId="30" fillId="0" borderId="0" xfId="67" applyFont="1" applyFill="1">
      <alignment/>
      <protection/>
    </xf>
    <xf numFmtId="3" fontId="30" fillId="0" borderId="0" xfId="67" applyNumberFormat="1" applyFont="1" applyFill="1" applyAlignment="1">
      <alignment horizontal="center"/>
      <protection/>
    </xf>
    <xf numFmtId="0" fontId="23" fillId="0" borderId="0" xfId="66" applyFill="1" applyAlignment="1" applyProtection="1">
      <alignment vertical="center" wrapText="1"/>
      <protection/>
    </xf>
    <xf numFmtId="0" fontId="23" fillId="0" borderId="0" xfId="66" applyFill="1" applyAlignment="1" applyProtection="1">
      <alignment horizontal="center" vertical="center"/>
      <protection/>
    </xf>
    <xf numFmtId="49" fontId="23" fillId="0" borderId="0" xfId="66" applyNumberFormat="1" applyFont="1" applyFill="1" applyAlignment="1" applyProtection="1">
      <alignment horizontal="center" vertical="center"/>
      <protection/>
    </xf>
    <xf numFmtId="0" fontId="30" fillId="0" borderId="0" xfId="67" applyFont="1" applyFill="1" applyAlignment="1">
      <alignment/>
      <protection/>
    </xf>
    <xf numFmtId="0" fontId="26" fillId="0" borderId="0" xfId="66" applyFont="1" applyFill="1" applyAlignment="1" applyProtection="1">
      <alignment horizontal="center" vertical="center"/>
      <protection/>
    </xf>
    <xf numFmtId="0" fontId="27" fillId="0" borderId="76" xfId="67" applyFont="1" applyFill="1" applyBorder="1" applyAlignment="1">
      <alignment horizontal="center" vertical="center"/>
      <protection/>
    </xf>
    <xf numFmtId="0" fontId="27" fillId="0" borderId="47" xfId="67" applyFont="1" applyFill="1" applyBorder="1" applyAlignment="1">
      <alignment horizontal="center" vertical="center" wrapText="1"/>
      <protection/>
    </xf>
    <xf numFmtId="0" fontId="27" fillId="0" borderId="48" xfId="67" applyFont="1" applyFill="1" applyBorder="1" applyAlignment="1">
      <alignment horizontal="center" vertical="center" wrapText="1"/>
      <protection/>
    </xf>
    <xf numFmtId="0" fontId="28" fillId="0" borderId="10" xfId="67" applyFont="1" applyFill="1" applyBorder="1" applyAlignment="1">
      <alignment horizontal="right" indent="1"/>
      <protection/>
    </xf>
    <xf numFmtId="0" fontId="28" fillId="0" borderId="11" xfId="67" applyFont="1" applyFill="1" applyBorder="1" applyAlignment="1">
      <alignment horizontal="right" indent="1"/>
      <protection/>
    </xf>
    <xf numFmtId="0" fontId="28" fillId="0" borderId="13" xfId="67" applyFont="1" applyFill="1" applyBorder="1" applyProtection="1">
      <alignment/>
      <protection locked="0"/>
    </xf>
    <xf numFmtId="0" fontId="28" fillId="0" borderId="64" xfId="67" applyFont="1" applyFill="1" applyBorder="1" applyProtection="1">
      <alignment/>
      <protection locked="0"/>
    </xf>
    <xf numFmtId="0" fontId="28" fillId="0" borderId="12" xfId="67" applyFont="1" applyFill="1" applyBorder="1" applyAlignment="1">
      <alignment horizontal="right" indent="1"/>
      <protection/>
    </xf>
    <xf numFmtId="0" fontId="33" fillId="0" borderId="0" xfId="67" applyFont="1" applyFill="1">
      <alignment/>
      <protection/>
    </xf>
    <xf numFmtId="0" fontId="28" fillId="0" borderId="0" xfId="67" applyFont="1" applyFill="1" applyProtection="1">
      <alignment/>
      <protection/>
    </xf>
    <xf numFmtId="3" fontId="30" fillId="0" borderId="0" xfId="67" applyNumberFormat="1" applyFont="1" applyFill="1" applyProtection="1">
      <alignment/>
      <protection/>
    </xf>
    <xf numFmtId="0" fontId="30" fillId="0" borderId="0" xfId="67" applyFont="1" applyFill="1" applyProtection="1">
      <alignment/>
      <protection/>
    </xf>
    <xf numFmtId="0" fontId="23" fillId="0" borderId="0" xfId="66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30" fillId="0" borderId="0" xfId="67" applyFont="1" applyFill="1" applyAlignment="1" applyProtection="1">
      <alignment/>
      <protection/>
    </xf>
    <xf numFmtId="0" fontId="27" fillId="0" borderId="60" xfId="67" applyFont="1" applyFill="1" applyBorder="1" applyAlignment="1">
      <alignment horizontal="center" vertical="center"/>
      <protection/>
    </xf>
    <xf numFmtId="0" fontId="27" fillId="0" borderId="41" xfId="67" applyFont="1" applyFill="1" applyBorder="1" applyAlignment="1">
      <alignment horizontal="center" vertical="center" wrapText="1"/>
      <protection/>
    </xf>
    <xf numFmtId="0" fontId="27" fillId="0" borderId="56" xfId="67" applyFont="1" applyFill="1" applyBorder="1" applyAlignment="1">
      <alignment horizontal="center" vertical="center" wrapText="1"/>
      <protection/>
    </xf>
    <xf numFmtId="0" fontId="28" fillId="0" borderId="14" xfId="67" applyFont="1" applyFill="1" applyBorder="1" applyProtection="1">
      <alignment/>
      <protection locked="0"/>
    </xf>
    <xf numFmtId="0" fontId="29" fillId="0" borderId="76" xfId="67" applyFont="1" applyFill="1" applyBorder="1" applyProtection="1">
      <alignment/>
      <protection locked="0"/>
    </xf>
    <xf numFmtId="0" fontId="28" fillId="0" borderId="47" xfId="67" applyFont="1" applyFill="1" applyBorder="1" applyAlignment="1">
      <alignment horizontal="right" indent="1"/>
      <protection/>
    </xf>
    <xf numFmtId="0" fontId="34" fillId="0" borderId="0" xfId="67" applyFont="1" applyFill="1">
      <alignment/>
      <protection/>
    </xf>
    <xf numFmtId="1" fontId="3" fillId="0" borderId="44" xfId="0" applyNumberFormat="1" applyFont="1" applyBorder="1" applyAlignment="1">
      <alignment/>
    </xf>
    <xf numFmtId="166" fontId="3" fillId="0" borderId="42" xfId="0" applyNumberFormat="1" applyFont="1" applyBorder="1" applyAlignment="1">
      <alignment/>
    </xf>
    <xf numFmtId="166" fontId="2" fillId="0" borderId="42" xfId="0" applyNumberFormat="1" applyFont="1" applyBorder="1" applyAlignment="1">
      <alignment/>
    </xf>
    <xf numFmtId="0" fontId="5" fillId="0" borderId="23" xfId="0" applyFont="1" applyBorder="1" applyAlignment="1">
      <alignment wrapText="1"/>
    </xf>
    <xf numFmtId="0" fontId="3" fillId="0" borderId="13" xfId="0" applyFont="1" applyFill="1" applyBorder="1" applyAlignment="1">
      <alignment vertical="top" wrapText="1"/>
    </xf>
    <xf numFmtId="0" fontId="2" fillId="0" borderId="0" xfId="66" applyFont="1" applyFill="1" applyAlignment="1" applyProtection="1">
      <alignment vertical="center" wrapText="1"/>
      <protection/>
    </xf>
    <xf numFmtId="0" fontId="10" fillId="0" borderId="0" xfId="66" applyFont="1" applyFill="1" applyAlignment="1" applyProtection="1">
      <alignment horizontal="center" vertical="center"/>
      <protection/>
    </xf>
    <xf numFmtId="0" fontId="2" fillId="0" borderId="0" xfId="66" applyFont="1" applyFill="1" applyAlignment="1" applyProtection="1">
      <alignment vertical="center"/>
      <protection/>
    </xf>
    <xf numFmtId="49" fontId="13" fillId="0" borderId="40" xfId="66" applyNumberFormat="1" applyFont="1" applyFill="1" applyBorder="1" applyAlignment="1" applyProtection="1">
      <alignment horizontal="center" vertical="center" wrapText="1"/>
      <protection/>
    </xf>
    <xf numFmtId="49" fontId="13" fillId="0" borderId="18" xfId="66" applyNumberFormat="1" applyFont="1" applyFill="1" applyBorder="1" applyAlignment="1" applyProtection="1">
      <alignment horizontal="center" vertical="center"/>
      <protection/>
    </xf>
    <xf numFmtId="49" fontId="13" fillId="0" borderId="21" xfId="66" applyNumberFormat="1" applyFont="1" applyFill="1" applyBorder="1" applyAlignment="1" applyProtection="1">
      <alignment horizontal="center" vertical="center"/>
      <protection/>
    </xf>
    <xf numFmtId="0" fontId="13" fillId="0" borderId="13" xfId="67" applyFont="1" applyFill="1" applyBorder="1" applyAlignment="1" applyProtection="1">
      <alignment vertical="center" wrapText="1"/>
      <protection/>
    </xf>
    <xf numFmtId="174" fontId="9" fillId="0" borderId="10" xfId="66" applyNumberFormat="1" applyFont="1" applyFill="1" applyBorder="1" applyAlignment="1" applyProtection="1">
      <alignment horizontal="center" vertical="center"/>
      <protection/>
    </xf>
    <xf numFmtId="175" fontId="9" fillId="0" borderId="42" xfId="66" applyNumberFormat="1" applyFont="1" applyFill="1" applyBorder="1" applyAlignment="1" applyProtection="1">
      <alignment vertical="center"/>
      <protection locked="0"/>
    </xf>
    <xf numFmtId="174" fontId="9" fillId="0" borderId="11" xfId="66" applyNumberFormat="1" applyFont="1" applyFill="1" applyBorder="1" applyAlignment="1" applyProtection="1">
      <alignment horizontal="center" vertical="center"/>
      <protection/>
    </xf>
    <xf numFmtId="175" fontId="9" fillId="0" borderId="37" xfId="66" applyNumberFormat="1" applyFont="1" applyFill="1" applyBorder="1" applyAlignment="1" applyProtection="1">
      <alignment vertical="center"/>
      <protection locked="0"/>
    </xf>
    <xf numFmtId="175" fontId="13" fillId="0" borderId="37" xfId="66" applyNumberFormat="1" applyFont="1" applyFill="1" applyBorder="1" applyAlignment="1" applyProtection="1">
      <alignment vertical="center"/>
      <protection/>
    </xf>
    <xf numFmtId="175" fontId="13" fillId="0" borderId="37" xfId="66" applyNumberFormat="1" applyFont="1" applyFill="1" applyBorder="1" applyAlignment="1" applyProtection="1">
      <alignment vertical="center"/>
      <protection locked="0"/>
    </xf>
    <xf numFmtId="0" fontId="13" fillId="0" borderId="40" xfId="66" applyFont="1" applyFill="1" applyBorder="1" applyAlignment="1" applyProtection="1">
      <alignment horizontal="left" vertical="center" wrapText="1"/>
      <protection/>
    </xf>
    <xf numFmtId="174" fontId="9" fillId="0" borderId="18" xfId="66" applyNumberFormat="1" applyFont="1" applyFill="1" applyBorder="1" applyAlignment="1" applyProtection="1">
      <alignment horizontal="center" vertical="center"/>
      <protection/>
    </xf>
    <xf numFmtId="175" fontId="13" fillId="0" borderId="21" xfId="66" applyNumberFormat="1" applyFont="1" applyFill="1" applyBorder="1" applyAlignment="1" applyProtection="1">
      <alignment vertical="center"/>
      <protection/>
    </xf>
    <xf numFmtId="0" fontId="9" fillId="0" borderId="0" xfId="67" applyFont="1" applyFill="1" applyProtection="1">
      <alignment/>
      <protection/>
    </xf>
    <xf numFmtId="0" fontId="37" fillId="0" borderId="0" xfId="67" applyFont="1" applyFill="1" applyProtection="1">
      <alignment/>
      <protection/>
    </xf>
    <xf numFmtId="3" fontId="37" fillId="0" borderId="0" xfId="67" applyNumberFormat="1" applyFont="1" applyFill="1" applyProtection="1">
      <alignment/>
      <protection/>
    </xf>
    <xf numFmtId="0" fontId="2" fillId="0" borderId="0" xfId="65" applyFont="1">
      <alignment/>
      <protection/>
    </xf>
    <xf numFmtId="0" fontId="38" fillId="0" borderId="40" xfId="67" applyFont="1" applyFill="1" applyBorder="1" applyAlignment="1" applyProtection="1">
      <alignment horizontal="center" vertical="center" wrapText="1"/>
      <protection/>
    </xf>
    <xf numFmtId="0" fontId="38" fillId="0" borderId="18" xfId="67" applyFont="1" applyFill="1" applyBorder="1" applyAlignment="1" applyProtection="1">
      <alignment horizontal="center" vertical="center" wrapText="1"/>
      <protection/>
    </xf>
    <xf numFmtId="0" fontId="38" fillId="0" borderId="21" xfId="67" applyFont="1" applyFill="1" applyBorder="1" applyAlignment="1" applyProtection="1">
      <alignment horizontal="center" vertical="center" wrapText="1"/>
      <protection/>
    </xf>
    <xf numFmtId="0" fontId="13" fillId="0" borderId="38" xfId="67" applyFont="1" applyFill="1" applyBorder="1" applyAlignment="1" applyProtection="1">
      <alignment vertical="center" wrapText="1"/>
      <protection/>
    </xf>
    <xf numFmtId="174" fontId="9" fillId="0" borderId="36" xfId="66" applyNumberFormat="1" applyFont="1" applyFill="1" applyBorder="1" applyAlignment="1" applyProtection="1">
      <alignment horizontal="center" vertical="center"/>
      <protection/>
    </xf>
    <xf numFmtId="0" fontId="39" fillId="0" borderId="13" xfId="67" applyFont="1" applyFill="1" applyBorder="1" applyAlignment="1" applyProtection="1">
      <alignment horizontal="left" vertical="center" wrapText="1" indent="1"/>
      <protection/>
    </xf>
    <xf numFmtId="0" fontId="13" fillId="0" borderId="40" xfId="67" applyFont="1" applyFill="1" applyBorder="1" applyAlignment="1" applyProtection="1">
      <alignment vertical="center" wrapText="1"/>
      <protection/>
    </xf>
    <xf numFmtId="0" fontId="4" fillId="0" borderId="13" xfId="64" applyFont="1" applyBorder="1" applyAlignment="1">
      <alignment wrapText="1"/>
      <protection/>
    </xf>
    <xf numFmtId="0" fontId="4" fillId="0" borderId="64" xfId="64" applyFont="1" applyBorder="1" applyAlignment="1">
      <alignment wrapText="1"/>
      <protection/>
    </xf>
    <xf numFmtId="166" fontId="4" fillId="0" borderId="11" xfId="45" applyNumberFormat="1" applyFont="1" applyBorder="1" applyAlignment="1">
      <alignment/>
    </xf>
    <xf numFmtId="173" fontId="4" fillId="0" borderId="0" xfId="45" applyNumberFormat="1" applyFont="1" applyAlignment="1">
      <alignment/>
    </xf>
    <xf numFmtId="0" fontId="4" fillId="0" borderId="14" xfId="64" applyFont="1" applyBorder="1" applyAlignment="1">
      <alignment wrapText="1"/>
      <protection/>
    </xf>
    <xf numFmtId="14" fontId="5" fillId="0" borderId="18" xfId="64" applyNumberFormat="1" applyFont="1" applyBorder="1" applyAlignment="1">
      <alignment horizontal="center"/>
      <protection/>
    </xf>
    <xf numFmtId="0" fontId="5" fillId="0" borderId="0" xfId="64" applyFont="1" applyBorder="1" applyAlignment="1">
      <alignment vertical="center" wrapText="1"/>
      <protection/>
    </xf>
    <xf numFmtId="0" fontId="5" fillId="0" borderId="76" xfId="64" applyFont="1" applyBorder="1" applyAlignment="1">
      <alignment horizontal="center"/>
      <protection/>
    </xf>
    <xf numFmtId="166" fontId="5" fillId="0" borderId="47" xfId="45" applyNumberFormat="1" applyFont="1" applyBorder="1" applyAlignment="1">
      <alignment/>
    </xf>
    <xf numFmtId="0" fontId="5" fillId="0" borderId="35" xfId="0" applyFont="1" applyBorder="1" applyAlignment="1">
      <alignment horizontal="left" wrapText="1"/>
    </xf>
    <xf numFmtId="0" fontId="5" fillId="0" borderId="82" xfId="0" applyFont="1" applyBorder="1" applyAlignment="1">
      <alignment horizontal="left" wrapText="1"/>
    </xf>
    <xf numFmtId="0" fontId="3" fillId="0" borderId="8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165" fontId="3" fillId="2" borderId="45" xfId="41" applyNumberFormat="1" applyFont="1" applyFill="1" applyBorder="1" applyAlignment="1" applyProtection="1">
      <alignment/>
      <protection/>
    </xf>
    <xf numFmtId="165" fontId="4" fillId="2" borderId="45" xfId="41" applyNumberFormat="1" applyFont="1" applyFill="1" applyBorder="1" applyAlignment="1" applyProtection="1">
      <alignment vertical="center"/>
      <protection/>
    </xf>
    <xf numFmtId="165" fontId="4" fillId="2" borderId="49" xfId="41" applyNumberFormat="1" applyFont="1" applyFill="1" applyBorder="1" applyAlignment="1" applyProtection="1">
      <alignment vertical="center"/>
      <protection/>
    </xf>
    <xf numFmtId="165" fontId="4" fillId="2" borderId="49" xfId="41" applyNumberFormat="1" applyFont="1" applyFill="1" applyBorder="1" applyAlignment="1" applyProtection="1">
      <alignment/>
      <protection/>
    </xf>
    <xf numFmtId="165" fontId="5" fillId="0" borderId="49" xfId="41" applyNumberFormat="1" applyFont="1" applyFill="1" applyBorder="1" applyAlignment="1" applyProtection="1">
      <alignment/>
      <protection/>
    </xf>
    <xf numFmtId="165" fontId="4" fillId="0" borderId="49" xfId="41" applyNumberFormat="1" applyFont="1" applyFill="1" applyBorder="1" applyAlignment="1" applyProtection="1">
      <alignment vertical="center"/>
      <protection/>
    </xf>
    <xf numFmtId="165" fontId="4" fillId="0" borderId="85" xfId="41" applyNumberFormat="1" applyFont="1" applyFill="1" applyBorder="1" applyAlignment="1" applyProtection="1">
      <alignment/>
      <protection/>
    </xf>
    <xf numFmtId="165" fontId="4" fillId="2" borderId="85" xfId="41" applyNumberFormat="1" applyFont="1" applyFill="1" applyBorder="1" applyAlignment="1" applyProtection="1">
      <alignment/>
      <protection/>
    </xf>
    <xf numFmtId="165" fontId="4" fillId="2" borderId="11" xfId="41" applyNumberFormat="1" applyFont="1" applyFill="1" applyBorder="1" applyAlignment="1" applyProtection="1">
      <alignment/>
      <protection/>
    </xf>
    <xf numFmtId="165" fontId="4" fillId="0" borderId="86" xfId="41" applyNumberFormat="1" applyFont="1" applyFill="1" applyBorder="1" applyAlignment="1" applyProtection="1">
      <alignment/>
      <protection/>
    </xf>
    <xf numFmtId="0" fontId="5" fillId="0" borderId="25" xfId="0" applyFont="1" applyBorder="1" applyAlignment="1">
      <alignment horizontal="center" vertical="center"/>
    </xf>
    <xf numFmtId="165" fontId="4" fillId="0" borderId="50" xfId="41" applyNumberFormat="1" applyFont="1" applyFill="1" applyBorder="1" applyAlignment="1" applyProtection="1">
      <alignment/>
      <protection/>
    </xf>
    <xf numFmtId="165" fontId="5" fillId="2" borderId="11" xfId="41" applyNumberFormat="1" applyFont="1" applyFill="1" applyBorder="1" applyAlignment="1" applyProtection="1">
      <alignment/>
      <protection/>
    </xf>
    <xf numFmtId="0" fontId="5" fillId="0" borderId="87" xfId="0" applyFont="1" applyBorder="1" applyAlignment="1">
      <alignment horizontal="center"/>
    </xf>
    <xf numFmtId="165" fontId="4" fillId="0" borderId="10" xfId="41" applyNumberFormat="1" applyFont="1" applyFill="1" applyBorder="1" applyAlignment="1" applyProtection="1">
      <alignment/>
      <protection/>
    </xf>
    <xf numFmtId="165" fontId="4" fillId="2" borderId="35" xfId="41" applyNumberFormat="1" applyFont="1" applyFill="1" applyBorder="1" applyAlignment="1" applyProtection="1">
      <alignment/>
      <protection/>
    </xf>
    <xf numFmtId="165" fontId="4" fillId="0" borderId="15" xfId="41" applyNumberFormat="1" applyFont="1" applyFill="1" applyBorder="1" applyAlignment="1" applyProtection="1">
      <alignment/>
      <protection/>
    </xf>
    <xf numFmtId="165" fontId="4" fillId="0" borderId="12" xfId="41" applyNumberFormat="1" applyFont="1" applyFill="1" applyBorder="1" applyAlignment="1" applyProtection="1">
      <alignment/>
      <protection/>
    </xf>
    <xf numFmtId="165" fontId="5" fillId="0" borderId="11" xfId="41" applyNumberFormat="1" applyFont="1" applyFill="1" applyBorder="1" applyAlignment="1" applyProtection="1">
      <alignment vertical="center"/>
      <protection/>
    </xf>
    <xf numFmtId="165" fontId="2" fillId="0" borderId="88" xfId="41" applyNumberFormat="1" applyFont="1" applyFill="1" applyBorder="1" applyAlignment="1" applyProtection="1">
      <alignment/>
      <protection/>
    </xf>
    <xf numFmtId="0" fontId="5" fillId="0" borderId="81" xfId="0" applyFont="1" applyBorder="1" applyAlignment="1">
      <alignment horizontal="center"/>
    </xf>
    <xf numFmtId="165" fontId="4" fillId="2" borderId="0" xfId="41" applyNumberFormat="1" applyFont="1" applyFill="1" applyBorder="1" applyAlignment="1" applyProtection="1">
      <alignment/>
      <protection/>
    </xf>
    <xf numFmtId="165" fontId="3" fillId="2" borderId="11" xfId="41" applyNumberFormat="1" applyFont="1" applyFill="1" applyBorder="1" applyAlignment="1" applyProtection="1">
      <alignment/>
      <protection/>
    </xf>
    <xf numFmtId="0" fontId="5" fillId="0" borderId="89" xfId="0" applyFont="1" applyBorder="1" applyAlignment="1">
      <alignment horizontal="center"/>
    </xf>
    <xf numFmtId="165" fontId="5" fillId="0" borderId="90" xfId="41" applyNumberFormat="1" applyFont="1" applyFill="1" applyBorder="1" applyAlignment="1" applyProtection="1">
      <alignment/>
      <protection/>
    </xf>
    <xf numFmtId="165" fontId="4" fillId="0" borderId="45" xfId="41" applyNumberFormat="1" applyFont="1" applyFill="1" applyBorder="1" applyAlignment="1" applyProtection="1">
      <alignment vertical="center"/>
      <protection/>
    </xf>
    <xf numFmtId="165" fontId="4" fillId="0" borderId="11" xfId="41" applyNumberFormat="1" applyFont="1" applyFill="1" applyBorder="1" applyAlignment="1" applyProtection="1">
      <alignment vertical="center"/>
      <protection/>
    </xf>
    <xf numFmtId="0" fontId="5" fillId="0" borderId="91" xfId="0" applyFont="1" applyBorder="1" applyAlignment="1">
      <alignment horizontal="center"/>
    </xf>
    <xf numFmtId="165" fontId="4" fillId="0" borderId="85" xfId="41" applyNumberFormat="1" applyFont="1" applyFill="1" applyBorder="1" applyAlignment="1" applyProtection="1">
      <alignment vertical="center"/>
      <protection/>
    </xf>
    <xf numFmtId="0" fontId="5" fillId="0" borderId="59" xfId="0" applyFont="1" applyBorder="1" applyAlignment="1">
      <alignment horizontal="center"/>
    </xf>
    <xf numFmtId="165" fontId="5" fillId="0" borderId="10" xfId="41" applyNumberFormat="1" applyFont="1" applyFill="1" applyBorder="1" applyAlignment="1" applyProtection="1">
      <alignment vertical="center"/>
      <protection/>
    </xf>
    <xf numFmtId="0" fontId="2" fillId="0" borderId="92" xfId="0" applyFont="1" applyBorder="1" applyAlignment="1">
      <alignment/>
    </xf>
    <xf numFmtId="0" fontId="5" fillId="0" borderId="93" xfId="0" applyFont="1" applyBorder="1" applyAlignment="1">
      <alignment horizontal="center" wrapText="1"/>
    </xf>
    <xf numFmtId="165" fontId="4" fillId="0" borderId="94" xfId="41" applyNumberFormat="1" applyFont="1" applyFill="1" applyBorder="1" applyAlignment="1" applyProtection="1">
      <alignment/>
      <protection/>
    </xf>
    <xf numFmtId="165" fontId="4" fillId="0" borderId="46" xfId="41" applyNumberFormat="1" applyFont="1" applyFill="1" applyBorder="1" applyAlignment="1" applyProtection="1">
      <alignment/>
      <protection/>
    </xf>
    <xf numFmtId="165" fontId="4" fillId="0" borderId="53" xfId="41" applyNumberFormat="1" applyFont="1" applyFill="1" applyBorder="1" applyAlignment="1" applyProtection="1">
      <alignment/>
      <protection/>
    </xf>
    <xf numFmtId="165" fontId="4" fillId="0" borderId="0" xfId="41" applyNumberFormat="1" applyFont="1" applyFill="1" applyBorder="1" applyAlignment="1" applyProtection="1">
      <alignment/>
      <protection/>
    </xf>
    <xf numFmtId="165" fontId="5" fillId="0" borderId="49" xfId="41" applyNumberFormat="1" applyFont="1" applyFill="1" applyBorder="1" applyAlignment="1" applyProtection="1">
      <alignment vertical="center"/>
      <protection/>
    </xf>
    <xf numFmtId="165" fontId="4" fillId="0" borderId="54" xfId="41" applyNumberFormat="1" applyFont="1" applyFill="1" applyBorder="1" applyAlignment="1" applyProtection="1">
      <alignment/>
      <protection/>
    </xf>
    <xf numFmtId="0" fontId="2" fillId="0" borderId="67" xfId="0" applyFont="1" applyBorder="1" applyAlignment="1">
      <alignment/>
    </xf>
    <xf numFmtId="0" fontId="4" fillId="0" borderId="95" xfId="0" applyFont="1" applyBorder="1" applyAlignment="1">
      <alignment horizontal="left" wrapText="1" indent="2"/>
    </xf>
    <xf numFmtId="164" fontId="0" fillId="0" borderId="45" xfId="41" applyFill="1" applyBorder="1" applyAlignment="1" applyProtection="1">
      <alignment horizontal="left" indent="3"/>
      <protection/>
    </xf>
    <xf numFmtId="164" fontId="0" fillId="0" borderId="11" xfId="41" applyFill="1" applyBorder="1" applyAlignment="1" applyProtection="1">
      <alignment horizontal="left" indent="3"/>
      <protection/>
    </xf>
    <xf numFmtId="0" fontId="2" fillId="0" borderId="46" xfId="0" applyFont="1" applyBorder="1" applyAlignment="1">
      <alignment horizontal="left" indent="3"/>
    </xf>
    <xf numFmtId="0" fontId="5" fillId="0" borderId="96" xfId="0" applyFont="1" applyBorder="1" applyAlignment="1">
      <alignment horizontal="center" wrapText="1"/>
    </xf>
    <xf numFmtId="165" fontId="5" fillId="0" borderId="85" xfId="41" applyNumberFormat="1" applyFont="1" applyFill="1" applyBorder="1" applyAlignment="1" applyProtection="1">
      <alignment/>
      <protection/>
    </xf>
    <xf numFmtId="0" fontId="4" fillId="0" borderId="97" xfId="0" applyFont="1" applyBorder="1" applyAlignment="1">
      <alignment/>
    </xf>
    <xf numFmtId="0" fontId="5" fillId="0" borderId="28" xfId="0" applyFont="1" applyBorder="1" applyAlignment="1">
      <alignment horizontal="left" wrapText="1"/>
    </xf>
    <xf numFmtId="0" fontId="5" fillId="0" borderId="95" xfId="0" applyFont="1" applyBorder="1" applyAlignment="1">
      <alignment horizontal="left" wrapText="1"/>
    </xf>
    <xf numFmtId="0" fontId="4" fillId="0" borderId="49" xfId="0" applyFont="1" applyBorder="1" applyAlignment="1">
      <alignment/>
    </xf>
    <xf numFmtId="165" fontId="5" fillId="0" borderId="45" xfId="41" applyNumberFormat="1" applyFont="1" applyFill="1" applyBorder="1" applyAlignment="1" applyProtection="1">
      <alignment horizontal="center"/>
      <protection/>
    </xf>
    <xf numFmtId="165" fontId="4" fillId="0" borderId="45" xfId="41" applyNumberFormat="1" applyFont="1" applyFill="1" applyBorder="1" applyAlignment="1" applyProtection="1">
      <alignment horizontal="center"/>
      <protection/>
    </xf>
    <xf numFmtId="165" fontId="4" fillId="0" borderId="11" xfId="41" applyNumberFormat="1" applyFont="1" applyFill="1" applyBorder="1" applyAlignment="1" applyProtection="1">
      <alignment horizontal="center"/>
      <protection/>
    </xf>
    <xf numFmtId="165" fontId="5" fillId="0" borderId="11" xfId="41" applyNumberFormat="1" applyFont="1" applyFill="1" applyBorder="1" applyAlignment="1" applyProtection="1">
      <alignment horizontal="center"/>
      <protection/>
    </xf>
    <xf numFmtId="165" fontId="5" fillId="0" borderId="45" xfId="41" applyNumberFormat="1" applyFont="1" applyFill="1" applyBorder="1" applyAlignment="1" applyProtection="1">
      <alignment horizontal="left" wrapText="1"/>
      <protection/>
    </xf>
    <xf numFmtId="165" fontId="4" fillId="0" borderId="45" xfId="41" applyNumberFormat="1" applyFont="1" applyFill="1" applyBorder="1" applyAlignment="1" applyProtection="1">
      <alignment horizontal="left" wrapText="1"/>
      <protection/>
    </xf>
    <xf numFmtId="165" fontId="4" fillId="0" borderId="11" xfId="41" applyNumberFormat="1" applyFont="1" applyFill="1" applyBorder="1" applyAlignment="1" applyProtection="1">
      <alignment horizontal="left" wrapText="1"/>
      <protection/>
    </xf>
    <xf numFmtId="165" fontId="5" fillId="0" borderId="11" xfId="41" applyNumberFormat="1" applyFont="1" applyFill="1" applyBorder="1" applyAlignment="1" applyProtection="1">
      <alignment horizontal="left" wrapText="1"/>
      <protection/>
    </xf>
    <xf numFmtId="0" fontId="4" fillId="0" borderId="30" xfId="0" applyFont="1" applyBorder="1" applyAlignment="1">
      <alignment wrapText="1"/>
    </xf>
    <xf numFmtId="165" fontId="4" fillId="0" borderId="11" xfId="41" applyNumberFormat="1" applyFont="1" applyFill="1" applyBorder="1" applyAlignment="1" applyProtection="1">
      <alignment horizontal="left" vertical="center" wrapText="1"/>
      <protection/>
    </xf>
    <xf numFmtId="165" fontId="4" fillId="0" borderId="15" xfId="41" applyNumberFormat="1" applyFont="1" applyFill="1" applyBorder="1" applyAlignment="1" applyProtection="1">
      <alignment horizontal="left" wrapText="1"/>
      <protection/>
    </xf>
    <xf numFmtId="165" fontId="4" fillId="0" borderId="12" xfId="41" applyNumberFormat="1" applyFont="1" applyFill="1" applyBorder="1" applyAlignment="1" applyProtection="1">
      <alignment horizontal="left" wrapText="1"/>
      <protection/>
    </xf>
    <xf numFmtId="165" fontId="5" fillId="0" borderId="10" xfId="41" applyNumberFormat="1" applyFont="1" applyFill="1" applyBorder="1" applyAlignment="1" applyProtection="1">
      <alignment horizontal="left" wrapText="1"/>
      <protection/>
    </xf>
    <xf numFmtId="165" fontId="3" fillId="0" borderId="53" xfId="0" applyNumberFormat="1" applyFont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38" xfId="0" applyFont="1" applyBorder="1" applyAlignment="1">
      <alignment horizontal="center"/>
    </xf>
    <xf numFmtId="0" fontId="2" fillId="0" borderId="54" xfId="0" applyFont="1" applyBorder="1" applyAlignment="1">
      <alignment wrapText="1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/>
    </xf>
    <xf numFmtId="166" fontId="3" fillId="0" borderId="47" xfId="0" applyNumberFormat="1" applyFont="1" applyBorder="1" applyAlignment="1">
      <alignment/>
    </xf>
    <xf numFmtId="0" fontId="5" fillId="0" borderId="30" xfId="0" applyFont="1" applyBorder="1" applyAlignment="1">
      <alignment horizontal="left" wrapText="1"/>
    </xf>
    <xf numFmtId="0" fontId="4" fillId="0" borderId="45" xfId="0" applyFont="1" applyBorder="1" applyAlignment="1">
      <alignment/>
    </xf>
    <xf numFmtId="0" fontId="4" fillId="0" borderId="30" xfId="0" applyFont="1" applyBorder="1" applyAlignment="1">
      <alignment horizontal="left" wrapText="1"/>
    </xf>
    <xf numFmtId="165" fontId="4" fillId="0" borderId="53" xfId="41" applyNumberFormat="1" applyFont="1" applyFill="1" applyBorder="1" applyAlignment="1" applyProtection="1">
      <alignment horizontal="left" wrapText="1"/>
      <protection/>
    </xf>
    <xf numFmtId="0" fontId="4" fillId="0" borderId="53" xfId="0" applyFont="1" applyBorder="1" applyAlignment="1">
      <alignment/>
    </xf>
    <xf numFmtId="0" fontId="4" fillId="0" borderId="30" xfId="0" applyFont="1" applyBorder="1" applyAlignment="1">
      <alignment horizontal="left" indent="2"/>
    </xf>
    <xf numFmtId="165" fontId="5" fillId="0" borderId="98" xfId="41" applyNumberFormat="1" applyFont="1" applyFill="1" applyBorder="1" applyAlignment="1" applyProtection="1">
      <alignment horizontal="left" wrapText="1"/>
      <protection/>
    </xf>
    <xf numFmtId="0" fontId="2" fillId="0" borderId="55" xfId="0" applyFont="1" applyBorder="1" applyAlignment="1">
      <alignment/>
    </xf>
    <xf numFmtId="165" fontId="2" fillId="2" borderId="45" xfId="41" applyNumberFormat="1" applyFont="1" applyFill="1" applyBorder="1" applyAlignment="1" applyProtection="1">
      <alignment/>
      <protection/>
    </xf>
    <xf numFmtId="165" fontId="2" fillId="2" borderId="86" xfId="41" applyNumberFormat="1" applyFont="1" applyFill="1" applyBorder="1" applyAlignment="1" applyProtection="1">
      <alignment/>
      <protection/>
    </xf>
    <xf numFmtId="165" fontId="2" fillId="2" borderId="50" xfId="41" applyNumberFormat="1" applyFont="1" applyFill="1" applyBorder="1" applyAlignment="1" applyProtection="1">
      <alignment/>
      <protection/>
    </xf>
    <xf numFmtId="0" fontId="3" fillId="0" borderId="76" xfId="0" applyFont="1" applyBorder="1" applyAlignment="1">
      <alignment horizontal="center" vertical="center" wrapText="1"/>
    </xf>
    <xf numFmtId="165" fontId="2" fillId="0" borderId="45" xfId="41" applyNumberFormat="1" applyFont="1" applyFill="1" applyBorder="1" applyAlignment="1" applyProtection="1">
      <alignment vertical="center"/>
      <protection/>
    </xf>
    <xf numFmtId="165" fontId="2" fillId="0" borderId="50" xfId="41" applyNumberFormat="1" applyFont="1" applyFill="1" applyBorder="1" applyAlignment="1" applyProtection="1">
      <alignment vertical="center"/>
      <protection/>
    </xf>
    <xf numFmtId="165" fontId="3" fillId="0" borderId="49" xfId="41" applyNumberFormat="1" applyFont="1" applyFill="1" applyBorder="1" applyAlignment="1" applyProtection="1">
      <alignment vertical="center"/>
      <protection/>
    </xf>
    <xf numFmtId="165" fontId="2" fillId="0" borderId="53" xfId="0" applyNumberFormat="1" applyFont="1" applyBorder="1" applyAlignment="1">
      <alignment/>
    </xf>
    <xf numFmtId="165" fontId="3" fillId="0" borderId="88" xfId="41" applyNumberFormat="1" applyFont="1" applyFill="1" applyBorder="1" applyAlignment="1" applyProtection="1">
      <alignment horizontal="left" wrapText="1"/>
      <protection/>
    </xf>
    <xf numFmtId="166" fontId="3" fillId="0" borderId="18" xfId="41" applyNumberFormat="1" applyFont="1" applyFill="1" applyBorder="1" applyAlignment="1">
      <alignment horizontal="center" vertical="center" wrapText="1"/>
    </xf>
    <xf numFmtId="166" fontId="3" fillId="0" borderId="18" xfId="41" applyNumberFormat="1" applyFont="1" applyBorder="1" applyAlignment="1">
      <alignment/>
    </xf>
    <xf numFmtId="166" fontId="5" fillId="0" borderId="16" xfId="41" applyNumberFormat="1" applyFont="1" applyFill="1" applyBorder="1" applyAlignment="1">
      <alignment/>
    </xf>
    <xf numFmtId="166" fontId="4" fillId="2" borderId="53" xfId="41" applyNumberFormat="1" applyFont="1" applyFill="1" applyBorder="1" applyAlignment="1">
      <alignment/>
    </xf>
    <xf numFmtId="166" fontId="4" fillId="0" borderId="53" xfId="41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66" fontId="4" fillId="2" borderId="53" xfId="41" applyNumberFormat="1" applyFont="1" applyFill="1" applyBorder="1" applyAlignment="1">
      <alignment/>
    </xf>
    <xf numFmtId="166" fontId="4" fillId="0" borderId="54" xfId="41" applyNumberFormat="1" applyFont="1" applyFill="1" applyBorder="1" applyAlignment="1">
      <alignment/>
    </xf>
    <xf numFmtId="166" fontId="4" fillId="2" borderId="16" xfId="41" applyNumberFormat="1" applyFont="1" applyFill="1" applyBorder="1" applyAlignment="1">
      <alignment/>
    </xf>
    <xf numFmtId="166" fontId="4" fillId="2" borderId="54" xfId="41" applyNumberFormat="1" applyFont="1" applyFill="1" applyBorder="1" applyAlignment="1">
      <alignment/>
    </xf>
    <xf numFmtId="166" fontId="5" fillId="2" borderId="16" xfId="41" applyNumberFormat="1" applyFont="1" applyFill="1" applyBorder="1" applyAlignment="1">
      <alignment/>
    </xf>
    <xf numFmtId="166" fontId="5" fillId="0" borderId="53" xfId="41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166" fontId="4" fillId="2" borderId="16" xfId="41" applyNumberFormat="1" applyFont="1" applyFill="1" applyBorder="1" applyAlignment="1">
      <alignment/>
    </xf>
    <xf numFmtId="166" fontId="5" fillId="0" borderId="11" xfId="41" applyNumberFormat="1" applyFont="1" applyFill="1" applyBorder="1" applyAlignment="1">
      <alignment/>
    </xf>
    <xf numFmtId="166" fontId="5" fillId="0" borderId="54" xfId="41" applyNumberFormat="1" applyFont="1" applyFill="1" applyBorder="1" applyAlignment="1">
      <alignment/>
    </xf>
    <xf numFmtId="166" fontId="4" fillId="0" borderId="20" xfId="41" applyNumberFormat="1" applyFont="1" applyFill="1" applyBorder="1" applyAlignment="1">
      <alignment/>
    </xf>
    <xf numFmtId="166" fontId="4" fillId="2" borderId="20" xfId="41" applyNumberFormat="1" applyFont="1" applyFill="1" applyBorder="1" applyAlignment="1">
      <alignment/>
    </xf>
    <xf numFmtId="166" fontId="3" fillId="0" borderId="21" xfId="41" applyNumberFormat="1" applyFont="1" applyFill="1" applyBorder="1" applyAlignment="1">
      <alignment horizontal="center" vertical="center" wrapText="1"/>
    </xf>
    <xf numFmtId="166" fontId="3" fillId="0" borderId="42" xfId="41" applyNumberFormat="1" applyFont="1" applyFill="1" applyBorder="1" applyAlignment="1">
      <alignment/>
    </xf>
    <xf numFmtId="166" fontId="3" fillId="0" borderId="37" xfId="41" applyNumberFormat="1" applyFont="1" applyFill="1" applyBorder="1" applyAlignment="1">
      <alignment/>
    </xf>
    <xf numFmtId="166" fontId="3" fillId="0" borderId="21" xfId="41" applyNumberFormat="1" applyFont="1" applyFill="1" applyBorder="1" applyAlignment="1">
      <alignment/>
    </xf>
    <xf numFmtId="10" fontId="2" fillId="0" borderId="11" xfId="76" applyNumberFormat="1" applyFont="1" applyFill="1" applyBorder="1" applyAlignment="1">
      <alignment vertical="center" wrapText="1"/>
    </xf>
    <xf numFmtId="172" fontId="2" fillId="0" borderId="11" xfId="76" applyNumberFormat="1" applyFont="1" applyFill="1" applyBorder="1" applyAlignment="1">
      <alignment vertical="center" wrapText="1"/>
    </xf>
    <xf numFmtId="166" fontId="2" fillId="0" borderId="69" xfId="41" applyNumberFormat="1" applyFont="1" applyFill="1" applyBorder="1" applyAlignment="1">
      <alignment horizontal="right"/>
    </xf>
    <xf numFmtId="166" fontId="3" fillId="0" borderId="15" xfId="41" applyNumberFormat="1" applyFont="1" applyFill="1" applyBorder="1" applyAlignment="1">
      <alignment/>
    </xf>
    <xf numFmtId="166" fontId="2" fillId="0" borderId="15" xfId="41" applyNumberFormat="1" applyFont="1" applyFill="1" applyBorder="1" applyAlignment="1">
      <alignment/>
    </xf>
    <xf numFmtId="0" fontId="0" fillId="0" borderId="37" xfId="0" applyBorder="1" applyAlignment="1">
      <alignment/>
    </xf>
    <xf numFmtId="0" fontId="2" fillId="0" borderId="37" xfId="0" applyFont="1" applyFill="1" applyBorder="1" applyAlignment="1">
      <alignment/>
    </xf>
    <xf numFmtId="0" fontId="2" fillId="0" borderId="21" xfId="0" applyFont="1" applyBorder="1" applyAlignment="1">
      <alignment/>
    </xf>
    <xf numFmtId="167" fontId="2" fillId="0" borderId="11" xfId="41" applyNumberFormat="1" applyFont="1" applyFill="1" applyBorder="1" applyAlignment="1">
      <alignment horizontal="left" wrapText="1" indent="1"/>
    </xf>
    <xf numFmtId="10" fontId="3" fillId="0" borderId="12" xfId="76" applyNumberFormat="1" applyFont="1" applyFill="1" applyBorder="1" applyAlignment="1">
      <alignment/>
    </xf>
    <xf numFmtId="0" fontId="3" fillId="0" borderId="38" xfId="0" applyFont="1" applyFill="1" applyBorder="1" applyAlignment="1">
      <alignment vertical="top" wrapText="1"/>
    </xf>
    <xf numFmtId="3" fontId="3" fillId="0" borderId="36" xfId="0" applyNumberFormat="1" applyFont="1" applyFill="1" applyBorder="1" applyAlignment="1">
      <alignment/>
    </xf>
    <xf numFmtId="9" fontId="2" fillId="0" borderId="37" xfId="76" applyNumberFormat="1" applyFont="1" applyBorder="1" applyAlignment="1">
      <alignment/>
    </xf>
    <xf numFmtId="10" fontId="2" fillId="0" borderId="37" xfId="76" applyNumberFormat="1" applyFont="1" applyBorder="1" applyAlignment="1">
      <alignment/>
    </xf>
    <xf numFmtId="10" fontId="2" fillId="0" borderId="44" xfId="76" applyNumberFormat="1" applyFont="1" applyBorder="1" applyAlignment="1">
      <alignment/>
    </xf>
    <xf numFmtId="165" fontId="3" fillId="0" borderId="18" xfId="41" applyNumberFormat="1" applyFont="1" applyFill="1" applyBorder="1" applyAlignment="1" applyProtection="1">
      <alignment horizontal="left" wrapText="1"/>
      <protection/>
    </xf>
    <xf numFmtId="165" fontId="3" fillId="0" borderId="11" xfId="41" applyNumberFormat="1" applyFont="1" applyFill="1" applyBorder="1" applyAlignment="1" applyProtection="1">
      <alignment horizontal="center"/>
      <protection/>
    </xf>
    <xf numFmtId="165" fontId="3" fillId="0" borderId="99" xfId="41" applyNumberFormat="1" applyFont="1" applyFill="1" applyBorder="1" applyAlignment="1" applyProtection="1">
      <alignment horizontal="center"/>
      <protection/>
    </xf>
    <xf numFmtId="165" fontId="3" fillId="0" borderId="45" xfId="41" applyNumberFormat="1" applyFont="1" applyFill="1" applyBorder="1" applyAlignment="1" applyProtection="1">
      <alignment horizontal="center"/>
      <protection/>
    </xf>
    <xf numFmtId="165" fontId="2" fillId="0" borderId="11" xfId="41" applyNumberFormat="1" applyFont="1" applyFill="1" applyBorder="1" applyAlignment="1" applyProtection="1">
      <alignment horizontal="center"/>
      <protection/>
    </xf>
    <xf numFmtId="165" fontId="3" fillId="0" borderId="12" xfId="41" applyNumberFormat="1" applyFont="1" applyFill="1" applyBorder="1" applyAlignment="1" applyProtection="1">
      <alignment horizontal="center"/>
      <protection/>
    </xf>
    <xf numFmtId="165" fontId="2" fillId="0" borderId="100" xfId="0" applyNumberFormat="1" applyFont="1" applyBorder="1" applyAlignment="1">
      <alignment/>
    </xf>
    <xf numFmtId="165" fontId="2" fillId="0" borderId="34" xfId="41" applyNumberFormat="1" applyFont="1" applyFill="1" applyBorder="1" applyAlignment="1" applyProtection="1">
      <alignment horizontal="center"/>
      <protection/>
    </xf>
    <xf numFmtId="165" fontId="2" fillId="0" borderId="46" xfId="41" applyNumberFormat="1" applyFont="1" applyFill="1" applyBorder="1" applyAlignment="1" applyProtection="1">
      <alignment horizontal="center"/>
      <protection/>
    </xf>
    <xf numFmtId="9" fontId="2" fillId="0" borderId="37" xfId="76" applyFont="1" applyBorder="1" applyAlignment="1">
      <alignment/>
    </xf>
    <xf numFmtId="9" fontId="2" fillId="0" borderId="53" xfId="76" applyFont="1" applyFill="1" applyBorder="1" applyAlignment="1">
      <alignment/>
    </xf>
    <xf numFmtId="0" fontId="9" fillId="25" borderId="38" xfId="0" applyFont="1" applyFill="1" applyBorder="1" applyAlignment="1">
      <alignment wrapText="1"/>
    </xf>
    <xf numFmtId="0" fontId="9" fillId="25" borderId="14" xfId="0" applyFont="1" applyFill="1" applyBorder="1" applyAlignment="1">
      <alignment wrapText="1"/>
    </xf>
    <xf numFmtId="0" fontId="9" fillId="25" borderId="13" xfId="0" applyFont="1" applyFill="1" applyBorder="1" applyAlignment="1">
      <alignment horizontal="left" wrapText="1" indent="1"/>
    </xf>
    <xf numFmtId="0" fontId="9" fillId="25" borderId="13" xfId="0" applyFont="1" applyFill="1" applyBorder="1" applyAlignment="1">
      <alignment wrapText="1"/>
    </xf>
    <xf numFmtId="0" fontId="9" fillId="25" borderId="64" xfId="0" applyFont="1" applyFill="1" applyBorder="1" applyAlignment="1">
      <alignment wrapText="1"/>
    </xf>
    <xf numFmtId="0" fontId="9" fillId="25" borderId="78" xfId="0" applyFont="1" applyFill="1" applyBorder="1" applyAlignment="1">
      <alignment wrapText="1"/>
    </xf>
    <xf numFmtId="0" fontId="9" fillId="25" borderId="13" xfId="0" applyFont="1" applyFill="1" applyBorder="1" applyAlignment="1">
      <alignment horizontal="left" vertical="center" wrapText="1"/>
    </xf>
    <xf numFmtId="9" fontId="2" fillId="0" borderId="37" xfId="76" applyNumberFormat="1" applyFont="1" applyFill="1" applyBorder="1" applyAlignment="1">
      <alignment/>
    </xf>
    <xf numFmtId="0" fontId="9" fillId="25" borderId="14" xfId="0" applyFont="1" applyFill="1" applyBorder="1" applyAlignment="1">
      <alignment horizontal="left" vertical="center" wrapText="1"/>
    </xf>
    <xf numFmtId="0" fontId="9" fillId="25" borderId="13" xfId="0" applyFont="1" applyFill="1" applyBorder="1" applyAlignment="1">
      <alignment horizontal="left" vertical="center" wrapText="1" indent="1"/>
    </xf>
    <xf numFmtId="165" fontId="3" fillId="25" borderId="98" xfId="41" applyNumberFormat="1" applyFont="1" applyFill="1" applyBorder="1" applyAlignment="1" applyProtection="1">
      <alignment/>
      <protection/>
    </xf>
    <xf numFmtId="9" fontId="3" fillId="0" borderId="37" xfId="76" applyFont="1" applyBorder="1" applyAlignment="1">
      <alignment/>
    </xf>
    <xf numFmtId="10" fontId="3" fillId="0" borderId="37" xfId="76" applyNumberFormat="1" applyFont="1" applyBorder="1" applyAlignment="1">
      <alignment/>
    </xf>
    <xf numFmtId="10" fontId="2" fillId="0" borderId="37" xfId="76" applyNumberFormat="1" applyFont="1" applyBorder="1" applyAlignment="1">
      <alignment horizontal="center" vertical="center"/>
    </xf>
    <xf numFmtId="9" fontId="2" fillId="0" borderId="37" xfId="76" applyNumberFormat="1" applyFont="1" applyBorder="1" applyAlignment="1">
      <alignment horizontal="center" vertical="center"/>
    </xf>
    <xf numFmtId="165" fontId="2" fillId="2" borderId="49" xfId="41" applyNumberFormat="1" applyFont="1" applyFill="1" applyBorder="1" applyAlignment="1" applyProtection="1">
      <alignment vertical="center"/>
      <protection/>
    </xf>
    <xf numFmtId="165" fontId="5" fillId="25" borderId="98" xfId="41" applyNumberFormat="1" applyFont="1" applyFill="1" applyBorder="1" applyAlignment="1" applyProtection="1">
      <alignment/>
      <protection/>
    </xf>
    <xf numFmtId="165" fontId="2" fillId="2" borderId="11" xfId="41" applyNumberFormat="1" applyFont="1" applyFill="1" applyBorder="1" applyAlignment="1" applyProtection="1">
      <alignment/>
      <protection/>
    </xf>
    <xf numFmtId="10" fontId="3" fillId="0" borderId="16" xfId="76" applyNumberFormat="1" applyFont="1" applyFill="1" applyBorder="1" applyAlignment="1">
      <alignment/>
    </xf>
    <xf numFmtId="10" fontId="2" fillId="0" borderId="16" xfId="76" applyNumberFormat="1" applyFont="1" applyFill="1" applyBorder="1" applyAlignment="1">
      <alignment/>
    </xf>
    <xf numFmtId="166" fontId="2" fillId="0" borderId="42" xfId="41" applyNumberFormat="1" applyFont="1" applyFill="1" applyBorder="1" applyAlignment="1">
      <alignment/>
    </xf>
    <xf numFmtId="0" fontId="9" fillId="0" borderId="53" xfId="0" applyFont="1" applyBorder="1" applyAlignment="1">
      <alignment vertical="center" wrapText="1"/>
    </xf>
    <xf numFmtId="166" fontId="3" fillId="25" borderId="53" xfId="41" applyNumberFormat="1" applyFont="1" applyFill="1" applyBorder="1" applyAlignment="1">
      <alignment/>
    </xf>
    <xf numFmtId="166" fontId="3" fillId="25" borderId="20" xfId="41" applyNumberFormat="1" applyFont="1" applyFill="1" applyBorder="1" applyAlignment="1">
      <alignment/>
    </xf>
    <xf numFmtId="10" fontId="3" fillId="0" borderId="52" xfId="76" applyNumberFormat="1" applyFont="1" applyFill="1" applyBorder="1" applyAlignment="1">
      <alignment/>
    </xf>
    <xf numFmtId="10" fontId="3" fillId="0" borderId="16" xfId="76" applyNumberFormat="1" applyFont="1" applyFill="1" applyBorder="1" applyAlignment="1">
      <alignment/>
    </xf>
    <xf numFmtId="166" fontId="3" fillId="0" borderId="16" xfId="41" applyNumberFormat="1" applyFont="1" applyFill="1" applyBorder="1" applyAlignment="1">
      <alignment/>
    </xf>
    <xf numFmtId="166" fontId="3" fillId="0" borderId="42" xfId="41" applyNumberFormat="1" applyFont="1" applyFill="1" applyBorder="1" applyAlignment="1">
      <alignment/>
    </xf>
    <xf numFmtId="10" fontId="2" fillId="0" borderId="16" xfId="76" applyNumberFormat="1" applyFont="1" applyFill="1" applyBorder="1" applyAlignment="1">
      <alignment/>
    </xf>
    <xf numFmtId="166" fontId="2" fillId="2" borderId="53" xfId="41" applyNumberFormat="1" applyFont="1" applyFill="1" applyBorder="1" applyAlignment="1">
      <alignment/>
    </xf>
    <xf numFmtId="166" fontId="2" fillId="0" borderId="42" xfId="41" applyNumberFormat="1" applyFont="1" applyFill="1" applyBorder="1" applyAlignment="1">
      <alignment/>
    </xf>
    <xf numFmtId="0" fontId="2" fillId="2" borderId="11" xfId="0" applyFont="1" applyFill="1" applyBorder="1" applyAlignment="1">
      <alignment/>
    </xf>
    <xf numFmtId="166" fontId="2" fillId="2" borderId="54" xfId="41" applyNumberFormat="1" applyFont="1" applyFill="1" applyBorder="1" applyAlignment="1">
      <alignment/>
    </xf>
    <xf numFmtId="166" fontId="3" fillId="2" borderId="16" xfId="41" applyNumberFormat="1" applyFont="1" applyFill="1" applyBorder="1" applyAlignment="1">
      <alignment/>
    </xf>
    <xf numFmtId="166" fontId="2" fillId="0" borderId="20" xfId="41" applyNumberFormat="1" applyFont="1" applyFill="1" applyBorder="1" applyAlignment="1">
      <alignment/>
    </xf>
    <xf numFmtId="166" fontId="3" fillId="2" borderId="42" xfId="41" applyNumberFormat="1" applyFont="1" applyFill="1" applyBorder="1" applyAlignment="1">
      <alignment/>
    </xf>
    <xf numFmtId="10" fontId="2" fillId="0" borderId="52" xfId="76" applyNumberFormat="1" applyFont="1" applyFill="1" applyBorder="1" applyAlignment="1">
      <alignment/>
    </xf>
    <xf numFmtId="166" fontId="2" fillId="25" borderId="10" xfId="41" applyNumberFormat="1" applyFont="1" applyFill="1" applyBorder="1" applyAlignment="1">
      <alignment wrapText="1"/>
    </xf>
    <xf numFmtId="3" fontId="40" fillId="0" borderId="10" xfId="67" applyNumberFormat="1" applyFont="1" applyFill="1" applyBorder="1" applyProtection="1">
      <alignment/>
      <protection locked="0"/>
    </xf>
    <xf numFmtId="3" fontId="40" fillId="0" borderId="42" xfId="67" applyNumberFormat="1" applyFont="1" applyFill="1" applyBorder="1" applyProtection="1">
      <alignment/>
      <protection locked="0"/>
    </xf>
    <xf numFmtId="3" fontId="40" fillId="0" borderId="11" xfId="67" applyNumberFormat="1" applyFont="1" applyFill="1" applyBorder="1" applyProtection="1">
      <alignment/>
      <protection locked="0"/>
    </xf>
    <xf numFmtId="3" fontId="40" fillId="0" borderId="37" xfId="67" applyNumberFormat="1" applyFont="1" applyFill="1" applyBorder="1" applyProtection="1">
      <alignment/>
      <protection locked="0"/>
    </xf>
    <xf numFmtId="3" fontId="40" fillId="0" borderId="12" xfId="67" applyNumberFormat="1" applyFont="1" applyFill="1" applyBorder="1" applyProtection="1">
      <alignment/>
      <protection locked="0"/>
    </xf>
    <xf numFmtId="3" fontId="40" fillId="0" borderId="44" xfId="67" applyNumberFormat="1" applyFont="1" applyFill="1" applyBorder="1" applyProtection="1">
      <alignment/>
      <protection locked="0"/>
    </xf>
    <xf numFmtId="175" fontId="41" fillId="0" borderId="48" xfId="66" applyNumberFormat="1" applyFont="1" applyFill="1" applyBorder="1" applyAlignment="1" applyProtection="1">
      <alignment vertical="center"/>
      <protection/>
    </xf>
    <xf numFmtId="3" fontId="40" fillId="0" borderId="101" xfId="67" applyNumberFormat="1" applyFont="1" applyFill="1" applyBorder="1">
      <alignment/>
      <protection/>
    </xf>
    <xf numFmtId="188" fontId="0" fillId="0" borderId="0" xfId="0" applyNumberFormat="1" applyAlignment="1">
      <alignment/>
    </xf>
    <xf numFmtId="0" fontId="39" fillId="0" borderId="40" xfId="67" applyFont="1" applyFill="1" applyBorder="1" applyAlignment="1" applyProtection="1">
      <alignment horizontal="left" vertical="center" wrapText="1" indent="1"/>
      <protection/>
    </xf>
    <xf numFmtId="9" fontId="2" fillId="0" borderId="44" xfId="76" applyFont="1" applyBorder="1" applyAlignment="1">
      <alignment/>
    </xf>
    <xf numFmtId="9" fontId="2" fillId="0" borderId="42" xfId="76" applyFont="1" applyBorder="1" applyAlignment="1">
      <alignment/>
    </xf>
    <xf numFmtId="165" fontId="2" fillId="2" borderId="11" xfId="41" applyNumberFormat="1" applyFont="1" applyFill="1" applyBorder="1" applyAlignment="1" applyProtection="1">
      <alignment vertical="center"/>
      <protection/>
    </xf>
    <xf numFmtId="165" fontId="4" fillId="2" borderId="11" xfId="41" applyNumberFormat="1" applyFont="1" applyFill="1" applyBorder="1" applyAlignment="1" applyProtection="1">
      <alignment vertical="center"/>
      <protection/>
    </xf>
    <xf numFmtId="0" fontId="5" fillId="0" borderId="28" xfId="0" applyFont="1" applyBorder="1" applyAlignment="1">
      <alignment horizontal="center" vertical="center"/>
    </xf>
    <xf numFmtId="165" fontId="4" fillId="0" borderId="88" xfId="41" applyNumberFormat="1" applyFont="1" applyFill="1" applyBorder="1" applyAlignment="1" applyProtection="1">
      <alignment/>
      <protection/>
    </xf>
    <xf numFmtId="165" fontId="3" fillId="25" borderId="11" xfId="41" applyNumberFormat="1" applyFont="1" applyFill="1" applyBorder="1" applyAlignment="1" applyProtection="1">
      <alignment/>
      <protection/>
    </xf>
    <xf numFmtId="165" fontId="5" fillId="0" borderId="10" xfId="41" applyNumberFormat="1" applyFont="1" applyFill="1" applyBorder="1" applyAlignment="1" applyProtection="1">
      <alignment/>
      <protection/>
    </xf>
    <xf numFmtId="165" fontId="5" fillId="2" borderId="10" xfId="41" applyNumberFormat="1" applyFont="1" applyFill="1" applyBorder="1" applyAlignment="1" applyProtection="1">
      <alignment/>
      <protection/>
    </xf>
    <xf numFmtId="165" fontId="3" fillId="2" borderId="10" xfId="41" applyNumberFormat="1" applyFont="1" applyFill="1" applyBorder="1" applyAlignment="1" applyProtection="1">
      <alignment/>
      <protection/>
    </xf>
    <xf numFmtId="165" fontId="3" fillId="2" borderId="35" xfId="41" applyNumberFormat="1" applyFont="1" applyFill="1" applyBorder="1" applyAlignment="1" applyProtection="1">
      <alignment/>
      <protection/>
    </xf>
    <xf numFmtId="165" fontId="3" fillId="0" borderId="11" xfId="41" applyNumberFormat="1" applyFont="1" applyFill="1" applyBorder="1" applyAlignment="1" applyProtection="1">
      <alignment vertical="center"/>
      <protection/>
    </xf>
    <xf numFmtId="10" fontId="3" fillId="0" borderId="37" xfId="76" applyNumberFormat="1" applyFont="1" applyBorder="1" applyAlignment="1">
      <alignment vertical="center"/>
    </xf>
    <xf numFmtId="0" fontId="4" fillId="25" borderId="13" xfId="0" applyFont="1" applyFill="1" applyBorder="1" applyAlignment="1">
      <alignment horizontal="center" vertical="center"/>
    </xf>
    <xf numFmtId="166" fontId="4" fillId="25" borderId="11" xfId="41" applyNumberFormat="1" applyFont="1" applyFill="1" applyBorder="1" applyAlignment="1">
      <alignment horizontal="center" vertical="center"/>
    </xf>
    <xf numFmtId="0" fontId="5" fillId="25" borderId="21" xfId="0" applyFont="1" applyFill="1" applyBorder="1" applyAlignment="1">
      <alignment horizontal="center" vertical="center" wrapText="1"/>
    </xf>
    <xf numFmtId="166" fontId="4" fillId="25" borderId="42" xfId="41" applyNumberFormat="1" applyFont="1" applyFill="1" applyBorder="1" applyAlignment="1">
      <alignment horizontal="center" vertical="center"/>
    </xf>
    <xf numFmtId="0" fontId="39" fillId="0" borderId="38" xfId="67" applyFont="1" applyFill="1" applyBorder="1" applyAlignment="1" applyProtection="1">
      <alignment horizontal="left" vertical="center" wrapText="1" indent="1"/>
      <protection/>
    </xf>
    <xf numFmtId="188" fontId="3" fillId="25" borderId="36" xfId="67" applyNumberFormat="1" applyFont="1" applyFill="1" applyBorder="1" applyAlignment="1" applyProtection="1">
      <alignment horizontal="right" vertical="center" wrapText="1"/>
      <protection locked="0"/>
    </xf>
    <xf numFmtId="188" fontId="3" fillId="25" borderId="65" xfId="67" applyNumberFormat="1" applyFont="1" applyFill="1" applyBorder="1" applyAlignment="1" applyProtection="1">
      <alignment horizontal="right" vertical="center" wrapText="1"/>
      <protection locked="0"/>
    </xf>
    <xf numFmtId="188" fontId="3" fillId="25" borderId="11" xfId="67" applyNumberFormat="1" applyFont="1" applyFill="1" applyBorder="1" applyAlignment="1" applyProtection="1">
      <alignment horizontal="right" vertical="center" wrapText="1"/>
      <protection/>
    </xf>
    <xf numFmtId="188" fontId="3" fillId="0" borderId="11" xfId="67" applyNumberFormat="1" applyFont="1" applyFill="1" applyBorder="1" applyAlignment="1" applyProtection="1">
      <alignment horizontal="right" vertical="center" wrapText="1"/>
      <protection locked="0"/>
    </xf>
    <xf numFmtId="188" fontId="3" fillId="0" borderId="37" xfId="67" applyNumberFormat="1" applyFont="1" applyFill="1" applyBorder="1" applyAlignment="1" applyProtection="1">
      <alignment horizontal="right" vertical="center" wrapText="1"/>
      <protection locked="0"/>
    </xf>
    <xf numFmtId="188" fontId="2" fillId="0" borderId="11" xfId="67" applyNumberFormat="1" applyFont="1" applyFill="1" applyBorder="1" applyAlignment="1" applyProtection="1">
      <alignment horizontal="right" vertical="center" wrapText="1"/>
      <protection locked="0"/>
    </xf>
    <xf numFmtId="188" fontId="2" fillId="0" borderId="37" xfId="67" applyNumberFormat="1" applyFont="1" applyFill="1" applyBorder="1" applyAlignment="1" applyProtection="1">
      <alignment horizontal="right" vertical="center" wrapText="1"/>
      <protection locked="0"/>
    </xf>
    <xf numFmtId="188" fontId="2" fillId="25" borderId="11" xfId="67" applyNumberFormat="1" applyFont="1" applyFill="1" applyBorder="1" applyAlignment="1" applyProtection="1">
      <alignment horizontal="right" vertical="center" wrapText="1"/>
      <protection/>
    </xf>
    <xf numFmtId="188" fontId="2" fillId="25" borderId="37" xfId="67" applyNumberFormat="1" applyFont="1" applyFill="1" applyBorder="1" applyAlignment="1" applyProtection="1">
      <alignment horizontal="right" vertical="center" wrapText="1"/>
      <protection/>
    </xf>
    <xf numFmtId="188" fontId="2" fillId="0" borderId="11" xfId="67" applyNumberFormat="1" applyFont="1" applyFill="1" applyBorder="1" applyAlignment="1" applyProtection="1">
      <alignment horizontal="right" vertical="center" wrapText="1"/>
      <protection/>
    </xf>
    <xf numFmtId="188" fontId="2" fillId="0" borderId="37" xfId="67" applyNumberFormat="1" applyFont="1" applyFill="1" applyBorder="1" applyAlignment="1" applyProtection="1">
      <alignment horizontal="right" vertical="center" wrapText="1"/>
      <protection/>
    </xf>
    <xf numFmtId="188" fontId="2" fillId="25" borderId="37" xfId="67" applyNumberFormat="1" applyFont="1" applyFill="1" applyBorder="1" applyAlignment="1" applyProtection="1">
      <alignment horizontal="right" vertical="center" wrapText="1"/>
      <protection locked="0"/>
    </xf>
    <xf numFmtId="188" fontId="2" fillId="0" borderId="18" xfId="67" applyNumberFormat="1" applyFont="1" applyFill="1" applyBorder="1" applyAlignment="1" applyProtection="1">
      <alignment horizontal="right" vertical="center" wrapText="1"/>
      <protection locked="0"/>
    </xf>
    <xf numFmtId="188" fontId="2" fillId="0" borderId="21" xfId="67" applyNumberFormat="1" applyFont="1" applyFill="1" applyBorder="1" applyAlignment="1" applyProtection="1">
      <alignment horizontal="right" vertical="center" wrapText="1"/>
      <protection locked="0"/>
    </xf>
    <xf numFmtId="188" fontId="2" fillId="0" borderId="36" xfId="67" applyNumberFormat="1" applyFont="1" applyFill="1" applyBorder="1" applyAlignment="1" applyProtection="1">
      <alignment horizontal="right" vertical="center" wrapText="1"/>
      <protection locked="0"/>
    </xf>
    <xf numFmtId="188" fontId="2" fillId="0" borderId="65" xfId="67" applyNumberFormat="1" applyFont="1" applyFill="1" applyBorder="1" applyAlignment="1" applyProtection="1">
      <alignment horizontal="right" vertical="center" wrapText="1"/>
      <protection locked="0"/>
    </xf>
    <xf numFmtId="188" fontId="3" fillId="0" borderId="18" xfId="67" applyNumberFormat="1" applyFont="1" applyFill="1" applyBorder="1" applyAlignment="1" applyProtection="1">
      <alignment horizontal="right" vertical="center" wrapText="1"/>
      <protection/>
    </xf>
    <xf numFmtId="188" fontId="3" fillId="0" borderId="21" xfId="67" applyNumberFormat="1" applyFont="1" applyFill="1" applyBorder="1" applyAlignment="1" applyProtection="1">
      <alignment horizontal="right" vertical="center" wrapText="1"/>
      <protection/>
    </xf>
    <xf numFmtId="9" fontId="3" fillId="0" borderId="37" xfId="76" applyNumberFormat="1" applyFont="1" applyBorder="1" applyAlignment="1">
      <alignment/>
    </xf>
    <xf numFmtId="9" fontId="3" fillId="0" borderId="21" xfId="76" applyNumberFormat="1" applyFont="1" applyBorder="1" applyAlignment="1">
      <alignment/>
    </xf>
    <xf numFmtId="175" fontId="42" fillId="0" borderId="56" xfId="66" applyNumberFormat="1" applyFont="1" applyFill="1" applyBorder="1" applyAlignment="1" applyProtection="1">
      <alignment horizontal="right" vertical="center"/>
      <protection/>
    </xf>
    <xf numFmtId="175" fontId="42" fillId="0" borderId="102" xfId="66" applyNumberFormat="1" applyFont="1" applyFill="1" applyBorder="1" applyAlignment="1" applyProtection="1">
      <alignment horizontal="right" vertical="center"/>
      <protection/>
    </xf>
    <xf numFmtId="175" fontId="41" fillId="0" borderId="48" xfId="66" applyNumberFormat="1" applyFont="1" applyFill="1" applyBorder="1" applyAlignment="1" applyProtection="1">
      <alignment horizontal="right" vertical="center"/>
      <protection/>
    </xf>
    <xf numFmtId="175" fontId="42" fillId="0" borderId="37" xfId="66" applyNumberFormat="1" applyFont="1" applyFill="1" applyBorder="1" applyAlignment="1" applyProtection="1">
      <alignment horizontal="right" vertical="center"/>
      <protection/>
    </xf>
    <xf numFmtId="0" fontId="9" fillId="0" borderId="22" xfId="0" applyFont="1" applyFill="1" applyBorder="1" applyAlignment="1">
      <alignment horizontal="center" wrapText="1"/>
    </xf>
    <xf numFmtId="0" fontId="9" fillId="0" borderId="52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9" fillId="0" borderId="102" xfId="0" applyFont="1" applyFill="1" applyBorder="1" applyAlignment="1">
      <alignment horizontal="center" wrapText="1"/>
    </xf>
    <xf numFmtId="0" fontId="2" fillId="0" borderId="13" xfId="64" applyFont="1" applyFill="1" applyBorder="1" applyAlignment="1">
      <alignment vertical="center" wrapText="1"/>
      <protection/>
    </xf>
    <xf numFmtId="0" fontId="2" fillId="0" borderId="11" xfId="64" applyFont="1" applyBorder="1" applyAlignment="1">
      <alignment vertical="center" wrapText="1"/>
      <protection/>
    </xf>
    <xf numFmtId="0" fontId="2" fillId="0" borderId="13" xfId="64" applyFont="1" applyBorder="1" applyAlignment="1">
      <alignment vertical="center" wrapText="1"/>
      <protection/>
    </xf>
    <xf numFmtId="0" fontId="2" fillId="0" borderId="13" xfId="64" applyFont="1" applyBorder="1" applyAlignment="1">
      <alignment horizontal="left" vertical="center" wrapText="1"/>
      <protection/>
    </xf>
    <xf numFmtId="0" fontId="3" fillId="0" borderId="36" xfId="64" applyFont="1" applyBorder="1" applyAlignment="1">
      <alignment vertical="center"/>
      <protection/>
    </xf>
    <xf numFmtId="166" fontId="3" fillId="0" borderId="36" xfId="45" applyNumberFormat="1" applyFont="1" applyBorder="1" applyAlignment="1">
      <alignment vertical="center"/>
    </xf>
    <xf numFmtId="166" fontId="3" fillId="0" borderId="65" xfId="45" applyNumberFormat="1" applyFont="1" applyBorder="1" applyAlignment="1">
      <alignment vertical="center"/>
    </xf>
    <xf numFmtId="166" fontId="2" fillId="0" borderId="11" xfId="45" applyNumberFormat="1" applyFont="1" applyBorder="1" applyAlignment="1">
      <alignment vertical="center"/>
    </xf>
    <xf numFmtId="166" fontId="2" fillId="0" borderId="37" xfId="45" applyNumberFormat="1" applyFont="1" applyBorder="1" applyAlignment="1">
      <alignment vertical="center"/>
    </xf>
    <xf numFmtId="166" fontId="3" fillId="0" borderId="11" xfId="45" applyNumberFormat="1" applyFont="1" applyBorder="1" applyAlignment="1">
      <alignment vertical="center"/>
    </xf>
    <xf numFmtId="166" fontId="2" fillId="0" borderId="53" xfId="45" applyNumberFormat="1" applyFont="1" applyBorder="1" applyAlignment="1">
      <alignment vertical="center"/>
    </xf>
    <xf numFmtId="0" fontId="3" fillId="0" borderId="11" xfId="64" applyFont="1" applyBorder="1" applyAlignment="1">
      <alignment vertical="center" wrapText="1"/>
      <protection/>
    </xf>
    <xf numFmtId="166" fontId="3" fillId="0" borderId="11" xfId="0" applyNumberFormat="1" applyFont="1" applyBorder="1" applyAlignment="1">
      <alignment vertical="center"/>
    </xf>
    <xf numFmtId="166" fontId="3" fillId="0" borderId="37" xfId="0" applyNumberFormat="1" applyFont="1" applyBorder="1" applyAlignment="1">
      <alignment vertical="center"/>
    </xf>
    <xf numFmtId="0" fontId="2" fillId="0" borderId="11" xfId="64" applyFont="1" applyFill="1" applyBorder="1" applyAlignment="1">
      <alignment vertical="center" wrapText="1"/>
      <protection/>
    </xf>
    <xf numFmtId="0" fontId="2" fillId="0" borderId="11" xfId="0" applyFont="1" applyBorder="1" applyAlignment="1">
      <alignment vertical="center"/>
    </xf>
    <xf numFmtId="166" fontId="3" fillId="0" borderId="37" xfId="45" applyNumberFormat="1" applyFont="1" applyBorder="1" applyAlignment="1">
      <alignment vertical="center"/>
    </xf>
    <xf numFmtId="0" fontId="2" fillId="0" borderId="53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left" wrapText="1" indent="1"/>
    </xf>
    <xf numFmtId="0" fontId="4" fillId="0" borderId="103" xfId="0" applyFont="1" applyFill="1" applyBorder="1" applyAlignment="1">
      <alignment horizontal="left" wrapText="1" indent="1"/>
    </xf>
    <xf numFmtId="0" fontId="4" fillId="0" borderId="57" xfId="0" applyFont="1" applyFill="1" applyBorder="1" applyAlignment="1">
      <alignment horizontal="left" wrapText="1" indent="1"/>
    </xf>
    <xf numFmtId="0" fontId="4" fillId="0" borderId="11" xfId="0" applyFont="1" applyFill="1" applyBorder="1" applyAlignment="1">
      <alignment horizontal="left" wrapText="1" indent="1"/>
    </xf>
    <xf numFmtId="0" fontId="4" fillId="0" borderId="104" xfId="0" applyFont="1" applyFill="1" applyBorder="1" applyAlignment="1">
      <alignment horizontal="left" wrapText="1" indent="1"/>
    </xf>
    <xf numFmtId="0" fontId="5" fillId="0" borderId="27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 indent="1"/>
    </xf>
    <xf numFmtId="0" fontId="4" fillId="0" borderId="96" xfId="0" applyFont="1" applyBorder="1" applyAlignment="1">
      <alignment horizontal="left" wrapText="1" indent="1"/>
    </xf>
    <xf numFmtId="165" fontId="4" fillId="0" borderId="10" xfId="41" applyNumberFormat="1" applyFont="1" applyFill="1" applyBorder="1" applyAlignment="1" applyProtection="1">
      <alignment vertical="center"/>
      <protection/>
    </xf>
    <xf numFmtId="165" fontId="2" fillId="0" borderId="49" xfId="41" applyNumberFormat="1" applyFont="1" applyFill="1" applyBorder="1" applyAlignment="1" applyProtection="1">
      <alignment vertical="center"/>
      <protection/>
    </xf>
    <xf numFmtId="165" fontId="2" fillId="0" borderId="11" xfId="41" applyNumberFormat="1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>
      <alignment horizontal="center"/>
    </xf>
    <xf numFmtId="0" fontId="5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horizontal="left" wrapText="1" indent="1"/>
    </xf>
    <xf numFmtId="0" fontId="5" fillId="0" borderId="26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1" fontId="2" fillId="0" borderId="13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0" fontId="3" fillId="0" borderId="76" xfId="0" applyFont="1" applyBorder="1" applyAlignment="1">
      <alignment/>
    </xf>
    <xf numFmtId="166" fontId="3" fillId="0" borderId="48" xfId="41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9" fillId="25" borderId="14" xfId="0" applyFont="1" applyFill="1" applyBorder="1" applyAlignment="1">
      <alignment horizontal="left" vertical="center" wrapText="1" indent="1"/>
    </xf>
    <xf numFmtId="0" fontId="9" fillId="25" borderId="64" xfId="0" applyFont="1" applyFill="1" applyBorder="1" applyAlignment="1">
      <alignment horizontal="left" vertical="center" wrapText="1" indent="1"/>
    </xf>
    <xf numFmtId="0" fontId="9" fillId="0" borderId="64" xfId="0" applyFont="1" applyBorder="1" applyAlignment="1">
      <alignment horizontal="left" vertical="center" wrapText="1" indent="1"/>
    </xf>
    <xf numFmtId="0" fontId="9" fillId="25" borderId="13" xfId="0" applyFont="1" applyFill="1" applyBorder="1" applyAlignment="1">
      <alignment horizontal="left" indent="1"/>
    </xf>
    <xf numFmtId="0" fontId="9" fillId="25" borderId="64" xfId="0" applyFont="1" applyFill="1" applyBorder="1" applyAlignment="1">
      <alignment horizontal="left" wrapText="1" indent="1"/>
    </xf>
    <xf numFmtId="0" fontId="9" fillId="0" borderId="13" xfId="0" applyFont="1" applyFill="1" applyBorder="1" applyAlignment="1">
      <alignment horizontal="left" wrapText="1" indent="1"/>
    </xf>
    <xf numFmtId="0" fontId="9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 wrapText="1"/>
    </xf>
    <xf numFmtId="1" fontId="3" fillId="0" borderId="41" xfId="41" applyNumberFormat="1" applyFont="1" applyBorder="1" applyAlignment="1">
      <alignment/>
    </xf>
    <xf numFmtId="171" fontId="2" fillId="0" borderId="11" xfId="76" applyNumberFormat="1" applyFont="1" applyFill="1" applyBorder="1" applyAlignment="1">
      <alignment/>
    </xf>
    <xf numFmtId="0" fontId="4" fillId="0" borderId="4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3" fontId="2" fillId="0" borderId="53" xfId="0" applyNumberFormat="1" applyFont="1" applyFill="1" applyBorder="1" applyAlignment="1">
      <alignment/>
    </xf>
    <xf numFmtId="0" fontId="4" fillId="0" borderId="105" xfId="0" applyFont="1" applyBorder="1" applyAlignment="1">
      <alignment horizontal="left" wrapText="1" indent="1"/>
    </xf>
    <xf numFmtId="0" fontId="5" fillId="0" borderId="11" xfId="0" applyFont="1" applyBorder="1" applyAlignment="1">
      <alignment horizontal="center" wrapText="1"/>
    </xf>
    <xf numFmtId="165" fontId="5" fillId="25" borderId="11" xfId="41" applyNumberFormat="1" applyFont="1" applyFill="1" applyBorder="1" applyAlignment="1" applyProtection="1">
      <alignment/>
      <protection/>
    </xf>
    <xf numFmtId="165" fontId="3" fillId="2" borderId="61" xfId="41" applyNumberFormat="1" applyFont="1" applyFill="1" applyBorder="1" applyAlignment="1" applyProtection="1">
      <alignment/>
      <protection/>
    </xf>
    <xf numFmtId="165" fontId="2" fillId="2" borderId="0" xfId="41" applyNumberFormat="1" applyFont="1" applyFill="1" applyBorder="1" applyAlignment="1" applyProtection="1">
      <alignment/>
      <protection/>
    </xf>
    <xf numFmtId="165" fontId="4" fillId="2" borderId="12" xfId="41" applyNumberFormat="1" applyFont="1" applyFill="1" applyBorder="1" applyAlignment="1" applyProtection="1">
      <alignment/>
      <protection/>
    </xf>
    <xf numFmtId="0" fontId="4" fillId="0" borderId="15" xfId="0" applyFont="1" applyBorder="1" applyAlignment="1">
      <alignment horizontal="left" wrapText="1" indent="1"/>
    </xf>
    <xf numFmtId="165" fontId="4" fillId="2" borderId="10" xfId="41" applyNumberFormat="1" applyFont="1" applyFill="1" applyBorder="1" applyAlignment="1" applyProtection="1">
      <alignment/>
      <protection/>
    </xf>
    <xf numFmtId="165" fontId="2" fillId="0" borderId="15" xfId="41" applyNumberFormat="1" applyFont="1" applyFill="1" applyBorder="1" applyAlignment="1" applyProtection="1">
      <alignment/>
      <protection/>
    </xf>
    <xf numFmtId="165" fontId="3" fillId="0" borderId="54" xfId="41" applyNumberFormat="1" applyFont="1" applyFill="1" applyBorder="1" applyAlignment="1" applyProtection="1">
      <alignment/>
      <protection/>
    </xf>
    <xf numFmtId="0" fontId="4" fillId="0" borderId="33" xfId="0" applyFont="1" applyBorder="1" applyAlignment="1">
      <alignment horizontal="left" wrapText="1"/>
    </xf>
    <xf numFmtId="165" fontId="2" fillId="0" borderId="50" xfId="41" applyNumberFormat="1" applyFont="1" applyFill="1" applyBorder="1" applyAlignment="1" applyProtection="1">
      <alignment horizontal="center"/>
      <protection/>
    </xf>
    <xf numFmtId="165" fontId="2" fillId="0" borderId="12" xfId="41" applyNumberFormat="1" applyFont="1" applyFill="1" applyBorder="1" applyAlignment="1" applyProtection="1">
      <alignment horizontal="center"/>
      <protection/>
    </xf>
    <xf numFmtId="0" fontId="5" fillId="0" borderId="39" xfId="0" applyFont="1" applyBorder="1" applyAlignment="1">
      <alignment horizontal="center" wrapText="1"/>
    </xf>
    <xf numFmtId="165" fontId="3" fillId="0" borderId="85" xfId="41" applyNumberFormat="1" applyFont="1" applyFill="1" applyBorder="1" applyAlignment="1" applyProtection="1">
      <alignment horizontal="center"/>
      <protection/>
    </xf>
    <xf numFmtId="165" fontId="3" fillId="0" borderId="106" xfId="41" applyNumberFormat="1" applyFont="1" applyFill="1" applyBorder="1" applyAlignment="1" applyProtection="1">
      <alignment horizontal="center"/>
      <protection/>
    </xf>
    <xf numFmtId="165" fontId="3" fillId="0" borderId="15" xfId="41" applyNumberFormat="1" applyFont="1" applyFill="1" applyBorder="1" applyAlignment="1" applyProtection="1">
      <alignment horizontal="center"/>
      <protection/>
    </xf>
    <xf numFmtId="0" fontId="4" fillId="0" borderId="11" xfId="0" applyFont="1" applyBorder="1" applyAlignment="1">
      <alignment horizontal="left" wrapText="1"/>
    </xf>
    <xf numFmtId="0" fontId="4" fillId="0" borderId="30" xfId="0" applyFont="1" applyFill="1" applyBorder="1" applyAlignment="1">
      <alignment horizontal="left" wrapText="1" indent="2"/>
    </xf>
    <xf numFmtId="0" fontId="9" fillId="25" borderId="14" xfId="0" applyFont="1" applyFill="1" applyBorder="1" applyAlignment="1">
      <alignment horizontal="left" wrapText="1" indent="1"/>
    </xf>
    <xf numFmtId="0" fontId="9" fillId="25" borderId="13" xfId="0" applyFont="1" applyFill="1" applyBorder="1" applyAlignment="1">
      <alignment horizontal="left" wrapText="1" indent="2"/>
    </xf>
    <xf numFmtId="166" fontId="2" fillId="0" borderId="67" xfId="41" applyNumberFormat="1" applyFont="1" applyFill="1" applyBorder="1" applyAlignment="1">
      <alignment/>
    </xf>
    <xf numFmtId="0" fontId="8" fillId="0" borderId="13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 indent="1"/>
    </xf>
    <xf numFmtId="0" fontId="10" fillId="0" borderId="13" xfId="0" applyFont="1" applyBorder="1" applyAlignment="1">
      <alignment horizontal="left" indent="1"/>
    </xf>
    <xf numFmtId="0" fontId="10" fillId="0" borderId="13" xfId="0" applyFont="1" applyFill="1" applyBorder="1" applyAlignment="1">
      <alignment horizontal="left" wrapText="1" indent="1"/>
    </xf>
    <xf numFmtId="0" fontId="10" fillId="0" borderId="40" xfId="0" applyFont="1" applyFill="1" applyBorder="1" applyAlignment="1">
      <alignment horizontal="left" wrapText="1" indent="1"/>
    </xf>
    <xf numFmtId="0" fontId="8" fillId="0" borderId="14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 indent="1"/>
    </xf>
    <xf numFmtId="0" fontId="2" fillId="0" borderId="13" xfId="0" applyFont="1" applyFill="1" applyBorder="1" applyAlignment="1">
      <alignment horizontal="left" vertical="top" wrapText="1" indent="1"/>
    </xf>
    <xf numFmtId="0" fontId="10" fillId="0" borderId="14" xfId="0" applyFont="1" applyBorder="1" applyAlignment="1">
      <alignment horizontal="left" indent="1"/>
    </xf>
    <xf numFmtId="3" fontId="2" fillId="0" borderId="36" xfId="0" applyNumberFormat="1" applyFont="1" applyFill="1" applyBorder="1" applyAlignment="1">
      <alignment/>
    </xf>
    <xf numFmtId="0" fontId="0" fillId="0" borderId="65" xfId="0" applyBorder="1" applyAlignment="1">
      <alignment/>
    </xf>
    <xf numFmtId="0" fontId="2" fillId="0" borderId="40" xfId="0" applyFont="1" applyFill="1" applyBorder="1" applyAlignment="1">
      <alignment horizontal="left" vertical="top" wrapText="1" indent="1"/>
    </xf>
    <xf numFmtId="0" fontId="2" fillId="0" borderId="38" xfId="0" applyFont="1" applyFill="1" applyBorder="1" applyAlignment="1">
      <alignment horizontal="left" vertical="top" wrapText="1"/>
    </xf>
    <xf numFmtId="0" fontId="2" fillId="0" borderId="65" xfId="0" applyFont="1" applyBorder="1" applyAlignment="1">
      <alignment/>
    </xf>
    <xf numFmtId="3" fontId="3" fillId="0" borderId="65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0" fontId="8" fillId="0" borderId="38" xfId="0" applyFont="1" applyFill="1" applyBorder="1" applyAlignment="1">
      <alignment horizontal="left" vertical="center" wrapText="1"/>
    </xf>
    <xf numFmtId="165" fontId="3" fillId="0" borderId="36" xfId="41" applyNumberFormat="1" applyFont="1" applyFill="1" applyBorder="1" applyAlignment="1">
      <alignment horizontal="left" vertical="center" wrapText="1"/>
    </xf>
    <xf numFmtId="165" fontId="3" fillId="0" borderId="65" xfId="41" applyNumberFormat="1" applyFont="1" applyFill="1" applyBorder="1" applyAlignment="1">
      <alignment horizontal="left" vertical="center" wrapText="1"/>
    </xf>
    <xf numFmtId="165" fontId="3" fillId="0" borderId="42" xfId="41" applyNumberFormat="1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wrapText="1"/>
    </xf>
    <xf numFmtId="166" fontId="2" fillId="0" borderId="80" xfId="41" applyNumberFormat="1" applyFont="1" applyFill="1" applyBorder="1" applyAlignment="1">
      <alignment horizontal="right"/>
    </xf>
    <xf numFmtId="166" fontId="2" fillId="0" borderId="80" xfId="41" applyNumberFormat="1" applyFont="1" applyFill="1" applyBorder="1" applyAlignment="1">
      <alignment/>
    </xf>
    <xf numFmtId="166" fontId="3" fillId="0" borderId="36" xfId="41" applyNumberFormat="1" applyFont="1" applyFill="1" applyBorder="1" applyAlignment="1">
      <alignment/>
    </xf>
    <xf numFmtId="166" fontId="2" fillId="0" borderId="79" xfId="41" applyNumberFormat="1" applyFont="1" applyFill="1" applyBorder="1" applyAlignment="1">
      <alignment/>
    </xf>
    <xf numFmtId="165" fontId="2" fillId="2" borderId="45" xfId="41" applyNumberFormat="1" applyFont="1" applyFill="1" applyBorder="1" applyAlignment="1" applyProtection="1">
      <alignment vertical="center"/>
      <protection/>
    </xf>
    <xf numFmtId="9" fontId="2" fillId="0" borderId="37" xfId="76" applyFont="1" applyBorder="1" applyAlignment="1">
      <alignment vertical="center"/>
    </xf>
    <xf numFmtId="9" fontId="3" fillId="0" borderId="37" xfId="76" applyFont="1" applyBorder="1" applyAlignment="1">
      <alignment vertical="center"/>
    </xf>
    <xf numFmtId="165" fontId="4" fillId="0" borderId="45" xfId="41" applyNumberFormat="1" applyFont="1" applyFill="1" applyBorder="1" applyAlignment="1" applyProtection="1">
      <alignment horizontal="center" vertical="center"/>
      <protection/>
    </xf>
    <xf numFmtId="165" fontId="4" fillId="0" borderId="11" xfId="41" applyNumberFormat="1" applyFont="1" applyFill="1" applyBorder="1" applyAlignment="1" applyProtection="1">
      <alignment horizontal="center" vertical="center"/>
      <protection/>
    </xf>
    <xf numFmtId="165" fontId="2" fillId="0" borderId="46" xfId="41" applyNumberFormat="1" applyFont="1" applyFill="1" applyBorder="1" applyAlignment="1" applyProtection="1">
      <alignment horizontal="center" vertical="center"/>
      <protection/>
    </xf>
    <xf numFmtId="165" fontId="2" fillId="0" borderId="53" xfId="0" applyNumberFormat="1" applyFont="1" applyBorder="1" applyAlignment="1">
      <alignment vertical="center"/>
    </xf>
    <xf numFmtId="165" fontId="2" fillId="0" borderId="11" xfId="41" applyNumberFormat="1" applyFont="1" applyFill="1" applyBorder="1" applyAlignment="1" applyProtection="1">
      <alignment horizontal="center" vertical="center"/>
      <protection/>
    </xf>
    <xf numFmtId="165" fontId="5" fillId="0" borderId="45" xfId="41" applyNumberFormat="1" applyFont="1" applyFill="1" applyBorder="1" applyAlignment="1" applyProtection="1">
      <alignment horizontal="center" vertical="center"/>
      <protection/>
    </xf>
    <xf numFmtId="165" fontId="3" fillId="0" borderId="45" xfId="41" applyNumberFormat="1" applyFont="1" applyFill="1" applyBorder="1" applyAlignment="1" applyProtection="1">
      <alignment horizontal="center" vertical="center"/>
      <protection/>
    </xf>
    <xf numFmtId="0" fontId="2" fillId="0" borderId="46" xfId="0" applyFont="1" applyBorder="1" applyAlignment="1">
      <alignment vertical="center"/>
    </xf>
    <xf numFmtId="165" fontId="2" fillId="0" borderId="61" xfId="0" applyNumberFormat="1" applyFont="1" applyBorder="1" applyAlignment="1">
      <alignment/>
    </xf>
    <xf numFmtId="9" fontId="3" fillId="0" borderId="37" xfId="76" applyNumberFormat="1" applyFont="1" applyBorder="1" applyAlignment="1">
      <alignment horizontal="center" vertical="center"/>
    </xf>
    <xf numFmtId="9" fontId="2" fillId="0" borderId="37" xfId="76" applyNumberFormat="1" applyFont="1" applyBorder="1" applyAlignment="1">
      <alignment vertical="center"/>
    </xf>
    <xf numFmtId="10" fontId="2" fillId="0" borderId="37" xfId="76" applyNumberFormat="1" applyFont="1" applyBorder="1" applyAlignment="1">
      <alignment vertical="center"/>
    </xf>
    <xf numFmtId="165" fontId="4" fillId="0" borderId="107" xfId="41" applyNumberFormat="1" applyFont="1" applyFill="1" applyBorder="1" applyAlignment="1" applyProtection="1">
      <alignment vertical="center"/>
      <protection/>
    </xf>
    <xf numFmtId="165" fontId="2" fillId="0" borderId="107" xfId="41" applyNumberFormat="1" applyFont="1" applyFill="1" applyBorder="1" applyAlignment="1" applyProtection="1">
      <alignment vertical="center"/>
      <protection/>
    </xf>
    <xf numFmtId="165" fontId="2" fillId="0" borderId="86" xfId="41" applyNumberFormat="1" applyFont="1" applyFill="1" applyBorder="1" applyAlignment="1" applyProtection="1">
      <alignment vertical="center"/>
      <protection/>
    </xf>
    <xf numFmtId="165" fontId="4" fillId="0" borderId="16" xfId="41" applyNumberFormat="1" applyFont="1" applyFill="1" applyBorder="1" applyAlignment="1" applyProtection="1">
      <alignment vertical="center"/>
      <protection/>
    </xf>
    <xf numFmtId="165" fontId="2" fillId="0" borderId="10" xfId="41" applyNumberFormat="1" applyFont="1" applyFill="1" applyBorder="1" applyAlignment="1" applyProtection="1">
      <alignment vertical="center"/>
      <protection/>
    </xf>
    <xf numFmtId="0" fontId="4" fillId="0" borderId="65" xfId="0" applyFont="1" applyBorder="1" applyAlignment="1">
      <alignment/>
    </xf>
    <xf numFmtId="165" fontId="4" fillId="0" borderId="45" xfId="41" applyNumberFormat="1" applyFont="1" applyFill="1" applyBorder="1" applyAlignment="1" applyProtection="1">
      <alignment horizontal="left" vertical="center" wrapText="1"/>
      <protection/>
    </xf>
    <xf numFmtId="165" fontId="4" fillId="0" borderId="53" xfId="41" applyNumberFormat="1" applyFont="1" applyFill="1" applyBorder="1" applyAlignment="1" applyProtection="1">
      <alignment horizontal="left" vertical="center" wrapText="1"/>
      <protection/>
    </xf>
    <xf numFmtId="165" fontId="2" fillId="0" borderId="11" xfId="41" applyNumberFormat="1" applyFont="1" applyFill="1" applyBorder="1" applyAlignment="1" applyProtection="1">
      <alignment horizontal="left" vertical="center" wrapText="1"/>
      <protection/>
    </xf>
    <xf numFmtId="165" fontId="2" fillId="0" borderId="34" xfId="41" applyNumberFormat="1" applyFont="1" applyFill="1" applyBorder="1" applyAlignment="1" applyProtection="1">
      <alignment horizontal="left" vertical="center" wrapText="1"/>
      <protection/>
    </xf>
    <xf numFmtId="1" fontId="2" fillId="0" borderId="0" xfId="0" applyNumberFormat="1" applyFont="1" applyAlignment="1">
      <alignment/>
    </xf>
    <xf numFmtId="0" fontId="7" fillId="0" borderId="24" xfId="0" applyFont="1" applyFill="1" applyBorder="1" applyAlignment="1">
      <alignment horizontal="center"/>
    </xf>
    <xf numFmtId="172" fontId="3" fillId="0" borderId="18" xfId="76" applyNumberFormat="1" applyFont="1" applyFill="1" applyBorder="1" applyAlignment="1">
      <alignment/>
    </xf>
    <xf numFmtId="1" fontId="2" fillId="0" borderId="55" xfId="41" applyNumberFormat="1" applyFont="1" applyFill="1" applyBorder="1" applyAlignment="1">
      <alignment/>
    </xf>
    <xf numFmtId="1" fontId="2" fillId="0" borderId="65" xfId="41" applyNumberFormat="1" applyFont="1" applyFill="1" applyBorder="1" applyAlignment="1">
      <alignment/>
    </xf>
    <xf numFmtId="0" fontId="3" fillId="0" borderId="79" xfId="0" applyFont="1" applyFill="1" applyBorder="1" applyAlignment="1">
      <alignment vertical="center" wrapText="1"/>
    </xf>
    <xf numFmtId="9" fontId="3" fillId="0" borderId="37" xfId="76" applyNumberFormat="1" applyFont="1" applyFill="1" applyBorder="1" applyAlignment="1">
      <alignment vertical="center" wrapText="1"/>
    </xf>
    <xf numFmtId="9" fontId="2" fillId="0" borderId="11" xfId="76" applyNumberFormat="1" applyFont="1" applyFill="1" applyBorder="1" applyAlignment="1">
      <alignment vertical="center" wrapText="1"/>
    </xf>
    <xf numFmtId="9" fontId="2" fillId="0" borderId="53" xfId="76" applyFont="1" applyFill="1" applyBorder="1" applyAlignment="1">
      <alignment vertical="center" wrapText="1"/>
    </xf>
    <xf numFmtId="0" fontId="9" fillId="25" borderId="38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vertical="center" wrapText="1"/>
    </xf>
    <xf numFmtId="165" fontId="2" fillId="2" borderId="34" xfId="41" applyNumberFormat="1" applyFont="1" applyFill="1" applyBorder="1" applyAlignment="1" applyProtection="1">
      <alignment vertical="center"/>
      <protection/>
    </xf>
    <xf numFmtId="165" fontId="2" fillId="0" borderId="45" xfId="41" applyNumberFormat="1" applyFont="1" applyFill="1" applyBorder="1" applyAlignment="1" applyProtection="1">
      <alignment horizontal="center"/>
      <protection/>
    </xf>
    <xf numFmtId="172" fontId="3" fillId="0" borderId="37" xfId="76" applyNumberFormat="1" applyFont="1" applyBorder="1" applyAlignment="1">
      <alignment/>
    </xf>
    <xf numFmtId="0" fontId="4" fillId="0" borderId="108" xfId="0" applyFont="1" applyFill="1" applyBorder="1" applyAlignment="1">
      <alignment/>
    </xf>
    <xf numFmtId="0" fontId="4" fillId="0" borderId="80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9" fontId="2" fillId="0" borderId="20" xfId="76" applyNumberFormat="1" applyFont="1" applyFill="1" applyBorder="1" applyAlignment="1">
      <alignment/>
    </xf>
    <xf numFmtId="9" fontId="2" fillId="0" borderId="53" xfId="76" applyNumberFormat="1" applyFont="1" applyFill="1" applyBorder="1" applyAlignment="1">
      <alignment/>
    </xf>
    <xf numFmtId="9" fontId="2" fillId="0" borderId="54" xfId="76" applyNumberFormat="1" applyFont="1" applyFill="1" applyBorder="1" applyAlignment="1">
      <alignment/>
    </xf>
    <xf numFmtId="9" fontId="3" fillId="0" borderId="20" xfId="76" applyNumberFormat="1" applyFont="1" applyFill="1" applyBorder="1" applyAlignment="1">
      <alignment/>
    </xf>
    <xf numFmtId="9" fontId="3" fillId="0" borderId="21" xfId="76" applyNumberFormat="1" applyFont="1" applyFill="1" applyBorder="1" applyAlignment="1">
      <alignment/>
    </xf>
    <xf numFmtId="9" fontId="2" fillId="0" borderId="68" xfId="76" applyNumberFormat="1" applyFont="1" applyFill="1" applyBorder="1" applyAlignment="1">
      <alignment/>
    </xf>
    <xf numFmtId="165" fontId="4" fillId="0" borderId="92" xfId="41" applyNumberFormat="1" applyFont="1" applyFill="1" applyBorder="1" applyAlignment="1" applyProtection="1">
      <alignment/>
      <protection/>
    </xf>
    <xf numFmtId="0" fontId="5" fillId="0" borderId="9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3" fillId="2" borderId="49" xfId="41" applyNumberFormat="1" applyFont="1" applyFill="1" applyBorder="1" applyAlignment="1" applyProtection="1">
      <alignment vertical="center"/>
      <protection/>
    </xf>
    <xf numFmtId="10" fontId="3" fillId="0" borderId="42" xfId="76" applyNumberFormat="1" applyFont="1" applyBorder="1" applyAlignment="1">
      <alignment vertical="center"/>
    </xf>
    <xf numFmtId="166" fontId="5" fillId="0" borderId="16" xfId="41" applyNumberFormat="1" applyFont="1" applyFill="1" applyBorder="1" applyAlignment="1">
      <alignment/>
    </xf>
    <xf numFmtId="10" fontId="3" fillId="0" borderId="53" xfId="76" applyNumberFormat="1" applyFont="1" applyFill="1" applyBorder="1" applyAlignment="1">
      <alignment/>
    </xf>
    <xf numFmtId="166" fontId="3" fillId="0" borderId="37" xfId="41" applyNumberFormat="1" applyFont="1" applyFill="1" applyBorder="1" applyAlignment="1">
      <alignment/>
    </xf>
    <xf numFmtId="9" fontId="2" fillId="0" borderId="16" xfId="76" applyNumberFormat="1" applyFont="1" applyFill="1" applyBorder="1" applyAlignment="1">
      <alignment/>
    </xf>
    <xf numFmtId="166" fontId="2" fillId="25" borderId="53" xfId="41" applyNumberFormat="1" applyFont="1" applyFill="1" applyBorder="1" applyAlignment="1">
      <alignment vertical="center"/>
    </xf>
    <xf numFmtId="166" fontId="2" fillId="0" borderId="11" xfId="41" applyNumberFormat="1" applyFont="1" applyFill="1" applyBorder="1" applyAlignment="1">
      <alignment vertical="center"/>
    </xf>
    <xf numFmtId="166" fontId="2" fillId="0" borderId="42" xfId="41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165" fontId="5" fillId="0" borderId="0" xfId="41" applyNumberFormat="1" applyFont="1" applyFill="1" applyBorder="1" applyAlignment="1" applyProtection="1">
      <alignment horizontal="left" wrapText="1"/>
      <protection/>
    </xf>
    <xf numFmtId="165" fontId="3" fillId="0" borderId="0" xfId="41" applyNumberFormat="1" applyFont="1" applyFill="1" applyBorder="1" applyAlignment="1" applyProtection="1">
      <alignment horizontal="left" wrapText="1"/>
      <protection/>
    </xf>
    <xf numFmtId="9" fontId="3" fillId="0" borderId="0" xfId="76" applyNumberFormat="1" applyFont="1" applyBorder="1" applyAlignment="1">
      <alignment/>
    </xf>
    <xf numFmtId="0" fontId="4" fillId="0" borderId="14" xfId="64" applyFont="1" applyBorder="1" applyAlignment="1">
      <alignment horizontal="center" vertical="center"/>
      <protection/>
    </xf>
    <xf numFmtId="0" fontId="4" fillId="25" borderId="10" xfId="64" applyFont="1" applyFill="1" applyBorder="1" applyAlignment="1">
      <alignment horizontal="left" vertical="center" wrapText="1"/>
      <protection/>
    </xf>
    <xf numFmtId="166" fontId="4" fillId="0" borderId="10" xfId="45" applyNumberFormat="1" applyFont="1" applyBorder="1" applyAlignment="1">
      <alignment horizontal="center" vertical="center"/>
    </xf>
    <xf numFmtId="166" fontId="4" fillId="0" borderId="42" xfId="45" applyNumberFormat="1" applyFont="1" applyBorder="1" applyAlignment="1">
      <alignment horizontal="center" vertical="center"/>
    </xf>
    <xf numFmtId="0" fontId="4" fillId="0" borderId="13" xfId="64" applyFont="1" applyBorder="1" applyAlignment="1">
      <alignment horizontal="center" vertical="center"/>
      <protection/>
    </xf>
    <xf numFmtId="0" fontId="4" fillId="25" borderId="11" xfId="64" applyFont="1" applyFill="1" applyBorder="1" applyAlignment="1">
      <alignment horizontal="left" vertical="center" wrapText="1"/>
      <protection/>
    </xf>
    <xf numFmtId="166" fontId="4" fillId="0" borderId="11" xfId="45" applyNumberFormat="1" applyFont="1" applyBorder="1" applyAlignment="1">
      <alignment horizontal="center" vertical="center"/>
    </xf>
    <xf numFmtId="166" fontId="4" fillId="0" borderId="37" xfId="45" applyNumberFormat="1" applyFont="1" applyBorder="1" applyAlignment="1">
      <alignment horizontal="center" vertical="center"/>
    </xf>
    <xf numFmtId="166" fontId="4" fillId="25" borderId="11" xfId="45" applyNumberFormat="1" applyFont="1" applyFill="1" applyBorder="1" applyAlignment="1">
      <alignment horizontal="center" vertical="center"/>
    </xf>
    <xf numFmtId="0" fontId="4" fillId="25" borderId="12" xfId="64" applyFont="1" applyFill="1" applyBorder="1" applyAlignment="1">
      <alignment vertical="center" wrapText="1"/>
      <protection/>
    </xf>
    <xf numFmtId="0" fontId="4" fillId="0" borderId="64" xfId="64" applyFont="1" applyBorder="1" applyAlignment="1">
      <alignment horizontal="center" vertical="center"/>
      <protection/>
    </xf>
    <xf numFmtId="0" fontId="4" fillId="25" borderId="12" xfId="64" applyFont="1" applyFill="1" applyBorder="1" applyAlignment="1">
      <alignment horizontal="left" vertical="center" wrapText="1"/>
      <protection/>
    </xf>
    <xf numFmtId="0" fontId="4" fillId="0" borderId="11" xfId="64" applyFont="1" applyBorder="1" applyAlignment="1">
      <alignment horizontal="left" vertical="center" wrapText="1"/>
      <protection/>
    </xf>
    <xf numFmtId="0" fontId="4" fillId="0" borderId="12" xfId="64" applyFont="1" applyBorder="1" applyAlignment="1">
      <alignment horizontal="left" vertical="top" wrapText="1"/>
      <protection/>
    </xf>
    <xf numFmtId="166" fontId="4" fillId="0" borderId="10" xfId="45" applyNumberFormat="1" applyFont="1" applyFill="1" applyBorder="1" applyAlignment="1">
      <alignment horizontal="center" vertical="center"/>
    </xf>
    <xf numFmtId="166" fontId="5" fillId="0" borderId="47" xfId="45" applyNumberFormat="1" applyFont="1" applyBorder="1" applyAlignment="1">
      <alignment horizontal="center" vertical="center"/>
    </xf>
    <xf numFmtId="166" fontId="5" fillId="0" borderId="48" xfId="45" applyNumberFormat="1" applyFont="1" applyBorder="1" applyAlignment="1">
      <alignment horizontal="center" vertical="center"/>
    </xf>
    <xf numFmtId="166" fontId="3" fillId="0" borderId="102" xfId="41" applyNumberFormat="1" applyFont="1" applyBorder="1" applyAlignment="1">
      <alignment/>
    </xf>
    <xf numFmtId="166" fontId="3" fillId="0" borderId="48" xfId="0" applyNumberFormat="1" applyFont="1" applyBorder="1" applyAlignment="1">
      <alignment/>
    </xf>
    <xf numFmtId="166" fontId="4" fillId="0" borderId="11" xfId="45" applyNumberFormat="1" applyFont="1" applyBorder="1" applyAlignment="1">
      <alignment vertical="center"/>
    </xf>
    <xf numFmtId="188" fontId="3" fillId="0" borderId="11" xfId="67" applyNumberFormat="1" applyFont="1" applyFill="1" applyBorder="1" applyAlignment="1" applyProtection="1">
      <alignment horizontal="right" vertical="center" wrapText="1"/>
      <protection/>
    </xf>
    <xf numFmtId="188" fontId="3" fillId="0" borderId="37" xfId="67" applyNumberFormat="1" applyFont="1" applyFill="1" applyBorder="1" applyAlignment="1" applyProtection="1">
      <alignment horizontal="right" vertical="center" wrapText="1"/>
      <protection/>
    </xf>
    <xf numFmtId="166" fontId="4" fillId="0" borderId="12" xfId="41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 wrapText="1"/>
    </xf>
    <xf numFmtId="166" fontId="3" fillId="0" borderId="36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166" fontId="3" fillId="0" borderId="55" xfId="41" applyNumberFormat="1" applyFont="1" applyBorder="1" applyAlignment="1">
      <alignment horizontal="center" vertical="center" wrapText="1"/>
    </xf>
    <xf numFmtId="166" fontId="3" fillId="0" borderId="36" xfId="41" applyNumberFormat="1" applyFont="1" applyBorder="1" applyAlignment="1">
      <alignment horizontal="center" vertical="center" wrapText="1"/>
    </xf>
    <xf numFmtId="0" fontId="2" fillId="0" borderId="6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09" xfId="0" applyFont="1" applyBorder="1" applyAlignment="1">
      <alignment/>
    </xf>
    <xf numFmtId="0" fontId="5" fillId="0" borderId="93" xfId="0" applyFont="1" applyBorder="1" applyAlignment="1">
      <alignment horizontal="left" wrapText="1"/>
    </xf>
    <xf numFmtId="0" fontId="2" fillId="0" borderId="10" xfId="76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9" fontId="2" fillId="0" borderId="20" xfId="76" applyFont="1" applyFill="1" applyBorder="1" applyAlignment="1">
      <alignment vertical="center" wrapText="1"/>
    </xf>
    <xf numFmtId="10" fontId="3" fillId="0" borderId="21" xfId="76" applyNumberFormat="1" applyFont="1" applyFill="1" applyBorder="1" applyAlignment="1">
      <alignment vertical="center" wrapText="1"/>
    </xf>
    <xf numFmtId="165" fontId="2" fillId="2" borderId="85" xfId="41" applyNumberFormat="1" applyFont="1" applyFill="1" applyBorder="1" applyAlignment="1" applyProtection="1">
      <alignment vertical="center"/>
      <protection/>
    </xf>
    <xf numFmtId="165" fontId="2" fillId="0" borderId="110" xfId="41" applyNumberFormat="1" applyFont="1" applyFill="1" applyBorder="1" applyAlignment="1" applyProtection="1">
      <alignment/>
      <protection/>
    </xf>
    <xf numFmtId="9" fontId="3" fillId="0" borderId="42" xfId="76" applyFont="1" applyBorder="1" applyAlignment="1">
      <alignment/>
    </xf>
    <xf numFmtId="165" fontId="4" fillId="0" borderId="34" xfId="41" applyNumberFormat="1" applyFont="1" applyFill="1" applyBorder="1" applyAlignment="1" applyProtection="1">
      <alignment/>
      <protection/>
    </xf>
    <xf numFmtId="0" fontId="5" fillId="0" borderId="41" xfId="0" applyFont="1" applyBorder="1" applyAlignment="1">
      <alignment horizontal="left" wrapText="1"/>
    </xf>
    <xf numFmtId="0" fontId="2" fillId="0" borderId="41" xfId="0" applyFont="1" applyBorder="1" applyAlignment="1">
      <alignment/>
    </xf>
    <xf numFmtId="0" fontId="2" fillId="0" borderId="80" xfId="0" applyFont="1" applyBorder="1" applyAlignment="1">
      <alignment/>
    </xf>
    <xf numFmtId="0" fontId="5" fillId="0" borderId="39" xfId="0" applyFont="1" applyBorder="1" applyAlignment="1">
      <alignment wrapText="1"/>
    </xf>
    <xf numFmtId="0" fontId="5" fillId="0" borderId="95" xfId="0" applyFont="1" applyBorder="1" applyAlignment="1">
      <alignment wrapText="1"/>
    </xf>
    <xf numFmtId="165" fontId="2" fillId="0" borderId="34" xfId="41" applyNumberFormat="1" applyFont="1" applyFill="1" applyBorder="1" applyAlignment="1" applyProtection="1">
      <alignment vertical="center"/>
      <protection/>
    </xf>
    <xf numFmtId="165" fontId="4" fillId="0" borderId="50" xfId="41" applyNumberFormat="1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>
      <alignment horizontal="center"/>
    </xf>
    <xf numFmtId="10" fontId="3" fillId="0" borderId="42" xfId="76" applyNumberFormat="1" applyFont="1" applyBorder="1" applyAlignment="1">
      <alignment horizontal="center" vertical="center"/>
    </xf>
    <xf numFmtId="0" fontId="5" fillId="0" borderId="81" xfId="0" applyFont="1" applyBorder="1" applyAlignment="1">
      <alignment horizontal="left" wrapText="1"/>
    </xf>
    <xf numFmtId="165" fontId="5" fillId="0" borderId="85" xfId="41" applyNumberFormat="1" applyFont="1" applyFill="1" applyBorder="1" applyAlignment="1" applyProtection="1">
      <alignment vertical="center"/>
      <protection/>
    </xf>
    <xf numFmtId="0" fontId="5" fillId="0" borderId="46" xfId="0" applyFont="1" applyBorder="1" applyAlignment="1">
      <alignment wrapText="1"/>
    </xf>
    <xf numFmtId="0" fontId="5" fillId="0" borderId="13" xfId="0" applyFont="1" applyBorder="1" applyAlignment="1">
      <alignment horizontal="left" wrapText="1"/>
    </xf>
    <xf numFmtId="165" fontId="5" fillId="0" borderId="98" xfId="41" applyNumberFormat="1" applyFont="1" applyFill="1" applyBorder="1" applyAlignment="1" applyProtection="1">
      <alignment horizontal="center"/>
      <protection/>
    </xf>
    <xf numFmtId="0" fontId="5" fillId="0" borderId="78" xfId="0" applyFont="1" applyBorder="1" applyAlignment="1">
      <alignment horizontal="center"/>
    </xf>
    <xf numFmtId="165" fontId="2" fillId="0" borderId="16" xfId="0" applyNumberFormat="1" applyFont="1" applyBorder="1" applyAlignment="1">
      <alignment/>
    </xf>
    <xf numFmtId="172" fontId="3" fillId="0" borderId="21" xfId="76" applyNumberFormat="1" applyFont="1" applyBorder="1" applyAlignment="1">
      <alignment/>
    </xf>
    <xf numFmtId="165" fontId="4" fillId="0" borderId="50" xfId="41" applyNumberFormat="1" applyFont="1" applyFill="1" applyBorder="1" applyAlignment="1" applyProtection="1">
      <alignment horizontal="left" wrapText="1"/>
      <protection/>
    </xf>
    <xf numFmtId="165" fontId="4" fillId="0" borderId="54" xfId="41" applyNumberFormat="1" applyFont="1" applyFill="1" applyBorder="1" applyAlignment="1" applyProtection="1">
      <alignment horizontal="left" wrapText="1"/>
      <protection/>
    </xf>
    <xf numFmtId="165" fontId="2" fillId="0" borderId="12" xfId="41" applyNumberFormat="1" applyFont="1" applyFill="1" applyBorder="1" applyAlignment="1" applyProtection="1">
      <alignment horizontal="left" wrapText="1"/>
      <protection/>
    </xf>
    <xf numFmtId="165" fontId="2" fillId="0" borderId="88" xfId="41" applyNumberFormat="1" applyFont="1" applyFill="1" applyBorder="1" applyAlignment="1" applyProtection="1">
      <alignment horizontal="left" wrapText="1"/>
      <protection/>
    </xf>
    <xf numFmtId="165" fontId="3" fillId="0" borderId="10" xfId="41" applyNumberFormat="1" applyFont="1" applyFill="1" applyBorder="1" applyAlignment="1" applyProtection="1">
      <alignment horizontal="left" wrapText="1"/>
      <protection/>
    </xf>
    <xf numFmtId="0" fontId="4" fillId="0" borderId="11" xfId="0" applyFont="1" applyBorder="1" applyAlignment="1">
      <alignment horizontal="center" vertical="center"/>
    </xf>
    <xf numFmtId="0" fontId="4" fillId="25" borderId="64" xfId="0" applyFont="1" applyFill="1" applyBorder="1" applyAlignment="1">
      <alignment horizontal="center" vertical="center"/>
    </xf>
    <xf numFmtId="166" fontId="4" fillId="25" borderId="12" xfId="41" applyNumberFormat="1" applyFont="1" applyFill="1" applyBorder="1" applyAlignment="1">
      <alignment horizontal="center" vertical="center"/>
    </xf>
    <xf numFmtId="165" fontId="4" fillId="0" borderId="86" xfId="41" applyNumberFormat="1" applyFont="1" applyFill="1" applyBorder="1" applyAlignment="1" applyProtection="1">
      <alignment vertical="center"/>
      <protection/>
    </xf>
    <xf numFmtId="165" fontId="4" fillId="2" borderId="85" xfId="41" applyNumberFormat="1" applyFont="1" applyFill="1" applyBorder="1" applyAlignment="1" applyProtection="1">
      <alignment vertical="center"/>
      <protection/>
    </xf>
    <xf numFmtId="166" fontId="4" fillId="25" borderId="11" xfId="45" applyNumberFormat="1" applyFont="1" applyFill="1" applyBorder="1" applyAlignment="1">
      <alignment vertical="center"/>
    </xf>
    <xf numFmtId="166" fontId="4" fillId="25" borderId="12" xfId="45" applyNumberFormat="1" applyFont="1" applyFill="1" applyBorder="1" applyAlignment="1">
      <alignment vertical="center"/>
    </xf>
    <xf numFmtId="166" fontId="4" fillId="0" borderId="12" xfId="45" applyNumberFormat="1" applyFont="1" applyBorder="1" applyAlignment="1">
      <alignment vertical="center"/>
    </xf>
    <xf numFmtId="0" fontId="8" fillId="0" borderId="13" xfId="0" applyFont="1" applyFill="1" applyBorder="1" applyAlignment="1">
      <alignment wrapText="1"/>
    </xf>
    <xf numFmtId="0" fontId="8" fillId="0" borderId="13" xfId="0" applyFont="1" applyBorder="1" applyAlignment="1">
      <alignment/>
    </xf>
    <xf numFmtId="0" fontId="8" fillId="0" borderId="64" xfId="0" applyFont="1" applyBorder="1" applyAlignment="1">
      <alignment/>
    </xf>
    <xf numFmtId="0" fontId="8" fillId="0" borderId="40" xfId="0" applyFont="1" applyFill="1" applyBorder="1" applyAlignment="1">
      <alignment wrapText="1"/>
    </xf>
    <xf numFmtId="1" fontId="3" fillId="0" borderId="11" xfId="41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1" fontId="3" fillId="0" borderId="37" xfId="0" applyNumberFormat="1" applyFont="1" applyFill="1" applyBorder="1" applyAlignment="1">
      <alignment/>
    </xf>
    <xf numFmtId="165" fontId="2" fillId="0" borderId="10" xfId="41" applyNumberFormat="1" applyFont="1" applyFill="1" applyBorder="1" applyAlignment="1">
      <alignment vertical="center" wrapText="1"/>
    </xf>
    <xf numFmtId="165" fontId="2" fillId="0" borderId="16" xfId="41" applyNumberFormat="1" applyFont="1" applyFill="1" applyBorder="1" applyAlignment="1">
      <alignment vertical="center" wrapText="1"/>
    </xf>
    <xf numFmtId="10" fontId="3" fillId="0" borderId="21" xfId="76" applyNumberFormat="1" applyFont="1" applyFill="1" applyBorder="1" applyAlignment="1">
      <alignment wrapText="1"/>
    </xf>
    <xf numFmtId="0" fontId="9" fillId="25" borderId="40" xfId="0" applyFont="1" applyFill="1" applyBorder="1" applyAlignment="1">
      <alignment horizontal="left" vertical="center" wrapText="1" indent="1"/>
    </xf>
    <xf numFmtId="10" fontId="2" fillId="0" borderId="18" xfId="76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172" fontId="2" fillId="0" borderId="18" xfId="76" applyNumberFormat="1" applyFont="1" applyFill="1" applyBorder="1" applyAlignment="1">
      <alignment vertical="center" wrapText="1"/>
    </xf>
    <xf numFmtId="0" fontId="9" fillId="25" borderId="40" xfId="0" applyFont="1" applyFill="1" applyBorder="1" applyAlignment="1">
      <alignment horizontal="left" wrapText="1" indent="1"/>
    </xf>
    <xf numFmtId="10" fontId="2" fillId="0" borderId="23" xfId="76" applyNumberFormat="1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9" fontId="3" fillId="0" borderId="21" xfId="76" applyFont="1" applyFill="1" applyBorder="1" applyAlignment="1">
      <alignment vertical="center" wrapText="1"/>
    </xf>
    <xf numFmtId="1" fontId="2" fillId="0" borderId="20" xfId="41" applyNumberFormat="1" applyFont="1" applyFill="1" applyBorder="1" applyAlignment="1">
      <alignment/>
    </xf>
    <xf numFmtId="10" fontId="2" fillId="0" borderId="102" xfId="76" applyNumberFormat="1" applyFont="1" applyFill="1" applyBorder="1" applyAlignment="1">
      <alignment/>
    </xf>
    <xf numFmtId="1" fontId="2" fillId="0" borderId="18" xfId="41" applyNumberFormat="1" applyFont="1" applyFill="1" applyBorder="1" applyAlignment="1">
      <alignment/>
    </xf>
    <xf numFmtId="9" fontId="2" fillId="0" borderId="18" xfId="76" applyNumberFormat="1" applyFont="1" applyFill="1" applyBorder="1" applyAlignment="1">
      <alignment/>
    </xf>
    <xf numFmtId="0" fontId="5" fillId="0" borderId="4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165" fontId="5" fillId="0" borderId="45" xfId="41" applyNumberFormat="1" applyFont="1" applyFill="1" applyBorder="1" applyAlignment="1" applyProtection="1">
      <alignment vertical="center"/>
      <protection/>
    </xf>
    <xf numFmtId="165" fontId="3" fillId="0" borderId="45" xfId="41" applyNumberFormat="1" applyFont="1" applyFill="1" applyBorder="1" applyAlignment="1" applyProtection="1">
      <alignment vertical="center"/>
      <protection/>
    </xf>
    <xf numFmtId="165" fontId="3" fillId="2" borderId="45" xfId="41" applyNumberFormat="1" applyFont="1" applyFill="1" applyBorder="1" applyAlignment="1" applyProtection="1">
      <alignment vertical="center"/>
      <protection/>
    </xf>
    <xf numFmtId="165" fontId="5" fillId="2" borderId="45" xfId="41" applyNumberFormat="1" applyFont="1" applyFill="1" applyBorder="1" applyAlignment="1" applyProtection="1">
      <alignment vertical="center"/>
      <protection/>
    </xf>
    <xf numFmtId="9" fontId="2" fillId="0" borderId="42" xfId="76" applyFont="1" applyBorder="1" applyAlignment="1">
      <alignment vertical="center"/>
    </xf>
    <xf numFmtId="165" fontId="2" fillId="2" borderId="50" xfId="41" applyNumberFormat="1" applyFont="1" applyFill="1" applyBorder="1" applyAlignment="1" applyProtection="1">
      <alignment vertical="center"/>
      <protection/>
    </xf>
    <xf numFmtId="9" fontId="2" fillId="0" borderId="44" xfId="76" applyFont="1" applyBorder="1" applyAlignment="1">
      <alignment vertical="center"/>
    </xf>
    <xf numFmtId="165" fontId="4" fillId="2" borderId="50" xfId="41" applyNumberFormat="1" applyFont="1" applyFill="1" applyBorder="1" applyAlignment="1" applyProtection="1">
      <alignment vertical="center"/>
      <protection/>
    </xf>
    <xf numFmtId="165" fontId="5" fillId="2" borderId="49" xfId="41" applyNumberFormat="1" applyFont="1" applyFill="1" applyBorder="1" applyAlignment="1" applyProtection="1">
      <alignment vertical="center"/>
      <protection/>
    </xf>
    <xf numFmtId="165" fontId="5" fillId="2" borderId="107" xfId="41" applyNumberFormat="1" applyFont="1" applyFill="1" applyBorder="1" applyAlignment="1" applyProtection="1">
      <alignment vertical="center"/>
      <protection/>
    </xf>
    <xf numFmtId="165" fontId="2" fillId="2" borderId="110" xfId="41" applyNumberFormat="1" applyFont="1" applyFill="1" applyBorder="1" applyAlignment="1" applyProtection="1">
      <alignment vertical="center"/>
      <protection/>
    </xf>
    <xf numFmtId="165" fontId="5" fillId="2" borderId="11" xfId="41" applyNumberFormat="1" applyFont="1" applyFill="1" applyBorder="1" applyAlignment="1" applyProtection="1">
      <alignment vertical="center"/>
      <protection/>
    </xf>
    <xf numFmtId="165" fontId="3" fillId="2" borderId="53" xfId="41" applyNumberFormat="1" applyFont="1" applyFill="1" applyBorder="1" applyAlignment="1" applyProtection="1">
      <alignment vertical="center"/>
      <protection/>
    </xf>
    <xf numFmtId="165" fontId="4" fillId="2" borderId="53" xfId="41" applyNumberFormat="1" applyFont="1" applyFill="1" applyBorder="1" applyAlignment="1" applyProtection="1">
      <alignment vertical="center"/>
      <protection/>
    </xf>
    <xf numFmtId="165" fontId="2" fillId="2" borderId="46" xfId="41" applyNumberFormat="1" applyFont="1" applyFill="1" applyBorder="1" applyAlignment="1" applyProtection="1">
      <alignment vertical="center"/>
      <protection/>
    </xf>
    <xf numFmtId="0" fontId="5" fillId="0" borderId="11" xfId="0" applyFont="1" applyBorder="1" applyAlignment="1">
      <alignment horizontal="left" vertical="center" wrapText="1"/>
    </xf>
    <xf numFmtId="165" fontId="3" fillId="0" borderId="85" xfId="41" applyNumberFormat="1" applyFont="1" applyFill="1" applyBorder="1" applyAlignment="1" applyProtection="1">
      <alignment vertical="center"/>
      <protection/>
    </xf>
    <xf numFmtId="165" fontId="4" fillId="0" borderId="12" xfId="41" applyNumberFormat="1" applyFont="1" applyFill="1" applyBorder="1" applyAlignment="1" applyProtection="1">
      <alignment vertical="center"/>
      <protection/>
    </xf>
    <xf numFmtId="10" fontId="2" fillId="0" borderId="44" xfId="76" applyNumberFormat="1" applyFont="1" applyBorder="1" applyAlignment="1">
      <alignment vertical="center"/>
    </xf>
    <xf numFmtId="0" fontId="5" fillId="0" borderId="111" xfId="0" applyFont="1" applyBorder="1" applyAlignment="1">
      <alignment horizontal="center" wrapText="1"/>
    </xf>
    <xf numFmtId="165" fontId="5" fillId="0" borderId="97" xfId="41" applyNumberFormat="1" applyFont="1" applyFill="1" applyBorder="1" applyAlignment="1" applyProtection="1">
      <alignment/>
      <protection/>
    </xf>
    <xf numFmtId="10" fontId="3" fillId="0" borderId="65" xfId="76" applyNumberFormat="1" applyFont="1" applyBorder="1" applyAlignment="1">
      <alignment/>
    </xf>
    <xf numFmtId="0" fontId="4" fillId="0" borderId="12" xfId="0" applyFont="1" applyFill="1" applyBorder="1" applyAlignment="1">
      <alignment horizontal="left" wrapText="1" indent="1"/>
    </xf>
    <xf numFmtId="165" fontId="4" fillId="0" borderId="36" xfId="41" applyNumberFormat="1" applyFont="1" applyFill="1" applyBorder="1" applyAlignment="1" applyProtection="1">
      <alignment vertical="center"/>
      <protection/>
    </xf>
    <xf numFmtId="165" fontId="3" fillId="0" borderId="97" xfId="41" applyNumberFormat="1" applyFont="1" applyFill="1" applyBorder="1" applyAlignment="1" applyProtection="1">
      <alignment vertical="center"/>
      <protection/>
    </xf>
    <xf numFmtId="0" fontId="5" fillId="0" borderId="40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 indent="1"/>
    </xf>
    <xf numFmtId="165" fontId="4" fillId="0" borderId="24" xfId="41" applyNumberFormat="1" applyFont="1" applyFill="1" applyBorder="1" applyAlignment="1" applyProtection="1">
      <alignment/>
      <protection/>
    </xf>
    <xf numFmtId="165" fontId="4" fillId="0" borderId="18" xfId="41" applyNumberFormat="1" applyFont="1" applyFill="1" applyBorder="1" applyAlignment="1" applyProtection="1">
      <alignment/>
      <protection/>
    </xf>
    <xf numFmtId="165" fontId="2" fillId="0" borderId="18" xfId="41" applyNumberFormat="1" applyFont="1" applyFill="1" applyBorder="1" applyAlignment="1" applyProtection="1">
      <alignment/>
      <protection/>
    </xf>
    <xf numFmtId="9" fontId="2" fillId="0" borderId="21" xfId="76" applyFont="1" applyBorder="1" applyAlignment="1">
      <alignment/>
    </xf>
    <xf numFmtId="165" fontId="2" fillId="2" borderId="12" xfId="41" applyNumberFormat="1" applyFont="1" applyFill="1" applyBorder="1" applyAlignment="1" applyProtection="1">
      <alignment/>
      <protection/>
    </xf>
    <xf numFmtId="165" fontId="2" fillId="0" borderId="12" xfId="41" applyNumberFormat="1" applyFont="1" applyFill="1" applyBorder="1" applyAlignment="1" applyProtection="1">
      <alignment vertical="center"/>
      <protection/>
    </xf>
    <xf numFmtId="165" fontId="4" fillId="0" borderId="11" xfId="41" applyNumberFormat="1" applyFont="1" applyFill="1" applyBorder="1" applyAlignment="1" applyProtection="1">
      <alignment horizontal="left" indent="3"/>
      <protection/>
    </xf>
    <xf numFmtId="165" fontId="4" fillId="25" borderId="11" xfId="41" applyNumberFormat="1" applyFont="1" applyFill="1" applyBorder="1" applyAlignment="1" applyProtection="1">
      <alignment/>
      <protection/>
    </xf>
    <xf numFmtId="165" fontId="2" fillId="25" borderId="11" xfId="41" applyNumberFormat="1" applyFont="1" applyFill="1" applyBorder="1" applyAlignment="1" applyProtection="1">
      <alignment/>
      <protection/>
    </xf>
    <xf numFmtId="0" fontId="5" fillId="0" borderId="38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165" fontId="5" fillId="25" borderId="18" xfId="41" applyNumberFormat="1" applyFont="1" applyFill="1" applyBorder="1" applyAlignment="1" applyProtection="1">
      <alignment/>
      <protection/>
    </xf>
    <xf numFmtId="165" fontId="3" fillId="25" borderId="18" xfId="41" applyNumberFormat="1" applyFont="1" applyFill="1" applyBorder="1" applyAlignment="1" applyProtection="1">
      <alignment/>
      <protection/>
    </xf>
    <xf numFmtId="0" fontId="5" fillId="0" borderId="112" xfId="0" applyFont="1" applyBorder="1" applyAlignment="1">
      <alignment horizontal="center"/>
    </xf>
    <xf numFmtId="0" fontId="5" fillId="0" borderId="36" xfId="0" applyFont="1" applyBorder="1" applyAlignment="1">
      <alignment horizontal="left" wrapText="1"/>
    </xf>
    <xf numFmtId="165" fontId="5" fillId="0" borderId="36" xfId="41" applyNumberFormat="1" applyFont="1" applyFill="1" applyBorder="1" applyAlignment="1" applyProtection="1">
      <alignment/>
      <protection/>
    </xf>
    <xf numFmtId="9" fontId="3" fillId="0" borderId="65" xfId="76" applyFont="1" applyBorder="1" applyAlignment="1">
      <alignment/>
    </xf>
    <xf numFmtId="172" fontId="2" fillId="0" borderId="37" xfId="76" applyNumberFormat="1" applyFont="1" applyBorder="1" applyAlignment="1">
      <alignment/>
    </xf>
    <xf numFmtId="0" fontId="2" fillId="0" borderId="113" xfId="0" applyFont="1" applyBorder="1" applyAlignment="1">
      <alignment/>
    </xf>
    <xf numFmtId="165" fontId="3" fillId="0" borderId="50" xfId="41" applyNumberFormat="1" applyFont="1" applyFill="1" applyBorder="1" applyAlignment="1" applyProtection="1">
      <alignment horizontal="center" vertical="center"/>
      <protection/>
    </xf>
    <xf numFmtId="165" fontId="2" fillId="0" borderId="45" xfId="41" applyNumberFormat="1" applyFont="1" applyFill="1" applyBorder="1" applyAlignment="1" applyProtection="1">
      <alignment horizontal="left" wrapText="1"/>
      <protection/>
    </xf>
    <xf numFmtId="165" fontId="3" fillId="0" borderId="98" xfId="41" applyNumberFormat="1" applyFont="1" applyFill="1" applyBorder="1" applyAlignment="1" applyProtection="1">
      <alignment horizontal="center"/>
      <protection/>
    </xf>
    <xf numFmtId="0" fontId="2" fillId="0" borderId="66" xfId="0" applyFont="1" applyBorder="1" applyAlignment="1">
      <alignment/>
    </xf>
    <xf numFmtId="0" fontId="2" fillId="0" borderId="42" xfId="0" applyFont="1" applyBorder="1" applyAlignment="1">
      <alignment/>
    </xf>
    <xf numFmtId="165" fontId="3" fillId="0" borderId="98" xfId="41" applyNumberFormat="1" applyFont="1" applyFill="1" applyBorder="1" applyAlignment="1" applyProtection="1">
      <alignment horizontal="left" wrapText="1"/>
      <protection/>
    </xf>
    <xf numFmtId="0" fontId="2" fillId="0" borderId="13" xfId="64" applyFont="1" applyBorder="1" applyAlignment="1">
      <alignment horizontal="left" vertical="center"/>
      <protection/>
    </xf>
    <xf numFmtId="166" fontId="2" fillId="0" borderId="11" xfId="41" applyNumberFormat="1" applyFont="1" applyBorder="1" applyAlignment="1">
      <alignment vertical="center"/>
    </xf>
    <xf numFmtId="166" fontId="3" fillId="0" borderId="37" xfId="41" applyNumberFormat="1" applyFont="1" applyBorder="1" applyAlignment="1">
      <alignment vertical="center"/>
    </xf>
    <xf numFmtId="166" fontId="2" fillId="0" borderId="12" xfId="41" applyNumberFormat="1" applyFont="1" applyBorder="1" applyAlignment="1">
      <alignment vertical="center"/>
    </xf>
    <xf numFmtId="166" fontId="2" fillId="0" borderId="53" xfId="41" applyNumberFormat="1" applyFont="1" applyBorder="1" applyAlignment="1">
      <alignment vertical="center"/>
    </xf>
    <xf numFmtId="0" fontId="28" fillId="0" borderId="18" xfId="67" applyFont="1" applyFill="1" applyBorder="1" applyAlignment="1">
      <alignment horizontal="right" indent="1"/>
      <protection/>
    </xf>
    <xf numFmtId="3" fontId="40" fillId="0" borderId="18" xfId="67" applyNumberFormat="1" applyFont="1" applyFill="1" applyBorder="1" applyProtection="1">
      <alignment/>
      <protection locked="0"/>
    </xf>
    <xf numFmtId="3" fontId="40" fillId="0" borderId="21" xfId="67" applyNumberFormat="1" applyFont="1" applyFill="1" applyBorder="1" applyProtection="1">
      <alignment/>
      <protection locked="0"/>
    </xf>
    <xf numFmtId="0" fontId="29" fillId="0" borderId="17" xfId="67" applyFont="1" applyFill="1" applyBorder="1" applyProtection="1">
      <alignment/>
      <protection locked="0"/>
    </xf>
    <xf numFmtId="0" fontId="28" fillId="0" borderId="40" xfId="67" applyFont="1" applyFill="1" applyBorder="1" applyProtection="1">
      <alignment/>
      <protection locked="0"/>
    </xf>
    <xf numFmtId="0" fontId="28" fillId="0" borderId="23" xfId="67" applyFont="1" applyFill="1" applyBorder="1" applyAlignment="1">
      <alignment horizontal="right" indent="1"/>
      <protection/>
    </xf>
    <xf numFmtId="3" fontId="40" fillId="0" borderId="23" xfId="67" applyNumberFormat="1" applyFont="1" applyFill="1" applyBorder="1" applyProtection="1">
      <alignment/>
      <protection locked="0"/>
    </xf>
    <xf numFmtId="3" fontId="40" fillId="0" borderId="102" xfId="67" applyNumberFormat="1" applyFont="1" applyFill="1" applyBorder="1" applyProtection="1">
      <alignment/>
      <protection locked="0"/>
    </xf>
    <xf numFmtId="166" fontId="4" fillId="25" borderId="11" xfId="45" applyNumberFormat="1" applyFont="1" applyFill="1" applyBorder="1" applyAlignment="1">
      <alignment/>
    </xf>
    <xf numFmtId="0" fontId="2" fillId="0" borderId="78" xfId="0" applyFont="1" applyBorder="1" applyAlignment="1">
      <alignment horizontal="center"/>
    </xf>
    <xf numFmtId="0" fontId="2" fillId="0" borderId="43" xfId="0" applyFont="1" applyBorder="1" applyAlignment="1">
      <alignment wrapText="1"/>
    </xf>
    <xf numFmtId="166" fontId="2" fillId="25" borderId="15" xfId="41" applyNumberFormat="1" applyFont="1" applyFill="1" applyBorder="1" applyAlignment="1">
      <alignment/>
    </xf>
    <xf numFmtId="166" fontId="2" fillId="0" borderId="102" xfId="41" applyNumberFormat="1" applyFont="1" applyFill="1" applyBorder="1" applyAlignment="1">
      <alignment/>
    </xf>
    <xf numFmtId="165" fontId="3" fillId="0" borderId="80" xfId="0" applyNumberFormat="1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81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165" fontId="2" fillId="2" borderId="10" xfId="41" applyNumberFormat="1" applyFont="1" applyFill="1" applyBorder="1" applyAlignment="1" applyProtection="1">
      <alignment horizontal="center" vertical="center"/>
      <protection/>
    </xf>
    <xf numFmtId="165" fontId="2" fillId="2" borderId="11" xfId="41" applyNumberFormat="1" applyFont="1" applyFill="1" applyBorder="1" applyAlignment="1" applyProtection="1">
      <alignment horizontal="center" vertical="center"/>
      <protection/>
    </xf>
    <xf numFmtId="0" fontId="5" fillId="0" borderId="114" xfId="0" applyFont="1" applyBorder="1" applyAlignment="1">
      <alignment wrapText="1"/>
    </xf>
    <xf numFmtId="165" fontId="3" fillId="2" borderId="85" xfId="41" applyNumberFormat="1" applyFont="1" applyFill="1" applyBorder="1" applyAlignment="1" applyProtection="1">
      <alignment vertical="center"/>
      <protection/>
    </xf>
    <xf numFmtId="10" fontId="3" fillId="0" borderId="44" xfId="76" applyNumberFormat="1" applyFont="1" applyBorder="1" applyAlignment="1">
      <alignment vertical="center"/>
    </xf>
    <xf numFmtId="0" fontId="4" fillId="0" borderId="45" xfId="0" applyFont="1" applyBorder="1" applyAlignment="1">
      <alignment horizontal="left" wrapText="1" indent="1"/>
    </xf>
    <xf numFmtId="165" fontId="5" fillId="0" borderId="50" xfId="41" applyNumberFormat="1" applyFont="1" applyFill="1" applyBorder="1" applyAlignment="1" applyProtection="1">
      <alignment horizontal="left" wrapText="1"/>
      <protection/>
    </xf>
    <xf numFmtId="0" fontId="5" fillId="0" borderId="83" xfId="0" applyFont="1" applyBorder="1" applyAlignment="1">
      <alignment horizontal="center" vertical="center" wrapText="1"/>
    </xf>
    <xf numFmtId="165" fontId="5" fillId="25" borderId="45" xfId="41" applyNumberFormat="1" applyFont="1" applyFill="1" applyBorder="1" applyAlignment="1" applyProtection="1">
      <alignment horizontal="left" wrapText="1"/>
      <protection/>
    </xf>
    <xf numFmtId="165" fontId="4" fillId="25" borderId="45" xfId="41" applyNumberFormat="1" applyFont="1" applyFill="1" applyBorder="1" applyAlignment="1" applyProtection="1">
      <alignment/>
      <protection/>
    </xf>
    <xf numFmtId="165" fontId="5" fillId="25" borderId="98" xfId="41" applyNumberFormat="1" applyFont="1" applyFill="1" applyBorder="1" applyAlignment="1" applyProtection="1">
      <alignment horizontal="left" wrapText="1"/>
      <protection/>
    </xf>
    <xf numFmtId="0" fontId="4" fillId="0" borderId="46" xfId="0" applyFont="1" applyBorder="1" applyAlignment="1">
      <alignment/>
    </xf>
    <xf numFmtId="165" fontId="4" fillId="0" borderId="46" xfId="41" applyNumberFormat="1" applyFont="1" applyFill="1" applyBorder="1" applyAlignment="1" applyProtection="1">
      <alignment horizontal="left" wrapText="1"/>
      <protection/>
    </xf>
    <xf numFmtId="0" fontId="4" fillId="25" borderId="46" xfId="0" applyFont="1" applyFill="1" applyBorder="1" applyAlignment="1">
      <alignment/>
    </xf>
    <xf numFmtId="165" fontId="4" fillId="25" borderId="11" xfId="41" applyNumberFormat="1" applyFont="1" applyFill="1" applyBorder="1" applyAlignment="1" applyProtection="1">
      <alignment horizontal="left" wrapText="1"/>
      <protection/>
    </xf>
    <xf numFmtId="165" fontId="4" fillId="0" borderId="34" xfId="41" applyNumberFormat="1" applyFont="1" applyFill="1" applyBorder="1" applyAlignment="1" applyProtection="1">
      <alignment horizontal="left" wrapText="1"/>
      <protection/>
    </xf>
    <xf numFmtId="165" fontId="4" fillId="25" borderId="50" xfId="41" applyNumberFormat="1" applyFont="1" applyFill="1" applyBorder="1" applyAlignment="1" applyProtection="1">
      <alignment horizontal="left" wrapText="1"/>
      <protection/>
    </xf>
    <xf numFmtId="165" fontId="4" fillId="25" borderId="53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0" fillId="0" borderId="42" xfId="0" applyBorder="1" applyAlignment="1">
      <alignment/>
    </xf>
    <xf numFmtId="0" fontId="5" fillId="0" borderId="13" xfId="0" applyFont="1" applyBorder="1" applyAlignment="1">
      <alignment horizontal="center" vertical="center"/>
    </xf>
    <xf numFmtId="165" fontId="3" fillId="0" borderId="11" xfId="0" applyNumberFormat="1" applyFont="1" applyBorder="1" applyAlignment="1">
      <alignment wrapText="1"/>
    </xf>
    <xf numFmtId="0" fontId="3" fillId="0" borderId="56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horizontal="left" wrapText="1" indent="1"/>
    </xf>
    <xf numFmtId="9" fontId="2" fillId="0" borderId="42" xfId="76" applyNumberFormat="1" applyFont="1" applyBorder="1" applyAlignment="1">
      <alignment vertical="center"/>
    </xf>
    <xf numFmtId="165" fontId="5" fillId="0" borderId="35" xfId="41" applyNumberFormat="1" applyFont="1" applyFill="1" applyBorder="1" applyAlignment="1" applyProtection="1">
      <alignment/>
      <protection/>
    </xf>
    <xf numFmtId="0" fontId="5" fillId="0" borderId="81" xfId="0" applyFont="1" applyBorder="1" applyAlignment="1">
      <alignment horizontal="center" wrapText="1"/>
    </xf>
    <xf numFmtId="0" fontId="4" fillId="0" borderId="110" xfId="0" applyFont="1" applyBorder="1" applyAlignment="1">
      <alignment horizontal="left" wrapText="1" indent="1"/>
    </xf>
    <xf numFmtId="165" fontId="4" fillId="0" borderId="86" xfId="41" applyNumberFormat="1" applyFont="1" applyFill="1" applyBorder="1" applyAlignment="1" applyProtection="1">
      <alignment horizontal="left" wrapText="1"/>
      <protection/>
    </xf>
    <xf numFmtId="165" fontId="4" fillId="0" borderId="49" xfId="41" applyNumberFormat="1" applyFont="1" applyFill="1" applyBorder="1" applyAlignment="1" applyProtection="1">
      <alignment horizontal="left" wrapText="1"/>
      <protection/>
    </xf>
    <xf numFmtId="0" fontId="4" fillId="0" borderId="86" xfId="0" applyFont="1" applyBorder="1" applyAlignment="1">
      <alignment horizontal="left" wrapText="1" indent="1"/>
    </xf>
    <xf numFmtId="0" fontId="4" fillId="0" borderId="53" xfId="0" applyFont="1" applyBorder="1" applyAlignment="1">
      <alignment horizontal="left" wrapText="1" indent="1"/>
    </xf>
    <xf numFmtId="165" fontId="4" fillId="0" borderId="61" xfId="41" applyNumberFormat="1" applyFont="1" applyFill="1" applyBorder="1" applyAlignment="1" applyProtection="1">
      <alignment horizontal="left" wrapText="1"/>
      <protection/>
    </xf>
    <xf numFmtId="165" fontId="4" fillId="0" borderId="69" xfId="41" applyNumberFormat="1" applyFont="1" applyFill="1" applyBorder="1" applyAlignment="1" applyProtection="1">
      <alignment horizontal="left" wrapText="1"/>
      <protection/>
    </xf>
    <xf numFmtId="165" fontId="3" fillId="0" borderId="61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35" xfId="0" applyFont="1" applyBorder="1" applyAlignment="1">
      <alignment horizontal="center" wrapText="1"/>
    </xf>
    <xf numFmtId="165" fontId="5" fillId="0" borderId="34" xfId="41" applyNumberFormat="1" applyFont="1" applyFill="1" applyBorder="1" applyAlignment="1" applyProtection="1">
      <alignment horizontal="left" wrapText="1"/>
      <protection/>
    </xf>
    <xf numFmtId="0" fontId="5" fillId="0" borderId="96" xfId="0" applyFont="1" applyBorder="1" applyAlignment="1">
      <alignment horizontal="left" wrapText="1"/>
    </xf>
    <xf numFmtId="165" fontId="4" fillId="0" borderId="0" xfId="41" applyNumberFormat="1" applyFont="1" applyFill="1" applyBorder="1" applyAlignment="1" applyProtection="1">
      <alignment horizontal="left" wrapText="1"/>
      <protection/>
    </xf>
    <xf numFmtId="165" fontId="4" fillId="0" borderId="88" xfId="41" applyNumberFormat="1" applyFont="1" applyFill="1" applyBorder="1" applyAlignment="1" applyProtection="1">
      <alignment horizontal="left" wrapText="1"/>
      <protection/>
    </xf>
    <xf numFmtId="0" fontId="5" fillId="0" borderId="45" xfId="0" applyFont="1" applyBorder="1" applyAlignment="1">
      <alignment wrapText="1"/>
    </xf>
    <xf numFmtId="165" fontId="4" fillId="25" borderId="49" xfId="41" applyNumberFormat="1" applyFont="1" applyFill="1" applyBorder="1" applyAlignment="1" applyProtection="1">
      <alignment horizontal="left" wrapText="1"/>
      <protection/>
    </xf>
    <xf numFmtId="9" fontId="0" fillId="0" borderId="37" xfId="76" applyFont="1" applyBorder="1" applyAlignment="1">
      <alignment/>
    </xf>
    <xf numFmtId="9" fontId="0" fillId="0" borderId="21" xfId="76" applyFont="1" applyBorder="1" applyAlignment="1">
      <alignment/>
    </xf>
    <xf numFmtId="0" fontId="4" fillId="0" borderId="41" xfId="0" applyFont="1" applyFill="1" applyBorder="1" applyAlignment="1">
      <alignment wrapText="1"/>
    </xf>
    <xf numFmtId="0" fontId="4" fillId="0" borderId="41" xfId="0" applyFont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4" fillId="25" borderId="38" xfId="0" applyFont="1" applyFill="1" applyBorder="1" applyAlignment="1">
      <alignment horizontal="center" vertical="center"/>
    </xf>
    <xf numFmtId="166" fontId="4" fillId="25" borderId="36" xfId="41" applyNumberFormat="1" applyFont="1" applyFill="1" applyBorder="1" applyAlignment="1">
      <alignment horizontal="center" vertical="center"/>
    </xf>
    <xf numFmtId="166" fontId="4" fillId="25" borderId="65" xfId="41" applyNumberFormat="1" applyFont="1" applyFill="1" applyBorder="1" applyAlignment="1">
      <alignment horizontal="center" vertical="center"/>
    </xf>
    <xf numFmtId="166" fontId="4" fillId="25" borderId="37" xfId="41" applyNumberFormat="1" applyFont="1" applyFill="1" applyBorder="1" applyAlignment="1">
      <alignment horizontal="center" vertical="center"/>
    </xf>
    <xf numFmtId="166" fontId="5" fillId="25" borderId="37" xfId="41" applyNumberFormat="1" applyFont="1" applyFill="1" applyBorder="1" applyAlignment="1">
      <alignment horizontal="center" vertical="center"/>
    </xf>
    <xf numFmtId="165" fontId="4" fillId="0" borderId="41" xfId="41" applyNumberFormat="1" applyFont="1" applyBorder="1" applyAlignment="1">
      <alignment vertical="center"/>
    </xf>
    <xf numFmtId="165" fontId="4" fillId="0" borderId="11" xfId="41" applyNumberFormat="1" applyFont="1" applyBorder="1" applyAlignment="1">
      <alignment vertical="center"/>
    </xf>
    <xf numFmtId="165" fontId="4" fillId="0" borderId="53" xfId="41" applyNumberFormat="1" applyFont="1" applyBorder="1" applyAlignment="1">
      <alignment vertical="center"/>
    </xf>
    <xf numFmtId="165" fontId="4" fillId="0" borderId="15" xfId="41" applyNumberFormat="1" applyFont="1" applyBorder="1" applyAlignment="1">
      <alignment vertical="center"/>
    </xf>
    <xf numFmtId="165" fontId="4" fillId="0" borderId="54" xfId="41" applyNumberFormat="1" applyFont="1" applyBorder="1" applyAlignment="1">
      <alignment vertical="center"/>
    </xf>
    <xf numFmtId="165" fontId="4" fillId="0" borderId="43" xfId="41" applyNumberFormat="1" applyFont="1" applyFill="1" applyBorder="1" applyAlignment="1">
      <alignment vertical="center"/>
    </xf>
    <xf numFmtId="165" fontId="4" fillId="0" borderId="54" xfId="41" applyNumberFormat="1" applyFont="1" applyFill="1" applyBorder="1" applyAlignment="1">
      <alignment vertical="center"/>
    </xf>
    <xf numFmtId="165" fontId="4" fillId="0" borderId="11" xfId="41" applyNumberFormat="1" applyFont="1" applyFill="1" applyBorder="1" applyAlignment="1">
      <alignment vertical="center"/>
    </xf>
    <xf numFmtId="166" fontId="4" fillId="25" borderId="38" xfId="41" applyNumberFormat="1" applyFont="1" applyFill="1" applyBorder="1" applyAlignment="1">
      <alignment horizontal="center" vertical="center"/>
    </xf>
    <xf numFmtId="166" fontId="4" fillId="25" borderId="13" xfId="41" applyNumberFormat="1" applyFont="1" applyFill="1" applyBorder="1" applyAlignment="1">
      <alignment horizontal="center" vertical="center"/>
    </xf>
    <xf numFmtId="166" fontId="5" fillId="25" borderId="13" xfId="41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66" fontId="4" fillId="25" borderId="53" xfId="41" applyNumberFormat="1" applyFont="1" applyFill="1" applyBorder="1" applyAlignment="1">
      <alignment horizontal="center" vertical="center"/>
    </xf>
    <xf numFmtId="165" fontId="4" fillId="0" borderId="12" xfId="41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64" xfId="0" applyFont="1" applyBorder="1" applyAlignment="1">
      <alignment/>
    </xf>
    <xf numFmtId="0" fontId="4" fillId="0" borderId="76" xfId="0" applyFont="1" applyFill="1" applyBorder="1" applyAlignment="1">
      <alignment/>
    </xf>
    <xf numFmtId="0" fontId="5" fillId="0" borderId="47" xfId="0" applyFont="1" applyBorder="1" applyAlignment="1">
      <alignment/>
    </xf>
    <xf numFmtId="166" fontId="5" fillId="0" borderId="47" xfId="0" applyNumberFormat="1" applyFont="1" applyBorder="1" applyAlignment="1">
      <alignment/>
    </xf>
    <xf numFmtId="165" fontId="4" fillId="0" borderId="13" xfId="41" applyNumberFormat="1" applyFont="1" applyBorder="1" applyAlignment="1">
      <alignment vertical="center"/>
    </xf>
    <xf numFmtId="165" fontId="4" fillId="0" borderId="78" xfId="41" applyNumberFormat="1" applyFont="1" applyBorder="1" applyAlignment="1">
      <alignment vertical="center"/>
    </xf>
    <xf numFmtId="165" fontId="4" fillId="0" borderId="115" xfId="41" applyNumberFormat="1" applyFont="1" applyBorder="1" applyAlignment="1">
      <alignment vertical="center"/>
    </xf>
    <xf numFmtId="166" fontId="4" fillId="25" borderId="10" xfId="45" applyNumberFormat="1" applyFont="1" applyFill="1" applyBorder="1" applyAlignment="1">
      <alignment horizontal="center" vertical="center"/>
    </xf>
    <xf numFmtId="166" fontId="4" fillId="25" borderId="12" xfId="45" applyNumberFormat="1" applyFont="1" applyFill="1" applyBorder="1" applyAlignment="1">
      <alignment horizontal="center" vertical="center"/>
    </xf>
    <xf numFmtId="166" fontId="5" fillId="25" borderId="116" xfId="45" applyNumberFormat="1" applyFont="1" applyFill="1" applyBorder="1" applyAlignment="1">
      <alignment horizontal="center" vertical="center"/>
    </xf>
    <xf numFmtId="10" fontId="2" fillId="0" borderId="42" xfId="76" applyNumberFormat="1" applyFont="1" applyBorder="1" applyAlignment="1">
      <alignment/>
    </xf>
    <xf numFmtId="1" fontId="3" fillId="0" borderId="56" xfId="41" applyNumberFormat="1" applyFont="1" applyBorder="1" applyAlignment="1">
      <alignment/>
    </xf>
    <xf numFmtId="1" fontId="3" fillId="0" borderId="37" xfId="41" applyNumberFormat="1" applyFont="1" applyBorder="1" applyAlignment="1">
      <alignment/>
    </xf>
    <xf numFmtId="1" fontId="3" fillId="0" borderId="37" xfId="41" applyNumberFormat="1" applyFont="1" applyFill="1" applyBorder="1" applyAlignment="1">
      <alignment/>
    </xf>
    <xf numFmtId="165" fontId="3" fillId="0" borderId="56" xfId="0" applyNumberFormat="1" applyFont="1" applyBorder="1" applyAlignment="1">
      <alignment horizontal="right" wrapText="1"/>
    </xf>
    <xf numFmtId="165" fontId="3" fillId="0" borderId="37" xfId="0" applyNumberFormat="1" applyFont="1" applyBorder="1" applyAlignment="1">
      <alignment horizontal="right" wrapText="1"/>
    </xf>
    <xf numFmtId="10" fontId="2" fillId="0" borderId="10" xfId="76" applyNumberFormat="1" applyFont="1" applyFill="1" applyBorder="1" applyAlignment="1">
      <alignment/>
    </xf>
    <xf numFmtId="0" fontId="9" fillId="0" borderId="40" xfId="0" applyFont="1" applyFill="1" applyBorder="1" applyAlignment="1">
      <alignment horizontal="left" wrapText="1" indent="1"/>
    </xf>
    <xf numFmtId="9" fontId="2" fillId="0" borderId="18" xfId="76" applyFont="1" applyFill="1" applyBorder="1" applyAlignment="1">
      <alignment/>
    </xf>
    <xf numFmtId="0" fontId="9" fillId="25" borderId="60" xfId="0" applyFont="1" applyFill="1" applyBorder="1" applyAlignment="1">
      <alignment wrapText="1"/>
    </xf>
    <xf numFmtId="1" fontId="2" fillId="0" borderId="21" xfId="41" applyNumberFormat="1" applyFont="1" applyFill="1" applyBorder="1" applyAlignment="1">
      <alignment/>
    </xf>
    <xf numFmtId="9" fontId="3" fillId="0" borderId="37" xfId="76" applyNumberFormat="1" applyFont="1" applyBorder="1" applyAlignment="1">
      <alignment vertical="center"/>
    </xf>
    <xf numFmtId="0" fontId="4" fillId="0" borderId="18" xfId="0" applyFont="1" applyFill="1" applyBorder="1" applyAlignment="1">
      <alignment horizontal="left" wrapText="1" indent="1"/>
    </xf>
    <xf numFmtId="165" fontId="4" fillId="0" borderId="18" xfId="41" applyNumberFormat="1" applyFont="1" applyFill="1" applyBorder="1" applyAlignment="1" applyProtection="1">
      <alignment vertical="center"/>
      <protection/>
    </xf>
    <xf numFmtId="165" fontId="2" fillId="0" borderId="18" xfId="41" applyNumberFormat="1" applyFont="1" applyFill="1" applyBorder="1" applyAlignment="1" applyProtection="1">
      <alignment vertical="center"/>
      <protection/>
    </xf>
    <xf numFmtId="165" fontId="2" fillId="2" borderId="117" xfId="41" applyNumberFormat="1" applyFont="1" applyFill="1" applyBorder="1" applyAlignment="1" applyProtection="1">
      <alignment vertical="center"/>
      <protection/>
    </xf>
    <xf numFmtId="9" fontId="2" fillId="0" borderId="21" xfId="76" applyFont="1" applyBorder="1" applyAlignment="1">
      <alignment vertical="center"/>
    </xf>
    <xf numFmtId="0" fontId="4" fillId="0" borderId="36" xfId="0" applyFont="1" applyFill="1" applyBorder="1" applyAlignment="1">
      <alignment horizontal="left" wrapText="1" indent="1"/>
    </xf>
    <xf numFmtId="165" fontId="2" fillId="0" borderId="36" xfId="41" applyNumberFormat="1" applyFont="1" applyFill="1" applyBorder="1" applyAlignment="1" applyProtection="1">
      <alignment vertical="center"/>
      <protection/>
    </xf>
    <xf numFmtId="165" fontId="2" fillId="2" borderId="118" xfId="41" applyNumberFormat="1" applyFont="1" applyFill="1" applyBorder="1" applyAlignment="1" applyProtection="1">
      <alignment vertical="center"/>
      <protection/>
    </xf>
    <xf numFmtId="9" fontId="2" fillId="0" borderId="65" xfId="76" applyFont="1" applyBorder="1" applyAlignment="1">
      <alignment vertical="center"/>
    </xf>
    <xf numFmtId="0" fontId="5" fillId="0" borderId="22" xfId="0" applyFont="1" applyBorder="1" applyAlignment="1">
      <alignment horizontal="center"/>
    </xf>
    <xf numFmtId="165" fontId="4" fillId="2" borderId="18" xfId="41" applyNumberFormat="1" applyFont="1" applyFill="1" applyBorder="1" applyAlignment="1" applyProtection="1">
      <alignment/>
      <protection/>
    </xf>
    <xf numFmtId="165" fontId="2" fillId="2" borderId="98" xfId="41" applyNumberFormat="1" applyFont="1" applyFill="1" applyBorder="1" applyAlignment="1" applyProtection="1">
      <alignment/>
      <protection/>
    </xf>
    <xf numFmtId="0" fontId="5" fillId="0" borderId="119" xfId="0" applyFont="1" applyBorder="1" applyAlignment="1">
      <alignment horizontal="left" wrapText="1"/>
    </xf>
    <xf numFmtId="165" fontId="3" fillId="2" borderId="97" xfId="41" applyNumberFormat="1" applyFont="1" applyFill="1" applyBorder="1" applyAlignment="1" applyProtection="1">
      <alignment/>
      <protection/>
    </xf>
    <xf numFmtId="0" fontId="4" fillId="0" borderId="18" xfId="0" applyFont="1" applyBorder="1" applyAlignment="1">
      <alignment horizontal="left" wrapText="1" indent="2"/>
    </xf>
    <xf numFmtId="0" fontId="5" fillId="0" borderId="120" xfId="0" applyFont="1" applyBorder="1" applyAlignment="1">
      <alignment horizontal="center"/>
    </xf>
    <xf numFmtId="165" fontId="4" fillId="0" borderId="24" xfId="41" applyNumberFormat="1" applyFont="1" applyFill="1" applyBorder="1" applyAlignment="1" applyProtection="1">
      <alignment vertical="center"/>
      <protection/>
    </xf>
    <xf numFmtId="165" fontId="4" fillId="0" borderId="99" xfId="41" applyNumberFormat="1" applyFont="1" applyFill="1" applyBorder="1" applyAlignment="1" applyProtection="1">
      <alignment vertical="center"/>
      <protection/>
    </xf>
    <xf numFmtId="165" fontId="2" fillId="0" borderId="99" xfId="41" applyNumberFormat="1" applyFont="1" applyFill="1" applyBorder="1" applyAlignment="1" applyProtection="1">
      <alignment vertical="center"/>
      <protection/>
    </xf>
    <xf numFmtId="165" fontId="3" fillId="0" borderId="98" xfId="41" applyNumberFormat="1" applyFont="1" applyFill="1" applyBorder="1" applyAlignment="1" applyProtection="1">
      <alignment vertical="center"/>
      <protection/>
    </xf>
    <xf numFmtId="10" fontId="2" fillId="0" borderId="21" xfId="76" applyNumberFormat="1" applyFont="1" applyBorder="1" applyAlignment="1">
      <alignment vertical="center"/>
    </xf>
    <xf numFmtId="10" fontId="2" fillId="0" borderId="79" xfId="76" applyNumberFormat="1" applyFont="1" applyBorder="1" applyAlignment="1">
      <alignment vertical="center"/>
    </xf>
    <xf numFmtId="0" fontId="5" fillId="0" borderId="111" xfId="0" applyFont="1" applyBorder="1" applyAlignment="1">
      <alignment horizontal="center"/>
    </xf>
    <xf numFmtId="0" fontId="5" fillId="0" borderId="36" xfId="0" applyFont="1" applyFill="1" applyBorder="1" applyAlignment="1">
      <alignment wrapText="1"/>
    </xf>
    <xf numFmtId="165" fontId="5" fillId="0" borderId="97" xfId="41" applyNumberFormat="1" applyFont="1" applyFill="1" applyBorder="1" applyAlignment="1" applyProtection="1">
      <alignment vertical="center"/>
      <protection/>
    </xf>
    <xf numFmtId="10" fontId="3" fillId="0" borderId="65" xfId="76" applyNumberFormat="1" applyFont="1" applyBorder="1" applyAlignment="1">
      <alignment vertical="center"/>
    </xf>
    <xf numFmtId="0" fontId="4" fillId="0" borderId="24" xfId="0" applyFont="1" applyBorder="1" applyAlignment="1">
      <alignment horizontal="left" wrapText="1" indent="1"/>
    </xf>
    <xf numFmtId="0" fontId="5" fillId="0" borderId="18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 indent="1"/>
    </xf>
    <xf numFmtId="165" fontId="4" fillId="0" borderId="107" xfId="41" applyNumberFormat="1" applyFont="1" applyFill="1" applyBorder="1" applyAlignment="1" applyProtection="1">
      <alignment/>
      <protection/>
    </xf>
    <xf numFmtId="165" fontId="2" fillId="0" borderId="121" xfId="41" applyNumberFormat="1" applyFont="1" applyFill="1" applyBorder="1" applyAlignment="1" applyProtection="1">
      <alignment/>
      <protection/>
    </xf>
    <xf numFmtId="165" fontId="5" fillId="0" borderId="108" xfId="41" applyNumberFormat="1" applyFont="1" applyFill="1" applyBorder="1" applyAlignment="1" applyProtection="1">
      <alignment vertical="center"/>
      <protection/>
    </xf>
    <xf numFmtId="165" fontId="3" fillId="0" borderId="36" xfId="41" applyNumberFormat="1" applyFont="1" applyFill="1" applyBorder="1" applyAlignment="1" applyProtection="1">
      <alignment vertical="center"/>
      <protection/>
    </xf>
    <xf numFmtId="9" fontId="3" fillId="0" borderId="65" xfId="76" applyFont="1" applyBorder="1" applyAlignment="1">
      <alignment vertical="center"/>
    </xf>
    <xf numFmtId="0" fontId="5" fillId="0" borderId="13" xfId="0" applyFont="1" applyBorder="1" applyAlignment="1">
      <alignment horizontal="center" wrapText="1"/>
    </xf>
    <xf numFmtId="0" fontId="5" fillId="0" borderId="122" xfId="0" applyFont="1" applyBorder="1" applyAlignment="1">
      <alignment horizontal="center"/>
    </xf>
    <xf numFmtId="165" fontId="4" fillId="0" borderId="12" xfId="41" applyNumberFormat="1" applyFont="1" applyFill="1" applyBorder="1" applyAlignment="1" applyProtection="1">
      <alignment horizontal="left" vertical="center" wrapText="1"/>
      <protection/>
    </xf>
    <xf numFmtId="165" fontId="2" fillId="0" borderId="54" xfId="0" applyNumberFormat="1" applyFont="1" applyBorder="1" applyAlignment="1">
      <alignment vertical="center"/>
    </xf>
    <xf numFmtId="165" fontId="4" fillId="0" borderId="10" xfId="41" applyNumberFormat="1" applyFont="1" applyFill="1" applyBorder="1" applyAlignment="1" applyProtection="1">
      <alignment horizontal="left" wrapText="1"/>
      <protection/>
    </xf>
    <xf numFmtId="165" fontId="4" fillId="0" borderId="10" xfId="41" applyNumberFormat="1" applyFont="1" applyFill="1" applyBorder="1" applyAlignment="1" applyProtection="1">
      <alignment horizontal="left" vertical="center" wrapText="1"/>
      <protection/>
    </xf>
    <xf numFmtId="0" fontId="2" fillId="0" borderId="66" xfId="0" applyFont="1" applyBorder="1" applyAlignment="1">
      <alignment vertical="center"/>
    </xf>
    <xf numFmtId="165" fontId="2" fillId="0" borderId="16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6" fontId="2" fillId="25" borderId="36" xfId="41" applyNumberFormat="1" applyFont="1" applyFill="1" applyBorder="1" applyAlignment="1">
      <alignment/>
    </xf>
    <xf numFmtId="166" fontId="2" fillId="25" borderId="12" xfId="41" applyNumberFormat="1" applyFont="1" applyFill="1" applyBorder="1" applyAlignment="1">
      <alignment/>
    </xf>
    <xf numFmtId="166" fontId="2" fillId="25" borderId="11" xfId="41" applyNumberFormat="1" applyFont="1" applyFill="1" applyBorder="1" applyAlignment="1">
      <alignment/>
    </xf>
    <xf numFmtId="2" fontId="3" fillId="0" borderId="18" xfId="76" applyNumberFormat="1" applyFont="1" applyBorder="1" applyAlignment="1">
      <alignment wrapText="1"/>
    </xf>
    <xf numFmtId="9" fontId="2" fillId="0" borderId="44" xfId="76" applyNumberFormat="1" applyFont="1" applyBorder="1" applyAlignment="1">
      <alignment/>
    </xf>
    <xf numFmtId="172" fontId="2" fillId="0" borderId="11" xfId="76" applyNumberFormat="1" applyFont="1" applyBorder="1" applyAlignment="1">
      <alignment/>
    </xf>
    <xf numFmtId="9" fontId="2" fillId="0" borderId="11" xfId="76" applyNumberFormat="1" applyFont="1" applyBorder="1" applyAlignment="1">
      <alignment/>
    </xf>
    <xf numFmtId="172" fontId="2" fillId="0" borderId="42" xfId="76" applyNumberFormat="1" applyFont="1" applyBorder="1" applyAlignment="1">
      <alignment/>
    </xf>
    <xf numFmtId="165" fontId="4" fillId="0" borderId="37" xfId="41" applyNumberFormat="1" applyFont="1" applyBorder="1" applyAlignment="1">
      <alignment vertical="center"/>
    </xf>
    <xf numFmtId="0" fontId="5" fillId="25" borderId="18" xfId="0" applyFont="1" applyFill="1" applyBorder="1" applyAlignment="1">
      <alignment horizontal="center" vertical="center" wrapText="1"/>
    </xf>
    <xf numFmtId="175" fontId="42" fillId="0" borderId="21" xfId="66" applyNumberFormat="1" applyFont="1" applyFill="1" applyBorder="1" applyAlignment="1" applyProtection="1">
      <alignment horizontal="right" vertical="center"/>
      <protection/>
    </xf>
    <xf numFmtId="175" fontId="42" fillId="0" borderId="42" xfId="66" applyNumberFormat="1" applyFont="1" applyFill="1" applyBorder="1" applyAlignment="1" applyProtection="1">
      <alignment horizontal="right" vertical="center"/>
      <protection/>
    </xf>
    <xf numFmtId="166" fontId="5" fillId="0" borderId="48" xfId="0" applyNumberFormat="1" applyFont="1" applyBorder="1" applyAlignment="1">
      <alignment/>
    </xf>
    <xf numFmtId="165" fontId="4" fillId="0" borderId="36" xfId="41" applyNumberFormat="1" applyFont="1" applyBorder="1" applyAlignment="1">
      <alignment vertical="center"/>
    </xf>
    <xf numFmtId="166" fontId="4" fillId="25" borderId="55" xfId="41" applyNumberFormat="1" applyFont="1" applyFill="1" applyBorder="1" applyAlignment="1">
      <alignment horizontal="center" vertical="center"/>
    </xf>
    <xf numFmtId="0" fontId="4" fillId="25" borderId="4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166" fontId="4" fillId="25" borderId="18" xfId="41" applyNumberFormat="1" applyFont="1" applyFill="1" applyBorder="1" applyAlignment="1">
      <alignment horizontal="center" vertical="center"/>
    </xf>
    <xf numFmtId="165" fontId="4" fillId="0" borderId="18" xfId="41" applyNumberFormat="1" applyFont="1" applyBorder="1" applyAlignment="1">
      <alignment vertical="center"/>
    </xf>
    <xf numFmtId="166" fontId="4" fillId="25" borderId="20" xfId="41" applyNumberFormat="1" applyFont="1" applyFill="1" applyBorder="1" applyAlignment="1">
      <alignment horizontal="center" vertical="center"/>
    </xf>
    <xf numFmtId="166" fontId="4" fillId="25" borderId="40" xfId="41" applyNumberFormat="1" applyFont="1" applyFill="1" applyBorder="1" applyAlignment="1">
      <alignment horizontal="center" vertical="center"/>
    </xf>
    <xf numFmtId="165" fontId="4" fillId="0" borderId="23" xfId="41" applyNumberFormat="1" applyFont="1" applyBorder="1" applyAlignment="1">
      <alignment vertical="center"/>
    </xf>
    <xf numFmtId="166" fontId="4" fillId="25" borderId="102" xfId="41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wrapText="1"/>
    </xf>
    <xf numFmtId="0" fontId="4" fillId="0" borderId="36" xfId="0" applyFont="1" applyBorder="1" applyAlignment="1">
      <alignment vertical="center"/>
    </xf>
    <xf numFmtId="0" fontId="4" fillId="0" borderId="18" xfId="0" applyFont="1" applyBorder="1" applyAlignment="1">
      <alignment horizontal="justify"/>
    </xf>
    <xf numFmtId="0" fontId="4" fillId="0" borderId="18" xfId="0" applyFont="1" applyFill="1" applyBorder="1" applyAlignment="1">
      <alignment horizontal="center" vertical="center"/>
    </xf>
    <xf numFmtId="165" fontId="4" fillId="0" borderId="18" xfId="41" applyNumberFormat="1" applyFont="1" applyFill="1" applyBorder="1" applyAlignment="1">
      <alignment vertical="center"/>
    </xf>
    <xf numFmtId="0" fontId="4" fillId="0" borderId="40" xfId="0" applyFont="1" applyBorder="1" applyAlignment="1">
      <alignment/>
    </xf>
    <xf numFmtId="165" fontId="4" fillId="0" borderId="21" xfId="41" applyNumberFormat="1" applyFont="1" applyBorder="1" applyAlignment="1">
      <alignment vertical="center"/>
    </xf>
    <xf numFmtId="0" fontId="4" fillId="0" borderId="36" xfId="0" applyFont="1" applyBorder="1" applyAlignment="1">
      <alignment horizontal="justify"/>
    </xf>
    <xf numFmtId="0" fontId="4" fillId="0" borderId="36" xfId="0" applyFont="1" applyFill="1" applyBorder="1" applyAlignment="1">
      <alignment horizontal="center" vertical="center"/>
    </xf>
    <xf numFmtId="165" fontId="4" fillId="0" borderId="36" xfId="41" applyNumberFormat="1" applyFont="1" applyFill="1" applyBorder="1" applyAlignment="1">
      <alignment vertical="center"/>
    </xf>
    <xf numFmtId="0" fontId="4" fillId="0" borderId="38" xfId="0" applyFont="1" applyBorder="1" applyAlignment="1">
      <alignment/>
    </xf>
    <xf numFmtId="165" fontId="4" fillId="0" borderId="55" xfId="41" applyNumberFormat="1" applyFont="1" applyFill="1" applyBorder="1" applyAlignment="1">
      <alignment vertical="center"/>
    </xf>
    <xf numFmtId="165" fontId="4" fillId="0" borderId="65" xfId="41" applyNumberFormat="1" applyFont="1" applyBorder="1" applyAlignment="1">
      <alignment vertical="center"/>
    </xf>
    <xf numFmtId="0" fontId="3" fillId="0" borderId="38" xfId="64" applyFont="1" applyBorder="1" applyAlignment="1">
      <alignment horizontal="center" vertical="center" wrapText="1"/>
      <protection/>
    </xf>
    <xf numFmtId="0" fontId="3" fillId="0" borderId="40" xfId="64" applyFont="1" applyBorder="1" applyAlignment="1">
      <alignment horizontal="center" vertical="center" wrapText="1"/>
      <protection/>
    </xf>
    <xf numFmtId="0" fontId="3" fillId="0" borderId="36" xfId="64" applyFont="1" applyBorder="1" applyAlignment="1">
      <alignment horizontal="center" vertical="center" wrapText="1"/>
      <protection/>
    </xf>
    <xf numFmtId="0" fontId="3" fillId="0" borderId="18" xfId="64" applyFont="1" applyBorder="1" applyAlignment="1">
      <alignment horizontal="center" vertical="center" wrapText="1"/>
      <protection/>
    </xf>
    <xf numFmtId="0" fontId="3" fillId="0" borderId="65" xfId="64" applyFont="1" applyBorder="1" applyAlignment="1">
      <alignment horizontal="center" vertical="center" wrapText="1"/>
      <protection/>
    </xf>
    <xf numFmtId="0" fontId="3" fillId="0" borderId="36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6" fontId="3" fillId="0" borderId="36" xfId="41" applyNumberFormat="1" applyFont="1" applyFill="1" applyBorder="1" applyAlignment="1">
      <alignment horizontal="center" vertical="center" wrapText="1"/>
    </xf>
    <xf numFmtId="166" fontId="3" fillId="0" borderId="18" xfId="41" applyNumberFormat="1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wrapText="1"/>
    </xf>
    <xf numFmtId="0" fontId="3" fillId="0" borderId="65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1" fontId="9" fillId="0" borderId="56" xfId="41" applyNumberFormat="1" applyFont="1" applyFill="1" applyBorder="1" applyAlignment="1">
      <alignment horizontal="center" vertical="center" wrapText="1"/>
    </xf>
    <xf numFmtId="1" fontId="9" fillId="0" borderId="79" xfId="41" applyNumberFormat="1" applyFont="1" applyFill="1" applyBorder="1" applyAlignment="1">
      <alignment horizontal="center" vertical="center" wrapText="1"/>
    </xf>
    <xf numFmtId="1" fontId="9" fillId="0" borderId="42" xfId="41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9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3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9" fillId="0" borderId="124" xfId="0" applyFont="1" applyFill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/>
    </xf>
    <xf numFmtId="0" fontId="3" fillId="0" borderId="125" xfId="0" applyFont="1" applyBorder="1" applyAlignment="1">
      <alignment horizontal="center"/>
    </xf>
    <xf numFmtId="0" fontId="3" fillId="0" borderId="116" xfId="0" applyFont="1" applyBorder="1" applyAlignment="1">
      <alignment horizontal="center"/>
    </xf>
    <xf numFmtId="0" fontId="13" fillId="0" borderId="77" xfId="0" applyFont="1" applyBorder="1" applyAlignment="1">
      <alignment horizontal="center" vertical="center" wrapText="1"/>
    </xf>
    <xf numFmtId="0" fontId="13" fillId="0" borderId="125" xfId="0" applyFont="1" applyBorder="1" applyAlignment="1">
      <alignment horizontal="center" vertical="center" wrapText="1"/>
    </xf>
    <xf numFmtId="0" fontId="13" fillId="0" borderId="1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165" fontId="8" fillId="0" borderId="11" xfId="41" applyNumberFormat="1" applyFont="1" applyFill="1" applyBorder="1" applyAlignment="1">
      <alignment horizontal="center" vertical="center" wrapText="1"/>
    </xf>
    <xf numFmtId="165" fontId="8" fillId="0" borderId="18" xfId="41" applyNumberFormat="1" applyFont="1" applyFill="1" applyBorder="1" applyAlignment="1">
      <alignment horizontal="center" vertical="center" wrapText="1"/>
    </xf>
    <xf numFmtId="165" fontId="8" fillId="0" borderId="12" xfId="41" applyNumberFormat="1" applyFont="1" applyFill="1" applyBorder="1" applyAlignment="1">
      <alignment horizontal="center" vertical="center" wrapText="1"/>
    </xf>
    <xf numFmtId="165" fontId="8" fillId="0" borderId="23" xfId="41" applyNumberFormat="1" applyFont="1" applyFill="1" applyBorder="1" applyAlignment="1">
      <alignment horizontal="center" vertical="center" wrapText="1"/>
    </xf>
    <xf numFmtId="165" fontId="8" fillId="0" borderId="65" xfId="41" applyNumberFormat="1" applyFont="1" applyFill="1" applyBorder="1" applyAlignment="1">
      <alignment horizontal="center" vertical="center" wrapText="1"/>
    </xf>
    <xf numFmtId="165" fontId="8" fillId="0" borderId="37" xfId="41" applyNumberFormat="1" applyFont="1" applyFill="1" applyBorder="1" applyAlignment="1">
      <alignment horizontal="center" vertical="center" wrapText="1"/>
    </xf>
    <xf numFmtId="165" fontId="8" fillId="0" borderId="21" xfId="41" applyNumberFormat="1" applyFont="1" applyFill="1" applyBorder="1" applyAlignment="1">
      <alignment horizontal="center" vertical="center" wrapText="1"/>
    </xf>
    <xf numFmtId="165" fontId="8" fillId="0" borderId="55" xfId="41" applyNumberFormat="1" applyFont="1" applyFill="1" applyBorder="1" applyAlignment="1">
      <alignment horizontal="center" vertical="center" wrapText="1"/>
    </xf>
    <xf numFmtId="165" fontId="8" fillId="0" borderId="53" xfId="41" applyNumberFormat="1" applyFont="1" applyFill="1" applyBorder="1" applyAlignment="1">
      <alignment horizontal="center" vertical="center" wrapText="1"/>
    </xf>
    <xf numFmtId="165" fontId="8" fillId="0" borderId="20" xfId="41" applyNumberFormat="1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/>
    </xf>
    <xf numFmtId="0" fontId="8" fillId="0" borderId="126" xfId="0" applyFont="1" applyBorder="1" applyAlignment="1">
      <alignment horizontal="center" vertical="center"/>
    </xf>
    <xf numFmtId="0" fontId="8" fillId="0" borderId="113" xfId="0" applyFont="1" applyBorder="1" applyAlignment="1">
      <alignment horizontal="center" vertical="center"/>
    </xf>
    <xf numFmtId="165" fontId="8" fillId="0" borderId="36" xfId="41" applyNumberFormat="1" applyFont="1" applyFill="1" applyBorder="1" applyAlignment="1">
      <alignment horizontal="center" vertical="center"/>
    </xf>
    <xf numFmtId="165" fontId="8" fillId="0" borderId="80" xfId="41" applyNumberFormat="1" applyFont="1" applyFill="1" applyBorder="1" applyAlignment="1">
      <alignment horizontal="center" vertical="center" wrapText="1"/>
    </xf>
    <xf numFmtId="165" fontId="8" fillId="0" borderId="43" xfId="41" applyNumberFormat="1" applyFont="1" applyFill="1" applyBorder="1" applyAlignment="1">
      <alignment horizontal="center" vertical="center" wrapText="1"/>
    </xf>
    <xf numFmtId="165" fontId="8" fillId="0" borderId="52" xfId="41" applyNumberFormat="1" applyFont="1" applyFill="1" applyBorder="1" applyAlignment="1">
      <alignment horizontal="center" vertical="center" wrapText="1"/>
    </xf>
    <xf numFmtId="165" fontId="8" fillId="0" borderId="36" xfId="41" applyNumberFormat="1" applyFont="1" applyFill="1" applyBorder="1" applyAlignment="1">
      <alignment horizontal="center" vertical="center" wrapText="1"/>
    </xf>
    <xf numFmtId="0" fontId="9" fillId="0" borderId="80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13" fillId="0" borderId="47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1" fontId="13" fillId="0" borderId="56" xfId="41" applyNumberFormat="1" applyFont="1" applyFill="1" applyBorder="1" applyAlignment="1">
      <alignment horizontal="center" vertical="center" wrapText="1"/>
    </xf>
    <xf numFmtId="1" fontId="13" fillId="0" borderId="79" xfId="41" applyNumberFormat="1" applyFont="1" applyFill="1" applyBorder="1" applyAlignment="1">
      <alignment horizontal="center" vertical="center" wrapText="1"/>
    </xf>
    <xf numFmtId="1" fontId="13" fillId="0" borderId="42" xfId="41" applyNumberFormat="1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0" fillId="0" borderId="78" xfId="0" applyBorder="1" applyAlignment="1">
      <alignment/>
    </xf>
    <xf numFmtId="0" fontId="0" fillId="0" borderId="14" xfId="0" applyBorder="1" applyAlignment="1">
      <alignment/>
    </xf>
    <xf numFmtId="0" fontId="9" fillId="0" borderId="55" xfId="0" applyFont="1" applyBorder="1" applyAlignment="1">
      <alignment horizontal="center"/>
    </xf>
    <xf numFmtId="0" fontId="9" fillId="0" borderId="126" xfId="0" applyFont="1" applyBorder="1" applyAlignment="1">
      <alignment horizontal="center"/>
    </xf>
    <xf numFmtId="0" fontId="9" fillId="0" borderId="113" xfId="0" applyFont="1" applyBorder="1" applyAlignment="1">
      <alignment horizontal="center"/>
    </xf>
    <xf numFmtId="0" fontId="2" fillId="0" borderId="78" xfId="0" applyFont="1" applyBorder="1" applyAlignment="1">
      <alignment/>
    </xf>
    <xf numFmtId="0" fontId="2" fillId="0" borderId="14" xfId="0" applyFont="1" applyBorder="1" applyAlignment="1">
      <alignment/>
    </xf>
    <xf numFmtId="0" fontId="13" fillId="0" borderId="55" xfId="0" applyFont="1" applyBorder="1" applyAlignment="1">
      <alignment horizontal="center" vertical="center"/>
    </xf>
    <xf numFmtId="0" fontId="13" fillId="0" borderId="12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wrapText="1"/>
    </xf>
    <xf numFmtId="0" fontId="13" fillId="0" borderId="62" xfId="0" applyFont="1" applyBorder="1" applyAlignment="1">
      <alignment horizontal="center" wrapText="1"/>
    </xf>
    <xf numFmtId="0" fontId="13" fillId="0" borderId="127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9" fillId="0" borderId="94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22" xfId="0" applyFont="1" applyBorder="1" applyAlignment="1">
      <alignment horizontal="left" wrapText="1"/>
    </xf>
    <xf numFmtId="0" fontId="5" fillId="0" borderId="39" xfId="0" applyFont="1" applyBorder="1" applyAlignment="1">
      <alignment horizontal="left" wrapText="1"/>
    </xf>
    <xf numFmtId="0" fontId="5" fillId="0" borderId="85" xfId="0" applyFont="1" applyBorder="1" applyAlignment="1">
      <alignment horizontal="left" wrapText="1"/>
    </xf>
    <xf numFmtId="0" fontId="5" fillId="0" borderId="111" xfId="0" applyFont="1" applyBorder="1" applyAlignment="1">
      <alignment horizontal="left" wrapText="1"/>
    </xf>
    <xf numFmtId="0" fontId="5" fillId="0" borderId="62" xfId="0" applyFont="1" applyBorder="1" applyAlignment="1">
      <alignment horizontal="left" wrapText="1"/>
    </xf>
    <xf numFmtId="0" fontId="5" fillId="0" borderId="59" xfId="0" applyFont="1" applyBorder="1" applyAlignment="1">
      <alignment horizontal="left" wrapText="1"/>
    </xf>
    <xf numFmtId="0" fontId="5" fillId="0" borderId="61" xfId="0" applyFont="1" applyBorder="1" applyAlignment="1">
      <alignment horizontal="left" wrapText="1"/>
    </xf>
    <xf numFmtId="0" fontId="5" fillId="0" borderId="112" xfId="0" applyFont="1" applyBorder="1" applyAlignment="1">
      <alignment horizontal="left" wrapText="1"/>
    </xf>
    <xf numFmtId="0" fontId="5" fillId="0" borderId="128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5" fillId="0" borderId="103" xfId="0" applyFont="1" applyBorder="1" applyAlignment="1">
      <alignment horizontal="left" wrapText="1"/>
    </xf>
    <xf numFmtId="0" fontId="5" fillId="0" borderId="129" xfId="0" applyFont="1" applyBorder="1" applyAlignment="1">
      <alignment horizontal="left" wrapText="1"/>
    </xf>
    <xf numFmtId="0" fontId="5" fillId="0" borderId="130" xfId="0" applyFont="1" applyBorder="1" applyAlignment="1">
      <alignment horizontal="left" wrapText="1"/>
    </xf>
    <xf numFmtId="0" fontId="5" fillId="0" borderId="33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93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6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3" fillId="0" borderId="6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9" xfId="0" applyFont="1" applyBorder="1" applyAlignment="1">
      <alignment horizontal="center" vertical="center" wrapText="1"/>
    </xf>
    <xf numFmtId="0" fontId="3" fillId="0" borderId="131" xfId="0" applyFont="1" applyBorder="1" applyAlignment="1">
      <alignment horizontal="center" vertical="center" wrapText="1"/>
    </xf>
    <xf numFmtId="0" fontId="3" fillId="0" borderId="126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3" fillId="0" borderId="56" xfId="0" applyFont="1" applyBorder="1" applyAlignment="1">
      <alignment horizontal="center" vertical="center" wrapText="1"/>
    </xf>
    <xf numFmtId="0" fontId="3" fillId="0" borderId="102" xfId="0" applyFont="1" applyBorder="1" applyAlignment="1">
      <alignment/>
    </xf>
    <xf numFmtId="0" fontId="3" fillId="0" borderId="5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/>
    </xf>
    <xf numFmtId="0" fontId="3" fillId="0" borderId="1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63" xfId="64" applyFont="1" applyBorder="1" applyAlignment="1">
      <alignment horizontal="center" vertical="center"/>
      <protection/>
    </xf>
    <xf numFmtId="0" fontId="5" fillId="0" borderId="116" xfId="64" applyFont="1" applyBorder="1" applyAlignment="1">
      <alignment horizontal="center" vertical="center"/>
      <protection/>
    </xf>
    <xf numFmtId="0" fontId="3" fillId="0" borderId="60" xfId="64" applyFont="1" applyBorder="1" applyAlignment="1">
      <alignment horizontal="center" vertical="center" wrapText="1"/>
      <protection/>
    </xf>
    <xf numFmtId="0" fontId="3" fillId="0" borderId="17" xfId="64" applyFont="1" applyBorder="1" applyAlignment="1">
      <alignment horizontal="center" vertical="center" wrapText="1"/>
      <protection/>
    </xf>
    <xf numFmtId="0" fontId="3" fillId="0" borderId="41" xfId="64" applyFont="1" applyBorder="1" applyAlignment="1">
      <alignment horizontal="center" vertical="center" wrapText="1"/>
      <protection/>
    </xf>
    <xf numFmtId="0" fontId="3" fillId="0" borderId="23" xfId="64" applyFont="1" applyBorder="1" applyAlignment="1">
      <alignment horizontal="center" vertical="center" wrapText="1"/>
      <protection/>
    </xf>
    <xf numFmtId="0" fontId="3" fillId="0" borderId="56" xfId="64" applyFont="1" applyBorder="1" applyAlignment="1">
      <alignment horizontal="center" vertical="center" wrapText="1"/>
      <protection/>
    </xf>
    <xf numFmtId="0" fontId="3" fillId="0" borderId="102" xfId="64" applyFont="1" applyBorder="1" applyAlignment="1">
      <alignment horizontal="center" vertical="center" wrapText="1"/>
      <protection/>
    </xf>
    <xf numFmtId="0" fontId="5" fillId="0" borderId="80" xfId="64" applyFont="1" applyBorder="1" applyAlignment="1">
      <alignment horizontal="center" vertical="center" wrapText="1"/>
      <protection/>
    </xf>
    <xf numFmtId="0" fontId="5" fillId="0" borderId="127" xfId="64" applyFont="1" applyBorder="1" applyAlignment="1">
      <alignment horizontal="center" vertical="center" wrapText="1"/>
      <protection/>
    </xf>
    <xf numFmtId="0" fontId="5" fillId="0" borderId="38" xfId="64" applyFont="1" applyBorder="1" applyAlignment="1">
      <alignment horizontal="left"/>
      <protection/>
    </xf>
    <xf numFmtId="0" fontId="5" fillId="0" borderId="36" xfId="64" applyFont="1" applyBorder="1" applyAlignment="1">
      <alignment horizontal="left"/>
      <protection/>
    </xf>
    <xf numFmtId="0" fontId="5" fillId="0" borderId="65" xfId="64" applyFont="1" applyBorder="1" applyAlignment="1">
      <alignment horizontal="left"/>
      <protection/>
    </xf>
    <xf numFmtId="0" fontId="4" fillId="0" borderId="53" xfId="64" applyFont="1" applyBorder="1" applyAlignment="1">
      <alignment horizontal="center" vertical="center" wrapText="1"/>
      <protection/>
    </xf>
    <xf numFmtId="0" fontId="4" fillId="0" borderId="46" xfId="64" applyFont="1" applyBorder="1" applyAlignment="1">
      <alignment horizontal="center" vertical="center" wrapText="1"/>
      <protection/>
    </xf>
    <xf numFmtId="0" fontId="4" fillId="0" borderId="59" xfId="64" applyFont="1" applyBorder="1" applyAlignment="1">
      <alignment horizontal="center"/>
      <protection/>
    </xf>
    <xf numFmtId="0" fontId="4" fillId="0" borderId="61" xfId="64" applyFont="1" applyBorder="1" applyAlignment="1">
      <alignment horizontal="center"/>
      <protection/>
    </xf>
    <xf numFmtId="0" fontId="4" fillId="0" borderId="71" xfId="64" applyFont="1" applyBorder="1" applyAlignment="1">
      <alignment horizontal="center"/>
      <protection/>
    </xf>
    <xf numFmtId="0" fontId="4" fillId="0" borderId="11" xfId="64" applyFont="1" applyBorder="1" applyAlignment="1">
      <alignment horizontal="center" vertical="center" wrapText="1"/>
      <protection/>
    </xf>
    <xf numFmtId="0" fontId="4" fillId="0" borderId="53" xfId="64" applyFont="1" applyBorder="1" applyAlignment="1">
      <alignment horizontal="center" wrapText="1"/>
      <protection/>
    </xf>
    <xf numFmtId="0" fontId="4" fillId="0" borderId="46" xfId="64" applyFont="1" applyBorder="1" applyAlignment="1">
      <alignment horizontal="center" wrapText="1"/>
      <protection/>
    </xf>
    <xf numFmtId="0" fontId="5" fillId="0" borderId="13" xfId="64" applyFont="1" applyBorder="1" applyAlignment="1">
      <alignment vertical="center"/>
      <protection/>
    </xf>
    <xf numFmtId="0" fontId="5" fillId="0" borderId="11" xfId="64" applyFont="1" applyBorder="1" applyAlignment="1">
      <alignment vertical="center"/>
      <protection/>
    </xf>
    <xf numFmtId="0" fontId="5" fillId="0" borderId="37" xfId="64" applyFont="1" applyBorder="1" applyAlignment="1">
      <alignment vertical="center"/>
      <protection/>
    </xf>
    <xf numFmtId="0" fontId="5" fillId="0" borderId="13" xfId="64" applyFont="1" applyBorder="1" applyAlignment="1">
      <alignment horizontal="left"/>
      <protection/>
    </xf>
    <xf numFmtId="0" fontId="5" fillId="0" borderId="11" xfId="64" applyFont="1" applyBorder="1" applyAlignment="1">
      <alignment horizontal="left"/>
      <protection/>
    </xf>
    <xf numFmtId="0" fontId="5" fillId="0" borderId="12" xfId="64" applyFont="1" applyBorder="1" applyAlignment="1">
      <alignment horizontal="left"/>
      <protection/>
    </xf>
    <xf numFmtId="0" fontId="5" fillId="0" borderId="37" xfId="64" applyFont="1" applyBorder="1" applyAlignment="1">
      <alignment horizontal="left"/>
      <protection/>
    </xf>
    <xf numFmtId="0" fontId="4" fillId="0" borderId="12" xfId="64" applyFont="1" applyBorder="1" applyAlignment="1">
      <alignment horizontal="left" vertical="center" wrapText="1"/>
      <protection/>
    </xf>
    <xf numFmtId="0" fontId="4" fillId="0" borderId="15" xfId="64" applyFont="1" applyBorder="1" applyAlignment="1">
      <alignment horizontal="left" vertical="center" wrapText="1"/>
      <protection/>
    </xf>
    <xf numFmtId="0" fontId="4" fillId="0" borderId="10" xfId="64" applyFont="1" applyBorder="1" applyAlignment="1">
      <alignment horizontal="left" vertical="center" wrapText="1"/>
      <protection/>
    </xf>
    <xf numFmtId="166" fontId="4" fillId="0" borderId="44" xfId="45" applyNumberFormat="1" applyFont="1" applyBorder="1" applyAlignment="1">
      <alignment horizontal="center" vertical="center"/>
    </xf>
    <xf numFmtId="166" fontId="4" fillId="0" borderId="79" xfId="45" applyNumberFormat="1" applyFont="1" applyBorder="1" applyAlignment="1">
      <alignment horizontal="center" vertical="center"/>
    </xf>
    <xf numFmtId="166" fontId="4" fillId="0" borderId="42" xfId="45" applyNumberFormat="1" applyFont="1" applyBorder="1" applyAlignment="1">
      <alignment horizontal="center" vertical="center"/>
    </xf>
    <xf numFmtId="0" fontId="4" fillId="0" borderId="64" xfId="64" applyFont="1" applyBorder="1" applyAlignment="1">
      <alignment horizontal="center"/>
      <protection/>
    </xf>
    <xf numFmtId="0" fontId="4" fillId="0" borderId="12" xfId="64" applyFont="1" applyBorder="1" applyAlignment="1">
      <alignment horizontal="center"/>
      <protection/>
    </xf>
    <xf numFmtId="0" fontId="4" fillId="0" borderId="44" xfId="64" applyFont="1" applyBorder="1" applyAlignment="1">
      <alignment horizontal="center"/>
      <protection/>
    </xf>
    <xf numFmtId="0" fontId="4" fillId="0" borderId="64" xfId="64" applyFont="1" applyBorder="1" applyAlignment="1">
      <alignment horizontal="center" vertical="center"/>
      <protection/>
    </xf>
    <xf numFmtId="0" fontId="4" fillId="0" borderId="14" xfId="64" applyFont="1" applyBorder="1" applyAlignment="1">
      <alignment horizontal="center" vertical="center"/>
      <protection/>
    </xf>
    <xf numFmtId="0" fontId="4" fillId="0" borderId="59" xfId="64" applyFont="1" applyBorder="1" applyAlignment="1">
      <alignment horizontal="center" vertical="center"/>
      <protection/>
    </xf>
    <xf numFmtId="0" fontId="4" fillId="0" borderId="61" xfId="64" applyFont="1" applyBorder="1" applyAlignment="1">
      <alignment horizontal="center" vertical="center"/>
      <protection/>
    </xf>
    <xf numFmtId="0" fontId="4" fillId="0" borderId="71" xfId="64" applyFont="1" applyBorder="1" applyAlignment="1">
      <alignment horizontal="center" vertical="center"/>
      <protection/>
    </xf>
    <xf numFmtId="0" fontId="5" fillId="0" borderId="76" xfId="64" applyFont="1" applyBorder="1" applyAlignment="1">
      <alignment horizontal="left"/>
      <protection/>
    </xf>
    <xf numFmtId="0" fontId="5" fillId="0" borderId="47" xfId="64" applyFont="1" applyBorder="1" applyAlignment="1">
      <alignment horizontal="left"/>
      <protection/>
    </xf>
    <xf numFmtId="0" fontId="5" fillId="0" borderId="77" xfId="64" applyFont="1" applyBorder="1" applyAlignment="1">
      <alignment horizontal="center"/>
      <protection/>
    </xf>
    <xf numFmtId="0" fontId="5" fillId="0" borderId="116" xfId="64" applyFont="1" applyBorder="1" applyAlignment="1">
      <alignment horizontal="center"/>
      <protection/>
    </xf>
    <xf numFmtId="0" fontId="4" fillId="0" borderId="12" xfId="64" applyFont="1" applyBorder="1" applyAlignment="1">
      <alignment horizontal="left" vertical="center"/>
      <protection/>
    </xf>
    <xf numFmtId="0" fontId="4" fillId="0" borderId="10" xfId="64" applyFont="1" applyBorder="1" applyAlignment="1">
      <alignment horizontal="left" vertical="center"/>
      <protection/>
    </xf>
    <xf numFmtId="0" fontId="4" fillId="0" borderId="64" xfId="64" applyFont="1" applyBorder="1" applyAlignment="1">
      <alignment horizontal="center" vertical="center" wrapText="1"/>
      <protection/>
    </xf>
    <xf numFmtId="0" fontId="4" fillId="0" borderId="78" xfId="64" applyFont="1" applyBorder="1" applyAlignment="1">
      <alignment horizontal="center" vertical="center" wrapText="1"/>
      <protection/>
    </xf>
    <xf numFmtId="0" fontId="4" fillId="0" borderId="14" xfId="64" applyFont="1" applyBorder="1" applyAlignment="1">
      <alignment horizontal="center" vertical="center" wrapText="1"/>
      <protection/>
    </xf>
    <xf numFmtId="0" fontId="5" fillId="25" borderId="38" xfId="0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center" wrapText="1"/>
    </xf>
    <xf numFmtId="0" fontId="5" fillId="25" borderId="40" xfId="0" applyFont="1" applyFill="1" applyBorder="1" applyAlignment="1">
      <alignment horizontal="center" vertical="center" wrapText="1"/>
    </xf>
    <xf numFmtId="0" fontId="5" fillId="25" borderId="113" xfId="0" applyFont="1" applyFill="1" applyBorder="1" applyAlignment="1">
      <alignment horizontal="center" vertical="center" wrapText="1"/>
    </xf>
    <xf numFmtId="0" fontId="5" fillId="25" borderId="46" xfId="0" applyFont="1" applyFill="1" applyBorder="1" applyAlignment="1">
      <alignment horizontal="center" vertical="center" wrapText="1"/>
    </xf>
    <xf numFmtId="0" fontId="5" fillId="25" borderId="73" xfId="0" applyFont="1" applyFill="1" applyBorder="1" applyAlignment="1">
      <alignment horizontal="center" vertical="center" wrapText="1"/>
    </xf>
    <xf numFmtId="0" fontId="5" fillId="25" borderId="36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5" fillId="25" borderId="18" xfId="0" applyFont="1" applyFill="1" applyBorder="1" applyAlignment="1">
      <alignment horizontal="center" vertical="center" wrapText="1"/>
    </xf>
    <xf numFmtId="0" fontId="5" fillId="25" borderId="53" xfId="0" applyFont="1" applyFill="1" applyBorder="1" applyAlignment="1">
      <alignment horizontal="center" vertical="center" wrapText="1"/>
    </xf>
    <xf numFmtId="0" fontId="5" fillId="25" borderId="61" xfId="0" applyFont="1" applyFill="1" applyBorder="1" applyAlignment="1">
      <alignment horizontal="center" vertical="center" wrapText="1"/>
    </xf>
    <xf numFmtId="0" fontId="5" fillId="25" borderId="7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 shrinkToFit="1"/>
    </xf>
    <xf numFmtId="0" fontId="5" fillId="25" borderId="126" xfId="0" applyFont="1" applyFill="1" applyBorder="1" applyAlignment="1">
      <alignment horizontal="center"/>
    </xf>
    <xf numFmtId="0" fontId="5" fillId="25" borderId="132" xfId="0" applyFont="1" applyFill="1" applyBorder="1" applyAlignment="1">
      <alignment horizontal="center"/>
    </xf>
    <xf numFmtId="0" fontId="30" fillId="0" borderId="0" xfId="67" applyFont="1" applyFill="1" applyAlignment="1" applyProtection="1">
      <alignment horizontal="left"/>
      <protection/>
    </xf>
    <xf numFmtId="0" fontId="35" fillId="0" borderId="0" xfId="67" applyFont="1" applyFill="1" applyAlignment="1" applyProtection="1">
      <alignment horizontal="center" vertical="center" wrapText="1"/>
      <protection/>
    </xf>
    <xf numFmtId="0" fontId="35" fillId="0" borderId="0" xfId="67" applyFont="1" applyFill="1" applyAlignment="1" applyProtection="1">
      <alignment horizontal="center" vertical="center"/>
      <protection/>
    </xf>
    <xf numFmtId="0" fontId="36" fillId="0" borderId="0" xfId="67" applyFont="1" applyFill="1" applyBorder="1" applyAlignment="1" applyProtection="1">
      <alignment horizontal="right"/>
      <protection/>
    </xf>
    <xf numFmtId="0" fontId="5" fillId="0" borderId="60" xfId="67" applyFont="1" applyFill="1" applyBorder="1" applyAlignment="1" applyProtection="1">
      <alignment horizontal="center" vertical="center" wrapText="1"/>
      <protection/>
    </xf>
    <xf numFmtId="0" fontId="5" fillId="0" borderId="78" xfId="67" applyFont="1" applyFill="1" applyBorder="1" applyAlignment="1" applyProtection="1">
      <alignment horizontal="center" vertical="center" wrapText="1"/>
      <protection/>
    </xf>
    <xf numFmtId="0" fontId="5" fillId="0" borderId="14" xfId="67" applyFont="1" applyFill="1" applyBorder="1" applyAlignment="1" applyProtection="1">
      <alignment horizontal="center" vertical="center" wrapText="1"/>
      <protection/>
    </xf>
    <xf numFmtId="0" fontId="36" fillId="0" borderId="41" xfId="66" applyFont="1" applyFill="1" applyBorder="1" applyAlignment="1" applyProtection="1">
      <alignment horizontal="center" vertical="center" textRotation="90"/>
      <protection/>
    </xf>
    <xf numFmtId="0" fontId="36" fillId="0" borderId="15" xfId="66" applyFont="1" applyFill="1" applyBorder="1" applyAlignment="1" applyProtection="1">
      <alignment horizontal="center" vertical="center" textRotation="90"/>
      <protection/>
    </xf>
    <xf numFmtId="0" fontId="36" fillId="0" borderId="10" xfId="66" applyFont="1" applyFill="1" applyBorder="1" applyAlignment="1" applyProtection="1">
      <alignment horizontal="center" vertical="center" textRotation="90"/>
      <protection/>
    </xf>
    <xf numFmtId="0" fontId="36" fillId="0" borderId="36" xfId="67" applyFont="1" applyFill="1" applyBorder="1" applyAlignment="1" applyProtection="1">
      <alignment horizontal="center" vertical="center" wrapText="1"/>
      <protection/>
    </xf>
    <xf numFmtId="0" fontId="36" fillId="0" borderId="11" xfId="67" applyFont="1" applyFill="1" applyBorder="1" applyAlignment="1" applyProtection="1">
      <alignment horizontal="center" vertical="center" wrapText="1"/>
      <protection/>
    </xf>
    <xf numFmtId="0" fontId="36" fillId="0" borderId="65" xfId="67" applyFont="1" applyFill="1" applyBorder="1" applyAlignment="1" applyProtection="1">
      <alignment horizontal="center" vertical="center" wrapText="1"/>
      <protection/>
    </xf>
    <xf numFmtId="0" fontId="36" fillId="0" borderId="37" xfId="67" applyFont="1" applyFill="1" applyBorder="1" applyAlignment="1" applyProtection="1">
      <alignment horizontal="center" vertical="center" wrapText="1"/>
      <protection/>
    </xf>
    <xf numFmtId="0" fontId="36" fillId="0" borderId="11" xfId="67" applyFont="1" applyFill="1" applyBorder="1" applyAlignment="1" applyProtection="1">
      <alignment horizontal="center" wrapText="1"/>
      <protection/>
    </xf>
    <xf numFmtId="0" fontId="36" fillId="0" borderId="37" xfId="67" applyFont="1" applyFill="1" applyBorder="1" applyAlignment="1" applyProtection="1">
      <alignment horizontal="center" wrapText="1"/>
      <protection/>
    </xf>
    <xf numFmtId="0" fontId="30" fillId="0" borderId="0" xfId="67" applyFont="1" applyFill="1" applyAlignment="1" applyProtection="1">
      <alignment horizontal="center"/>
      <protection/>
    </xf>
    <xf numFmtId="0" fontId="3" fillId="0" borderId="0" xfId="66" applyFont="1" applyFill="1" applyAlignment="1" applyProtection="1">
      <alignment horizontal="center" vertical="center" wrapText="1"/>
      <protection/>
    </xf>
    <xf numFmtId="0" fontId="35" fillId="0" borderId="0" xfId="66" applyFont="1" applyFill="1" applyAlignment="1" applyProtection="1">
      <alignment horizontal="center" vertical="center" wrapText="1"/>
      <protection/>
    </xf>
    <xf numFmtId="0" fontId="36" fillId="0" borderId="0" xfId="66" applyFont="1" applyFill="1" applyBorder="1" applyAlignment="1" applyProtection="1">
      <alignment horizontal="right" vertical="center"/>
      <protection/>
    </xf>
    <xf numFmtId="0" fontId="35" fillId="0" borderId="38" xfId="66" applyFont="1" applyFill="1" applyBorder="1" applyAlignment="1" applyProtection="1">
      <alignment horizontal="center" vertical="center" wrapText="1"/>
      <protection/>
    </xf>
    <xf numFmtId="0" fontId="35" fillId="0" borderId="13" xfId="66" applyFont="1" applyFill="1" applyBorder="1" applyAlignment="1" applyProtection="1">
      <alignment horizontal="center" vertical="center" wrapText="1"/>
      <protection/>
    </xf>
    <xf numFmtId="0" fontId="36" fillId="0" borderId="36" xfId="66" applyFont="1" applyFill="1" applyBorder="1" applyAlignment="1" applyProtection="1">
      <alignment horizontal="center" vertical="center" textRotation="90"/>
      <protection/>
    </xf>
    <xf numFmtId="0" fontId="36" fillId="0" borderId="11" xfId="66" applyFont="1" applyFill="1" applyBorder="1" applyAlignment="1" applyProtection="1">
      <alignment horizontal="center" vertical="center" textRotation="90"/>
      <protection/>
    </xf>
    <xf numFmtId="0" fontId="19" fillId="0" borderId="65" xfId="66" applyFont="1" applyFill="1" applyBorder="1" applyAlignment="1" applyProtection="1">
      <alignment horizontal="center" vertical="center" wrapText="1"/>
      <protection/>
    </xf>
    <xf numFmtId="0" fontId="19" fillId="0" borderId="37" xfId="66" applyFont="1" applyFill="1" applyBorder="1" applyAlignment="1" applyProtection="1">
      <alignment horizontal="center" vertical="center"/>
      <protection/>
    </xf>
    <xf numFmtId="0" fontId="31" fillId="0" borderId="0" xfId="67" applyFont="1" applyFill="1" applyAlignment="1">
      <alignment horizontal="center" vertical="center" wrapText="1"/>
      <protection/>
    </xf>
    <xf numFmtId="0" fontId="31" fillId="0" borderId="0" xfId="67" applyFont="1" applyFill="1" applyAlignment="1">
      <alignment horizontal="center" vertical="center"/>
      <protection/>
    </xf>
    <xf numFmtId="0" fontId="27" fillId="0" borderId="63" xfId="67" applyFont="1" applyFill="1" applyBorder="1" applyAlignment="1">
      <alignment horizontal="left"/>
      <protection/>
    </xf>
    <xf numFmtId="0" fontId="27" fillId="0" borderId="116" xfId="67" applyFont="1" applyFill="1" applyBorder="1" applyAlignment="1">
      <alignment horizontal="left"/>
      <protection/>
    </xf>
    <xf numFmtId="3" fontId="30" fillId="0" borderId="0" xfId="67" applyNumberFormat="1" applyFont="1" applyFill="1" applyAlignment="1">
      <alignment horizontal="center"/>
      <protection/>
    </xf>
    <xf numFmtId="0" fontId="5" fillId="0" borderId="38" xfId="64" applyFont="1" applyBorder="1" applyAlignment="1">
      <alignment horizontal="center" vertical="center" wrapText="1"/>
      <protection/>
    </xf>
    <xf numFmtId="0" fontId="5" fillId="0" borderId="40" xfId="64" applyFont="1" applyBorder="1" applyAlignment="1">
      <alignment horizontal="center" vertical="center" wrapText="1"/>
      <protection/>
    </xf>
    <xf numFmtId="0" fontId="5" fillId="0" borderId="36" xfId="64" applyFont="1" applyBorder="1" applyAlignment="1">
      <alignment horizontal="center" vertical="center" wrapText="1"/>
      <protection/>
    </xf>
    <xf numFmtId="0" fontId="5" fillId="0" borderId="65" xfId="64" applyFont="1" applyBorder="1" applyAlignment="1">
      <alignment horizontal="center" vertical="center"/>
      <protection/>
    </xf>
    <xf numFmtId="0" fontId="5" fillId="0" borderId="21" xfId="64" applyFont="1" applyBorder="1" applyAlignment="1">
      <alignment horizontal="center" vertical="center"/>
      <protection/>
    </xf>
  </cellXfs>
  <cellStyles count="6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Ezres 2" xfId="43"/>
    <cellStyle name="Ezres 2 2" xfId="44"/>
    <cellStyle name="Ezres 3" xfId="45"/>
    <cellStyle name="Ezres 3 2" xfId="46"/>
    <cellStyle name="Ezres 4" xfId="47"/>
    <cellStyle name="Ezres 5" xfId="48"/>
    <cellStyle name="Figyelmeztetés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 2" xfId="63"/>
    <cellStyle name="Normál 3" xfId="64"/>
    <cellStyle name="Normál 4" xfId="65"/>
    <cellStyle name="Normál_VAGYONK" xfId="66"/>
    <cellStyle name="Normál_VAGYONKIM" xfId="67"/>
    <cellStyle name="Összesen" xfId="68"/>
    <cellStyle name="Currency" xfId="69"/>
    <cellStyle name="Currency [0]" xfId="70"/>
    <cellStyle name="Pénznem 2" xfId="71"/>
    <cellStyle name="Pénznem 3" xfId="72"/>
    <cellStyle name="Rossz" xfId="73"/>
    <cellStyle name="Semleges" xfId="74"/>
    <cellStyle name="Számítás" xfId="75"/>
    <cellStyle name="Percent" xfId="76"/>
    <cellStyle name="Százalék 2" xfId="77"/>
    <cellStyle name="Százalék 3" xfId="78"/>
    <cellStyle name="Százalék 4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0">
      <selection activeCell="J33" sqref="J33"/>
    </sheetView>
  </sheetViews>
  <sheetFormatPr defaultColWidth="9.140625" defaultRowHeight="12.75"/>
  <cols>
    <col min="1" max="1" width="24.8515625" style="1" customWidth="1"/>
    <col min="2" max="2" width="13.140625" style="1" bestFit="1" customWidth="1"/>
    <col min="3" max="3" width="12.7109375" style="1" customWidth="1"/>
    <col min="4" max="4" width="26.7109375" style="1" customWidth="1"/>
    <col min="5" max="5" width="13.140625" style="1" bestFit="1" customWidth="1"/>
    <col min="6" max="6" width="14.140625" style="1" bestFit="1" customWidth="1"/>
    <col min="7" max="16384" width="9.140625" style="1" customWidth="1"/>
  </cols>
  <sheetData>
    <row r="1" spans="1:6" ht="15">
      <c r="A1" s="1286" t="s">
        <v>104</v>
      </c>
      <c r="B1" s="1288" t="s">
        <v>105</v>
      </c>
      <c r="C1" s="1288"/>
      <c r="D1" s="1288" t="s">
        <v>106</v>
      </c>
      <c r="E1" s="1288" t="s">
        <v>105</v>
      </c>
      <c r="F1" s="1290"/>
    </row>
    <row r="2" spans="1:6" ht="19.5" customHeight="1" thickBot="1">
      <c r="A2" s="1287"/>
      <c r="B2" s="172" t="s">
        <v>194</v>
      </c>
      <c r="C2" s="172" t="s">
        <v>195</v>
      </c>
      <c r="D2" s="1289"/>
      <c r="E2" s="172" t="s">
        <v>194</v>
      </c>
      <c r="F2" s="174" t="s">
        <v>195</v>
      </c>
    </row>
    <row r="3" spans="1:6" ht="30">
      <c r="A3" s="347" t="s">
        <v>221</v>
      </c>
      <c r="B3" s="770">
        <f>SUM(B4+B7+B11+B13)</f>
        <v>33377168</v>
      </c>
      <c r="C3" s="770">
        <f>SUM(C4+C7+C11+C13)</f>
        <v>33767599</v>
      </c>
      <c r="D3" s="769" t="s">
        <v>206</v>
      </c>
      <c r="E3" s="770">
        <f>E4+E5+E6+E7+E8</f>
        <v>33022885</v>
      </c>
      <c r="F3" s="771">
        <f>SUM(F4:F8)</f>
        <v>33204106</v>
      </c>
    </row>
    <row r="4" spans="1:6" ht="27">
      <c r="A4" s="767" t="s">
        <v>107</v>
      </c>
      <c r="B4" s="772">
        <f>B5+B6</f>
        <v>179</v>
      </c>
      <c r="C4" s="772">
        <v>8094</v>
      </c>
      <c r="D4" s="349" t="s">
        <v>207</v>
      </c>
      <c r="E4" s="772">
        <v>37187420</v>
      </c>
      <c r="F4" s="773">
        <v>37187420</v>
      </c>
    </row>
    <row r="5" spans="1:6" ht="13.5">
      <c r="A5" s="767" t="s">
        <v>225</v>
      </c>
      <c r="B5" s="772">
        <v>33</v>
      </c>
      <c r="C5" s="772">
        <v>3437</v>
      </c>
      <c r="D5" s="349" t="s">
        <v>208</v>
      </c>
      <c r="E5" s="209">
        <v>-1027272</v>
      </c>
      <c r="F5" s="211">
        <v>-1027272</v>
      </c>
    </row>
    <row r="6" spans="1:6" ht="27">
      <c r="A6" s="767" t="s">
        <v>212</v>
      </c>
      <c r="B6" s="772">
        <v>146</v>
      </c>
      <c r="C6" s="772">
        <v>4656</v>
      </c>
      <c r="D6" s="349" t="s">
        <v>234</v>
      </c>
      <c r="E6" s="772">
        <v>791507</v>
      </c>
      <c r="F6" s="773">
        <v>791507</v>
      </c>
    </row>
    <row r="7" spans="1:6" ht="13.5">
      <c r="A7" s="348" t="s">
        <v>108</v>
      </c>
      <c r="B7" s="209">
        <f>SUM(B8:B10)</f>
        <v>32371482</v>
      </c>
      <c r="C7" s="209">
        <f>SUM(C8:C10)</f>
        <v>32727835</v>
      </c>
      <c r="D7" s="349" t="s">
        <v>209</v>
      </c>
      <c r="E7" s="209">
        <v>-3238231</v>
      </c>
      <c r="F7" s="211">
        <v>-3929803</v>
      </c>
    </row>
    <row r="8" spans="1:6" ht="13.5">
      <c r="A8" s="350" t="s">
        <v>109</v>
      </c>
      <c r="B8" s="209">
        <v>31341857</v>
      </c>
      <c r="C8" s="209">
        <v>31656075</v>
      </c>
      <c r="D8" s="175" t="s">
        <v>210</v>
      </c>
      <c r="E8" s="209">
        <v>-690539</v>
      </c>
      <c r="F8" s="211">
        <v>182254</v>
      </c>
    </row>
    <row r="9" spans="1:6" ht="15">
      <c r="A9" s="350" t="s">
        <v>236</v>
      </c>
      <c r="B9" s="209">
        <v>403342</v>
      </c>
      <c r="C9" s="209">
        <v>345268</v>
      </c>
      <c r="D9" s="352" t="s">
        <v>224</v>
      </c>
      <c r="E9" s="210">
        <f>E10+E16+E23</f>
        <v>241329</v>
      </c>
      <c r="F9" s="351">
        <f>F10+F16+F23</f>
        <v>217984</v>
      </c>
    </row>
    <row r="10" spans="1:6" ht="27">
      <c r="A10" s="768" t="s">
        <v>196</v>
      </c>
      <c r="B10" s="772">
        <v>626283</v>
      </c>
      <c r="C10" s="772">
        <v>726492</v>
      </c>
      <c r="D10" s="349" t="s">
        <v>211</v>
      </c>
      <c r="E10" s="772">
        <f>SUM(E11:E15)</f>
        <v>27446</v>
      </c>
      <c r="F10" s="773">
        <f>SUM(F11:F15)</f>
        <v>17596</v>
      </c>
    </row>
    <row r="11" spans="1:6" ht="13.5">
      <c r="A11" s="348" t="s">
        <v>232</v>
      </c>
      <c r="B11" s="209">
        <f>SUM(B12:B12)</f>
        <v>878362</v>
      </c>
      <c r="C11" s="209">
        <f>SUM(C12:C12)</f>
        <v>906182</v>
      </c>
      <c r="D11" s="349" t="s">
        <v>213</v>
      </c>
      <c r="E11" s="209">
        <v>0</v>
      </c>
      <c r="F11" s="211">
        <v>0</v>
      </c>
    </row>
    <row r="12" spans="1:6" ht="13.5">
      <c r="A12" s="350" t="s">
        <v>110</v>
      </c>
      <c r="B12" s="209">
        <v>878362</v>
      </c>
      <c r="C12" s="209">
        <v>906182</v>
      </c>
      <c r="D12" s="349" t="s">
        <v>214</v>
      </c>
      <c r="E12" s="209">
        <v>17943</v>
      </c>
      <c r="F12" s="211">
        <v>17553</v>
      </c>
    </row>
    <row r="13" spans="1:6" ht="27">
      <c r="A13" s="348" t="s">
        <v>226</v>
      </c>
      <c r="B13" s="772">
        <f>SUM(B14:B14)</f>
        <v>127145</v>
      </c>
      <c r="C13" s="772">
        <v>125488</v>
      </c>
      <c r="D13" s="349" t="s">
        <v>623</v>
      </c>
      <c r="E13" s="209">
        <v>1020</v>
      </c>
      <c r="F13" s="211">
        <v>43</v>
      </c>
    </row>
    <row r="14" spans="1:6" ht="13.5">
      <c r="A14" s="350" t="s">
        <v>241</v>
      </c>
      <c r="B14" s="209">
        <v>127145</v>
      </c>
      <c r="C14" s="209">
        <v>125488</v>
      </c>
      <c r="D14" s="766" t="s">
        <v>215</v>
      </c>
      <c r="E14" s="772">
        <v>8158</v>
      </c>
      <c r="F14" s="773"/>
    </row>
    <row r="15" spans="1:6" ht="30">
      <c r="A15" s="353" t="s">
        <v>197</v>
      </c>
      <c r="B15" s="774">
        <f>SUM(B16)</f>
        <v>3715</v>
      </c>
      <c r="C15" s="774">
        <f>SUM(C16)</f>
        <v>11749</v>
      </c>
      <c r="D15" s="766" t="s">
        <v>216</v>
      </c>
      <c r="E15" s="772">
        <v>325</v>
      </c>
      <c r="F15" s="773"/>
    </row>
    <row r="16" spans="1:6" ht="32.25" customHeight="1">
      <c r="A16" s="1087" t="s">
        <v>111</v>
      </c>
      <c r="B16" s="772">
        <f>SUM(B17:B17)</f>
        <v>3715</v>
      </c>
      <c r="C16" s="772">
        <v>11749</v>
      </c>
      <c r="D16" s="349" t="s">
        <v>223</v>
      </c>
      <c r="E16" s="772">
        <f>SUM(E18:E19)</f>
        <v>119988</v>
      </c>
      <c r="F16" s="773">
        <f>SUM(F17:F19)</f>
        <v>123856</v>
      </c>
    </row>
    <row r="17" spans="1:6" ht="13.5">
      <c r="A17" s="363" t="s">
        <v>198</v>
      </c>
      <c r="B17" s="209">
        <v>3715</v>
      </c>
      <c r="C17" s="361"/>
      <c r="D17" s="349" t="s">
        <v>214</v>
      </c>
      <c r="E17" s="209">
        <v>0</v>
      </c>
      <c r="F17" s="211">
        <v>0</v>
      </c>
    </row>
    <row r="18" spans="1:6" ht="15">
      <c r="A18" s="353" t="s">
        <v>199</v>
      </c>
      <c r="B18" s="210">
        <f>SUM(B19:B20)</f>
        <v>3816213</v>
      </c>
      <c r="C18" s="210">
        <f>SUM(C19:C20)</f>
        <v>3932508</v>
      </c>
      <c r="D18" s="349" t="s">
        <v>239</v>
      </c>
      <c r="E18" s="209">
        <v>81438</v>
      </c>
      <c r="F18" s="211">
        <v>81438</v>
      </c>
    </row>
    <row r="19" spans="1:6" ht="13.5">
      <c r="A19" s="348" t="s">
        <v>200</v>
      </c>
      <c r="B19" s="209">
        <v>1670</v>
      </c>
      <c r="C19" s="209">
        <v>3351</v>
      </c>
      <c r="D19" s="349" t="s">
        <v>238</v>
      </c>
      <c r="E19" s="209">
        <v>38550</v>
      </c>
      <c r="F19" s="211">
        <v>42418</v>
      </c>
    </row>
    <row r="20" spans="1:6" ht="13.5">
      <c r="A20" s="348" t="s">
        <v>201</v>
      </c>
      <c r="B20" s="209">
        <v>3814543</v>
      </c>
      <c r="C20" s="361">
        <v>3929157</v>
      </c>
      <c r="D20" s="349"/>
      <c r="E20" s="209"/>
      <c r="F20" s="211">
        <v>0</v>
      </c>
    </row>
    <row r="21" spans="1:6" ht="15">
      <c r="A21" s="353" t="s">
        <v>203</v>
      </c>
      <c r="B21" s="210">
        <f>B22+B28+B31</f>
        <v>344494</v>
      </c>
      <c r="C21" s="362">
        <f>C22+C28+C31</f>
        <v>302294</v>
      </c>
      <c r="D21" s="102"/>
      <c r="E21" s="102"/>
      <c r="F21" s="140"/>
    </row>
    <row r="22" spans="1:6" ht="27">
      <c r="A22" s="360" t="s">
        <v>204</v>
      </c>
      <c r="B22" s="772">
        <f>SUM(B23:B27)</f>
        <v>333998</v>
      </c>
      <c r="C22" s="772">
        <f>SUM(C23:C27)</f>
        <v>291917</v>
      </c>
      <c r="D22" s="102"/>
      <c r="E22" s="209"/>
      <c r="F22" s="211"/>
    </row>
    <row r="23" spans="1:6" ht="27">
      <c r="A23" s="360" t="s">
        <v>227</v>
      </c>
      <c r="B23" s="209">
        <v>49583</v>
      </c>
      <c r="C23" s="361">
        <v>61503</v>
      </c>
      <c r="D23" s="766" t="s">
        <v>217</v>
      </c>
      <c r="E23" s="772">
        <v>93895</v>
      </c>
      <c r="F23" s="773">
        <f>SUM(F24:F27)</f>
        <v>76532</v>
      </c>
    </row>
    <row r="24" spans="1:6" ht="13.5">
      <c r="A24" s="360" t="s">
        <v>228</v>
      </c>
      <c r="B24" s="209">
        <v>134818</v>
      </c>
      <c r="C24" s="361">
        <v>108063</v>
      </c>
      <c r="D24" s="349" t="s">
        <v>218</v>
      </c>
      <c r="E24" s="209">
        <v>89229</v>
      </c>
      <c r="F24" s="211">
        <v>70602</v>
      </c>
    </row>
    <row r="25" spans="1:6" ht="13.5">
      <c r="A25" s="765" t="s">
        <v>229</v>
      </c>
      <c r="B25" s="772">
        <v>70753</v>
      </c>
      <c r="C25" s="775">
        <v>92830</v>
      </c>
      <c r="D25" s="349"/>
      <c r="E25" s="209"/>
      <c r="F25" s="211"/>
    </row>
    <row r="26" spans="1:6" ht="27">
      <c r="A26" s="765" t="s">
        <v>242</v>
      </c>
      <c r="B26" s="772">
        <v>78326</v>
      </c>
      <c r="C26" s="775">
        <v>29003</v>
      </c>
      <c r="D26" s="766" t="s">
        <v>219</v>
      </c>
      <c r="E26" s="772">
        <v>2624</v>
      </c>
      <c r="F26" s="773">
        <v>3788</v>
      </c>
    </row>
    <row r="27" spans="1:6" ht="27">
      <c r="A27" s="360" t="s">
        <v>453</v>
      </c>
      <c r="B27" s="772">
        <v>518</v>
      </c>
      <c r="C27" s="775">
        <v>518</v>
      </c>
      <c r="D27" s="766" t="s">
        <v>454</v>
      </c>
      <c r="E27" s="772">
        <v>2042</v>
      </c>
      <c r="F27" s="773">
        <v>2142</v>
      </c>
    </row>
    <row r="28" spans="1:6" ht="30">
      <c r="A28" s="359" t="s">
        <v>222</v>
      </c>
      <c r="B28" s="772">
        <f>SUM(B29:B30)</f>
        <v>3498</v>
      </c>
      <c r="C28" s="772">
        <f>SUM(C29:C30)</f>
        <v>2352</v>
      </c>
      <c r="D28" s="776" t="s">
        <v>455</v>
      </c>
      <c r="E28" s="777">
        <f>SUM(E29:E30)</f>
        <v>4278664</v>
      </c>
      <c r="F28" s="778">
        <f>SUM(F29:F30)</f>
        <v>4564673</v>
      </c>
    </row>
    <row r="29" spans="1:6" ht="27">
      <c r="A29" s="360" t="s">
        <v>230</v>
      </c>
      <c r="B29" s="772">
        <v>0</v>
      </c>
      <c r="C29" s="775">
        <v>0</v>
      </c>
      <c r="D29" s="779" t="s">
        <v>456</v>
      </c>
      <c r="E29" s="772">
        <v>113849</v>
      </c>
      <c r="F29" s="773">
        <v>125387</v>
      </c>
    </row>
    <row r="30" spans="1:6" ht="27">
      <c r="A30" s="360" t="s">
        <v>231</v>
      </c>
      <c r="B30" s="772">
        <v>3498</v>
      </c>
      <c r="C30" s="772">
        <v>2352</v>
      </c>
      <c r="D30" s="779" t="s">
        <v>240</v>
      </c>
      <c r="E30" s="772">
        <v>4164815</v>
      </c>
      <c r="F30" s="773">
        <v>4439286</v>
      </c>
    </row>
    <row r="31" spans="1:6" ht="27">
      <c r="A31" s="360" t="s">
        <v>205</v>
      </c>
      <c r="B31" s="772">
        <f>SUM(B32:B33)</f>
        <v>6998</v>
      </c>
      <c r="C31" s="772">
        <f>SUM(C32:C33)</f>
        <v>8025</v>
      </c>
      <c r="D31" s="780"/>
      <c r="E31" s="774">
        <f>SUM(E32:E35)</f>
        <v>0</v>
      </c>
      <c r="F31" s="781">
        <f>SUM(F32:F35)</f>
        <v>0</v>
      </c>
    </row>
    <row r="32" spans="1:6" ht="13.5">
      <c r="A32" s="360" t="s">
        <v>233</v>
      </c>
      <c r="B32" s="772">
        <v>5789</v>
      </c>
      <c r="C32" s="772">
        <v>6855</v>
      </c>
      <c r="D32" s="354"/>
      <c r="E32" s="209"/>
      <c r="F32" s="211"/>
    </row>
    <row r="33" spans="1:6" ht="13.5">
      <c r="A33" s="360" t="s">
        <v>220</v>
      </c>
      <c r="B33" s="772">
        <v>1209</v>
      </c>
      <c r="C33" s="772">
        <v>1170</v>
      </c>
      <c r="D33" s="102"/>
      <c r="E33" s="209"/>
      <c r="F33" s="211"/>
    </row>
    <row r="34" spans="1:6" ht="30">
      <c r="A34" s="353" t="s">
        <v>235</v>
      </c>
      <c r="B34" s="774">
        <v>1288</v>
      </c>
      <c r="C34" s="774">
        <v>-27387</v>
      </c>
      <c r="D34" s="102"/>
      <c r="E34" s="209"/>
      <c r="F34" s="211"/>
    </row>
    <row r="35" spans="1:6" ht="15">
      <c r="A35" s="353" t="s">
        <v>237</v>
      </c>
      <c r="B35" s="210">
        <v>0</v>
      </c>
      <c r="C35" s="362">
        <v>0</v>
      </c>
      <c r="D35" s="102"/>
      <c r="E35" s="209"/>
      <c r="F35" s="211"/>
    </row>
    <row r="36" spans="1:6" ht="15.75" thickBot="1">
      <c r="A36" s="355" t="s">
        <v>112</v>
      </c>
      <c r="B36" s="356">
        <f>B3+B15+B18+B21+B34+B35</f>
        <v>37542878</v>
      </c>
      <c r="C36" s="356">
        <f>C3+C15+C18+C21+C34+C35</f>
        <v>37986763</v>
      </c>
      <c r="D36" s="357" t="s">
        <v>113</v>
      </c>
      <c r="E36" s="356">
        <f>E3+E9+E29+E30+E31</f>
        <v>37542878</v>
      </c>
      <c r="F36" s="358">
        <f>F3+F9+F29+F30+F31</f>
        <v>37986763</v>
      </c>
    </row>
    <row r="37" ht="13.5">
      <c r="A37" s="173"/>
    </row>
    <row r="38" ht="15">
      <c r="A38" s="800"/>
    </row>
  </sheetData>
  <sheetProtection/>
  <mergeCells count="4">
    <mergeCell ref="A1:A2"/>
    <mergeCell ref="B1:C1"/>
    <mergeCell ref="D1:D2"/>
    <mergeCell ref="E1:F1"/>
  </mergeCells>
  <printOptions/>
  <pageMargins left="0.3937007874015748" right="0.15748031496062992" top="0.7480314960629921" bottom="0.15748031496062992" header="0.2362204724409449" footer="0.31496062992125984"/>
  <pageSetup horizontalDpi="600" verticalDpi="600" orientation="portrait" paperSize="9" scale="95" r:id="rId1"/>
  <headerFooter>
    <oddHeader>&amp;C&amp;"Book Antiqua,Félkövér"&amp;11Keszthely Város Önkormányzata
mérlegadatai&amp;R&amp;"Book Antiqua,Félkövér"1. melléklet
ezer Ft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pane xSplit="1" ySplit="4" topLeftCell="B2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"/>
    </sheetView>
  </sheetViews>
  <sheetFormatPr defaultColWidth="9.140625" defaultRowHeight="12.75"/>
  <cols>
    <col min="1" max="1" width="33.140625" style="3" customWidth="1"/>
    <col min="2" max="2" width="9.28125" style="1" customWidth="1"/>
    <col min="3" max="3" width="12.57421875" style="1" customWidth="1"/>
    <col min="4" max="4" width="10.00390625" style="1" customWidth="1"/>
    <col min="5" max="5" width="8.00390625" style="1" customWidth="1"/>
    <col min="6" max="6" width="10.7109375" style="1" customWidth="1"/>
    <col min="7" max="7" width="10.28125" style="9" customWidth="1"/>
    <col min="8" max="8" width="10.8515625" style="1" customWidth="1"/>
    <col min="9" max="9" width="8.57421875" style="1" customWidth="1"/>
    <col min="10" max="10" width="7.7109375" style="1" customWidth="1"/>
    <col min="11" max="11" width="9.57421875" style="1" customWidth="1"/>
    <col min="12" max="12" width="8.00390625" style="1" customWidth="1"/>
    <col min="13" max="16384" width="9.140625" style="1" customWidth="1"/>
  </cols>
  <sheetData>
    <row r="1" spans="1:14" ht="14.25" customHeight="1">
      <c r="A1" s="1383" t="s">
        <v>14</v>
      </c>
      <c r="B1" s="1386" t="s">
        <v>7</v>
      </c>
      <c r="C1" s="1386"/>
      <c r="D1" s="1386"/>
      <c r="E1" s="1386"/>
      <c r="F1" s="1386"/>
      <c r="G1" s="1386"/>
      <c r="H1" s="1386" t="s">
        <v>12</v>
      </c>
      <c r="I1" s="1386"/>
      <c r="J1" s="1386"/>
      <c r="K1" s="1392" t="s">
        <v>8</v>
      </c>
      <c r="L1" s="1390" t="s">
        <v>262</v>
      </c>
      <c r="M1" s="1387" t="s">
        <v>521</v>
      </c>
      <c r="N1"/>
    </row>
    <row r="2" spans="1:14" ht="27" customHeight="1">
      <c r="A2" s="1384"/>
      <c r="B2" s="1385" t="s">
        <v>0</v>
      </c>
      <c r="C2" s="1385" t="s">
        <v>259</v>
      </c>
      <c r="D2" s="1385" t="s">
        <v>9</v>
      </c>
      <c r="E2" s="1385" t="s">
        <v>258</v>
      </c>
      <c r="F2" s="1385" t="s">
        <v>6</v>
      </c>
      <c r="G2" s="1385"/>
      <c r="H2" s="1385" t="s">
        <v>67</v>
      </c>
      <c r="I2" s="1385" t="s">
        <v>10</v>
      </c>
      <c r="J2" s="1385" t="s">
        <v>520</v>
      </c>
      <c r="K2" s="1385"/>
      <c r="L2" s="1391"/>
      <c r="M2" s="1388"/>
      <c r="N2"/>
    </row>
    <row r="3" spans="1:14" ht="42.75" customHeight="1">
      <c r="A3" s="1384"/>
      <c r="B3" s="1385"/>
      <c r="C3" s="1385"/>
      <c r="D3" s="1385"/>
      <c r="E3" s="1385"/>
      <c r="F3" s="425" t="s">
        <v>68</v>
      </c>
      <c r="G3" s="425" t="s">
        <v>69</v>
      </c>
      <c r="H3" s="1385"/>
      <c r="I3" s="1385"/>
      <c r="J3" s="1385"/>
      <c r="K3" s="1385"/>
      <c r="L3" s="1391"/>
      <c r="M3" s="1389"/>
      <c r="N3"/>
    </row>
    <row r="4" spans="1:14" ht="17.25" thickBot="1">
      <c r="A4" s="818">
        <v>1</v>
      </c>
      <c r="B4" s="819">
        <v>2</v>
      </c>
      <c r="C4" s="819">
        <v>3</v>
      </c>
      <c r="D4" s="819">
        <v>4</v>
      </c>
      <c r="E4" s="819">
        <v>5</v>
      </c>
      <c r="F4" s="819">
        <v>6</v>
      </c>
      <c r="G4" s="819">
        <v>7</v>
      </c>
      <c r="H4" s="819">
        <v>8</v>
      </c>
      <c r="I4" s="819">
        <v>9</v>
      </c>
      <c r="J4" s="819">
        <v>10</v>
      </c>
      <c r="K4" s="819">
        <v>11</v>
      </c>
      <c r="L4" s="820">
        <v>12</v>
      </c>
      <c r="M4" s="821">
        <v>13</v>
      </c>
      <c r="N4"/>
    </row>
    <row r="5" spans="1:14" ht="28.5">
      <c r="A5" s="655" t="s">
        <v>451</v>
      </c>
      <c r="B5" s="854">
        <v>227867</v>
      </c>
      <c r="C5" s="854">
        <v>47704</v>
      </c>
      <c r="D5" s="854">
        <v>50397</v>
      </c>
      <c r="E5" s="854"/>
      <c r="F5" s="854"/>
      <c r="G5" s="854"/>
      <c r="H5" s="854">
        <v>2720</v>
      </c>
      <c r="I5" s="854">
        <v>290</v>
      </c>
      <c r="J5" s="854"/>
      <c r="K5" s="656">
        <f>SUM(B5:J5)</f>
        <v>328978</v>
      </c>
      <c r="L5" s="613">
        <v>53</v>
      </c>
      <c r="M5" s="855">
        <v>0</v>
      </c>
      <c r="N5"/>
    </row>
    <row r="6" spans="1:14" ht="15">
      <c r="A6" s="851" t="s">
        <v>86</v>
      </c>
      <c r="B6" s="310">
        <v>229104</v>
      </c>
      <c r="C6" s="310">
        <v>47948</v>
      </c>
      <c r="D6" s="310">
        <v>50673</v>
      </c>
      <c r="E6" s="310"/>
      <c r="F6" s="310"/>
      <c r="G6" s="310"/>
      <c r="H6" s="310">
        <v>4621</v>
      </c>
      <c r="I6" s="310">
        <v>290</v>
      </c>
      <c r="J6" s="310"/>
      <c r="K6" s="309">
        <f>SUM(B6:J6)</f>
        <v>332636</v>
      </c>
      <c r="L6" s="160">
        <v>53</v>
      </c>
      <c r="M6" s="650"/>
      <c r="N6"/>
    </row>
    <row r="7" spans="1:14" ht="15">
      <c r="A7" s="852" t="s">
        <v>182</v>
      </c>
      <c r="B7" s="310">
        <v>219647</v>
      </c>
      <c r="C7" s="310">
        <v>47058</v>
      </c>
      <c r="D7" s="310">
        <v>44180</v>
      </c>
      <c r="E7" s="310"/>
      <c r="F7" s="310"/>
      <c r="G7" s="310"/>
      <c r="H7" s="310">
        <v>4609</v>
      </c>
      <c r="I7" s="310">
        <v>286</v>
      </c>
      <c r="J7" s="310"/>
      <c r="K7" s="309">
        <f>SUM(B7:J7)</f>
        <v>315780</v>
      </c>
      <c r="L7" s="160">
        <v>51</v>
      </c>
      <c r="M7" s="650">
        <v>0</v>
      </c>
      <c r="N7"/>
    </row>
    <row r="8" spans="1:14" ht="15">
      <c r="A8" s="852" t="s">
        <v>57</v>
      </c>
      <c r="B8" s="310">
        <v>137235</v>
      </c>
      <c r="C8" s="310">
        <v>28723</v>
      </c>
      <c r="D8" s="310">
        <v>25552</v>
      </c>
      <c r="E8" s="310"/>
      <c r="F8" s="310"/>
      <c r="G8" s="310"/>
      <c r="H8" s="310"/>
      <c r="I8" s="310"/>
      <c r="J8" s="310"/>
      <c r="K8" s="309">
        <f>SUM(B8:J8)</f>
        <v>191510</v>
      </c>
      <c r="L8" s="160">
        <v>42</v>
      </c>
      <c r="M8" s="650"/>
      <c r="N8"/>
    </row>
    <row r="9" spans="1:14" ht="15">
      <c r="A9" s="852" t="s">
        <v>183</v>
      </c>
      <c r="B9" s="300">
        <f>B7/B6</f>
        <v>0.9587218031985474</v>
      </c>
      <c r="C9" s="300">
        <f aca="true" t="shared" si="0" ref="C9:L9">C7/C6</f>
        <v>0.9814382247434721</v>
      </c>
      <c r="D9" s="300">
        <f t="shared" si="0"/>
        <v>0.8718647011228859</v>
      </c>
      <c r="E9" s="300"/>
      <c r="F9" s="300"/>
      <c r="G9" s="300"/>
      <c r="H9" s="300">
        <f t="shared" si="0"/>
        <v>0.997403159489288</v>
      </c>
      <c r="I9" s="300">
        <f t="shared" si="0"/>
        <v>0.9862068965517241</v>
      </c>
      <c r="J9" s="300"/>
      <c r="K9" s="307">
        <f t="shared" si="0"/>
        <v>0.9493259899710194</v>
      </c>
      <c r="L9" s="913">
        <f t="shared" si="0"/>
        <v>0.9622641509433962</v>
      </c>
      <c r="M9" s="650"/>
      <c r="N9"/>
    </row>
    <row r="10" spans="1:14" s="6" customFormat="1" ht="15">
      <c r="A10" s="312" t="s">
        <v>264</v>
      </c>
      <c r="B10" s="310">
        <v>328514</v>
      </c>
      <c r="C10" s="310">
        <v>69889</v>
      </c>
      <c r="D10" s="310">
        <v>38288</v>
      </c>
      <c r="E10" s="313"/>
      <c r="F10" s="310"/>
      <c r="G10" s="310"/>
      <c r="H10" s="310">
        <v>3175</v>
      </c>
      <c r="I10" s="310">
        <v>4600</v>
      </c>
      <c r="J10" s="310"/>
      <c r="K10" s="309">
        <f>SUM(B10:J10)</f>
        <v>444466</v>
      </c>
      <c r="L10" s="160">
        <v>93</v>
      </c>
      <c r="M10" s="651">
        <v>0</v>
      </c>
      <c r="N10" s="1"/>
    </row>
    <row r="11" spans="1:14" s="6" customFormat="1" ht="15">
      <c r="A11" s="851" t="s">
        <v>86</v>
      </c>
      <c r="B11" s="310">
        <v>332829</v>
      </c>
      <c r="C11" s="310">
        <v>70908</v>
      </c>
      <c r="D11" s="310">
        <v>38943</v>
      </c>
      <c r="E11" s="310"/>
      <c r="F11" s="310"/>
      <c r="G11" s="310"/>
      <c r="H11" s="310">
        <v>4005</v>
      </c>
      <c r="I11" s="310">
        <v>1918</v>
      </c>
      <c r="J11" s="310"/>
      <c r="K11" s="309">
        <f>SUM(B11:J11)</f>
        <v>448603</v>
      </c>
      <c r="L11" s="160">
        <v>93</v>
      </c>
      <c r="M11" s="651"/>
      <c r="N11" s="1"/>
    </row>
    <row r="12" spans="1:14" s="6" customFormat="1" ht="15">
      <c r="A12" s="852" t="s">
        <v>182</v>
      </c>
      <c r="B12" s="310">
        <v>329235</v>
      </c>
      <c r="C12" s="310">
        <v>70544</v>
      </c>
      <c r="D12" s="310">
        <v>35696</v>
      </c>
      <c r="E12" s="310"/>
      <c r="F12" s="310"/>
      <c r="G12" s="310"/>
      <c r="H12" s="310">
        <v>3347</v>
      </c>
      <c r="I12" s="310">
        <v>678</v>
      </c>
      <c r="J12" s="310"/>
      <c r="K12" s="309">
        <f>SUM(B12:J12)</f>
        <v>439500</v>
      </c>
      <c r="L12" s="160">
        <v>93</v>
      </c>
      <c r="M12" s="651"/>
      <c r="N12" s="1"/>
    </row>
    <row r="13" spans="1:14" s="6" customFormat="1" ht="15">
      <c r="A13" s="852" t="s">
        <v>57</v>
      </c>
      <c r="B13" s="310">
        <v>280431</v>
      </c>
      <c r="C13" s="310">
        <v>59637</v>
      </c>
      <c r="D13" s="310">
        <v>34687</v>
      </c>
      <c r="E13" s="310"/>
      <c r="F13" s="310"/>
      <c r="G13" s="310"/>
      <c r="H13" s="310"/>
      <c r="I13" s="310"/>
      <c r="J13" s="310"/>
      <c r="K13" s="309">
        <f>SUM(B13:J13)</f>
        <v>374755</v>
      </c>
      <c r="L13" s="160">
        <v>93</v>
      </c>
      <c r="M13" s="651"/>
      <c r="N13" s="1"/>
    </row>
    <row r="14" spans="1:14" s="6" customFormat="1" ht="15">
      <c r="A14" s="852" t="s">
        <v>183</v>
      </c>
      <c r="B14" s="300">
        <f>B12/B11</f>
        <v>0.9892016621147797</v>
      </c>
      <c r="C14" s="300">
        <f>C12/C11</f>
        <v>0.9948665876910927</v>
      </c>
      <c r="D14" s="300">
        <f>D12/D11</f>
        <v>0.9166217291939501</v>
      </c>
      <c r="E14" s="300"/>
      <c r="F14" s="300"/>
      <c r="G14" s="300"/>
      <c r="H14" s="300">
        <f>H12/H11</f>
        <v>0.8357053682896379</v>
      </c>
      <c r="I14" s="420">
        <f>I12/I11</f>
        <v>0.3534932221063608</v>
      </c>
      <c r="J14" s="300"/>
      <c r="K14" s="307">
        <f>K12/K11</f>
        <v>0.9797081160848233</v>
      </c>
      <c r="L14" s="913">
        <f>L12/L11</f>
        <v>1</v>
      </c>
      <c r="M14" s="651"/>
      <c r="N14" s="1"/>
    </row>
    <row r="15" spans="1:14" ht="30">
      <c r="A15" s="312" t="s">
        <v>185</v>
      </c>
      <c r="B15" s="310">
        <v>40048</v>
      </c>
      <c r="C15" s="310">
        <v>8119</v>
      </c>
      <c r="D15" s="310">
        <v>126680</v>
      </c>
      <c r="E15" s="310"/>
      <c r="F15" s="310"/>
      <c r="G15" s="310"/>
      <c r="H15" s="310">
        <v>500</v>
      </c>
      <c r="I15" s="310">
        <v>7000</v>
      </c>
      <c r="J15" s="310"/>
      <c r="K15" s="309">
        <f>SUM(B15:J15)</f>
        <v>182347</v>
      </c>
      <c r="L15" s="160">
        <v>13</v>
      </c>
      <c r="M15" s="109">
        <v>3</v>
      </c>
      <c r="N15"/>
    </row>
    <row r="16" spans="1:14" ht="16.5">
      <c r="A16" s="851" t="s">
        <v>86</v>
      </c>
      <c r="B16" s="310">
        <v>107206</v>
      </c>
      <c r="C16" s="310">
        <v>23917</v>
      </c>
      <c r="D16" s="310">
        <v>269012</v>
      </c>
      <c r="E16" s="310"/>
      <c r="F16" s="310"/>
      <c r="G16" s="310"/>
      <c r="H16" s="310">
        <v>22660</v>
      </c>
      <c r="I16" s="310">
        <v>20694</v>
      </c>
      <c r="J16" s="310"/>
      <c r="K16" s="309">
        <f>SUM(B16:J16)</f>
        <v>443489</v>
      </c>
      <c r="L16" s="160">
        <v>18</v>
      </c>
      <c r="M16" s="109">
        <v>3</v>
      </c>
      <c r="N16"/>
    </row>
    <row r="17" spans="1:14" ht="16.5">
      <c r="A17" s="852" t="s">
        <v>182</v>
      </c>
      <c r="B17" s="310">
        <v>56131</v>
      </c>
      <c r="C17" s="310">
        <v>10658</v>
      </c>
      <c r="D17" s="310">
        <v>153911</v>
      </c>
      <c r="E17" s="310"/>
      <c r="F17" s="310"/>
      <c r="G17" s="310"/>
      <c r="H17" s="310">
        <v>17974</v>
      </c>
      <c r="I17" s="310">
        <v>20686</v>
      </c>
      <c r="J17" s="310"/>
      <c r="K17" s="309">
        <f>SUM(B17:J17)</f>
        <v>259360</v>
      </c>
      <c r="L17" s="160">
        <v>16</v>
      </c>
      <c r="M17" s="109">
        <v>3</v>
      </c>
      <c r="N17"/>
    </row>
    <row r="18" spans="1:14" ht="16.5">
      <c r="A18" s="852" t="s">
        <v>57</v>
      </c>
      <c r="B18" s="310">
        <v>6366</v>
      </c>
      <c r="C18" s="310">
        <v>1267</v>
      </c>
      <c r="D18" s="310">
        <v>26733</v>
      </c>
      <c r="E18" s="310"/>
      <c r="F18" s="310"/>
      <c r="G18" s="310"/>
      <c r="H18" s="310"/>
      <c r="I18" s="310"/>
      <c r="J18" s="310"/>
      <c r="K18" s="309">
        <f>SUM(B18:J18)</f>
        <v>34366</v>
      </c>
      <c r="L18" s="160">
        <v>7</v>
      </c>
      <c r="M18" s="109"/>
      <c r="N18"/>
    </row>
    <row r="19" spans="1:14" ht="16.5">
      <c r="A19" s="852" t="s">
        <v>183</v>
      </c>
      <c r="B19" s="300">
        <f>B17/B16</f>
        <v>0.5235807697330374</v>
      </c>
      <c r="C19" s="300">
        <f>C17/C16</f>
        <v>0.4456244512271606</v>
      </c>
      <c r="D19" s="300">
        <f>D17/D16</f>
        <v>0.5721343285801377</v>
      </c>
      <c r="E19" s="300"/>
      <c r="F19" s="300"/>
      <c r="G19" s="300"/>
      <c r="H19" s="300">
        <f>H17/H16</f>
        <v>0.7932038834951456</v>
      </c>
      <c r="I19" s="300">
        <f>I17/I16</f>
        <v>0.9996134145162849</v>
      </c>
      <c r="J19" s="300"/>
      <c r="K19" s="307">
        <f>K17/K16</f>
        <v>0.584817210798915</v>
      </c>
      <c r="L19" s="913">
        <f>L17/L16</f>
        <v>0.8888888888888888</v>
      </c>
      <c r="M19" s="109"/>
      <c r="N19"/>
    </row>
    <row r="20" spans="1:13" ht="16.5">
      <c r="A20" s="312" t="s">
        <v>186</v>
      </c>
      <c r="B20" s="310">
        <v>35041</v>
      </c>
      <c r="C20" s="310">
        <v>6902</v>
      </c>
      <c r="D20" s="310">
        <v>13765</v>
      </c>
      <c r="E20" s="310"/>
      <c r="F20" s="310"/>
      <c r="G20" s="310"/>
      <c r="H20" s="310">
        <v>51811</v>
      </c>
      <c r="I20" s="310"/>
      <c r="J20" s="310"/>
      <c r="K20" s="309">
        <f>SUM(B20:J20)</f>
        <v>107519</v>
      </c>
      <c r="L20" s="160">
        <v>12</v>
      </c>
      <c r="M20" s="109">
        <v>2</v>
      </c>
    </row>
    <row r="21" spans="1:13" ht="16.5">
      <c r="A21" s="851" t="s">
        <v>86</v>
      </c>
      <c r="B21" s="310">
        <v>40624</v>
      </c>
      <c r="C21" s="310">
        <v>7957</v>
      </c>
      <c r="D21" s="310">
        <v>13547</v>
      </c>
      <c r="E21" s="310"/>
      <c r="F21" s="310"/>
      <c r="G21" s="310"/>
      <c r="H21" s="310">
        <v>57463</v>
      </c>
      <c r="I21" s="310"/>
      <c r="J21" s="310"/>
      <c r="K21" s="309">
        <f>SUM(B21:J21)</f>
        <v>119591</v>
      </c>
      <c r="L21" s="160">
        <v>12</v>
      </c>
      <c r="M21" s="109">
        <v>2</v>
      </c>
    </row>
    <row r="22" spans="1:13" ht="16.5">
      <c r="A22" s="852" t="s">
        <v>182</v>
      </c>
      <c r="B22" s="310">
        <v>38156</v>
      </c>
      <c r="C22" s="310">
        <v>7469</v>
      </c>
      <c r="D22" s="310">
        <v>12612</v>
      </c>
      <c r="E22" s="310"/>
      <c r="F22" s="310"/>
      <c r="G22" s="310"/>
      <c r="H22" s="310">
        <v>24884</v>
      </c>
      <c r="I22" s="310"/>
      <c r="J22" s="310"/>
      <c r="K22" s="309">
        <f>SUM(B22:J22)</f>
        <v>83121</v>
      </c>
      <c r="L22" s="160">
        <v>12</v>
      </c>
      <c r="M22" s="109">
        <v>1</v>
      </c>
    </row>
    <row r="23" spans="1:13" ht="15">
      <c r="A23" s="852" t="s">
        <v>263</v>
      </c>
      <c r="B23" s="310">
        <v>7233</v>
      </c>
      <c r="C23" s="310">
        <v>1426</v>
      </c>
      <c r="D23" s="310">
        <v>3044</v>
      </c>
      <c r="E23" s="310"/>
      <c r="F23" s="310"/>
      <c r="G23" s="310"/>
      <c r="H23" s="310">
        <v>255</v>
      </c>
      <c r="I23" s="310"/>
      <c r="J23" s="310"/>
      <c r="K23" s="309">
        <f>SUM(B23:J23)</f>
        <v>11958</v>
      </c>
      <c r="L23" s="160">
        <v>11</v>
      </c>
      <c r="M23" s="140"/>
    </row>
    <row r="24" spans="1:13" ht="15">
      <c r="A24" s="852" t="s">
        <v>183</v>
      </c>
      <c r="B24" s="300">
        <f>B22/B21</f>
        <v>0.9392477353288696</v>
      </c>
      <c r="C24" s="300">
        <f>C22/C21</f>
        <v>0.9386703531481714</v>
      </c>
      <c r="D24" s="300">
        <f>D22/D21</f>
        <v>0.9309810290101129</v>
      </c>
      <c r="E24" s="300"/>
      <c r="F24" s="300"/>
      <c r="G24" s="300"/>
      <c r="H24" s="300">
        <f>H22/H21</f>
        <v>0.4330438717087517</v>
      </c>
      <c r="I24" s="300"/>
      <c r="J24" s="300"/>
      <c r="K24" s="307">
        <f>K22/K21</f>
        <v>0.69504394143372</v>
      </c>
      <c r="L24" s="913">
        <f>L22/L21</f>
        <v>1</v>
      </c>
      <c r="M24" s="140"/>
    </row>
    <row r="25" spans="1:13" ht="30">
      <c r="A25" s="312" t="s">
        <v>187</v>
      </c>
      <c r="B25" s="310">
        <v>71321</v>
      </c>
      <c r="C25" s="310">
        <v>13758</v>
      </c>
      <c r="D25" s="310">
        <v>81080</v>
      </c>
      <c r="E25" s="310"/>
      <c r="F25" s="310">
        <v>169</v>
      </c>
      <c r="G25" s="310"/>
      <c r="H25" s="310">
        <v>1081</v>
      </c>
      <c r="I25" s="310"/>
      <c r="J25" s="310"/>
      <c r="K25" s="309">
        <f>SUM(B25:J25)</f>
        <v>167409</v>
      </c>
      <c r="L25" s="160">
        <v>19</v>
      </c>
      <c r="M25" s="140">
        <v>0</v>
      </c>
    </row>
    <row r="26" spans="1:13" ht="15">
      <c r="A26" s="851" t="s">
        <v>86</v>
      </c>
      <c r="B26" s="310">
        <v>67305</v>
      </c>
      <c r="C26" s="310">
        <v>13150</v>
      </c>
      <c r="D26" s="310">
        <v>91013</v>
      </c>
      <c r="E26" s="310"/>
      <c r="F26" s="310">
        <v>169</v>
      </c>
      <c r="G26" s="310">
        <v>850</v>
      </c>
      <c r="H26" s="310">
        <v>2714</v>
      </c>
      <c r="I26" s="310">
        <v>2331</v>
      </c>
      <c r="J26" s="310"/>
      <c r="K26" s="309">
        <f>SUM(B26:J26)</f>
        <v>177532</v>
      </c>
      <c r="L26" s="160">
        <v>19</v>
      </c>
      <c r="M26" s="140">
        <v>0</v>
      </c>
    </row>
    <row r="27" spans="1:13" ht="15">
      <c r="A27" s="852" t="s">
        <v>182</v>
      </c>
      <c r="B27" s="310">
        <v>65363</v>
      </c>
      <c r="C27" s="310">
        <v>12677</v>
      </c>
      <c r="D27" s="310">
        <v>87819</v>
      </c>
      <c r="E27" s="310"/>
      <c r="F27" s="310">
        <v>169</v>
      </c>
      <c r="G27" s="310">
        <v>850</v>
      </c>
      <c r="H27" s="310">
        <v>2394</v>
      </c>
      <c r="I27" s="310">
        <v>2320</v>
      </c>
      <c r="J27" s="310"/>
      <c r="K27" s="309">
        <f>SUM(B27:J27)</f>
        <v>171592</v>
      </c>
      <c r="L27" s="160">
        <v>18</v>
      </c>
      <c r="M27" s="140">
        <v>0</v>
      </c>
    </row>
    <row r="28" spans="1:13" ht="15">
      <c r="A28" s="852" t="s">
        <v>263</v>
      </c>
      <c r="B28" s="310">
        <v>60108</v>
      </c>
      <c r="C28" s="310">
        <v>11590</v>
      </c>
      <c r="D28" s="310">
        <v>70343</v>
      </c>
      <c r="E28" s="310"/>
      <c r="F28" s="310">
        <v>169</v>
      </c>
      <c r="G28" s="310"/>
      <c r="H28" s="310"/>
      <c r="I28" s="310"/>
      <c r="J28" s="310"/>
      <c r="K28" s="309">
        <f>SUM(B28:J28)</f>
        <v>142210</v>
      </c>
      <c r="L28" s="160">
        <v>14</v>
      </c>
      <c r="M28" s="140"/>
    </row>
    <row r="29" spans="1:13" ht="15.75" thickBot="1">
      <c r="A29" s="856" t="s">
        <v>183</v>
      </c>
      <c r="B29" s="301">
        <f>B27/B26</f>
        <v>0.9711462744224054</v>
      </c>
      <c r="C29" s="301">
        <f>C27/C26</f>
        <v>0.9640304182509506</v>
      </c>
      <c r="D29" s="301">
        <f>D27/D26</f>
        <v>0.9649061123136256</v>
      </c>
      <c r="E29" s="301"/>
      <c r="F29" s="301">
        <f>F27/F26</f>
        <v>1</v>
      </c>
      <c r="G29" s="301"/>
      <c r="H29" s="301">
        <f>H27/H26</f>
        <v>0.8820928518791452</v>
      </c>
      <c r="I29" s="301"/>
      <c r="J29" s="301"/>
      <c r="K29" s="302">
        <f>K27/K26</f>
        <v>0.9665412432688192</v>
      </c>
      <c r="L29" s="912">
        <f>L27/L26</f>
        <v>0.9473684210526315</v>
      </c>
      <c r="M29" s="652"/>
    </row>
    <row r="30" spans="1:13" ht="30">
      <c r="A30" s="857" t="s">
        <v>188</v>
      </c>
      <c r="B30" s="854">
        <v>144504</v>
      </c>
      <c r="C30" s="854">
        <v>31111</v>
      </c>
      <c r="D30" s="854">
        <v>108560</v>
      </c>
      <c r="E30" s="854"/>
      <c r="F30" s="854"/>
      <c r="G30" s="854"/>
      <c r="H30" s="854">
        <v>1302</v>
      </c>
      <c r="I30" s="854"/>
      <c r="J30" s="854"/>
      <c r="K30" s="656">
        <f>SUM(B30:J30)</f>
        <v>285477</v>
      </c>
      <c r="L30" s="613">
        <v>56</v>
      </c>
      <c r="M30" s="858">
        <v>3</v>
      </c>
    </row>
    <row r="31" spans="1:13" ht="15">
      <c r="A31" s="851" t="s">
        <v>86</v>
      </c>
      <c r="B31" s="310">
        <v>206643</v>
      </c>
      <c r="C31" s="310">
        <v>42890</v>
      </c>
      <c r="D31" s="310">
        <v>150047</v>
      </c>
      <c r="E31" s="310">
        <v>0</v>
      </c>
      <c r="F31" s="310"/>
      <c r="G31" s="310"/>
      <c r="H31" s="310">
        <v>9769</v>
      </c>
      <c r="I31" s="310"/>
      <c r="J31" s="310"/>
      <c r="K31" s="309">
        <f>SUM(B31:J31)</f>
        <v>409349</v>
      </c>
      <c r="L31" s="160">
        <v>61</v>
      </c>
      <c r="M31" s="140">
        <v>3</v>
      </c>
    </row>
    <row r="32" spans="1:13" ht="15">
      <c r="A32" s="852" t="s">
        <v>182</v>
      </c>
      <c r="B32" s="310">
        <v>166673</v>
      </c>
      <c r="C32" s="310">
        <v>34662</v>
      </c>
      <c r="D32" s="310">
        <v>109053</v>
      </c>
      <c r="E32" s="310">
        <v>0</v>
      </c>
      <c r="F32" s="310"/>
      <c r="G32" s="310"/>
      <c r="H32" s="310">
        <v>9659</v>
      </c>
      <c r="I32" s="310"/>
      <c r="J32" s="310"/>
      <c r="K32" s="309">
        <f>SUM(B32:J32)</f>
        <v>320047</v>
      </c>
      <c r="L32" s="160">
        <v>57</v>
      </c>
      <c r="M32" s="140">
        <v>2</v>
      </c>
    </row>
    <row r="33" spans="1:13" ht="15">
      <c r="A33" s="852" t="s">
        <v>263</v>
      </c>
      <c r="B33" s="310">
        <v>97971</v>
      </c>
      <c r="C33" s="310">
        <v>20748</v>
      </c>
      <c r="D33" s="310">
        <v>65122</v>
      </c>
      <c r="E33" s="310"/>
      <c r="F33" s="310"/>
      <c r="G33" s="310"/>
      <c r="H33" s="310">
        <v>0</v>
      </c>
      <c r="I33" s="310"/>
      <c r="J33" s="310"/>
      <c r="K33" s="309">
        <f>SUM(B33:J33)</f>
        <v>183841</v>
      </c>
      <c r="L33" s="160">
        <v>21</v>
      </c>
      <c r="M33" s="140"/>
    </row>
    <row r="34" spans="1:13" ht="15">
      <c r="A34" s="852" t="s">
        <v>183</v>
      </c>
      <c r="B34" s="300">
        <f>B32/B31</f>
        <v>0.8065746238682172</v>
      </c>
      <c r="C34" s="300">
        <f>C32/C31</f>
        <v>0.8081604103520634</v>
      </c>
      <c r="D34" s="300">
        <f>D32/D31</f>
        <v>0.7267922717548502</v>
      </c>
      <c r="E34" s="300"/>
      <c r="F34" s="300"/>
      <c r="G34" s="300"/>
      <c r="H34" s="300">
        <f>H32/H31</f>
        <v>0.9887398914934998</v>
      </c>
      <c r="I34" s="420"/>
      <c r="J34" s="300"/>
      <c r="K34" s="307">
        <f>K32/K31</f>
        <v>0.7818438545104544</v>
      </c>
      <c r="L34" s="913">
        <f>L32/L31</f>
        <v>0.9344262295081968</v>
      </c>
      <c r="M34" s="140"/>
    </row>
    <row r="35" spans="1:13" ht="15">
      <c r="A35" s="312" t="s">
        <v>189</v>
      </c>
      <c r="B35" s="310">
        <v>39197</v>
      </c>
      <c r="C35" s="310">
        <v>7593</v>
      </c>
      <c r="D35" s="310">
        <v>27603</v>
      </c>
      <c r="E35" s="310"/>
      <c r="F35" s="310"/>
      <c r="G35" s="310"/>
      <c r="H35" s="310">
        <v>1230</v>
      </c>
      <c r="I35" s="310">
        <v>614</v>
      </c>
      <c r="J35" s="310"/>
      <c r="K35" s="309">
        <f>SUM(B35:J35)</f>
        <v>76237</v>
      </c>
      <c r="L35" s="822">
        <v>14</v>
      </c>
      <c r="M35" s="140">
        <v>0</v>
      </c>
    </row>
    <row r="36" spans="1:13" ht="15">
      <c r="A36" s="851" t="s">
        <v>86</v>
      </c>
      <c r="B36" s="310">
        <v>60057</v>
      </c>
      <c r="C36" s="310">
        <v>11745</v>
      </c>
      <c r="D36" s="310">
        <v>37357</v>
      </c>
      <c r="E36" s="310"/>
      <c r="F36" s="310"/>
      <c r="G36" s="310"/>
      <c r="H36" s="310">
        <v>68314</v>
      </c>
      <c r="I36" s="310">
        <v>1614</v>
      </c>
      <c r="J36" s="310"/>
      <c r="K36" s="309">
        <f>SUM(B36:J36)</f>
        <v>179087</v>
      </c>
      <c r="L36" s="160">
        <v>14</v>
      </c>
      <c r="M36" s="140">
        <v>0</v>
      </c>
    </row>
    <row r="37" spans="1:13" ht="15">
      <c r="A37" s="852" t="s">
        <v>182</v>
      </c>
      <c r="B37" s="310">
        <v>48321</v>
      </c>
      <c r="C37" s="310">
        <v>9592</v>
      </c>
      <c r="D37" s="310">
        <v>33686</v>
      </c>
      <c r="E37" s="310"/>
      <c r="F37" s="310"/>
      <c r="G37" s="310"/>
      <c r="H37" s="310">
        <v>9770</v>
      </c>
      <c r="I37" s="310">
        <v>1594</v>
      </c>
      <c r="J37" s="310"/>
      <c r="K37" s="309">
        <f>SUM(B37:J37)</f>
        <v>102963</v>
      </c>
      <c r="L37" s="160">
        <v>14</v>
      </c>
      <c r="M37" s="140">
        <v>2</v>
      </c>
    </row>
    <row r="38" spans="1:13" ht="15">
      <c r="A38" s="852" t="s">
        <v>183</v>
      </c>
      <c r="B38" s="300">
        <f>B37/B36</f>
        <v>0.8045856436385433</v>
      </c>
      <c r="C38" s="300">
        <f>C37/C36</f>
        <v>0.8166879523201362</v>
      </c>
      <c r="D38" s="300">
        <f>D37/D36</f>
        <v>0.901731937789437</v>
      </c>
      <c r="E38" s="300"/>
      <c r="F38" s="300"/>
      <c r="G38" s="300"/>
      <c r="H38" s="300">
        <f>H37/H36</f>
        <v>0.1430160728401206</v>
      </c>
      <c r="I38" s="300">
        <f>I37/I36</f>
        <v>0.9876084262701363</v>
      </c>
      <c r="J38" s="300"/>
      <c r="K38" s="307">
        <f>K37/K36</f>
        <v>0.5749328538643229</v>
      </c>
      <c r="L38" s="913">
        <f>L37/L36</f>
        <v>1</v>
      </c>
      <c r="M38" s="140"/>
    </row>
    <row r="39" spans="1:13" ht="30">
      <c r="A39" s="312" t="s">
        <v>533</v>
      </c>
      <c r="B39" s="310">
        <v>32743</v>
      </c>
      <c r="C39" s="310">
        <v>6262</v>
      </c>
      <c r="D39" s="310">
        <v>8484</v>
      </c>
      <c r="E39" s="310"/>
      <c r="F39" s="310"/>
      <c r="G39" s="310"/>
      <c r="H39" s="310">
        <v>284</v>
      </c>
      <c r="I39" s="310"/>
      <c r="J39" s="310"/>
      <c r="K39" s="309">
        <f>SUM(B39:J39)</f>
        <v>47773</v>
      </c>
      <c r="L39" s="822">
        <v>13</v>
      </c>
      <c r="M39" s="140">
        <v>1</v>
      </c>
    </row>
    <row r="40" spans="1:13" ht="15">
      <c r="A40" s="851" t="s">
        <v>86</v>
      </c>
      <c r="B40" s="310">
        <v>62469</v>
      </c>
      <c r="C40" s="310">
        <v>12298</v>
      </c>
      <c r="D40" s="310">
        <v>14763</v>
      </c>
      <c r="E40" s="310"/>
      <c r="F40" s="310"/>
      <c r="G40" s="310"/>
      <c r="H40" s="310">
        <v>4105</v>
      </c>
      <c r="I40" s="310"/>
      <c r="J40" s="310"/>
      <c r="K40" s="309">
        <f>SUM(B40:J40)</f>
        <v>93635</v>
      </c>
      <c r="L40" s="160">
        <v>22</v>
      </c>
      <c r="M40" s="140">
        <v>1</v>
      </c>
    </row>
    <row r="41" spans="1:13" ht="15">
      <c r="A41" s="852" t="s">
        <v>182</v>
      </c>
      <c r="B41" s="310">
        <v>45741</v>
      </c>
      <c r="C41" s="310">
        <v>9045</v>
      </c>
      <c r="D41" s="310">
        <v>7502</v>
      </c>
      <c r="E41" s="310"/>
      <c r="F41" s="310"/>
      <c r="G41" s="310"/>
      <c r="H41" s="310">
        <v>3617</v>
      </c>
      <c r="I41" s="310"/>
      <c r="J41" s="310"/>
      <c r="K41" s="309">
        <f>SUM(B41:J41)</f>
        <v>65905</v>
      </c>
      <c r="L41" s="160">
        <v>14</v>
      </c>
      <c r="M41" s="140">
        <v>0</v>
      </c>
    </row>
    <row r="42" spans="1:13" ht="15">
      <c r="A42" s="852" t="s">
        <v>263</v>
      </c>
      <c r="B42" s="310">
        <v>41293</v>
      </c>
      <c r="C42" s="310">
        <v>7886</v>
      </c>
      <c r="D42" s="310">
        <v>8900</v>
      </c>
      <c r="E42" s="310"/>
      <c r="F42" s="310"/>
      <c r="G42" s="310"/>
      <c r="H42" s="310">
        <v>1845</v>
      </c>
      <c r="I42" s="310"/>
      <c r="J42" s="310"/>
      <c r="K42" s="309">
        <f>SUM(B42:J42)</f>
        <v>59924</v>
      </c>
      <c r="L42" s="160">
        <v>13</v>
      </c>
      <c r="M42" s="140"/>
    </row>
    <row r="43" spans="1:13" ht="15">
      <c r="A43" s="852" t="s">
        <v>183</v>
      </c>
      <c r="B43" s="300">
        <f>B41/B40</f>
        <v>0.732219180713634</v>
      </c>
      <c r="C43" s="300">
        <f>C41/C40</f>
        <v>0.7354854447877703</v>
      </c>
      <c r="D43" s="300">
        <f>D41/D40</f>
        <v>0.5081622976359819</v>
      </c>
      <c r="E43" s="300"/>
      <c r="F43" s="300"/>
      <c r="G43" s="300"/>
      <c r="H43" s="300">
        <f>H41/H40</f>
        <v>0.8811205846528624</v>
      </c>
      <c r="I43" s="300"/>
      <c r="J43" s="300"/>
      <c r="K43" s="307">
        <f>K41/K40</f>
        <v>0.7038500560687777</v>
      </c>
      <c r="L43" s="913">
        <f>L41/L40</f>
        <v>0.6363636363636364</v>
      </c>
      <c r="M43" s="140"/>
    </row>
    <row r="44" spans="1:13" ht="30">
      <c r="A44" s="312" t="s">
        <v>190</v>
      </c>
      <c r="B44" s="310">
        <v>330470</v>
      </c>
      <c r="C44" s="310">
        <v>70435</v>
      </c>
      <c r="D44" s="310">
        <v>379048</v>
      </c>
      <c r="E44" s="310"/>
      <c r="F44" s="310"/>
      <c r="G44" s="310"/>
      <c r="H44" s="310">
        <v>44868</v>
      </c>
      <c r="I44" s="310">
        <v>18189</v>
      </c>
      <c r="J44" s="310"/>
      <c r="K44" s="309">
        <f>SUM(B44:J44)</f>
        <v>843010</v>
      </c>
      <c r="L44" s="822">
        <v>123</v>
      </c>
      <c r="M44" s="140">
        <v>17</v>
      </c>
    </row>
    <row r="45" spans="1:13" ht="15">
      <c r="A45" s="851" t="s">
        <v>86</v>
      </c>
      <c r="B45" s="310">
        <v>334128</v>
      </c>
      <c r="C45" s="310">
        <v>70164</v>
      </c>
      <c r="D45" s="310">
        <v>372133</v>
      </c>
      <c r="E45" s="310"/>
      <c r="F45" s="310"/>
      <c r="G45" s="310"/>
      <c r="H45" s="310">
        <v>68111</v>
      </c>
      <c r="I45" s="310">
        <v>22246</v>
      </c>
      <c r="J45" s="310"/>
      <c r="K45" s="309">
        <f>SUM(B45:J45)</f>
        <v>866782</v>
      </c>
      <c r="L45" s="160">
        <v>123</v>
      </c>
      <c r="M45" s="140">
        <v>17</v>
      </c>
    </row>
    <row r="46" spans="1:13" ht="15">
      <c r="A46" s="852" t="s">
        <v>182</v>
      </c>
      <c r="B46" s="310">
        <v>327237</v>
      </c>
      <c r="C46" s="310">
        <v>68907</v>
      </c>
      <c r="D46" s="310">
        <v>369345</v>
      </c>
      <c r="E46" s="310"/>
      <c r="F46" s="310"/>
      <c r="G46" s="310"/>
      <c r="H46" s="310">
        <v>50501</v>
      </c>
      <c r="I46" s="310">
        <v>17802</v>
      </c>
      <c r="J46" s="310"/>
      <c r="K46" s="309">
        <f>SUM(B46:J46)</f>
        <v>833792</v>
      </c>
      <c r="L46" s="160">
        <v>107</v>
      </c>
      <c r="M46" s="140">
        <v>11</v>
      </c>
    </row>
    <row r="47" spans="1:13" ht="15">
      <c r="A47" s="852" t="s">
        <v>263</v>
      </c>
      <c r="B47" s="310">
        <v>70808</v>
      </c>
      <c r="C47" s="310">
        <v>15147</v>
      </c>
      <c r="D47" s="310">
        <v>79637</v>
      </c>
      <c r="E47" s="310"/>
      <c r="F47" s="310"/>
      <c r="G47" s="310"/>
      <c r="H47" s="310"/>
      <c r="I47" s="310"/>
      <c r="J47" s="310"/>
      <c r="K47" s="309">
        <f>SUM(B47:J47)</f>
        <v>165592</v>
      </c>
      <c r="L47" s="160">
        <v>107</v>
      </c>
      <c r="M47" s="140"/>
    </row>
    <row r="48" spans="1:13" s="8" customFormat="1" ht="15.75" thickBot="1">
      <c r="A48" s="851" t="s">
        <v>183</v>
      </c>
      <c r="B48" s="304">
        <f>B46/B45</f>
        <v>0.9793761672173539</v>
      </c>
      <c r="C48" s="304">
        <f aca="true" t="shared" si="1" ref="C48:L48">C46/C45</f>
        <v>0.9820848298272619</v>
      </c>
      <c r="D48" s="304">
        <f t="shared" si="1"/>
        <v>0.9925080549158499</v>
      </c>
      <c r="E48" s="304"/>
      <c r="F48" s="304"/>
      <c r="G48" s="304"/>
      <c r="H48" s="304">
        <f t="shared" si="1"/>
        <v>0.7414514542438079</v>
      </c>
      <c r="I48" s="304">
        <f t="shared" si="1"/>
        <v>0.8002337498876202</v>
      </c>
      <c r="J48" s="304"/>
      <c r="K48" s="654">
        <f t="shared" si="1"/>
        <v>0.9619396803348478</v>
      </c>
      <c r="L48" s="914">
        <f t="shared" si="1"/>
        <v>0.8699186991869918</v>
      </c>
      <c r="M48" s="394"/>
    </row>
    <row r="49" spans="1:13" ht="30">
      <c r="A49" s="655" t="s">
        <v>191</v>
      </c>
      <c r="B49" s="656">
        <f>B5+B10+B15+B20+B25+B30+B35+B44+B39</f>
        <v>1249705</v>
      </c>
      <c r="C49" s="656">
        <f aca="true" t="shared" si="2" ref="C49:M49">C5+C10+C15+C20+C25+C30+C35+C44+C39</f>
        <v>261773</v>
      </c>
      <c r="D49" s="656">
        <f t="shared" si="2"/>
        <v>833905</v>
      </c>
      <c r="E49" s="656">
        <f t="shared" si="2"/>
        <v>0</v>
      </c>
      <c r="F49" s="656">
        <f t="shared" si="2"/>
        <v>169</v>
      </c>
      <c r="G49" s="656">
        <f t="shared" si="2"/>
        <v>0</v>
      </c>
      <c r="H49" s="656">
        <f t="shared" si="2"/>
        <v>106971</v>
      </c>
      <c r="I49" s="656">
        <f t="shared" si="2"/>
        <v>30693</v>
      </c>
      <c r="J49" s="656">
        <f t="shared" si="2"/>
        <v>0</v>
      </c>
      <c r="K49" s="656">
        <f t="shared" si="2"/>
        <v>2483216</v>
      </c>
      <c r="L49" s="656">
        <f t="shared" si="2"/>
        <v>396</v>
      </c>
      <c r="M49" s="859">
        <f t="shared" si="2"/>
        <v>26</v>
      </c>
    </row>
    <row r="50" spans="1:13" ht="15">
      <c r="A50" s="491" t="s">
        <v>86</v>
      </c>
      <c r="B50" s="309">
        <f>B6+B11+B16+B21+B26+B31+B36+B45+B40</f>
        <v>1440365</v>
      </c>
      <c r="C50" s="309">
        <f aca="true" t="shared" si="3" ref="C50:M50">C6+C11+C16+C21+C26+C31+C36+C45+C40</f>
        <v>300977</v>
      </c>
      <c r="D50" s="309">
        <f t="shared" si="3"/>
        <v>1037488</v>
      </c>
      <c r="E50" s="309">
        <f t="shared" si="3"/>
        <v>0</v>
      </c>
      <c r="F50" s="309">
        <f t="shared" si="3"/>
        <v>169</v>
      </c>
      <c r="G50" s="309">
        <f t="shared" si="3"/>
        <v>850</v>
      </c>
      <c r="H50" s="309">
        <f t="shared" si="3"/>
        <v>241762</v>
      </c>
      <c r="I50" s="309">
        <f t="shared" si="3"/>
        <v>49093</v>
      </c>
      <c r="J50" s="309">
        <f t="shared" si="3"/>
        <v>0</v>
      </c>
      <c r="K50" s="309">
        <f t="shared" si="3"/>
        <v>3070704</v>
      </c>
      <c r="L50" s="309">
        <f t="shared" si="3"/>
        <v>415</v>
      </c>
      <c r="M50" s="860">
        <f t="shared" si="3"/>
        <v>26</v>
      </c>
    </row>
    <row r="51" spans="1:13" ht="15">
      <c r="A51" s="491" t="s">
        <v>182</v>
      </c>
      <c r="B51" s="309">
        <f>B7+B12+B17+B22+B27+B32+B37+B46+B41</f>
        <v>1296504</v>
      </c>
      <c r="C51" s="309">
        <f aca="true" t="shared" si="4" ref="C51:M51">C7+C12+C17+C22+C27+C32+C37+C46+C41</f>
        <v>270612</v>
      </c>
      <c r="D51" s="309">
        <f t="shared" si="4"/>
        <v>853804</v>
      </c>
      <c r="E51" s="309">
        <f t="shared" si="4"/>
        <v>0</v>
      </c>
      <c r="F51" s="309">
        <f t="shared" si="4"/>
        <v>169</v>
      </c>
      <c r="G51" s="309">
        <f t="shared" si="4"/>
        <v>850</v>
      </c>
      <c r="H51" s="309">
        <f t="shared" si="4"/>
        <v>126755</v>
      </c>
      <c r="I51" s="309">
        <f t="shared" si="4"/>
        <v>43366</v>
      </c>
      <c r="J51" s="309">
        <f t="shared" si="4"/>
        <v>0</v>
      </c>
      <c r="K51" s="309">
        <f t="shared" si="4"/>
        <v>2592060</v>
      </c>
      <c r="L51" s="309">
        <f t="shared" si="4"/>
        <v>382</v>
      </c>
      <c r="M51" s="860">
        <f t="shared" si="4"/>
        <v>19</v>
      </c>
    </row>
    <row r="52" spans="1:13" ht="15">
      <c r="A52" s="491" t="s">
        <v>57</v>
      </c>
      <c r="B52" s="309">
        <f>B8+B13+B18+B23+B28+B33+B47+B42</f>
        <v>701445</v>
      </c>
      <c r="C52" s="309">
        <f aca="true" t="shared" si="5" ref="C52:M52">C8+C13+C18+C23+C28+C33+C47+C42</f>
        <v>146424</v>
      </c>
      <c r="D52" s="309">
        <f t="shared" si="5"/>
        <v>314018</v>
      </c>
      <c r="E52" s="309">
        <f t="shared" si="5"/>
        <v>0</v>
      </c>
      <c r="F52" s="309">
        <f t="shared" si="5"/>
        <v>169</v>
      </c>
      <c r="G52" s="309">
        <f t="shared" si="5"/>
        <v>0</v>
      </c>
      <c r="H52" s="309">
        <f t="shared" si="5"/>
        <v>2100</v>
      </c>
      <c r="I52" s="309">
        <f t="shared" si="5"/>
        <v>0</v>
      </c>
      <c r="J52" s="309">
        <f t="shared" si="5"/>
        <v>0</v>
      </c>
      <c r="K52" s="309">
        <f t="shared" si="5"/>
        <v>1164156</v>
      </c>
      <c r="L52" s="309">
        <f t="shared" si="5"/>
        <v>308</v>
      </c>
      <c r="M52" s="860">
        <f t="shared" si="5"/>
        <v>0</v>
      </c>
    </row>
    <row r="53" spans="1:13" ht="15.75" thickBot="1">
      <c r="A53" s="314" t="s">
        <v>183</v>
      </c>
      <c r="B53" s="302">
        <f>B51/B50</f>
        <v>0.9001218441159011</v>
      </c>
      <c r="C53" s="302">
        <f>C51/C50</f>
        <v>0.899111892270838</v>
      </c>
      <c r="D53" s="302">
        <f>D51/D50</f>
        <v>0.8229531329518992</v>
      </c>
      <c r="E53" s="302">
        <v>0</v>
      </c>
      <c r="F53" s="302">
        <f>F51/F50</f>
        <v>1</v>
      </c>
      <c r="G53" s="302">
        <v>0</v>
      </c>
      <c r="H53" s="302">
        <f aca="true" t="shared" si="6" ref="H53:M53">H51/H50</f>
        <v>0.5242966222979625</v>
      </c>
      <c r="I53" s="302">
        <f t="shared" si="6"/>
        <v>0.8833438575764365</v>
      </c>
      <c r="J53" s="302"/>
      <c r="K53" s="302">
        <f t="shared" si="6"/>
        <v>0.8441256467572257</v>
      </c>
      <c r="L53" s="915">
        <f t="shared" si="6"/>
        <v>0.9204819277108434</v>
      </c>
      <c r="M53" s="916">
        <f t="shared" si="6"/>
        <v>0.7307692307692307</v>
      </c>
    </row>
  </sheetData>
  <sheetProtection/>
  <mergeCells count="14">
    <mergeCell ref="B1:G1"/>
    <mergeCell ref="M1:M3"/>
    <mergeCell ref="L1:L3"/>
    <mergeCell ref="K1:K3"/>
    <mergeCell ref="A1:A3"/>
    <mergeCell ref="E2:E3"/>
    <mergeCell ref="H2:H3"/>
    <mergeCell ref="I2:I3"/>
    <mergeCell ref="J2:J3"/>
    <mergeCell ref="H1:J1"/>
    <mergeCell ref="F2:G2"/>
    <mergeCell ref="B2:B3"/>
    <mergeCell ref="C2:C3"/>
    <mergeCell ref="D2:D3"/>
  </mergeCells>
  <printOptions/>
  <pageMargins left="0.31496062992125984" right="0.15748031496062992" top="0.7480314960629921" bottom="0.2362204724409449" header="0.1968503937007874" footer="0.1968503937007874"/>
  <pageSetup horizontalDpi="600" verticalDpi="600" orientation="landscape" paperSize="9" scale="95" r:id="rId1"/>
  <headerFooter>
    <oddHeader>&amp;C&amp;"Book Antiqua,Félkövér"&amp;11Önkormányzati költségvetési szervek 
2018. évi főbb kiadásai jogcím-csoportonként&amp;R&amp;"Book Antiqua,Félkövér"&amp;11 10. melléklet
ezer Ft</oddHeader>
    <oddFooter>&amp;C&amp;P</oddFooter>
  </headerFooter>
  <rowBreaks count="1" manualBreakCount="1">
    <brk id="29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5"/>
  <sheetViews>
    <sheetView tabSelected="1" zoomScalePageLayoutView="0" workbookViewId="0" topLeftCell="A43">
      <selection activeCell="D58" sqref="D58"/>
    </sheetView>
  </sheetViews>
  <sheetFormatPr defaultColWidth="9.140625" defaultRowHeight="12.75"/>
  <cols>
    <col min="1" max="1" width="4.140625" style="61" customWidth="1"/>
    <col min="2" max="2" width="52.7109375" style="62" customWidth="1"/>
    <col min="3" max="3" width="14.57421875" style="15" customWidth="1"/>
    <col min="4" max="4" width="14.7109375" style="15" bestFit="1" customWidth="1"/>
    <col min="5" max="5" width="13.00390625" style="15" bestFit="1" customWidth="1"/>
    <col min="6" max="6" width="11.28125" style="3" customWidth="1"/>
    <col min="7" max="7" width="12.00390625" style="3" customWidth="1"/>
    <col min="8" max="8" width="7.421875" style="3" customWidth="1"/>
    <col min="9" max="13" width="9.140625" style="3" customWidth="1"/>
    <col min="14" max="14" width="9.140625" style="18" customWidth="1"/>
    <col min="15" max="16384" width="9.140625" style="3" customWidth="1"/>
  </cols>
  <sheetData>
    <row r="1" spans="1:8" ht="45.75" thickBot="1">
      <c r="A1" s="617" t="s">
        <v>13</v>
      </c>
      <c r="B1" s="113" t="s">
        <v>46</v>
      </c>
      <c r="C1" s="113" t="s">
        <v>181</v>
      </c>
      <c r="D1" s="113" t="s">
        <v>245</v>
      </c>
      <c r="E1" s="113" t="s">
        <v>182</v>
      </c>
      <c r="F1" s="113" t="s">
        <v>84</v>
      </c>
      <c r="G1" s="113" t="s">
        <v>85</v>
      </c>
      <c r="H1" s="114" t="s">
        <v>183</v>
      </c>
    </row>
    <row r="2" spans="1:8" ht="16.5" customHeight="1">
      <c r="A2" s="1395" t="s">
        <v>49</v>
      </c>
      <c r="B2" s="1396"/>
      <c r="C2" s="1397"/>
      <c r="D2" s="82"/>
      <c r="E2" s="82"/>
      <c r="F2" s="141"/>
      <c r="G2" s="159"/>
      <c r="H2" s="111"/>
    </row>
    <row r="3" spans="1:8" ht="16.5" customHeight="1">
      <c r="A3" s="988"/>
      <c r="B3" s="98"/>
      <c r="C3" s="98"/>
      <c r="D3" s="82"/>
      <c r="E3" s="82"/>
      <c r="F3" s="141"/>
      <c r="G3" s="159"/>
      <c r="H3" s="111"/>
    </row>
    <row r="4" spans="1:8" ht="16.5">
      <c r="A4" s="1108">
        <v>1</v>
      </c>
      <c r="B4" s="1109" t="s">
        <v>645</v>
      </c>
      <c r="C4" s="562">
        <f>SUM(C5:C6)</f>
        <v>11000</v>
      </c>
      <c r="D4" s="550">
        <f>SUM(D5:D6)</f>
        <v>546</v>
      </c>
      <c r="E4" s="550">
        <f>SUM(E5:E6)</f>
        <v>546</v>
      </c>
      <c r="F4" s="550"/>
      <c r="G4" s="730">
        <f>E4-F4</f>
        <v>546</v>
      </c>
      <c r="H4" s="1205">
        <f>E4/D4</f>
        <v>1</v>
      </c>
    </row>
    <row r="5" spans="1:8" ht="33">
      <c r="A5" s="17"/>
      <c r="B5" s="783" t="s">
        <v>646</v>
      </c>
      <c r="C5" s="558">
        <v>11000</v>
      </c>
      <c r="D5" s="558">
        <v>0</v>
      </c>
      <c r="E5" s="722">
        <v>0</v>
      </c>
      <c r="F5" s="981"/>
      <c r="G5" s="870">
        <f>E5-F5</f>
        <v>0</v>
      </c>
      <c r="H5" s="731"/>
    </row>
    <row r="6" spans="1:8" ht="16.5">
      <c r="A6" s="17"/>
      <c r="B6" s="783" t="s">
        <v>826</v>
      </c>
      <c r="C6" s="558">
        <v>0</v>
      </c>
      <c r="D6" s="558">
        <v>546</v>
      </c>
      <c r="E6" s="722">
        <v>546</v>
      </c>
      <c r="F6" s="981"/>
      <c r="G6" s="870">
        <f>E6-F6</f>
        <v>546</v>
      </c>
      <c r="H6" s="871">
        <f>E6/D6</f>
        <v>1</v>
      </c>
    </row>
    <row r="7" spans="1:8" ht="16.5" customHeight="1">
      <c r="A7" s="579"/>
      <c r="B7" s="57"/>
      <c r="C7" s="1029"/>
      <c r="D7" s="1030"/>
      <c r="E7" s="1030"/>
      <c r="F7" s="1031"/>
      <c r="G7" s="1032"/>
      <c r="H7" s="1033"/>
    </row>
    <row r="8" spans="1:8" ht="16.5">
      <c r="A8" s="51">
        <v>2</v>
      </c>
      <c r="B8" s="52" t="s">
        <v>740</v>
      </c>
      <c r="C8" s="1034">
        <f>SUM(C9:C13)</f>
        <v>190880</v>
      </c>
      <c r="D8" s="1034">
        <f>SUM(D9:D13)</f>
        <v>218700</v>
      </c>
      <c r="E8" s="1034">
        <f>SUM(E9:E13)</f>
        <v>41820</v>
      </c>
      <c r="F8" s="1035">
        <f>SUM(F9)</f>
        <v>0</v>
      </c>
      <c r="G8" s="1036">
        <f aca="true" t="shared" si="0" ref="G8:G13">E8-F8</f>
        <v>41820</v>
      </c>
      <c r="H8" s="872">
        <f aca="true" t="shared" si="1" ref="H8:H13">E8/D8</f>
        <v>0.19122085048010973</v>
      </c>
    </row>
    <row r="9" spans="1:8" ht="16.5" customHeight="1">
      <c r="A9" s="51"/>
      <c r="B9" s="783" t="s">
        <v>647</v>
      </c>
      <c r="C9" s="557">
        <v>0</v>
      </c>
      <c r="D9" s="557">
        <v>10000</v>
      </c>
      <c r="E9" s="534">
        <v>10000</v>
      </c>
      <c r="F9" s="618"/>
      <c r="G9" s="870">
        <f t="shared" si="0"/>
        <v>10000</v>
      </c>
      <c r="H9" s="871">
        <f t="shared" si="1"/>
        <v>1</v>
      </c>
    </row>
    <row r="10" spans="1:8" ht="16.5" customHeight="1">
      <c r="A10" s="51"/>
      <c r="B10" s="784" t="s">
        <v>648</v>
      </c>
      <c r="C10" s="557">
        <v>0</v>
      </c>
      <c r="D10" s="557">
        <v>7752</v>
      </c>
      <c r="E10" s="534">
        <v>7752</v>
      </c>
      <c r="F10" s="618"/>
      <c r="G10" s="870">
        <f t="shared" si="0"/>
        <v>7752</v>
      </c>
      <c r="H10" s="871">
        <f t="shared" si="1"/>
        <v>1</v>
      </c>
    </row>
    <row r="11" spans="1:8" ht="16.5" customHeight="1">
      <c r="A11" s="51"/>
      <c r="B11" s="785" t="s">
        <v>723</v>
      </c>
      <c r="C11" s="557">
        <v>20000</v>
      </c>
      <c r="D11" s="557">
        <v>20000</v>
      </c>
      <c r="E11" s="534">
        <v>14000</v>
      </c>
      <c r="F11" s="618"/>
      <c r="G11" s="870">
        <f t="shared" si="0"/>
        <v>14000</v>
      </c>
      <c r="H11" s="871">
        <f t="shared" si="1"/>
        <v>0.7</v>
      </c>
    </row>
    <row r="12" spans="1:8" ht="16.5">
      <c r="A12" s="51"/>
      <c r="B12" s="786" t="s">
        <v>724</v>
      </c>
      <c r="C12" s="557">
        <v>170880</v>
      </c>
      <c r="D12" s="557">
        <v>170880</v>
      </c>
      <c r="E12" s="534">
        <v>0</v>
      </c>
      <c r="F12" s="618"/>
      <c r="G12" s="870">
        <f t="shared" si="0"/>
        <v>0</v>
      </c>
      <c r="H12" s="871">
        <f t="shared" si="1"/>
        <v>0</v>
      </c>
    </row>
    <row r="13" spans="1:8" ht="16.5" customHeight="1">
      <c r="A13" s="51"/>
      <c r="B13" s="785" t="s">
        <v>827</v>
      </c>
      <c r="C13" s="557">
        <v>0</v>
      </c>
      <c r="D13" s="557">
        <v>10068</v>
      </c>
      <c r="E13" s="534">
        <v>10068</v>
      </c>
      <c r="F13" s="618"/>
      <c r="G13" s="870">
        <f t="shared" si="0"/>
        <v>10068</v>
      </c>
      <c r="H13" s="871">
        <f t="shared" si="1"/>
        <v>1</v>
      </c>
    </row>
    <row r="14" spans="1:8" s="18" customFormat="1" ht="16.5">
      <c r="A14" s="51"/>
      <c r="B14" s="783"/>
      <c r="C14" s="533"/>
      <c r="D14" s="533"/>
      <c r="E14" s="534"/>
      <c r="F14" s="618"/>
      <c r="G14" s="870">
        <f aca="true" t="shared" si="2" ref="G14:G19">E14-F14</f>
        <v>0</v>
      </c>
      <c r="H14" s="871"/>
    </row>
    <row r="15" spans="1:8" s="18" customFormat="1" ht="15">
      <c r="A15" s="51">
        <v>3</v>
      </c>
      <c r="B15" s="52" t="s">
        <v>828</v>
      </c>
      <c r="C15" s="1037">
        <f>SUM(C16)</f>
        <v>0</v>
      </c>
      <c r="D15" s="1037">
        <f>SUM(D16)</f>
        <v>10995</v>
      </c>
      <c r="E15" s="1037">
        <f>SUM(E16)</f>
        <v>2456</v>
      </c>
      <c r="F15" s="1037">
        <f>SUM(F16)</f>
        <v>0</v>
      </c>
      <c r="G15" s="1037">
        <f>SUM(G16)</f>
        <v>2456</v>
      </c>
      <c r="H15" s="872">
        <f>E15/D15</f>
        <v>0.22337426102773988</v>
      </c>
    </row>
    <row r="16" spans="1:8" s="18" customFormat="1" ht="33">
      <c r="A16" s="51"/>
      <c r="B16" s="783" t="s">
        <v>829</v>
      </c>
      <c r="C16" s="533"/>
      <c r="D16" s="533">
        <v>10995</v>
      </c>
      <c r="E16" s="534">
        <v>2456</v>
      </c>
      <c r="F16" s="618"/>
      <c r="G16" s="870">
        <f t="shared" si="2"/>
        <v>2456</v>
      </c>
      <c r="H16" s="871">
        <f>E16/D16</f>
        <v>0.22337426102773988</v>
      </c>
    </row>
    <row r="17" spans="1:8" s="18" customFormat="1" ht="16.5">
      <c r="A17" s="51"/>
      <c r="B17" s="783"/>
      <c r="C17" s="533"/>
      <c r="D17" s="533"/>
      <c r="E17" s="534"/>
      <c r="F17" s="618"/>
      <c r="G17" s="870">
        <f t="shared" si="2"/>
        <v>0</v>
      </c>
      <c r="H17" s="871"/>
    </row>
    <row r="18" spans="1:8" s="18" customFormat="1" ht="33.75" customHeight="1">
      <c r="A18" s="51">
        <v>4</v>
      </c>
      <c r="B18" s="52" t="s">
        <v>445</v>
      </c>
      <c r="C18" s="1037">
        <f>SUM(C19)</f>
        <v>135406</v>
      </c>
      <c r="D18" s="1037">
        <f>SUM(D19)</f>
        <v>136340</v>
      </c>
      <c r="E18" s="1037">
        <f>SUM(E19)</f>
        <v>133296</v>
      </c>
      <c r="F18" s="1037">
        <f>SUM(F19)</f>
        <v>0</v>
      </c>
      <c r="G18" s="1037">
        <f>SUM(G19)</f>
        <v>133296</v>
      </c>
      <c r="H18" s="872">
        <f>E18/D18</f>
        <v>0.9776734634003227</v>
      </c>
    </row>
    <row r="19" spans="1:8" s="18" customFormat="1" ht="49.5">
      <c r="A19" s="51"/>
      <c r="B19" s="783" t="s">
        <v>830</v>
      </c>
      <c r="C19" s="533">
        <v>135406</v>
      </c>
      <c r="D19" s="533">
        <v>136340</v>
      </c>
      <c r="E19" s="534">
        <v>133296</v>
      </c>
      <c r="F19" s="618"/>
      <c r="G19" s="870">
        <f t="shared" si="2"/>
        <v>133296</v>
      </c>
      <c r="H19" s="871">
        <f>E19/D19</f>
        <v>0.9776734634003227</v>
      </c>
    </row>
    <row r="20" spans="1:8" s="18" customFormat="1" ht="16.5">
      <c r="A20" s="919"/>
      <c r="B20" s="786"/>
      <c r="C20" s="558"/>
      <c r="D20" s="558"/>
      <c r="E20" s="722"/>
      <c r="F20" s="795"/>
      <c r="G20" s="721"/>
      <c r="H20" s="1038"/>
    </row>
    <row r="21" spans="1:8" s="18" customFormat="1" ht="15">
      <c r="A21" s="723">
        <v>5</v>
      </c>
      <c r="B21" s="53" t="s">
        <v>703</v>
      </c>
      <c r="C21" s="569">
        <f>SUM(C22:C30)</f>
        <v>144000</v>
      </c>
      <c r="D21" s="569">
        <f>SUM(D22:D30)</f>
        <v>144000</v>
      </c>
      <c r="E21" s="569">
        <f>SUM(E22:E30)</f>
        <v>24648</v>
      </c>
      <c r="F21" s="569">
        <f>SUM(F22:F30)</f>
        <v>24648</v>
      </c>
      <c r="G21" s="569">
        <f>SUM(G22:G30)</f>
        <v>0</v>
      </c>
      <c r="H21" s="922">
        <f aca="true" t="shared" si="3" ref="H21:H30">E21/D21</f>
        <v>0.17116666666666666</v>
      </c>
    </row>
    <row r="22" spans="1:8" s="18" customFormat="1" ht="33">
      <c r="A22" s="51"/>
      <c r="B22" s="783" t="s">
        <v>427</v>
      </c>
      <c r="C22" s="537">
        <v>800</v>
      </c>
      <c r="D22" s="537">
        <v>800</v>
      </c>
      <c r="E22" s="534">
        <v>280</v>
      </c>
      <c r="F22" s="618">
        <v>280</v>
      </c>
      <c r="G22" s="870">
        <f aca="true" t="shared" si="4" ref="G22:G30">E22-F22</f>
        <v>0</v>
      </c>
      <c r="H22" s="1134">
        <f t="shared" si="3"/>
        <v>0.35</v>
      </c>
    </row>
    <row r="23" spans="1:8" s="18" customFormat="1" ht="33">
      <c r="A23" s="51"/>
      <c r="B23" s="783" t="s">
        <v>649</v>
      </c>
      <c r="C23" s="537">
        <v>2000</v>
      </c>
      <c r="D23" s="537">
        <v>2000</v>
      </c>
      <c r="E23" s="534">
        <v>2000</v>
      </c>
      <c r="F23" s="686">
        <v>2000</v>
      </c>
      <c r="G23" s="870">
        <f t="shared" si="4"/>
        <v>0</v>
      </c>
      <c r="H23" s="883">
        <f t="shared" si="3"/>
        <v>1</v>
      </c>
    </row>
    <row r="24" spans="1:8" s="18" customFormat="1" ht="16.5">
      <c r="A24" s="51"/>
      <c r="B24" s="783" t="s">
        <v>725</v>
      </c>
      <c r="C24" s="537">
        <v>1000</v>
      </c>
      <c r="D24" s="537">
        <v>1000</v>
      </c>
      <c r="E24" s="534">
        <v>1000</v>
      </c>
      <c r="F24" s="686">
        <v>1000</v>
      </c>
      <c r="G24" s="870">
        <f t="shared" si="4"/>
        <v>0</v>
      </c>
      <c r="H24" s="871">
        <f t="shared" si="3"/>
        <v>1</v>
      </c>
    </row>
    <row r="25" spans="1:8" s="18" customFormat="1" ht="33">
      <c r="A25" s="171"/>
      <c r="B25" s="783" t="s">
        <v>728</v>
      </c>
      <c r="C25" s="560">
        <v>14000</v>
      </c>
      <c r="D25" s="560">
        <v>14000</v>
      </c>
      <c r="E25" s="1002">
        <v>14000</v>
      </c>
      <c r="F25" s="972">
        <v>14000</v>
      </c>
      <c r="G25" s="1039">
        <f t="shared" si="4"/>
        <v>0</v>
      </c>
      <c r="H25" s="1040">
        <f t="shared" si="3"/>
        <v>1</v>
      </c>
    </row>
    <row r="26" spans="1:8" s="18" customFormat="1" ht="16.5">
      <c r="A26" s="17"/>
      <c r="B26" s="783" t="s">
        <v>729</v>
      </c>
      <c r="C26" s="558">
        <v>2000</v>
      </c>
      <c r="D26" s="558">
        <v>2000</v>
      </c>
      <c r="E26" s="722">
        <v>2000</v>
      </c>
      <c r="F26" s="721">
        <v>2000</v>
      </c>
      <c r="G26" s="721">
        <f t="shared" si="4"/>
        <v>0</v>
      </c>
      <c r="H26" s="871">
        <f t="shared" si="3"/>
        <v>1</v>
      </c>
    </row>
    <row r="27" spans="1:8" s="18" customFormat="1" ht="33">
      <c r="A27" s="17"/>
      <c r="B27" s="783" t="s">
        <v>726</v>
      </c>
      <c r="C27" s="558">
        <v>3500</v>
      </c>
      <c r="D27" s="558">
        <v>3500</v>
      </c>
      <c r="E27" s="722">
        <v>3500</v>
      </c>
      <c r="F27" s="721">
        <v>3500</v>
      </c>
      <c r="G27" s="721">
        <f t="shared" si="4"/>
        <v>0</v>
      </c>
      <c r="H27" s="871">
        <f t="shared" si="3"/>
        <v>1</v>
      </c>
    </row>
    <row r="28" spans="1:8" s="18" customFormat="1" ht="16.5">
      <c r="A28" s="17"/>
      <c r="B28" s="786" t="s">
        <v>727</v>
      </c>
      <c r="C28" s="558">
        <v>500</v>
      </c>
      <c r="D28" s="558">
        <v>500</v>
      </c>
      <c r="E28" s="722"/>
      <c r="F28" s="721"/>
      <c r="G28" s="721">
        <f t="shared" si="4"/>
        <v>0</v>
      </c>
      <c r="H28" s="871">
        <f t="shared" si="3"/>
        <v>0</v>
      </c>
    </row>
    <row r="29" spans="1:8" s="18" customFormat="1" ht="32.25" customHeight="1">
      <c r="A29" s="17"/>
      <c r="B29" s="786" t="s">
        <v>689</v>
      </c>
      <c r="C29" s="558">
        <v>200</v>
      </c>
      <c r="D29" s="558">
        <v>200</v>
      </c>
      <c r="E29" s="722">
        <v>0</v>
      </c>
      <c r="F29" s="721"/>
      <c r="G29" s="721">
        <f t="shared" si="4"/>
        <v>0</v>
      </c>
      <c r="H29" s="871">
        <v>0</v>
      </c>
    </row>
    <row r="30" spans="1:8" s="18" customFormat="1" ht="49.5">
      <c r="A30" s="17"/>
      <c r="B30" s="786" t="s">
        <v>704</v>
      </c>
      <c r="C30" s="558">
        <v>120000</v>
      </c>
      <c r="D30" s="558">
        <v>120000</v>
      </c>
      <c r="E30" s="722">
        <v>1868</v>
      </c>
      <c r="F30" s="721">
        <v>1868</v>
      </c>
      <c r="G30" s="721">
        <f t="shared" si="4"/>
        <v>0</v>
      </c>
      <c r="H30" s="871">
        <f t="shared" si="3"/>
        <v>0.015566666666666666</v>
      </c>
    </row>
    <row r="31" spans="1:8" s="18" customFormat="1" ht="16.5">
      <c r="A31" s="54"/>
      <c r="B31" s="791"/>
      <c r="C31" s="537"/>
      <c r="D31" s="537"/>
      <c r="E31" s="1042"/>
      <c r="F31" s="794"/>
      <c r="G31" s="921"/>
      <c r="H31" s="871"/>
    </row>
    <row r="32" spans="1:8" ht="17.25" customHeight="1">
      <c r="A32" s="17">
        <v>6</v>
      </c>
      <c r="B32" s="790" t="s">
        <v>614</v>
      </c>
      <c r="C32" s="550">
        <f>SUM(C33:C43)</f>
        <v>2665569</v>
      </c>
      <c r="D32" s="550">
        <f>SUM(D33:D43)</f>
        <v>2820204</v>
      </c>
      <c r="E32" s="550">
        <f>SUM(E33:E43)</f>
        <v>153430</v>
      </c>
      <c r="F32" s="550">
        <f>SUM(F33:F43)</f>
        <v>0</v>
      </c>
      <c r="G32" s="550">
        <f>SUM(G33:G43)</f>
        <v>150351</v>
      </c>
      <c r="H32" s="731">
        <f>E32/D32</f>
        <v>0.054403865819635744</v>
      </c>
    </row>
    <row r="33" spans="1:8" ht="49.5">
      <c r="A33" s="17"/>
      <c r="B33" s="786" t="s">
        <v>730</v>
      </c>
      <c r="C33" s="558">
        <v>238904</v>
      </c>
      <c r="D33" s="558">
        <v>254905</v>
      </c>
      <c r="E33" s="558">
        <v>10504</v>
      </c>
      <c r="F33" s="795"/>
      <c r="G33" s="906">
        <f>E33-F33</f>
        <v>10504</v>
      </c>
      <c r="H33" s="871">
        <f>E33/D33</f>
        <v>0.041207508679704206</v>
      </c>
    </row>
    <row r="34" spans="1:8" ht="56.25" customHeight="1">
      <c r="A34" s="17"/>
      <c r="B34" s="786" t="s">
        <v>731</v>
      </c>
      <c r="C34" s="558">
        <v>298223</v>
      </c>
      <c r="D34" s="558">
        <v>298223</v>
      </c>
      <c r="E34" s="558">
        <v>16194</v>
      </c>
      <c r="F34" s="795"/>
      <c r="G34" s="906">
        <f aca="true" t="shared" si="5" ref="G34:G42">E34-F34</f>
        <v>16194</v>
      </c>
      <c r="H34" s="871">
        <f aca="true" t="shared" si="6" ref="H34:H43">E34/D34</f>
        <v>0.054301646754274485</v>
      </c>
    </row>
    <row r="35" spans="1:8" ht="49.5">
      <c r="A35" s="17"/>
      <c r="B35" s="786" t="s">
        <v>732</v>
      </c>
      <c r="C35" s="558">
        <v>5000</v>
      </c>
      <c r="D35" s="558">
        <v>135325</v>
      </c>
      <c r="E35" s="558">
        <v>5461</v>
      </c>
      <c r="F35" s="795"/>
      <c r="G35" s="906">
        <f t="shared" si="5"/>
        <v>5461</v>
      </c>
      <c r="H35" s="871">
        <f t="shared" si="6"/>
        <v>0.040354701644189916</v>
      </c>
    </row>
    <row r="36" spans="1:8" ht="33">
      <c r="A36" s="17"/>
      <c r="B36" s="786" t="s">
        <v>733</v>
      </c>
      <c r="C36" s="558">
        <v>5000</v>
      </c>
      <c r="D36" s="558">
        <v>8500</v>
      </c>
      <c r="E36" s="558">
        <v>858</v>
      </c>
      <c r="F36" s="795"/>
      <c r="G36" s="906">
        <f t="shared" si="5"/>
        <v>858</v>
      </c>
      <c r="H36" s="871">
        <f t="shared" si="6"/>
        <v>0.10094117647058823</v>
      </c>
    </row>
    <row r="37" spans="1:8" ht="33.75" thickBot="1">
      <c r="A37" s="1071"/>
      <c r="B37" s="1206" t="s">
        <v>734</v>
      </c>
      <c r="C37" s="1207">
        <v>864000</v>
      </c>
      <c r="D37" s="1207">
        <v>909254</v>
      </c>
      <c r="E37" s="1207">
        <v>57807</v>
      </c>
      <c r="F37" s="1208"/>
      <c r="G37" s="1209">
        <f t="shared" si="5"/>
        <v>57807</v>
      </c>
      <c r="H37" s="1210">
        <f t="shared" si="6"/>
        <v>0.06357629441278234</v>
      </c>
    </row>
    <row r="38" spans="1:8" ht="33">
      <c r="A38" s="1070"/>
      <c r="B38" s="1211" t="s">
        <v>735</v>
      </c>
      <c r="C38" s="1057">
        <v>1000000</v>
      </c>
      <c r="D38" s="1057">
        <v>1001702</v>
      </c>
      <c r="E38" s="1057">
        <v>47279</v>
      </c>
      <c r="F38" s="1212"/>
      <c r="G38" s="1213">
        <f t="shared" si="5"/>
        <v>47279</v>
      </c>
      <c r="H38" s="1214">
        <f t="shared" si="6"/>
        <v>0.04719866786728987</v>
      </c>
    </row>
    <row r="39" spans="1:8" ht="49.5" customHeight="1">
      <c r="A39" s="17"/>
      <c r="B39" s="786" t="s">
        <v>991</v>
      </c>
      <c r="C39" s="558">
        <v>135846</v>
      </c>
      <c r="D39" s="558">
        <v>136476</v>
      </c>
      <c r="E39" s="558">
        <v>11548</v>
      </c>
      <c r="F39" s="795"/>
      <c r="G39" s="906">
        <f t="shared" si="5"/>
        <v>11548</v>
      </c>
      <c r="H39" s="871">
        <f t="shared" si="6"/>
        <v>0.08461561007063513</v>
      </c>
    </row>
    <row r="40" spans="1:8" ht="33">
      <c r="A40" s="17"/>
      <c r="B40" s="1056" t="s">
        <v>831</v>
      </c>
      <c r="C40" s="1051">
        <v>90000</v>
      </c>
      <c r="D40" s="1051">
        <v>55937</v>
      </c>
      <c r="E40" s="1051">
        <v>0</v>
      </c>
      <c r="F40" s="1066"/>
      <c r="G40" s="1111">
        <f t="shared" si="5"/>
        <v>0</v>
      </c>
      <c r="H40" s="871">
        <f t="shared" si="6"/>
        <v>0</v>
      </c>
    </row>
    <row r="41" spans="1:8" ht="16.5">
      <c r="A41" s="17"/>
      <c r="B41" s="1056" t="s">
        <v>832</v>
      </c>
      <c r="C41" s="1051"/>
      <c r="D41" s="1051">
        <v>1000</v>
      </c>
      <c r="E41" s="1051">
        <v>0</v>
      </c>
      <c r="F41" s="1066"/>
      <c r="G41" s="1110">
        <f t="shared" si="5"/>
        <v>0</v>
      </c>
      <c r="H41" s="871">
        <f t="shared" si="6"/>
        <v>0</v>
      </c>
    </row>
    <row r="42" spans="1:8" ht="16.5">
      <c r="A42" s="17"/>
      <c r="B42" s="1056" t="s">
        <v>833</v>
      </c>
      <c r="C42" s="1051"/>
      <c r="D42" s="1051">
        <v>15800</v>
      </c>
      <c r="E42" s="1051">
        <v>700</v>
      </c>
      <c r="F42" s="1066"/>
      <c r="G42" s="1110">
        <f t="shared" si="5"/>
        <v>700</v>
      </c>
      <c r="H42" s="871">
        <f t="shared" si="6"/>
        <v>0.04430379746835443</v>
      </c>
    </row>
    <row r="43" spans="1:8" ht="66">
      <c r="A43" s="17"/>
      <c r="B43" s="1056" t="s">
        <v>736</v>
      </c>
      <c r="C43" s="1051">
        <v>28596</v>
      </c>
      <c r="D43" s="1051">
        <v>3082</v>
      </c>
      <c r="E43" s="1051">
        <v>3079</v>
      </c>
      <c r="F43" s="1066"/>
      <c r="G43" s="1110"/>
      <c r="H43" s="871">
        <f t="shared" si="6"/>
        <v>0.9990266060999351</v>
      </c>
    </row>
    <row r="44" spans="1:8" ht="16.5">
      <c r="A44" s="552"/>
      <c r="B44" s="786"/>
      <c r="C44" s="558"/>
      <c r="D44" s="558"/>
      <c r="E44" s="558"/>
      <c r="F44" s="795"/>
      <c r="G44" s="721"/>
      <c r="H44" s="871"/>
    </row>
    <row r="45" spans="1:8" ht="16.5">
      <c r="A45" s="171">
        <v>7</v>
      </c>
      <c r="B45" s="1112" t="s">
        <v>522</v>
      </c>
      <c r="C45" s="986">
        <f>SUM(C46:C52)</f>
        <v>8428</v>
      </c>
      <c r="D45" s="986">
        <f>SUM(D46:D52)</f>
        <v>8428</v>
      </c>
      <c r="E45" s="986">
        <f>SUM(E46:E52)</f>
        <v>6669</v>
      </c>
      <c r="F45" s="1050">
        <f>SUM(F46:F52)</f>
        <v>6669</v>
      </c>
      <c r="G45" s="1113">
        <f>E45-F45</f>
        <v>0</v>
      </c>
      <c r="H45" s="1114">
        <f aca="true" t="shared" si="7" ref="H45:H50">E45/D45</f>
        <v>0.7912909349786427</v>
      </c>
    </row>
    <row r="46" spans="1:8" ht="33">
      <c r="A46" s="17"/>
      <c r="B46" s="786" t="s">
        <v>737</v>
      </c>
      <c r="C46" s="558">
        <v>4000</v>
      </c>
      <c r="D46" s="558">
        <v>4000</v>
      </c>
      <c r="E46" s="722">
        <v>2538</v>
      </c>
      <c r="F46" s="795">
        <v>2538</v>
      </c>
      <c r="G46" s="721">
        <f>E46-F46</f>
        <v>0</v>
      </c>
      <c r="H46" s="884">
        <f t="shared" si="7"/>
        <v>0.6345</v>
      </c>
    </row>
    <row r="47" spans="1:8" ht="33">
      <c r="A47" s="17"/>
      <c r="B47" s="786" t="s">
        <v>741</v>
      </c>
      <c r="C47" s="558">
        <v>900</v>
      </c>
      <c r="D47" s="558">
        <v>2050</v>
      </c>
      <c r="E47" s="722">
        <v>2049</v>
      </c>
      <c r="F47" s="795">
        <v>2049</v>
      </c>
      <c r="G47" s="721"/>
      <c r="H47" s="884">
        <f t="shared" si="7"/>
        <v>0.9995121951219512</v>
      </c>
    </row>
    <row r="48" spans="1:8" ht="16.5">
      <c r="A48" s="17"/>
      <c r="B48" s="786" t="s">
        <v>742</v>
      </c>
      <c r="C48" s="558">
        <v>178</v>
      </c>
      <c r="D48" s="558">
        <v>178</v>
      </c>
      <c r="E48" s="722"/>
      <c r="F48" s="795"/>
      <c r="G48" s="721"/>
      <c r="H48" s="884">
        <f t="shared" si="7"/>
        <v>0</v>
      </c>
    </row>
    <row r="49" spans="1:8" ht="33">
      <c r="A49" s="17"/>
      <c r="B49" s="786" t="s">
        <v>743</v>
      </c>
      <c r="C49" s="558">
        <v>800</v>
      </c>
      <c r="D49" s="558">
        <v>800</v>
      </c>
      <c r="E49" s="722">
        <v>779</v>
      </c>
      <c r="F49" s="795">
        <v>779</v>
      </c>
      <c r="G49" s="721"/>
      <c r="H49" s="884">
        <f t="shared" si="7"/>
        <v>0.97375</v>
      </c>
    </row>
    <row r="50" spans="1:8" ht="16.5">
      <c r="A50" s="17"/>
      <c r="B50" s="786" t="s">
        <v>744</v>
      </c>
      <c r="C50" s="558">
        <v>150</v>
      </c>
      <c r="D50" s="558">
        <v>150</v>
      </c>
      <c r="E50" s="722">
        <v>77</v>
      </c>
      <c r="F50" s="795">
        <v>77</v>
      </c>
      <c r="G50" s="721"/>
      <c r="H50" s="884">
        <f t="shared" si="7"/>
        <v>0.5133333333333333</v>
      </c>
    </row>
    <row r="51" spans="1:8" ht="33">
      <c r="A51" s="17"/>
      <c r="B51" s="786" t="s">
        <v>745</v>
      </c>
      <c r="C51" s="558">
        <v>800</v>
      </c>
      <c r="D51" s="558">
        <v>0</v>
      </c>
      <c r="E51" s="722"/>
      <c r="F51" s="795"/>
      <c r="G51" s="721"/>
      <c r="H51" s="884"/>
    </row>
    <row r="52" spans="1:8" ht="33">
      <c r="A52" s="17"/>
      <c r="B52" s="786" t="s">
        <v>738</v>
      </c>
      <c r="C52" s="558">
        <v>1600</v>
      </c>
      <c r="D52" s="558">
        <v>1250</v>
      </c>
      <c r="E52" s="722">
        <v>1226</v>
      </c>
      <c r="F52" s="795">
        <v>1226</v>
      </c>
      <c r="G52" s="721">
        <f>E52-F52</f>
        <v>0</v>
      </c>
      <c r="H52" s="884">
        <f>E52/D52</f>
        <v>0.9808</v>
      </c>
    </row>
    <row r="53" spans="1:8" ht="16.5">
      <c r="A53" s="311"/>
      <c r="B53" s="823"/>
      <c r="C53" s="1001"/>
      <c r="D53" s="558"/>
      <c r="E53" s="1043"/>
      <c r="F53" s="795"/>
      <c r="G53" s="1044"/>
      <c r="H53" s="871"/>
    </row>
    <row r="54" spans="1:8" s="18" customFormat="1" ht="15">
      <c r="A54" s="51">
        <v>8</v>
      </c>
      <c r="B54" s="52" t="s">
        <v>426</v>
      </c>
      <c r="C54" s="1034">
        <f>SUM(C55:C56)</f>
        <v>550</v>
      </c>
      <c r="D54" s="1034">
        <f>SUM(D55:D56)</f>
        <v>450</v>
      </c>
      <c r="E54" s="1034">
        <f>SUM(E55:E56)</f>
        <v>289</v>
      </c>
      <c r="F54" s="1034">
        <f>SUM(F55:F56)</f>
        <v>0</v>
      </c>
      <c r="G54" s="1034">
        <f>SUM(G55:G56)</f>
        <v>289</v>
      </c>
      <c r="H54" s="731">
        <f>E54/D54</f>
        <v>0.6422222222222222</v>
      </c>
    </row>
    <row r="55" spans="1:8" s="18" customFormat="1" ht="19.5" customHeight="1">
      <c r="A55" s="51"/>
      <c r="B55" s="783" t="s">
        <v>746</v>
      </c>
      <c r="C55" s="557">
        <v>300</v>
      </c>
      <c r="D55" s="557">
        <v>290</v>
      </c>
      <c r="E55" s="534">
        <v>289</v>
      </c>
      <c r="F55" s="618"/>
      <c r="G55" s="870">
        <f aca="true" t="shared" si="8" ref="G55:G62">E55-F55</f>
        <v>289</v>
      </c>
      <c r="H55" s="884">
        <f>E55/D55</f>
        <v>0.996551724137931</v>
      </c>
    </row>
    <row r="56" spans="1:8" s="18" customFormat="1" ht="17.25" customHeight="1">
      <c r="A56" s="51"/>
      <c r="B56" s="783" t="s">
        <v>747</v>
      </c>
      <c r="C56" s="557">
        <v>250</v>
      </c>
      <c r="D56" s="557">
        <v>160</v>
      </c>
      <c r="E56" s="534"/>
      <c r="F56" s="618"/>
      <c r="G56" s="870">
        <f t="shared" si="8"/>
        <v>0</v>
      </c>
      <c r="H56" s="884">
        <f>E56/D56</f>
        <v>0</v>
      </c>
    </row>
    <row r="57" spans="1:8" s="18" customFormat="1" ht="17.25" customHeight="1">
      <c r="A57" s="51"/>
      <c r="B57" s="783"/>
      <c r="C57" s="557"/>
      <c r="D57" s="557"/>
      <c r="E57" s="534"/>
      <c r="F57" s="618"/>
      <c r="G57" s="870"/>
      <c r="H57" s="884"/>
    </row>
    <row r="58" spans="1:8" s="18" customFormat="1" ht="30" customHeight="1">
      <c r="A58" s="51">
        <v>9</v>
      </c>
      <c r="B58" s="52" t="s">
        <v>834</v>
      </c>
      <c r="C58" s="1034">
        <f>SUM(C59)</f>
        <v>0</v>
      </c>
      <c r="D58" s="1034">
        <f>SUM(D59)</f>
        <v>762</v>
      </c>
      <c r="E58" s="1034">
        <f>SUM(E59)</f>
        <v>750</v>
      </c>
      <c r="F58" s="1034">
        <f>SUM(F59)</f>
        <v>0</v>
      </c>
      <c r="G58" s="1034">
        <f>SUM(G59)</f>
        <v>750</v>
      </c>
      <c r="H58" s="884">
        <f>E58/D58</f>
        <v>0.984251968503937</v>
      </c>
    </row>
    <row r="59" spans="1:8" s="18" customFormat="1" ht="33">
      <c r="A59" s="51"/>
      <c r="B59" s="783" t="s">
        <v>835</v>
      </c>
      <c r="C59" s="557"/>
      <c r="D59" s="557">
        <v>762</v>
      </c>
      <c r="E59" s="534">
        <v>750</v>
      </c>
      <c r="F59" s="618"/>
      <c r="G59" s="870">
        <f t="shared" si="8"/>
        <v>750</v>
      </c>
      <c r="H59" s="884">
        <f>E59/D59</f>
        <v>0.984251968503937</v>
      </c>
    </row>
    <row r="60" spans="1:8" ht="16.5">
      <c r="A60" s="17"/>
      <c r="B60" s="144"/>
      <c r="C60" s="558"/>
      <c r="D60" s="558"/>
      <c r="E60" s="1045"/>
      <c r="F60" s="795"/>
      <c r="G60" s="1046">
        <f t="shared" si="8"/>
        <v>0</v>
      </c>
      <c r="H60" s="884"/>
    </row>
    <row r="61" spans="1:8" ht="30.75">
      <c r="A61" s="17">
        <v>10</v>
      </c>
      <c r="B61" s="788" t="s">
        <v>535</v>
      </c>
      <c r="C61" s="550">
        <f>SUM(C62)</f>
        <v>5000</v>
      </c>
      <c r="D61" s="550">
        <f>SUM(D62)</f>
        <v>5000</v>
      </c>
      <c r="E61" s="550">
        <f>SUM(E62)</f>
        <v>0</v>
      </c>
      <c r="F61" s="730">
        <f>SUM(F62:F62)</f>
        <v>0</v>
      </c>
      <c r="G61" s="1046">
        <f t="shared" si="8"/>
        <v>0</v>
      </c>
      <c r="H61" s="884">
        <f>E61/D61</f>
        <v>0</v>
      </c>
    </row>
    <row r="62" spans="1:8" ht="16.5">
      <c r="A62" s="545"/>
      <c r="B62" s="787" t="s">
        <v>47</v>
      </c>
      <c r="C62" s="885">
        <v>5000</v>
      </c>
      <c r="D62" s="793">
        <v>5000</v>
      </c>
      <c r="E62" s="1047">
        <v>0</v>
      </c>
      <c r="F62" s="795"/>
      <c r="G62" s="1048">
        <f t="shared" si="8"/>
        <v>0</v>
      </c>
      <c r="H62" s="884">
        <f>E62/D62</f>
        <v>0</v>
      </c>
    </row>
    <row r="63" spans="1:8" ht="16.5">
      <c r="A63" s="552"/>
      <c r="B63" s="786"/>
      <c r="C63" s="918"/>
      <c r="D63" s="548"/>
      <c r="E63" s="553"/>
      <c r="F63" s="831"/>
      <c r="G63" s="827"/>
      <c r="H63" s="884"/>
    </row>
    <row r="64" spans="1:8" ht="16.5">
      <c r="A64" s="17"/>
      <c r="B64" s="824" t="s">
        <v>22</v>
      </c>
      <c r="C64" s="825">
        <f>C4+C8+C15+C18+C21+C32+C45+C54+C61+C58</f>
        <v>3160833</v>
      </c>
      <c r="D64" s="825">
        <f>D4+D8+D15+D18+D21+D32+D45+D54+D61+D58</f>
        <v>3345425</v>
      </c>
      <c r="E64" s="825">
        <f>E4+E8+E15+E18+E21+E32+E45+E54+E61+E58</f>
        <v>363904</v>
      </c>
      <c r="F64" s="825">
        <f>F4+F8+F15+F18+F21+F32+F45+F54+F61+F58</f>
        <v>31317</v>
      </c>
      <c r="G64" s="825">
        <f>G4+G8+G15+G18+G21+G32+G45+G54+G61+G58</f>
        <v>329508</v>
      </c>
      <c r="H64" s="731">
        <f>E64/D64</f>
        <v>0.10877661283693402</v>
      </c>
    </row>
    <row r="65" spans="1:8" ht="16.5">
      <c r="A65" s="17"/>
      <c r="B65" s="824"/>
      <c r="C65" s="825"/>
      <c r="D65" s="825"/>
      <c r="E65" s="825"/>
      <c r="F65" s="554"/>
      <c r="G65" s="826"/>
      <c r="H65" s="683"/>
    </row>
    <row r="66" spans="1:8" s="18" customFormat="1" ht="15" customHeight="1">
      <c r="A66" s="1393" t="s">
        <v>50</v>
      </c>
      <c r="B66" s="1394"/>
      <c r="C66" s="726"/>
      <c r="D66" s="726"/>
      <c r="E66" s="727"/>
      <c r="F66" s="728"/>
      <c r="G66" s="729"/>
      <c r="H66" s="720"/>
    </row>
    <row r="67" spans="1:8" s="18" customFormat="1" ht="15.75">
      <c r="A67" s="51">
        <v>1</v>
      </c>
      <c r="B67" s="57" t="s">
        <v>428</v>
      </c>
      <c r="C67" s="536">
        <f>SUM(C68:C72)</f>
        <v>2720</v>
      </c>
      <c r="D67" s="536">
        <f>SUM(D68:D72)</f>
        <v>4621</v>
      </c>
      <c r="E67" s="536">
        <f>SUM(E68:E72)</f>
        <v>4609</v>
      </c>
      <c r="F67" s="129">
        <f>SUM(F68:F72)</f>
        <v>0</v>
      </c>
      <c r="G67" s="532">
        <f aca="true" t="shared" si="9" ref="G67:G72">E67-F67</f>
        <v>4609</v>
      </c>
      <c r="H67" s="683">
        <f aca="true" t="shared" si="10" ref="H67:H72">E67/D67</f>
        <v>0.997403159489288</v>
      </c>
    </row>
    <row r="68" spans="1:8" s="18" customFormat="1" ht="16.5">
      <c r="A68" s="51"/>
      <c r="B68" s="144" t="s">
        <v>702</v>
      </c>
      <c r="C68" s="543">
        <v>500</v>
      </c>
      <c r="D68" s="543">
        <v>2781</v>
      </c>
      <c r="E68" s="539">
        <v>2781</v>
      </c>
      <c r="F68" s="127">
        <v>0</v>
      </c>
      <c r="G68" s="614">
        <f t="shared" si="9"/>
        <v>2781</v>
      </c>
      <c r="H68" s="669">
        <f t="shared" si="10"/>
        <v>1</v>
      </c>
    </row>
    <row r="69" spans="1:8" s="18" customFormat="1" ht="16.5">
      <c r="A69" s="51"/>
      <c r="B69" s="144" t="s">
        <v>690</v>
      </c>
      <c r="C69" s="125">
        <v>1500</v>
      </c>
      <c r="D69" s="125">
        <v>1100</v>
      </c>
      <c r="E69" s="540">
        <v>1096</v>
      </c>
      <c r="F69" s="132">
        <v>0</v>
      </c>
      <c r="G69" s="614">
        <f t="shared" si="9"/>
        <v>1096</v>
      </c>
      <c r="H69" s="669">
        <v>0</v>
      </c>
    </row>
    <row r="70" spans="1:8" s="18" customFormat="1" ht="16.5">
      <c r="A70" s="51"/>
      <c r="B70" s="144" t="s">
        <v>836</v>
      </c>
      <c r="C70" s="543">
        <v>320</v>
      </c>
      <c r="D70" s="125">
        <v>380</v>
      </c>
      <c r="E70" s="547">
        <v>373</v>
      </c>
      <c r="F70" s="127">
        <v>0</v>
      </c>
      <c r="G70" s="614">
        <f t="shared" si="9"/>
        <v>373</v>
      </c>
      <c r="H70" s="669">
        <f t="shared" si="10"/>
        <v>0.9815789473684211</v>
      </c>
    </row>
    <row r="71" spans="1:8" s="18" customFormat="1" ht="16.5">
      <c r="A71" s="51"/>
      <c r="B71" s="144" t="s">
        <v>650</v>
      </c>
      <c r="C71" s="543">
        <v>200</v>
      </c>
      <c r="D71" s="125">
        <v>146</v>
      </c>
      <c r="E71" s="553">
        <v>146</v>
      </c>
      <c r="F71" s="127">
        <v>0</v>
      </c>
      <c r="G71" s="614">
        <f t="shared" si="9"/>
        <v>146</v>
      </c>
      <c r="H71" s="669">
        <f t="shared" si="10"/>
        <v>1</v>
      </c>
    </row>
    <row r="72" spans="1:8" s="18" customFormat="1" ht="16.5">
      <c r="A72" s="311"/>
      <c r="B72" s="144" t="s">
        <v>536</v>
      </c>
      <c r="C72" s="541">
        <v>200</v>
      </c>
      <c r="D72" s="125">
        <v>214</v>
      </c>
      <c r="E72" s="540">
        <v>213</v>
      </c>
      <c r="F72" s="973">
        <v>0</v>
      </c>
      <c r="G72" s="615">
        <f t="shared" si="9"/>
        <v>213</v>
      </c>
      <c r="H72" s="669">
        <f t="shared" si="10"/>
        <v>0.9953271028037384</v>
      </c>
    </row>
    <row r="73" spans="1:8" s="18" customFormat="1" ht="16.5">
      <c r="A73" s="552"/>
      <c r="B73" s="829"/>
      <c r="C73" s="568"/>
      <c r="D73" s="546"/>
      <c r="E73" s="830"/>
      <c r="F73" s="149"/>
      <c r="G73" s="827"/>
      <c r="H73" s="720"/>
    </row>
    <row r="74" spans="1:8" s="18" customFormat="1" ht="15.75">
      <c r="A74" s="555">
        <v>2</v>
      </c>
      <c r="B74" s="529" t="s">
        <v>94</v>
      </c>
      <c r="C74" s="556">
        <f>SUM(C75:C79)</f>
        <v>3175</v>
      </c>
      <c r="D74" s="556">
        <f>SUM(D75:D79)</f>
        <v>4005</v>
      </c>
      <c r="E74" s="556">
        <f>SUM(E75:E79)</f>
        <v>3347</v>
      </c>
      <c r="F74" s="556">
        <f>SUM(F75:F79)</f>
        <v>0</v>
      </c>
      <c r="G74" s="556">
        <f>SUM(G75:G79)</f>
        <v>2932</v>
      </c>
      <c r="H74" s="683">
        <f aca="true" t="shared" si="11" ref="H74:H79">E74/D74</f>
        <v>0.8357053682896379</v>
      </c>
    </row>
    <row r="75" spans="1:8" s="18" customFormat="1" ht="16.5">
      <c r="A75" s="51"/>
      <c r="B75" s="144" t="s">
        <v>748</v>
      </c>
      <c r="C75" s="110">
        <v>850</v>
      </c>
      <c r="D75" s="110">
        <v>1430</v>
      </c>
      <c r="E75" s="535">
        <v>1388</v>
      </c>
      <c r="F75" s="127">
        <v>0</v>
      </c>
      <c r="G75" s="614">
        <f aca="true" t="shared" si="12" ref="G75:G92">E75-F75</f>
        <v>1388</v>
      </c>
      <c r="H75" s="669">
        <f t="shared" si="11"/>
        <v>0.9706293706293706</v>
      </c>
    </row>
    <row r="76" spans="1:8" s="18" customFormat="1" ht="16.5">
      <c r="A76" s="559"/>
      <c r="B76" s="428" t="s">
        <v>749</v>
      </c>
      <c r="C76" s="724">
        <v>570</v>
      </c>
      <c r="D76" s="543">
        <v>570</v>
      </c>
      <c r="E76" s="539">
        <v>369</v>
      </c>
      <c r="F76" s="142"/>
      <c r="G76" s="614">
        <f t="shared" si="12"/>
        <v>369</v>
      </c>
      <c r="H76" s="669">
        <f t="shared" si="11"/>
        <v>0.6473684210526316</v>
      </c>
    </row>
    <row r="77" spans="1:8" s="18" customFormat="1" ht="16.5">
      <c r="A77" s="265"/>
      <c r="B77" s="428" t="s">
        <v>534</v>
      </c>
      <c r="C77" s="549">
        <v>1555</v>
      </c>
      <c r="D77" s="549">
        <v>1390</v>
      </c>
      <c r="E77" s="828">
        <v>1175</v>
      </c>
      <c r="F77" s="168"/>
      <c r="G77" s="616">
        <f t="shared" si="12"/>
        <v>1175</v>
      </c>
      <c r="H77" s="669">
        <f t="shared" si="11"/>
        <v>0.8453237410071942</v>
      </c>
    </row>
    <row r="78" spans="1:8" s="18" customFormat="1" ht="17.25" customHeight="1">
      <c r="A78" s="17"/>
      <c r="B78" s="144" t="s">
        <v>750</v>
      </c>
      <c r="C78" s="125">
        <v>200</v>
      </c>
      <c r="D78" s="125">
        <v>200</v>
      </c>
      <c r="E78" s="540"/>
      <c r="F78" s="128"/>
      <c r="G78" s="688">
        <f t="shared" si="12"/>
        <v>0</v>
      </c>
      <c r="H78" s="669">
        <f t="shared" si="11"/>
        <v>0</v>
      </c>
    </row>
    <row r="79" spans="1:8" s="18" customFormat="1" ht="17.25" customHeight="1">
      <c r="A79" s="552"/>
      <c r="B79" s="428" t="s">
        <v>837</v>
      </c>
      <c r="C79" s="125"/>
      <c r="D79" s="125">
        <v>415</v>
      </c>
      <c r="E79" s="540">
        <v>415</v>
      </c>
      <c r="F79" s="128"/>
      <c r="G79" s="827"/>
      <c r="H79" s="669">
        <f t="shared" si="11"/>
        <v>1</v>
      </c>
    </row>
    <row r="80" spans="1:8" s="18" customFormat="1" ht="17.25" thickBot="1">
      <c r="A80" s="1215"/>
      <c r="B80" s="1060"/>
      <c r="C80" s="1061"/>
      <c r="D80" s="1062"/>
      <c r="E80" s="1216"/>
      <c r="F80" s="1063"/>
      <c r="G80" s="1217">
        <f t="shared" si="12"/>
        <v>0</v>
      </c>
      <c r="H80" s="1064"/>
    </row>
    <row r="81" spans="1:8" s="18" customFormat="1" ht="15.75">
      <c r="A81" s="1075">
        <v>3</v>
      </c>
      <c r="B81" s="1218" t="s">
        <v>102</v>
      </c>
      <c r="C81" s="1054">
        <f>SUM(C82:C92)</f>
        <v>500</v>
      </c>
      <c r="D81" s="1054">
        <f>SUM(D82:D92)</f>
        <v>22660</v>
      </c>
      <c r="E81" s="1054">
        <f>SUM(E82:E92)</f>
        <v>17974</v>
      </c>
      <c r="F81" s="1054">
        <f>SUM(F82:F92)</f>
        <v>0</v>
      </c>
      <c r="G81" s="1219">
        <f>SUM(G82:G92)</f>
        <v>1710</v>
      </c>
      <c r="H81" s="1078">
        <v>0</v>
      </c>
    </row>
    <row r="82" spans="1:8" s="18" customFormat="1" ht="16.5">
      <c r="A82" s="171"/>
      <c r="B82" s="786" t="s">
        <v>839</v>
      </c>
      <c r="C82" s="125">
        <v>500</v>
      </c>
      <c r="D82" s="543">
        <v>470</v>
      </c>
      <c r="E82" s="538">
        <v>470</v>
      </c>
      <c r="F82" s="142"/>
      <c r="G82" s="616">
        <f t="shared" si="12"/>
        <v>470</v>
      </c>
      <c r="H82" s="719">
        <v>0</v>
      </c>
    </row>
    <row r="83" spans="1:8" s="18" customFormat="1" ht="16.5">
      <c r="A83" s="17"/>
      <c r="B83" s="786" t="s">
        <v>838</v>
      </c>
      <c r="C83" s="125">
        <v>0</v>
      </c>
      <c r="D83" s="125">
        <v>108</v>
      </c>
      <c r="E83" s="125">
        <v>108</v>
      </c>
      <c r="F83" s="128"/>
      <c r="G83" s="688">
        <f t="shared" si="12"/>
        <v>108</v>
      </c>
      <c r="H83" s="719">
        <v>0</v>
      </c>
    </row>
    <row r="84" spans="1:8" s="18" customFormat="1" ht="16.5">
      <c r="A84" s="17"/>
      <c r="B84" s="786" t="s">
        <v>840</v>
      </c>
      <c r="C84" s="125">
        <v>0</v>
      </c>
      <c r="D84" s="125">
        <v>671</v>
      </c>
      <c r="E84" s="125">
        <v>670</v>
      </c>
      <c r="F84" s="128"/>
      <c r="G84" s="688"/>
      <c r="H84" s="719"/>
    </row>
    <row r="85" spans="1:8" s="18" customFormat="1" ht="16.5">
      <c r="A85" s="17"/>
      <c r="B85" s="786" t="s">
        <v>841</v>
      </c>
      <c r="C85" s="125">
        <v>0</v>
      </c>
      <c r="D85" s="125">
        <v>1300</v>
      </c>
      <c r="E85" s="125">
        <v>1300</v>
      </c>
      <c r="F85" s="128"/>
      <c r="G85" s="688"/>
      <c r="H85" s="719"/>
    </row>
    <row r="86" spans="1:8" s="18" customFormat="1" ht="16.5">
      <c r="A86" s="17"/>
      <c r="B86" s="786" t="s">
        <v>842</v>
      </c>
      <c r="C86" s="125">
        <v>0</v>
      </c>
      <c r="D86" s="125">
        <v>482</v>
      </c>
      <c r="E86" s="125">
        <v>482</v>
      </c>
      <c r="F86" s="128"/>
      <c r="G86" s="688"/>
      <c r="H86" s="719"/>
    </row>
    <row r="87" spans="1:8" s="18" customFormat="1" ht="18" customHeight="1">
      <c r="A87" s="17"/>
      <c r="B87" s="786" t="s">
        <v>843</v>
      </c>
      <c r="C87" s="125">
        <v>0</v>
      </c>
      <c r="D87" s="125">
        <v>10760</v>
      </c>
      <c r="E87" s="125">
        <v>10750</v>
      </c>
      <c r="F87" s="128"/>
      <c r="G87" s="688"/>
      <c r="H87" s="719"/>
    </row>
    <row r="88" spans="1:8" s="18" customFormat="1" ht="33">
      <c r="A88" s="17"/>
      <c r="B88" s="1133" t="s">
        <v>844</v>
      </c>
      <c r="C88" s="125">
        <v>0</v>
      </c>
      <c r="D88" s="125">
        <v>2627</v>
      </c>
      <c r="E88" s="125">
        <v>2626</v>
      </c>
      <c r="F88" s="128"/>
      <c r="G88" s="688"/>
      <c r="H88" s="719"/>
    </row>
    <row r="89" spans="1:8" s="18" customFormat="1" ht="16.5">
      <c r="A89" s="17"/>
      <c r="B89" s="786" t="s">
        <v>534</v>
      </c>
      <c r="C89" s="125">
        <v>0</v>
      </c>
      <c r="D89" s="125">
        <v>437</v>
      </c>
      <c r="E89" s="125">
        <v>436</v>
      </c>
      <c r="F89" s="128"/>
      <c r="G89" s="688"/>
      <c r="H89" s="719"/>
    </row>
    <row r="90" spans="1:8" s="18" customFormat="1" ht="16.5">
      <c r="A90" s="17"/>
      <c r="B90" s="786" t="s">
        <v>845</v>
      </c>
      <c r="C90" s="125">
        <v>0</v>
      </c>
      <c r="D90" s="125">
        <v>17</v>
      </c>
      <c r="E90" s="125">
        <v>17</v>
      </c>
      <c r="F90" s="128"/>
      <c r="G90" s="688">
        <f t="shared" si="12"/>
        <v>17</v>
      </c>
      <c r="H90" s="719">
        <v>0</v>
      </c>
    </row>
    <row r="91" spans="1:8" s="18" customFormat="1" ht="16.5">
      <c r="A91" s="17"/>
      <c r="B91" s="786" t="s">
        <v>846</v>
      </c>
      <c r="C91" s="125">
        <v>0</v>
      </c>
      <c r="D91" s="125">
        <v>1116</v>
      </c>
      <c r="E91" s="125">
        <v>1115</v>
      </c>
      <c r="F91" s="128"/>
      <c r="G91" s="688">
        <f t="shared" si="12"/>
        <v>1115</v>
      </c>
      <c r="H91" s="719">
        <v>0</v>
      </c>
    </row>
    <row r="92" spans="1:8" s="18" customFormat="1" ht="33">
      <c r="A92" s="17"/>
      <c r="B92" s="786" t="s">
        <v>847</v>
      </c>
      <c r="C92" s="125">
        <v>0</v>
      </c>
      <c r="D92" s="125">
        <v>4672</v>
      </c>
      <c r="E92" s="125">
        <v>0</v>
      </c>
      <c r="F92" s="128"/>
      <c r="G92" s="688">
        <f t="shared" si="12"/>
        <v>0</v>
      </c>
      <c r="H92" s="719">
        <v>0</v>
      </c>
    </row>
    <row r="93" spans="1:8" s="18" customFormat="1" ht="16.5">
      <c r="A93" s="17"/>
      <c r="B93" s="144"/>
      <c r="C93" s="125"/>
      <c r="D93" s="125"/>
      <c r="E93" s="125"/>
      <c r="F93" s="128"/>
      <c r="G93" s="688"/>
      <c r="H93" s="669"/>
    </row>
    <row r="94" spans="1:8" s="18" customFormat="1" ht="15.75">
      <c r="A94" s="919">
        <v>4</v>
      </c>
      <c r="B94" s="82" t="s">
        <v>103</v>
      </c>
      <c r="C94" s="726">
        <f>SUM(C95:C99)</f>
        <v>51811</v>
      </c>
      <c r="D94" s="726">
        <f>SUM(D95:D99)</f>
        <v>57463</v>
      </c>
      <c r="E94" s="726">
        <f>SUM(E95:E99)</f>
        <v>24884</v>
      </c>
      <c r="F94" s="726">
        <f>SUM(F95:F99)</f>
        <v>255</v>
      </c>
      <c r="G94" s="726">
        <f>SUM(G95:G99)</f>
        <v>24629</v>
      </c>
      <c r="H94" s="974">
        <f aca="true" t="shared" si="13" ref="H94:H99">E94/D94</f>
        <v>0.4330438717087517</v>
      </c>
    </row>
    <row r="95" spans="1:8" s="18" customFormat="1" ht="16.5">
      <c r="A95" s="171"/>
      <c r="B95" s="144" t="s">
        <v>572</v>
      </c>
      <c r="C95" s="543">
        <v>3184</v>
      </c>
      <c r="D95" s="543">
        <v>3184</v>
      </c>
      <c r="E95" s="540">
        <v>3161</v>
      </c>
      <c r="F95" s="551"/>
      <c r="G95" s="688">
        <f>E95-F95</f>
        <v>3161</v>
      </c>
      <c r="H95" s="669">
        <f t="shared" si="13"/>
        <v>0.9927763819095478</v>
      </c>
    </row>
    <row r="96" spans="1:8" s="18" customFormat="1" ht="16.5">
      <c r="A96" s="171"/>
      <c r="B96" s="144" t="s">
        <v>751</v>
      </c>
      <c r="C96" s="543">
        <v>48627</v>
      </c>
      <c r="D96" s="543">
        <v>53018</v>
      </c>
      <c r="E96" s="540">
        <v>20462</v>
      </c>
      <c r="F96" s="551"/>
      <c r="G96" s="688">
        <f>E96-F96</f>
        <v>20462</v>
      </c>
      <c r="H96" s="669">
        <f t="shared" si="13"/>
        <v>0.3859443962427855</v>
      </c>
    </row>
    <row r="97" spans="1:8" s="18" customFormat="1" ht="16.5">
      <c r="A97" s="171"/>
      <c r="B97" s="428" t="s">
        <v>534</v>
      </c>
      <c r="C97" s="543">
        <v>0</v>
      </c>
      <c r="D97" s="543">
        <v>416</v>
      </c>
      <c r="E97" s="540">
        <v>416</v>
      </c>
      <c r="F97" s="551"/>
      <c r="G97" s="688">
        <f>E97-F97</f>
        <v>416</v>
      </c>
      <c r="H97" s="669">
        <f t="shared" si="13"/>
        <v>1</v>
      </c>
    </row>
    <row r="98" spans="1:8" s="18" customFormat="1" ht="16.5">
      <c r="A98" s="265"/>
      <c r="B98" s="428" t="s">
        <v>848</v>
      </c>
      <c r="C98" s="549">
        <v>0</v>
      </c>
      <c r="D98" s="125">
        <v>590</v>
      </c>
      <c r="E98" s="828">
        <v>590</v>
      </c>
      <c r="F98" s="168"/>
      <c r="G98" s="1065">
        <f>E98-F98</f>
        <v>590</v>
      </c>
      <c r="H98" s="719">
        <f t="shared" si="13"/>
        <v>1</v>
      </c>
    </row>
    <row r="99" spans="1:8" s="18" customFormat="1" ht="16.5">
      <c r="A99" s="265"/>
      <c r="B99" s="428" t="s">
        <v>849</v>
      </c>
      <c r="C99" s="549"/>
      <c r="D99" s="125">
        <v>255</v>
      </c>
      <c r="E99" s="828">
        <v>255</v>
      </c>
      <c r="F99" s="168">
        <v>255</v>
      </c>
      <c r="G99" s="1065">
        <f>E99-F99</f>
        <v>0</v>
      </c>
      <c r="H99" s="719">
        <f t="shared" si="13"/>
        <v>1</v>
      </c>
    </row>
    <row r="100" spans="1:8" s="18" customFormat="1" ht="16.5">
      <c r="A100" s="17"/>
      <c r="B100" s="144"/>
      <c r="C100" s="125"/>
      <c r="D100" s="125"/>
      <c r="E100" s="540"/>
      <c r="F100" s="128"/>
      <c r="G100" s="688"/>
      <c r="H100" s="669"/>
    </row>
    <row r="101" spans="1:8" s="18" customFormat="1" ht="15.75">
      <c r="A101" s="54">
        <v>5</v>
      </c>
      <c r="B101" s="57" t="s">
        <v>429</v>
      </c>
      <c r="C101" s="536">
        <f>SUM(C102:C105)</f>
        <v>1081</v>
      </c>
      <c r="D101" s="536">
        <f>SUM(D102:D105)</f>
        <v>2714</v>
      </c>
      <c r="E101" s="536">
        <f>SUM(E102:E105)</f>
        <v>2394</v>
      </c>
      <c r="F101" s="536">
        <f>SUM(F102:F105)</f>
        <v>0</v>
      </c>
      <c r="G101" s="129">
        <f>SUM(G102:G105)</f>
        <v>2394</v>
      </c>
      <c r="H101" s="974">
        <f aca="true" t="shared" si="14" ref="H101:H110">E101/D101</f>
        <v>0.8820928518791452</v>
      </c>
    </row>
    <row r="102" spans="1:8" s="18" customFormat="1" ht="16.5">
      <c r="A102" s="51"/>
      <c r="B102" s="786" t="s">
        <v>534</v>
      </c>
      <c r="C102" s="543">
        <v>0</v>
      </c>
      <c r="D102" s="543">
        <v>265</v>
      </c>
      <c r="E102" s="543">
        <v>80</v>
      </c>
      <c r="F102" s="110"/>
      <c r="G102" s="614">
        <f>E102-F102</f>
        <v>80</v>
      </c>
      <c r="H102" s="669">
        <f t="shared" si="14"/>
        <v>0.3018867924528302</v>
      </c>
    </row>
    <row r="103" spans="1:8" s="18" customFormat="1" ht="16.5">
      <c r="A103" s="67"/>
      <c r="B103" s="144" t="s">
        <v>850</v>
      </c>
      <c r="C103" s="125">
        <v>0</v>
      </c>
      <c r="D103" s="125">
        <v>409</v>
      </c>
      <c r="E103" s="125">
        <v>310</v>
      </c>
      <c r="F103" s="975"/>
      <c r="G103" s="614">
        <f>E103-F103</f>
        <v>310</v>
      </c>
      <c r="H103" s="669">
        <f t="shared" si="14"/>
        <v>0.7579462102689487</v>
      </c>
    </row>
    <row r="104" spans="1:8" s="18" customFormat="1" ht="16.5">
      <c r="A104" s="559"/>
      <c r="B104" s="428" t="s">
        <v>651</v>
      </c>
      <c r="C104" s="549">
        <v>1081</v>
      </c>
      <c r="D104" s="549">
        <v>2040</v>
      </c>
      <c r="E104" s="549">
        <v>2004</v>
      </c>
      <c r="F104" s="724"/>
      <c r="G104" s="616">
        <f>E104-F104</f>
        <v>2004</v>
      </c>
      <c r="H104" s="719">
        <f t="shared" si="14"/>
        <v>0.9823529411764705</v>
      </c>
    </row>
    <row r="105" spans="1:8" s="18" customFormat="1" ht="16.5">
      <c r="A105" s="17"/>
      <c r="B105" s="144"/>
      <c r="C105" s="125">
        <v>0</v>
      </c>
      <c r="D105" s="125"/>
      <c r="E105" s="125">
        <v>0</v>
      </c>
      <c r="F105" s="128"/>
      <c r="G105" s="688">
        <f>E105-F105</f>
        <v>0</v>
      </c>
      <c r="H105" s="669"/>
    </row>
    <row r="106" spans="1:8" s="18" customFormat="1" ht="15.75">
      <c r="A106" s="17">
        <v>6</v>
      </c>
      <c r="B106" s="98" t="s">
        <v>147</v>
      </c>
      <c r="C106" s="126">
        <f>SUM(C107:C110)</f>
        <v>1302</v>
      </c>
      <c r="D106" s="126">
        <f>SUM(D107:D110)</f>
        <v>9769</v>
      </c>
      <c r="E106" s="126">
        <f>SUM(E107:E110)</f>
        <v>9659</v>
      </c>
      <c r="F106" s="554">
        <f>SUM(F107:F110)</f>
        <v>0</v>
      </c>
      <c r="G106" s="554">
        <f aca="true" t="shared" si="15" ref="G106:G111">E106-F106</f>
        <v>9659</v>
      </c>
      <c r="H106" s="682">
        <f t="shared" si="14"/>
        <v>0.9887398914934998</v>
      </c>
    </row>
    <row r="107" spans="1:8" s="18" customFormat="1" ht="16.5">
      <c r="A107" s="17"/>
      <c r="B107" s="144" t="s">
        <v>752</v>
      </c>
      <c r="C107" s="125">
        <v>1302</v>
      </c>
      <c r="D107" s="125">
        <v>0</v>
      </c>
      <c r="E107" s="125"/>
      <c r="F107" s="128"/>
      <c r="G107" s="688">
        <f t="shared" si="15"/>
        <v>0</v>
      </c>
      <c r="H107" s="423"/>
    </row>
    <row r="108" spans="1:8" s="18" customFormat="1" ht="16.5">
      <c r="A108" s="17"/>
      <c r="B108" s="786" t="s">
        <v>534</v>
      </c>
      <c r="C108" s="125">
        <v>0</v>
      </c>
      <c r="D108" s="125">
        <v>540</v>
      </c>
      <c r="E108" s="125">
        <v>525</v>
      </c>
      <c r="F108" s="128"/>
      <c r="G108" s="688">
        <f t="shared" si="15"/>
        <v>525</v>
      </c>
      <c r="H108" s="669">
        <f t="shared" si="14"/>
        <v>0.9722222222222222</v>
      </c>
    </row>
    <row r="109" spans="1:8" s="18" customFormat="1" ht="16.5">
      <c r="A109" s="17"/>
      <c r="B109" s="144" t="s">
        <v>851</v>
      </c>
      <c r="C109" s="125">
        <v>0</v>
      </c>
      <c r="D109" s="125">
        <v>283</v>
      </c>
      <c r="E109" s="125">
        <v>283</v>
      </c>
      <c r="F109" s="128"/>
      <c r="G109" s="688">
        <f t="shared" si="15"/>
        <v>283</v>
      </c>
      <c r="H109" s="669">
        <f t="shared" si="14"/>
        <v>1</v>
      </c>
    </row>
    <row r="110" spans="1:8" s="18" customFormat="1" ht="33">
      <c r="A110" s="17"/>
      <c r="B110" s="144" t="s">
        <v>852</v>
      </c>
      <c r="C110" s="125">
        <v>0</v>
      </c>
      <c r="D110" s="125">
        <v>8946</v>
      </c>
      <c r="E110" s="125">
        <v>8851</v>
      </c>
      <c r="F110" s="128"/>
      <c r="G110" s="688">
        <f t="shared" si="15"/>
        <v>8851</v>
      </c>
      <c r="H110" s="669">
        <f t="shared" si="14"/>
        <v>0.9893807288173485</v>
      </c>
    </row>
    <row r="111" spans="1:8" s="18" customFormat="1" ht="16.5">
      <c r="A111" s="17"/>
      <c r="B111" s="144"/>
      <c r="C111" s="125"/>
      <c r="D111" s="125"/>
      <c r="E111" s="125"/>
      <c r="F111" s="128"/>
      <c r="G111" s="688">
        <f t="shared" si="15"/>
        <v>0</v>
      </c>
      <c r="H111" s="669"/>
    </row>
    <row r="112" spans="1:8" s="18" customFormat="1" ht="15.75">
      <c r="A112" s="17">
        <v>7</v>
      </c>
      <c r="B112" s="98" t="s">
        <v>101</v>
      </c>
      <c r="C112" s="126">
        <f>SUM(C113:C120)</f>
        <v>1230</v>
      </c>
      <c r="D112" s="126">
        <f>SUM(D113:D120)</f>
        <v>68314</v>
      </c>
      <c r="E112" s="126">
        <f>SUM(E113:E120)</f>
        <v>9770</v>
      </c>
      <c r="F112" s="126">
        <f>SUM(F113:F120)</f>
        <v>0</v>
      </c>
      <c r="G112" s="133">
        <f>SUM(G113:G120)</f>
        <v>9770</v>
      </c>
      <c r="H112" s="682">
        <f aca="true" t="shared" si="16" ref="H112:H120">E112/D112</f>
        <v>0.1430160728401206</v>
      </c>
    </row>
    <row r="113" spans="1:8" s="18" customFormat="1" ht="16.5">
      <c r="A113" s="17"/>
      <c r="B113" s="144" t="s">
        <v>574</v>
      </c>
      <c r="C113" s="125">
        <v>225</v>
      </c>
      <c r="D113" s="125">
        <v>2416</v>
      </c>
      <c r="E113" s="125">
        <v>2416</v>
      </c>
      <c r="F113" s="128"/>
      <c r="G113" s="688">
        <f aca="true" t="shared" si="17" ref="G113:G120">E113-F113</f>
        <v>2416</v>
      </c>
      <c r="H113" s="669">
        <f t="shared" si="16"/>
        <v>1</v>
      </c>
    </row>
    <row r="114" spans="1:8" s="18" customFormat="1" ht="16.5">
      <c r="A114" s="17"/>
      <c r="B114" s="144" t="s">
        <v>753</v>
      </c>
      <c r="C114" s="125">
        <v>695</v>
      </c>
      <c r="D114" s="125">
        <v>695</v>
      </c>
      <c r="E114" s="125">
        <v>695</v>
      </c>
      <c r="F114" s="128"/>
      <c r="G114" s="688">
        <f t="shared" si="17"/>
        <v>695</v>
      </c>
      <c r="H114" s="669">
        <f t="shared" si="16"/>
        <v>1</v>
      </c>
    </row>
    <row r="115" spans="1:8" s="18" customFormat="1" ht="16.5">
      <c r="A115" s="17"/>
      <c r="B115" s="144" t="s">
        <v>754</v>
      </c>
      <c r="C115" s="125">
        <v>310</v>
      </c>
      <c r="D115" s="125">
        <v>310</v>
      </c>
      <c r="E115" s="125">
        <v>310</v>
      </c>
      <c r="F115" s="128"/>
      <c r="G115" s="688">
        <f t="shared" si="17"/>
        <v>310</v>
      </c>
      <c r="H115" s="669">
        <f t="shared" si="16"/>
        <v>1</v>
      </c>
    </row>
    <row r="116" spans="1:8" s="18" customFormat="1" ht="16.5">
      <c r="A116" s="17"/>
      <c r="B116" s="144" t="s">
        <v>856</v>
      </c>
      <c r="C116" s="125">
        <v>0</v>
      </c>
      <c r="D116" s="125">
        <v>708</v>
      </c>
      <c r="E116" s="125">
        <v>707</v>
      </c>
      <c r="F116" s="128"/>
      <c r="G116" s="688">
        <f t="shared" si="17"/>
        <v>707</v>
      </c>
      <c r="H116" s="669">
        <f t="shared" si="16"/>
        <v>0.998587570621469</v>
      </c>
    </row>
    <row r="117" spans="1:8" s="18" customFormat="1" ht="16.5">
      <c r="A117" s="17"/>
      <c r="B117" s="144" t="s">
        <v>857</v>
      </c>
      <c r="C117" s="125">
        <v>0</v>
      </c>
      <c r="D117" s="125">
        <v>296</v>
      </c>
      <c r="E117" s="125">
        <v>291</v>
      </c>
      <c r="F117" s="128"/>
      <c r="G117" s="688">
        <f t="shared" si="17"/>
        <v>291</v>
      </c>
      <c r="H117" s="669">
        <f t="shared" si="16"/>
        <v>0.9831081081081081</v>
      </c>
    </row>
    <row r="118" spans="1:8" s="18" customFormat="1" ht="16.5">
      <c r="A118" s="17"/>
      <c r="B118" s="144" t="s">
        <v>853</v>
      </c>
      <c r="C118" s="125">
        <v>0</v>
      </c>
      <c r="D118" s="125">
        <v>3400</v>
      </c>
      <c r="E118" s="125">
        <v>1575</v>
      </c>
      <c r="F118" s="128"/>
      <c r="G118" s="688">
        <f t="shared" si="17"/>
        <v>1575</v>
      </c>
      <c r="H118" s="669">
        <f t="shared" si="16"/>
        <v>0.4632352941176471</v>
      </c>
    </row>
    <row r="119" spans="1:8" s="18" customFormat="1" ht="33">
      <c r="A119" s="17"/>
      <c r="B119" s="144" t="s">
        <v>854</v>
      </c>
      <c r="C119" s="125">
        <v>0</v>
      </c>
      <c r="D119" s="125">
        <v>53283</v>
      </c>
      <c r="E119" s="125">
        <v>1714</v>
      </c>
      <c r="F119" s="128"/>
      <c r="G119" s="688">
        <f t="shared" si="17"/>
        <v>1714</v>
      </c>
      <c r="H119" s="669">
        <f t="shared" si="16"/>
        <v>0.03216785841638046</v>
      </c>
    </row>
    <row r="120" spans="1:8" s="18" customFormat="1" ht="16.5">
      <c r="A120" s="17"/>
      <c r="B120" s="144" t="s">
        <v>855</v>
      </c>
      <c r="C120" s="125">
        <v>0</v>
      </c>
      <c r="D120" s="125">
        <v>7206</v>
      </c>
      <c r="E120" s="125">
        <v>2062</v>
      </c>
      <c r="F120" s="128"/>
      <c r="G120" s="688">
        <f t="shared" si="17"/>
        <v>2062</v>
      </c>
      <c r="H120" s="669">
        <f t="shared" si="16"/>
        <v>0.286150430197058</v>
      </c>
    </row>
    <row r="121" spans="1:8" s="18" customFormat="1" ht="16.5">
      <c r="A121" s="17"/>
      <c r="B121" s="426"/>
      <c r="C121" s="1067"/>
      <c r="D121" s="125"/>
      <c r="E121" s="125"/>
      <c r="F121" s="128"/>
      <c r="G121" s="688"/>
      <c r="H121" s="669"/>
    </row>
    <row r="122" spans="1:8" s="18" customFormat="1" ht="15.75">
      <c r="A122" s="17">
        <v>8</v>
      </c>
      <c r="B122" s="98" t="s">
        <v>537</v>
      </c>
      <c r="C122" s="126">
        <f>SUM(C123:C129)</f>
        <v>284</v>
      </c>
      <c r="D122" s="126">
        <f>SUM(D123:D129)</f>
        <v>4105</v>
      </c>
      <c r="E122" s="126">
        <f>SUM(E123:E129)</f>
        <v>3617</v>
      </c>
      <c r="F122" s="133">
        <f>SUM(F123:F129)</f>
        <v>1845</v>
      </c>
      <c r="G122" s="554">
        <f aca="true" t="shared" si="18" ref="G122:G129">E122-F122</f>
        <v>1772</v>
      </c>
      <c r="H122" s="683">
        <f aca="true" t="shared" si="19" ref="H122:H129">E122/D122</f>
        <v>0.8811205846528624</v>
      </c>
    </row>
    <row r="123" spans="1:8" s="18" customFormat="1" ht="16.5">
      <c r="A123" s="17"/>
      <c r="B123" s="144" t="s">
        <v>573</v>
      </c>
      <c r="C123" s="125">
        <v>284</v>
      </c>
      <c r="D123" s="125">
        <v>234</v>
      </c>
      <c r="E123" s="125">
        <v>149</v>
      </c>
      <c r="F123" s="128">
        <v>149</v>
      </c>
      <c r="G123" s="688">
        <f t="shared" si="18"/>
        <v>0</v>
      </c>
      <c r="H123" s="657">
        <f t="shared" si="19"/>
        <v>0.6367521367521367</v>
      </c>
    </row>
    <row r="124" spans="1:8" s="18" customFormat="1" ht="33">
      <c r="A124" s="17"/>
      <c r="B124" s="144" t="s">
        <v>858</v>
      </c>
      <c r="C124" s="125">
        <v>0</v>
      </c>
      <c r="D124" s="125">
        <v>838</v>
      </c>
      <c r="E124" s="125">
        <v>837</v>
      </c>
      <c r="F124" s="128"/>
      <c r="G124" s="688">
        <f t="shared" si="18"/>
        <v>837</v>
      </c>
      <c r="H124" s="657">
        <f t="shared" si="19"/>
        <v>0.9988066825775657</v>
      </c>
    </row>
    <row r="125" spans="1:8" s="18" customFormat="1" ht="33">
      <c r="A125" s="17"/>
      <c r="B125" s="144" t="s">
        <v>859</v>
      </c>
      <c r="C125" s="125">
        <v>0</v>
      </c>
      <c r="D125" s="125">
        <v>190</v>
      </c>
      <c r="E125" s="125">
        <v>189</v>
      </c>
      <c r="F125" s="128"/>
      <c r="G125" s="688">
        <f t="shared" si="18"/>
        <v>189</v>
      </c>
      <c r="H125" s="657">
        <f t="shared" si="19"/>
        <v>0.9947368421052631</v>
      </c>
    </row>
    <row r="126" spans="1:8" s="18" customFormat="1" ht="33">
      <c r="A126" s="17"/>
      <c r="B126" s="144" t="s">
        <v>860</v>
      </c>
      <c r="C126" s="125">
        <v>0</v>
      </c>
      <c r="D126" s="125">
        <v>800</v>
      </c>
      <c r="E126" s="125">
        <v>448</v>
      </c>
      <c r="F126" s="128"/>
      <c r="G126" s="688">
        <f t="shared" si="18"/>
        <v>448</v>
      </c>
      <c r="H126" s="657">
        <f t="shared" si="19"/>
        <v>0.56</v>
      </c>
    </row>
    <row r="127" spans="1:8" s="18" customFormat="1" ht="16.5">
      <c r="A127" s="17"/>
      <c r="B127" s="144" t="s">
        <v>861</v>
      </c>
      <c r="C127" s="125">
        <v>0</v>
      </c>
      <c r="D127" s="125">
        <v>407</v>
      </c>
      <c r="E127" s="125">
        <v>407</v>
      </c>
      <c r="F127" s="128">
        <v>109</v>
      </c>
      <c r="G127" s="688">
        <f t="shared" si="18"/>
        <v>298</v>
      </c>
      <c r="H127" s="657">
        <f t="shared" si="19"/>
        <v>1</v>
      </c>
    </row>
    <row r="128" spans="1:8" s="18" customFormat="1" ht="16.5">
      <c r="A128" s="17"/>
      <c r="B128" s="144" t="s">
        <v>534</v>
      </c>
      <c r="C128" s="125">
        <v>0</v>
      </c>
      <c r="D128" s="125">
        <v>75</v>
      </c>
      <c r="E128" s="125">
        <v>75</v>
      </c>
      <c r="F128" s="128">
        <v>75</v>
      </c>
      <c r="G128" s="688">
        <f t="shared" si="18"/>
        <v>0</v>
      </c>
      <c r="H128" s="657">
        <f t="shared" si="19"/>
        <v>1</v>
      </c>
    </row>
    <row r="129" spans="1:8" s="18" customFormat="1" ht="33">
      <c r="A129" s="17"/>
      <c r="B129" s="144" t="s">
        <v>862</v>
      </c>
      <c r="C129" s="125">
        <v>0</v>
      </c>
      <c r="D129" s="125">
        <v>1561</v>
      </c>
      <c r="E129" s="125">
        <v>1512</v>
      </c>
      <c r="F129" s="128">
        <v>1512</v>
      </c>
      <c r="G129" s="688">
        <f t="shared" si="18"/>
        <v>0</v>
      </c>
      <c r="H129" s="657">
        <f t="shared" si="19"/>
        <v>0.968609865470852</v>
      </c>
    </row>
    <row r="130" spans="1:8" s="18" customFormat="1" ht="17.25" thickBot="1">
      <c r="A130" s="1071"/>
      <c r="B130" s="1220"/>
      <c r="C130" s="1062"/>
      <c r="D130" s="1062"/>
      <c r="E130" s="1073"/>
      <c r="F130" s="1063"/>
      <c r="G130" s="1074"/>
      <c r="H130" s="1064"/>
    </row>
    <row r="131" spans="1:8" s="18" customFormat="1" ht="15.75">
      <c r="A131" s="1070">
        <v>9</v>
      </c>
      <c r="B131" s="1076" t="s">
        <v>71</v>
      </c>
      <c r="C131" s="1077">
        <f>SUM(C132:C153)</f>
        <v>44868</v>
      </c>
      <c r="D131" s="1077">
        <f>SUM(D132:D153)</f>
        <v>68111</v>
      </c>
      <c r="E131" s="1077">
        <f>SUM(E132:E153)</f>
        <v>50501</v>
      </c>
      <c r="F131" s="1077">
        <f>SUM(F132:F153)</f>
        <v>0</v>
      </c>
      <c r="G131" s="1077">
        <f>SUM(G132:G153)</f>
        <v>32588</v>
      </c>
      <c r="H131" s="1055">
        <f>E131/D131</f>
        <v>0.7414514542438079</v>
      </c>
    </row>
    <row r="132" spans="1:8" s="18" customFormat="1" ht="18.75" customHeight="1">
      <c r="A132" s="17"/>
      <c r="B132" s="786" t="s">
        <v>990</v>
      </c>
      <c r="C132" s="125">
        <v>2500</v>
      </c>
      <c r="D132" s="125">
        <v>2500</v>
      </c>
      <c r="E132" s="540">
        <v>2116</v>
      </c>
      <c r="F132" s="128"/>
      <c r="G132" s="688">
        <f aca="true" t="shared" si="20" ref="G132:G145">E132-F132</f>
        <v>2116</v>
      </c>
      <c r="H132" s="658">
        <f aca="true" t="shared" si="21" ref="H132:H137">E132/D132</f>
        <v>0.8464</v>
      </c>
    </row>
    <row r="133" spans="1:8" s="18" customFormat="1" ht="16.5">
      <c r="A133" s="17"/>
      <c r="B133" s="786" t="s">
        <v>755</v>
      </c>
      <c r="C133" s="125">
        <v>1200</v>
      </c>
      <c r="D133" s="125">
        <v>1200</v>
      </c>
      <c r="E133" s="540">
        <v>832</v>
      </c>
      <c r="F133" s="128"/>
      <c r="G133" s="688"/>
      <c r="H133" s="658">
        <f t="shared" si="21"/>
        <v>0.6933333333333334</v>
      </c>
    </row>
    <row r="134" spans="1:8" s="18" customFormat="1" ht="16.5">
      <c r="A134" s="17"/>
      <c r="B134" s="786" t="s">
        <v>654</v>
      </c>
      <c r="C134" s="125">
        <v>16749</v>
      </c>
      <c r="D134" s="125">
        <v>14749</v>
      </c>
      <c r="E134" s="540">
        <v>14458</v>
      </c>
      <c r="F134" s="128"/>
      <c r="G134" s="688"/>
      <c r="H134" s="658">
        <f t="shared" si="21"/>
        <v>0.9802698488033087</v>
      </c>
    </row>
    <row r="135" spans="1:8" s="18" customFormat="1" ht="16.5">
      <c r="A135" s="17"/>
      <c r="B135" s="786" t="s">
        <v>756</v>
      </c>
      <c r="C135" s="125">
        <v>3000</v>
      </c>
      <c r="D135" s="125">
        <v>2623</v>
      </c>
      <c r="E135" s="540">
        <v>2623</v>
      </c>
      <c r="F135" s="128"/>
      <c r="G135" s="688"/>
      <c r="H135" s="1079">
        <f t="shared" si="21"/>
        <v>1</v>
      </c>
    </row>
    <row r="136" spans="1:8" s="18" customFormat="1" ht="16.5">
      <c r="A136" s="17"/>
      <c r="B136" s="786" t="s">
        <v>652</v>
      </c>
      <c r="C136" s="125">
        <v>600</v>
      </c>
      <c r="D136" s="125">
        <v>600</v>
      </c>
      <c r="E136" s="540">
        <v>0</v>
      </c>
      <c r="F136" s="128"/>
      <c r="G136" s="688">
        <f t="shared" si="20"/>
        <v>0</v>
      </c>
      <c r="H136" s="658">
        <f t="shared" si="21"/>
        <v>0</v>
      </c>
    </row>
    <row r="137" spans="1:8" s="18" customFormat="1" ht="16.5">
      <c r="A137" s="17"/>
      <c r="B137" s="786" t="s">
        <v>691</v>
      </c>
      <c r="C137" s="125">
        <v>2400</v>
      </c>
      <c r="D137" s="125">
        <v>804</v>
      </c>
      <c r="E137" s="540">
        <v>0</v>
      </c>
      <c r="F137" s="128"/>
      <c r="G137" s="688"/>
      <c r="H137" s="658">
        <f t="shared" si="21"/>
        <v>0</v>
      </c>
    </row>
    <row r="138" spans="1:8" s="18" customFormat="1" ht="16.5">
      <c r="A138" s="17"/>
      <c r="B138" s="786" t="s">
        <v>653</v>
      </c>
      <c r="C138" s="125">
        <v>1170</v>
      </c>
      <c r="D138" s="125">
        <v>8067</v>
      </c>
      <c r="E138" s="540">
        <v>267</v>
      </c>
      <c r="F138" s="128"/>
      <c r="G138" s="688">
        <f t="shared" si="20"/>
        <v>267</v>
      </c>
      <c r="H138" s="669">
        <f aca="true" t="shared" si="22" ref="H138:H153">E138/D138</f>
        <v>0.033097805875790254</v>
      </c>
    </row>
    <row r="139" spans="1:8" s="18" customFormat="1" ht="16.5">
      <c r="A139" s="17"/>
      <c r="B139" s="786" t="s">
        <v>757</v>
      </c>
      <c r="C139" s="125">
        <v>5800</v>
      </c>
      <c r="D139" s="125">
        <v>19346</v>
      </c>
      <c r="E139" s="540">
        <v>14415</v>
      </c>
      <c r="F139" s="128"/>
      <c r="G139" s="688">
        <f t="shared" si="20"/>
        <v>14415</v>
      </c>
      <c r="H139" s="669">
        <f t="shared" si="22"/>
        <v>0.7451152693063166</v>
      </c>
    </row>
    <row r="140" spans="1:8" s="18" customFormat="1" ht="16.5">
      <c r="A140" s="17"/>
      <c r="B140" s="786" t="s">
        <v>759</v>
      </c>
      <c r="C140" s="125">
        <v>2500</v>
      </c>
      <c r="D140" s="125"/>
      <c r="E140" s="540"/>
      <c r="F140" s="128"/>
      <c r="G140" s="688"/>
      <c r="H140" s="669"/>
    </row>
    <row r="141" spans="1:8" s="18" customFormat="1" ht="16.5">
      <c r="A141" s="17"/>
      <c r="B141" s="786" t="s">
        <v>758</v>
      </c>
      <c r="C141" s="125">
        <v>659</v>
      </c>
      <c r="D141" s="125">
        <v>659</v>
      </c>
      <c r="E141" s="540"/>
      <c r="F141" s="128"/>
      <c r="G141" s="688">
        <f t="shared" si="20"/>
        <v>0</v>
      </c>
      <c r="H141" s="669">
        <f t="shared" si="22"/>
        <v>0</v>
      </c>
    </row>
    <row r="142" spans="1:8" s="18" customFormat="1" ht="33">
      <c r="A142" s="17"/>
      <c r="B142" s="786" t="s">
        <v>760</v>
      </c>
      <c r="C142" s="125">
        <v>600</v>
      </c>
      <c r="D142" s="125">
        <v>585</v>
      </c>
      <c r="E142" s="540">
        <v>584</v>
      </c>
      <c r="F142" s="128"/>
      <c r="G142" s="688">
        <f t="shared" si="20"/>
        <v>584</v>
      </c>
      <c r="H142" s="669">
        <f t="shared" si="22"/>
        <v>0.9982905982905983</v>
      </c>
    </row>
    <row r="143" spans="1:8" s="18" customFormat="1" ht="16.5">
      <c r="A143" s="17"/>
      <c r="B143" s="786" t="s">
        <v>989</v>
      </c>
      <c r="C143" s="125">
        <v>300</v>
      </c>
      <c r="D143" s="125">
        <v>279</v>
      </c>
      <c r="E143" s="540">
        <v>278</v>
      </c>
      <c r="F143" s="128"/>
      <c r="G143" s="688">
        <f t="shared" si="20"/>
        <v>278</v>
      </c>
      <c r="H143" s="669">
        <f t="shared" si="22"/>
        <v>0.996415770609319</v>
      </c>
    </row>
    <row r="144" spans="1:8" s="18" customFormat="1" ht="16.5">
      <c r="A144" s="17"/>
      <c r="B144" s="786" t="s">
        <v>761</v>
      </c>
      <c r="C144" s="125">
        <v>2250</v>
      </c>
      <c r="D144" s="125">
        <v>2231</v>
      </c>
      <c r="E144" s="540">
        <v>2230</v>
      </c>
      <c r="F144" s="128"/>
      <c r="G144" s="688">
        <f t="shared" si="20"/>
        <v>2230</v>
      </c>
      <c r="H144" s="669">
        <f t="shared" si="22"/>
        <v>0.9995517705064993</v>
      </c>
    </row>
    <row r="145" spans="1:8" s="18" customFormat="1" ht="16.5">
      <c r="A145" s="17"/>
      <c r="B145" s="786" t="s">
        <v>762</v>
      </c>
      <c r="C145" s="125">
        <v>800</v>
      </c>
      <c r="D145" s="125">
        <v>0</v>
      </c>
      <c r="E145" s="540"/>
      <c r="F145" s="128"/>
      <c r="G145" s="688">
        <f t="shared" si="20"/>
        <v>0</v>
      </c>
      <c r="H145" s="669"/>
    </row>
    <row r="146" spans="1:8" s="18" customFormat="1" ht="16.5">
      <c r="A146" s="17"/>
      <c r="B146" s="786" t="s">
        <v>763</v>
      </c>
      <c r="C146" s="125">
        <v>740</v>
      </c>
      <c r="D146" s="125">
        <v>740</v>
      </c>
      <c r="E146" s="540"/>
      <c r="F146" s="128"/>
      <c r="G146" s="688">
        <f aca="true" t="shared" si="23" ref="G146:G153">E146-F146</f>
        <v>0</v>
      </c>
      <c r="H146" s="669">
        <f t="shared" si="22"/>
        <v>0</v>
      </c>
    </row>
    <row r="147" spans="1:8" s="18" customFormat="1" ht="16.5">
      <c r="A147" s="17"/>
      <c r="B147" s="786" t="s">
        <v>534</v>
      </c>
      <c r="C147" s="125">
        <v>3600</v>
      </c>
      <c r="D147" s="125">
        <v>3621</v>
      </c>
      <c r="E147" s="540">
        <v>2646</v>
      </c>
      <c r="F147" s="128"/>
      <c r="G147" s="688">
        <f t="shared" si="23"/>
        <v>2646</v>
      </c>
      <c r="H147" s="669">
        <f t="shared" si="22"/>
        <v>0.7307373653686827</v>
      </c>
    </row>
    <row r="148" spans="1:8" s="18" customFormat="1" ht="16.5">
      <c r="A148" s="17"/>
      <c r="B148" s="786" t="s">
        <v>863</v>
      </c>
      <c r="C148" s="262"/>
      <c r="D148" s="125">
        <v>1000</v>
      </c>
      <c r="E148" s="540">
        <v>1000</v>
      </c>
      <c r="F148" s="128"/>
      <c r="G148" s="688">
        <f t="shared" si="23"/>
        <v>1000</v>
      </c>
      <c r="H148" s="669">
        <f t="shared" si="22"/>
        <v>1</v>
      </c>
    </row>
    <row r="149" spans="1:8" s="18" customFormat="1" ht="16.5">
      <c r="A149" s="17"/>
      <c r="B149" s="786" t="s">
        <v>864</v>
      </c>
      <c r="C149" s="125">
        <v>0</v>
      </c>
      <c r="D149" s="125">
        <v>2306</v>
      </c>
      <c r="E149" s="540">
        <v>2305</v>
      </c>
      <c r="F149" s="128"/>
      <c r="G149" s="688">
        <f t="shared" si="23"/>
        <v>2305</v>
      </c>
      <c r="H149" s="669">
        <f t="shared" si="22"/>
        <v>0.9995663486556808</v>
      </c>
    </row>
    <row r="150" spans="1:8" s="18" customFormat="1" ht="16.5">
      <c r="A150" s="17"/>
      <c r="B150" s="786" t="s">
        <v>865</v>
      </c>
      <c r="C150" s="125">
        <v>0</v>
      </c>
      <c r="D150" s="125">
        <v>870</v>
      </c>
      <c r="E150" s="540">
        <v>870</v>
      </c>
      <c r="F150" s="128"/>
      <c r="G150" s="688">
        <f t="shared" si="23"/>
        <v>870</v>
      </c>
      <c r="H150" s="669">
        <f t="shared" si="22"/>
        <v>1</v>
      </c>
    </row>
    <row r="151" spans="1:8" s="18" customFormat="1" ht="16.5">
      <c r="A151" s="17"/>
      <c r="B151" s="786" t="s">
        <v>866</v>
      </c>
      <c r="C151" s="125">
        <v>0</v>
      </c>
      <c r="D151" s="125">
        <v>1286</v>
      </c>
      <c r="E151" s="540">
        <v>1285</v>
      </c>
      <c r="F151" s="128"/>
      <c r="G151" s="688">
        <f t="shared" si="23"/>
        <v>1285</v>
      </c>
      <c r="H151" s="669">
        <f t="shared" si="22"/>
        <v>0.9992223950233281</v>
      </c>
    </row>
    <row r="152" spans="1:8" s="18" customFormat="1" ht="16.5">
      <c r="A152" s="17"/>
      <c r="B152" s="786" t="s">
        <v>867</v>
      </c>
      <c r="C152" s="125">
        <v>0</v>
      </c>
      <c r="D152" s="125">
        <v>4600</v>
      </c>
      <c r="E152" s="540">
        <v>4547</v>
      </c>
      <c r="F152" s="128"/>
      <c r="G152" s="688">
        <f t="shared" si="23"/>
        <v>4547</v>
      </c>
      <c r="H152" s="669">
        <f t="shared" si="22"/>
        <v>0.9884782608695653</v>
      </c>
    </row>
    <row r="153" spans="1:8" s="18" customFormat="1" ht="16.5">
      <c r="A153" s="17"/>
      <c r="B153" s="786" t="s">
        <v>868</v>
      </c>
      <c r="C153" s="125">
        <v>0</v>
      </c>
      <c r="D153" s="125">
        <v>45</v>
      </c>
      <c r="E153" s="540">
        <v>45</v>
      </c>
      <c r="F153" s="128"/>
      <c r="G153" s="688">
        <f t="shared" si="23"/>
        <v>45</v>
      </c>
      <c r="H153" s="669">
        <f t="shared" si="22"/>
        <v>1</v>
      </c>
    </row>
    <row r="154" spans="1:8" s="18" customFormat="1" ht="16.5">
      <c r="A154" s="17"/>
      <c r="B154" s="426"/>
      <c r="C154" s="125"/>
      <c r="D154" s="125"/>
      <c r="E154" s="544"/>
      <c r="F154" s="128"/>
      <c r="G154" s="554"/>
      <c r="H154" s="669"/>
    </row>
    <row r="155" spans="1:8" ht="16.5">
      <c r="A155" s="17"/>
      <c r="B155" s="824" t="s">
        <v>22</v>
      </c>
      <c r="C155" s="825">
        <f>C67+C131+C94+C106+C74+C101+C122+C81+C112</f>
        <v>106971</v>
      </c>
      <c r="D155" s="825">
        <f>D67+D131+D94+D106+D74+D101+D122+D81+D112</f>
        <v>241762</v>
      </c>
      <c r="E155" s="825">
        <f>E67+E131+E94+E106+E74+E101+E122+E81+E112</f>
        <v>126755</v>
      </c>
      <c r="F155" s="725">
        <f>F67+F131+F94+F106+F74+F101+F122+F81+F112</f>
        <v>2100</v>
      </c>
      <c r="G155" s="725">
        <f>G67+G131+G94+G106+G74+G101+G122+G81+G112</f>
        <v>90063</v>
      </c>
      <c r="H155" s="683">
        <f>E155/D155</f>
        <v>0.5242966222979625</v>
      </c>
    </row>
    <row r="156" spans="1:8" ht="16.5">
      <c r="A156" s="17"/>
      <c r="B156" s="71"/>
      <c r="C156" s="1068"/>
      <c r="D156" s="1068"/>
      <c r="E156" s="825"/>
      <c r="F156" s="1069"/>
      <c r="G156" s="554">
        <f>E156-F156</f>
        <v>0</v>
      </c>
      <c r="H156" s="658"/>
    </row>
    <row r="157" spans="1:8" ht="17.25" thickBot="1">
      <c r="A157" s="1071"/>
      <c r="B157" s="1072" t="s">
        <v>48</v>
      </c>
      <c r="C157" s="1073">
        <f>SUM(C64+C155)</f>
        <v>3267804</v>
      </c>
      <c r="D157" s="1073">
        <f>SUM(D64+D155)</f>
        <v>3587187</v>
      </c>
      <c r="E157" s="1073">
        <f>SUM(E64+E155)</f>
        <v>490659</v>
      </c>
      <c r="F157" s="1074">
        <f>SUM(F64+F155)</f>
        <v>33417</v>
      </c>
      <c r="G157" s="1074">
        <f>E157-F157</f>
        <v>457242</v>
      </c>
      <c r="H157" s="416">
        <f>E157/D157</f>
        <v>0.13678099301764865</v>
      </c>
    </row>
    <row r="159" ht="16.5">
      <c r="B159" s="3"/>
    </row>
    <row r="163" ht="16.5">
      <c r="E163" s="3"/>
    </row>
    <row r="165" ht="16.5">
      <c r="B165" s="62" t="s">
        <v>575</v>
      </c>
    </row>
  </sheetData>
  <sheetProtection/>
  <mergeCells count="2">
    <mergeCell ref="A66:B66"/>
    <mergeCell ref="A2:C2"/>
  </mergeCells>
  <printOptions/>
  <pageMargins left="0.17" right="0.1968503937007874" top="0.79" bottom="0.2755905511811024" header="0.2362204724409449" footer="0.1968503937007874"/>
  <pageSetup horizontalDpi="600" verticalDpi="600" orientation="portrait" paperSize="9" scale="75" r:id="rId1"/>
  <headerFooter>
    <oddHeader>&amp;C&amp;"Book Antiqua,Félkövér"&amp;11Keszthely Város Önkormányzata
beruházási kiadásai feladatonként&amp;R&amp;"Book Antiqua,Félkövér"11. melléklet
ezer Ft</oddHeader>
    <oddFooter>&amp;C&amp;P</oddFooter>
  </headerFooter>
  <rowBreaks count="3" manualBreakCount="3">
    <brk id="37" max="7" man="1"/>
    <brk id="80" max="7" man="1"/>
    <brk id="130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64">
      <selection activeCell="F81" sqref="F81"/>
    </sheetView>
  </sheetViews>
  <sheetFormatPr defaultColWidth="9.140625" defaultRowHeight="12.75"/>
  <cols>
    <col min="1" max="1" width="3.8515625" style="61" customWidth="1"/>
    <col min="2" max="2" width="49.8515625" style="3" customWidth="1"/>
    <col min="3" max="5" width="12.28125" style="3" bestFit="1" customWidth="1"/>
    <col min="6" max="6" width="11.140625" style="3" bestFit="1" customWidth="1"/>
    <col min="7" max="7" width="12.57421875" style="3" customWidth="1"/>
    <col min="8" max="8" width="8.00390625" style="3" customWidth="1"/>
    <col min="9" max="9" width="9.140625" style="3" customWidth="1"/>
    <col min="10" max="10" width="11.140625" style="3" bestFit="1" customWidth="1"/>
    <col min="11" max="16384" width="9.140625" style="3" customWidth="1"/>
  </cols>
  <sheetData>
    <row r="1" spans="1:14" ht="45.75" thickBot="1">
      <c r="A1" s="530" t="s">
        <v>13</v>
      </c>
      <c r="B1" s="531" t="s">
        <v>51</v>
      </c>
      <c r="C1" s="113" t="s">
        <v>181</v>
      </c>
      <c r="D1" s="113" t="s">
        <v>245</v>
      </c>
      <c r="E1" s="113" t="s">
        <v>182</v>
      </c>
      <c r="F1" s="113" t="s">
        <v>84</v>
      </c>
      <c r="G1" s="113" t="s">
        <v>85</v>
      </c>
      <c r="H1" s="114" t="s">
        <v>183</v>
      </c>
      <c r="N1" s="18"/>
    </row>
    <row r="2" spans="1:14" ht="16.5" customHeight="1">
      <c r="A2" s="1398" t="s">
        <v>52</v>
      </c>
      <c r="B2" s="1399"/>
      <c r="C2" s="1399"/>
      <c r="D2" s="976"/>
      <c r="E2" s="976"/>
      <c r="F2" s="977"/>
      <c r="G2" s="978"/>
      <c r="H2" s="890"/>
      <c r="N2" s="18"/>
    </row>
    <row r="3" spans="1:14" ht="16.5" customHeight="1">
      <c r="A3" s="965"/>
      <c r="B3" s="98"/>
      <c r="C3" s="98"/>
      <c r="D3" s="98"/>
      <c r="E3" s="98"/>
      <c r="F3" s="102"/>
      <c r="G3" s="102"/>
      <c r="H3" s="111"/>
      <c r="N3" s="18"/>
    </row>
    <row r="4" spans="1:14" ht="16.5" customHeight="1">
      <c r="A4" s="919">
        <v>1</v>
      </c>
      <c r="B4" s="20" t="s">
        <v>538</v>
      </c>
      <c r="C4" s="550">
        <f>SUM(C5:C5)</f>
        <v>10000</v>
      </c>
      <c r="D4" s="550">
        <f>SUM(D5:D5)</f>
        <v>10000</v>
      </c>
      <c r="E4" s="550">
        <f>SUM(E5:E5)</f>
        <v>0</v>
      </c>
      <c r="F4" s="730">
        <f>SUM(F5:F5)</f>
        <v>0</v>
      </c>
      <c r="G4" s="730">
        <f>E4-F4</f>
        <v>0</v>
      </c>
      <c r="H4" s="882">
        <f>E4/D4</f>
        <v>0</v>
      </c>
      <c r="N4" s="18"/>
    </row>
    <row r="5" spans="1:14" ht="16.5" customHeight="1">
      <c r="A5" s="171"/>
      <c r="B5" s="88" t="s">
        <v>764</v>
      </c>
      <c r="C5" s="793">
        <v>10000</v>
      </c>
      <c r="D5" s="793">
        <v>10000</v>
      </c>
      <c r="E5" s="888">
        <v>0</v>
      </c>
      <c r="F5" s="889"/>
      <c r="G5" s="889">
        <f>E5-F5</f>
        <v>0</v>
      </c>
      <c r="H5" s="685">
        <f>E5/D5</f>
        <v>0</v>
      </c>
      <c r="N5" s="18"/>
    </row>
    <row r="6" spans="1:14" ht="16.5" customHeight="1">
      <c r="A6" s="965"/>
      <c r="B6" s="98"/>
      <c r="C6" s="1049"/>
      <c r="D6" s="1049"/>
      <c r="E6" s="1049"/>
      <c r="F6" s="780"/>
      <c r="G6" s="780"/>
      <c r="H6" s="1033"/>
      <c r="N6" s="18"/>
    </row>
    <row r="7" spans="1:14" ht="16.5" customHeight="1">
      <c r="A7" s="51">
        <v>2</v>
      </c>
      <c r="B7" s="979" t="s">
        <v>601</v>
      </c>
      <c r="C7" s="986">
        <f>SUM(C8:C29)</f>
        <v>68058</v>
      </c>
      <c r="D7" s="986">
        <f>SUM(D8:D29)</f>
        <v>70105</v>
      </c>
      <c r="E7" s="986">
        <f>SUM(E8:E29)</f>
        <v>41247</v>
      </c>
      <c r="F7" s="986">
        <f>SUM(F8:F29)</f>
        <v>0</v>
      </c>
      <c r="G7" s="986">
        <f>SUM(G8:G29)</f>
        <v>14156</v>
      </c>
      <c r="H7" s="884">
        <f aca="true" t="shared" si="0" ref="H7:H24">E7/D7</f>
        <v>0.5883603166678554</v>
      </c>
      <c r="N7" s="18"/>
    </row>
    <row r="8" spans="1:14" ht="16.5" customHeight="1">
      <c r="A8" s="67"/>
      <c r="B8" s="65" t="s">
        <v>53</v>
      </c>
      <c r="C8" s="533">
        <v>3781</v>
      </c>
      <c r="D8" s="533">
        <v>3801</v>
      </c>
      <c r="E8" s="533">
        <v>3796</v>
      </c>
      <c r="F8" s="618"/>
      <c r="G8" s="618">
        <f aca="true" t="shared" si="1" ref="G8:G14">E8-F8</f>
        <v>3796</v>
      </c>
      <c r="H8" s="884">
        <f t="shared" si="0"/>
        <v>0.9986845566956064</v>
      </c>
      <c r="N8" s="18"/>
    </row>
    <row r="9" spans="1:14" ht="16.5" customHeight="1">
      <c r="A9" s="67"/>
      <c r="B9" s="65" t="s">
        <v>430</v>
      </c>
      <c r="C9" s="533">
        <v>750</v>
      </c>
      <c r="D9" s="533">
        <v>750</v>
      </c>
      <c r="E9" s="533">
        <v>375</v>
      </c>
      <c r="F9" s="618"/>
      <c r="G9" s="618">
        <f t="shared" si="1"/>
        <v>375</v>
      </c>
      <c r="H9" s="871">
        <f t="shared" si="0"/>
        <v>0.5</v>
      </c>
      <c r="N9" s="18"/>
    </row>
    <row r="10" spans="1:14" ht="16.5" customHeight="1">
      <c r="A10" s="67"/>
      <c r="B10" s="65" t="s">
        <v>431</v>
      </c>
      <c r="C10" s="533">
        <v>820</v>
      </c>
      <c r="D10" s="533">
        <v>3136</v>
      </c>
      <c r="E10" s="533">
        <v>3135</v>
      </c>
      <c r="F10" s="618"/>
      <c r="G10" s="618">
        <f t="shared" si="1"/>
        <v>3135</v>
      </c>
      <c r="H10" s="871">
        <f t="shared" si="0"/>
        <v>0.9996811224489796</v>
      </c>
      <c r="N10" s="18"/>
    </row>
    <row r="11" spans="1:14" ht="16.5" customHeight="1">
      <c r="A11" s="67"/>
      <c r="B11" s="65" t="s">
        <v>765</v>
      </c>
      <c r="C11" s="110">
        <v>15345</v>
      </c>
      <c r="D11" s="533">
        <v>20390</v>
      </c>
      <c r="E11" s="533">
        <v>1200</v>
      </c>
      <c r="F11" s="618"/>
      <c r="G11" s="618">
        <f t="shared" si="1"/>
        <v>1200</v>
      </c>
      <c r="H11" s="883">
        <f t="shared" si="0"/>
        <v>0.058852378616969105</v>
      </c>
      <c r="N11" s="18"/>
    </row>
    <row r="12" spans="1:14" ht="16.5" customHeight="1">
      <c r="A12" s="67"/>
      <c r="B12" s="65" t="s">
        <v>766</v>
      </c>
      <c r="C12" s="110">
        <v>3600</v>
      </c>
      <c r="D12" s="533">
        <v>3600</v>
      </c>
      <c r="E12" s="533">
        <v>3600</v>
      </c>
      <c r="F12" s="618"/>
      <c r="G12" s="618">
        <f t="shared" si="1"/>
        <v>3600</v>
      </c>
      <c r="H12" s="883">
        <f t="shared" si="0"/>
        <v>1</v>
      </c>
      <c r="N12" s="18"/>
    </row>
    <row r="13" spans="1:14" ht="16.5" customHeight="1">
      <c r="A13" s="67"/>
      <c r="B13" s="65" t="s">
        <v>767</v>
      </c>
      <c r="C13" s="110">
        <v>8123</v>
      </c>
      <c r="D13" s="533">
        <v>0</v>
      </c>
      <c r="E13" s="533">
        <v>0</v>
      </c>
      <c r="F13" s="618"/>
      <c r="G13" s="618">
        <f t="shared" si="1"/>
        <v>0</v>
      </c>
      <c r="H13" s="883"/>
      <c r="N13" s="18"/>
    </row>
    <row r="14" spans="1:14" ht="16.5" customHeight="1">
      <c r="A14" s="67"/>
      <c r="B14" s="65" t="s">
        <v>869</v>
      </c>
      <c r="C14" s="110"/>
      <c r="D14" s="533">
        <v>2300</v>
      </c>
      <c r="E14" s="533">
        <v>0</v>
      </c>
      <c r="F14" s="618"/>
      <c r="G14" s="618">
        <f t="shared" si="1"/>
        <v>0</v>
      </c>
      <c r="H14" s="883">
        <f t="shared" si="0"/>
        <v>0</v>
      </c>
      <c r="N14" s="18"/>
    </row>
    <row r="15" spans="1:14" ht="16.5" customHeight="1">
      <c r="A15" s="67"/>
      <c r="B15" s="65" t="s">
        <v>768</v>
      </c>
      <c r="C15" s="110">
        <v>13791</v>
      </c>
      <c r="D15" s="533">
        <v>0</v>
      </c>
      <c r="E15" s="533"/>
      <c r="F15" s="618"/>
      <c r="G15" s="618"/>
      <c r="H15" s="883"/>
      <c r="N15" s="18"/>
    </row>
    <row r="16" spans="1:14" ht="16.5" customHeight="1">
      <c r="A16" s="67"/>
      <c r="B16" s="65" t="s">
        <v>875</v>
      </c>
      <c r="C16" s="110">
        <v>9276</v>
      </c>
      <c r="D16" s="533">
        <v>10278</v>
      </c>
      <c r="E16" s="533">
        <v>10278</v>
      </c>
      <c r="F16" s="618"/>
      <c r="G16" s="618"/>
      <c r="H16" s="883">
        <f t="shared" si="0"/>
        <v>1</v>
      </c>
      <c r="N16" s="18"/>
    </row>
    <row r="17" spans="1:14" ht="16.5" customHeight="1">
      <c r="A17" s="67"/>
      <c r="B17" s="792" t="s">
        <v>769</v>
      </c>
      <c r="C17" s="543">
        <v>1755</v>
      </c>
      <c r="D17" s="533">
        <v>0</v>
      </c>
      <c r="E17" s="533">
        <v>0</v>
      </c>
      <c r="F17" s="618"/>
      <c r="G17" s="618"/>
      <c r="H17" s="883"/>
      <c r="N17" s="18"/>
    </row>
    <row r="18" spans="1:14" ht="16.5" customHeight="1">
      <c r="A18" s="67"/>
      <c r="B18" s="792" t="s">
        <v>770</v>
      </c>
      <c r="C18" s="543">
        <v>1795</v>
      </c>
      <c r="D18" s="533">
        <v>0</v>
      </c>
      <c r="E18" s="533">
        <v>0</v>
      </c>
      <c r="F18" s="618"/>
      <c r="G18" s="618"/>
      <c r="H18" s="883"/>
      <c r="N18" s="18"/>
    </row>
    <row r="19" spans="1:14" ht="16.5" customHeight="1">
      <c r="A19" s="67"/>
      <c r="B19" s="792" t="s">
        <v>771</v>
      </c>
      <c r="C19" s="543">
        <v>1124</v>
      </c>
      <c r="D19" s="533">
        <v>0</v>
      </c>
      <c r="E19" s="533">
        <v>0</v>
      </c>
      <c r="F19" s="618"/>
      <c r="G19" s="618"/>
      <c r="H19" s="883"/>
      <c r="N19" s="18"/>
    </row>
    <row r="20" spans="1:14" ht="16.5" customHeight="1">
      <c r="A20" s="67"/>
      <c r="B20" s="792" t="s">
        <v>772</v>
      </c>
      <c r="C20" s="543">
        <v>1066</v>
      </c>
      <c r="D20" s="533">
        <v>0</v>
      </c>
      <c r="E20" s="533">
        <v>0</v>
      </c>
      <c r="F20" s="618"/>
      <c r="G20" s="618"/>
      <c r="H20" s="883"/>
      <c r="N20" s="18"/>
    </row>
    <row r="21" spans="1:14" ht="16.5" customHeight="1">
      <c r="A21" s="67"/>
      <c r="B21" s="792" t="s">
        <v>773</v>
      </c>
      <c r="C21" s="543">
        <v>1744</v>
      </c>
      <c r="D21" s="533">
        <v>0</v>
      </c>
      <c r="E21" s="533">
        <v>0</v>
      </c>
      <c r="F21" s="618"/>
      <c r="G21" s="618"/>
      <c r="H21" s="883"/>
      <c r="N21" s="18"/>
    </row>
    <row r="22" spans="1:14" ht="16.5" customHeight="1">
      <c r="A22" s="67"/>
      <c r="B22" s="792" t="s">
        <v>774</v>
      </c>
      <c r="C22" s="543">
        <v>1288</v>
      </c>
      <c r="D22" s="533">
        <v>0</v>
      </c>
      <c r="E22" s="533">
        <v>0</v>
      </c>
      <c r="F22" s="618"/>
      <c r="G22" s="618"/>
      <c r="H22" s="883"/>
      <c r="N22" s="18"/>
    </row>
    <row r="23" spans="1:14" ht="16.5" customHeight="1">
      <c r="A23" s="67"/>
      <c r="B23" s="792" t="s">
        <v>775</v>
      </c>
      <c r="C23" s="543">
        <v>1800</v>
      </c>
      <c r="D23" s="533">
        <v>0</v>
      </c>
      <c r="E23" s="533">
        <v>0</v>
      </c>
      <c r="F23" s="618"/>
      <c r="G23" s="618"/>
      <c r="H23" s="883"/>
      <c r="N23" s="18"/>
    </row>
    <row r="24" spans="1:14" ht="16.5" customHeight="1">
      <c r="A24" s="67"/>
      <c r="B24" s="792" t="s">
        <v>776</v>
      </c>
      <c r="C24" s="543">
        <v>2000</v>
      </c>
      <c r="D24" s="533">
        <v>4837</v>
      </c>
      <c r="E24" s="533">
        <v>2100</v>
      </c>
      <c r="F24" s="618"/>
      <c r="G24" s="618"/>
      <c r="H24" s="883">
        <f t="shared" si="0"/>
        <v>0.4341534008683068</v>
      </c>
      <c r="N24" s="18"/>
    </row>
    <row r="25" spans="1:14" ht="16.5" customHeight="1">
      <c r="A25" s="67"/>
      <c r="B25" s="792" t="s">
        <v>870</v>
      </c>
      <c r="C25" s="1041"/>
      <c r="D25" s="1041">
        <v>2500</v>
      </c>
      <c r="E25" s="1041">
        <v>2050</v>
      </c>
      <c r="F25" s="619"/>
      <c r="G25" s="619">
        <f>E25-F25</f>
        <v>2050</v>
      </c>
      <c r="H25" s="883">
        <f>E25/D25</f>
        <v>0.82</v>
      </c>
      <c r="N25" s="18"/>
    </row>
    <row r="26" spans="1:14" ht="15.75" customHeight="1">
      <c r="A26" s="67"/>
      <c r="B26" s="144" t="s">
        <v>871</v>
      </c>
      <c r="C26" s="722"/>
      <c r="D26" s="722">
        <v>3800</v>
      </c>
      <c r="E26" s="722">
        <v>0</v>
      </c>
      <c r="F26" s="795"/>
      <c r="G26" s="795">
        <f>E26-F26</f>
        <v>0</v>
      </c>
      <c r="H26" s="883">
        <f>E26/D26</f>
        <v>0</v>
      </c>
      <c r="N26" s="18"/>
    </row>
    <row r="27" spans="1:14" ht="15.75" customHeight="1">
      <c r="A27" s="919"/>
      <c r="B27" s="144" t="s">
        <v>872</v>
      </c>
      <c r="C27" s="722"/>
      <c r="D27" s="722">
        <v>7670</v>
      </c>
      <c r="E27" s="722">
        <v>7670</v>
      </c>
      <c r="F27" s="795"/>
      <c r="G27" s="795"/>
      <c r="H27" s="1134"/>
      <c r="N27" s="18"/>
    </row>
    <row r="28" spans="1:14" ht="15.75" customHeight="1">
      <c r="A28" s="919"/>
      <c r="B28" s="144" t="s">
        <v>873</v>
      </c>
      <c r="C28" s="722"/>
      <c r="D28" s="722">
        <v>2480</v>
      </c>
      <c r="E28" s="722">
        <v>2480</v>
      </c>
      <c r="F28" s="795"/>
      <c r="G28" s="795"/>
      <c r="H28" s="1134"/>
      <c r="N28" s="18"/>
    </row>
    <row r="29" spans="1:14" ht="15.75" customHeight="1">
      <c r="A29" s="919"/>
      <c r="B29" s="144" t="s">
        <v>874</v>
      </c>
      <c r="C29" s="722"/>
      <c r="D29" s="722">
        <v>4563</v>
      </c>
      <c r="E29" s="722">
        <v>4563</v>
      </c>
      <c r="F29" s="795"/>
      <c r="G29" s="795"/>
      <c r="H29" s="1134"/>
      <c r="N29" s="18"/>
    </row>
    <row r="30" spans="1:14" ht="16.5" customHeight="1">
      <c r="A30" s="965"/>
      <c r="B30" s="98"/>
      <c r="C30" s="1049"/>
      <c r="D30" s="1049"/>
      <c r="E30" s="1049"/>
      <c r="F30" s="780"/>
      <c r="G30" s="780"/>
      <c r="H30" s="1033"/>
      <c r="N30" s="18"/>
    </row>
    <row r="31" spans="1:14" ht="16.5">
      <c r="A31" s="51">
        <v>3</v>
      </c>
      <c r="B31" s="980" t="s">
        <v>78</v>
      </c>
      <c r="C31" s="569">
        <f>SUM(C32:C41)</f>
        <v>82177</v>
      </c>
      <c r="D31" s="569">
        <f>SUM(D32:D41)</f>
        <v>73860</v>
      </c>
      <c r="E31" s="569">
        <f>SUM(E32:E41)</f>
        <v>62783</v>
      </c>
      <c r="F31" s="730">
        <f>SUM(F32:F41)</f>
        <v>62783</v>
      </c>
      <c r="G31" s="730">
        <f>SUM(G32:G41)</f>
        <v>0</v>
      </c>
      <c r="H31" s="872">
        <f>E31/D31</f>
        <v>0.8500270782561603</v>
      </c>
      <c r="N31" s="18"/>
    </row>
    <row r="32" spans="1:14" ht="33">
      <c r="A32" s="51"/>
      <c r="B32" s="65" t="s">
        <v>777</v>
      </c>
      <c r="C32" s="110">
        <v>3800</v>
      </c>
      <c r="D32" s="557">
        <v>3800</v>
      </c>
      <c r="E32" s="557">
        <v>3800</v>
      </c>
      <c r="F32" s="618">
        <v>3800</v>
      </c>
      <c r="G32" s="794">
        <f aca="true" t="shared" si="2" ref="G32:G41">E32-F32</f>
        <v>0</v>
      </c>
      <c r="H32" s="883">
        <f>E32/D32</f>
        <v>1</v>
      </c>
      <c r="N32" s="18"/>
    </row>
    <row r="33" spans="1:14" ht="33">
      <c r="A33" s="51"/>
      <c r="B33" s="65" t="s">
        <v>778</v>
      </c>
      <c r="C33" s="110">
        <v>4000</v>
      </c>
      <c r="D33" s="557">
        <v>2825</v>
      </c>
      <c r="E33" s="557">
        <v>356</v>
      </c>
      <c r="F33" s="618">
        <v>356</v>
      </c>
      <c r="G33" s="794"/>
      <c r="H33" s="883">
        <v>0</v>
      </c>
      <c r="N33" s="18"/>
    </row>
    <row r="34" spans="1:14" ht="16.5">
      <c r="A34" s="51"/>
      <c r="B34" s="65" t="s">
        <v>994</v>
      </c>
      <c r="C34" s="557">
        <v>17477</v>
      </c>
      <c r="D34" s="557">
        <v>17477</v>
      </c>
      <c r="E34" s="557">
        <v>17181</v>
      </c>
      <c r="F34" s="618">
        <v>17181</v>
      </c>
      <c r="G34" s="618">
        <f t="shared" si="2"/>
        <v>0</v>
      </c>
      <c r="H34" s="871">
        <f aca="true" t="shared" si="3" ref="H34:H41">E34/D34</f>
        <v>0.9830634548263432</v>
      </c>
      <c r="N34" s="18"/>
    </row>
    <row r="35" spans="1:14" ht="33">
      <c r="A35" s="51"/>
      <c r="B35" s="65" t="s">
        <v>779</v>
      </c>
      <c r="C35" s="557">
        <v>12000</v>
      </c>
      <c r="D35" s="557">
        <v>9767</v>
      </c>
      <c r="E35" s="557">
        <v>9766</v>
      </c>
      <c r="F35" s="618">
        <v>9766</v>
      </c>
      <c r="G35" s="618">
        <f t="shared" si="2"/>
        <v>0</v>
      </c>
      <c r="H35" s="871">
        <f t="shared" si="3"/>
        <v>0.9998976144158902</v>
      </c>
      <c r="N35" s="18"/>
    </row>
    <row r="36" spans="1:14" ht="16.5">
      <c r="A36" s="51"/>
      <c r="B36" s="65" t="s">
        <v>780</v>
      </c>
      <c r="C36" s="110">
        <v>27000</v>
      </c>
      <c r="D36" s="557">
        <v>27000</v>
      </c>
      <c r="E36" s="557">
        <v>27000</v>
      </c>
      <c r="F36" s="618">
        <v>27000</v>
      </c>
      <c r="G36" s="618">
        <f t="shared" si="2"/>
        <v>0</v>
      </c>
      <c r="H36" s="871">
        <f t="shared" si="3"/>
        <v>1</v>
      </c>
      <c r="N36" s="18"/>
    </row>
    <row r="37" spans="1:14" ht="16.5">
      <c r="A37" s="51"/>
      <c r="B37" s="65" t="s">
        <v>781</v>
      </c>
      <c r="C37" s="110">
        <v>14000</v>
      </c>
      <c r="D37" s="557">
        <v>0</v>
      </c>
      <c r="E37" s="557"/>
      <c r="F37" s="618"/>
      <c r="G37" s="618">
        <f t="shared" si="2"/>
        <v>0</v>
      </c>
      <c r="H37" s="871"/>
      <c r="N37" s="18"/>
    </row>
    <row r="38" spans="1:14" ht="33">
      <c r="A38" s="51"/>
      <c r="B38" s="65" t="s">
        <v>995</v>
      </c>
      <c r="C38" s="110"/>
      <c r="D38" s="982">
        <v>9091</v>
      </c>
      <c r="E38" s="982">
        <v>780</v>
      </c>
      <c r="F38" s="619">
        <v>780</v>
      </c>
      <c r="G38" s="618"/>
      <c r="H38" s="871">
        <f t="shared" si="3"/>
        <v>0.08579914200857991</v>
      </c>
      <c r="N38" s="18"/>
    </row>
    <row r="39" spans="1:14" ht="16.5">
      <c r="A39" s="51"/>
      <c r="B39" s="65" t="s">
        <v>782</v>
      </c>
      <c r="C39" s="110">
        <v>800</v>
      </c>
      <c r="D39" s="982">
        <v>800</v>
      </c>
      <c r="E39" s="982">
        <v>800</v>
      </c>
      <c r="F39" s="619">
        <v>800</v>
      </c>
      <c r="G39" s="618">
        <f t="shared" si="2"/>
        <v>0</v>
      </c>
      <c r="H39" s="871">
        <f t="shared" si="3"/>
        <v>1</v>
      </c>
      <c r="N39" s="18"/>
    </row>
    <row r="40" spans="1:14" ht="16.5">
      <c r="A40" s="51"/>
      <c r="B40" s="65" t="s">
        <v>783</v>
      </c>
      <c r="C40" s="110">
        <v>600</v>
      </c>
      <c r="D40" s="558">
        <v>600</v>
      </c>
      <c r="E40" s="558">
        <v>600</v>
      </c>
      <c r="F40" s="795">
        <v>600</v>
      </c>
      <c r="G40" s="981">
        <f t="shared" si="2"/>
        <v>0</v>
      </c>
      <c r="H40" s="871">
        <f t="shared" si="3"/>
        <v>1</v>
      </c>
      <c r="N40" s="18"/>
    </row>
    <row r="41" spans="1:14" ht="33">
      <c r="A41" s="51"/>
      <c r="B41" s="65" t="s">
        <v>784</v>
      </c>
      <c r="C41" s="558">
        <v>2500</v>
      </c>
      <c r="D41" s="558">
        <v>2500</v>
      </c>
      <c r="E41" s="558">
        <v>2500</v>
      </c>
      <c r="F41" s="795">
        <v>2500</v>
      </c>
      <c r="G41" s="981">
        <f t="shared" si="2"/>
        <v>0</v>
      </c>
      <c r="H41" s="871">
        <f t="shared" si="3"/>
        <v>1</v>
      </c>
      <c r="N41" s="18"/>
    </row>
    <row r="42" spans="1:14" ht="17.25" thickBot="1">
      <c r="A42" s="1221"/>
      <c r="B42" s="1206"/>
      <c r="C42" s="1222"/>
      <c r="D42" s="1223"/>
      <c r="E42" s="1223"/>
      <c r="F42" s="1224"/>
      <c r="G42" s="1225"/>
      <c r="H42" s="1226"/>
      <c r="N42" s="18"/>
    </row>
    <row r="43" spans="1:14" ht="16.5">
      <c r="A43" s="1228">
        <v>4</v>
      </c>
      <c r="B43" s="1229" t="s">
        <v>655</v>
      </c>
      <c r="C43" s="1230">
        <f>SUM(C44:C47)</f>
        <v>16000</v>
      </c>
      <c r="D43" s="1230">
        <f>SUM(D44:D47)</f>
        <v>34560</v>
      </c>
      <c r="E43" s="1230">
        <f>SUM(E44:E47)</f>
        <v>33535</v>
      </c>
      <c r="F43" s="1058">
        <f>SUM(F44:F47)</f>
        <v>0</v>
      </c>
      <c r="G43" s="1058">
        <f>E43-F43</f>
        <v>33535</v>
      </c>
      <c r="H43" s="1231">
        <f>E43/D43</f>
        <v>0.9703414351851852</v>
      </c>
      <c r="N43" s="18"/>
    </row>
    <row r="44" spans="1:14" ht="33">
      <c r="A44" s="67"/>
      <c r="B44" s="791" t="s">
        <v>876</v>
      </c>
      <c r="C44" s="125">
        <v>13000</v>
      </c>
      <c r="D44" s="125">
        <v>13000</v>
      </c>
      <c r="E44" s="125">
        <v>12198</v>
      </c>
      <c r="F44" s="618"/>
      <c r="G44" s="618">
        <f>E44-F44</f>
        <v>12198</v>
      </c>
      <c r="H44" s="684">
        <f>E44/D44</f>
        <v>0.9383076923076923</v>
      </c>
      <c r="N44" s="18"/>
    </row>
    <row r="45" spans="1:14" ht="66">
      <c r="A45" s="67"/>
      <c r="B45" s="791" t="s">
        <v>877</v>
      </c>
      <c r="C45" s="125"/>
      <c r="D45" s="125">
        <v>17496</v>
      </c>
      <c r="E45" s="125">
        <v>17400</v>
      </c>
      <c r="F45" s="618"/>
      <c r="G45" s="618">
        <f>E45-F45</f>
        <v>17400</v>
      </c>
      <c r="H45" s="684">
        <f>E45/D45</f>
        <v>0.9945130315500685</v>
      </c>
      <c r="N45" s="18"/>
    </row>
    <row r="46" spans="1:14" ht="66">
      <c r="A46" s="67"/>
      <c r="B46" s="791" t="s">
        <v>878</v>
      </c>
      <c r="C46" s="125"/>
      <c r="D46" s="125">
        <v>4064</v>
      </c>
      <c r="E46" s="125">
        <v>3937</v>
      </c>
      <c r="F46" s="618"/>
      <c r="G46" s="618">
        <f>E46-F46</f>
        <v>3937</v>
      </c>
      <c r="H46" s="684">
        <f>E46/D46</f>
        <v>0.96875</v>
      </c>
      <c r="N46" s="18"/>
    </row>
    <row r="47" spans="1:14" ht="33">
      <c r="A47" s="559"/>
      <c r="B47" s="428" t="s">
        <v>785</v>
      </c>
      <c r="C47" s="549">
        <v>3000</v>
      </c>
      <c r="D47" s="1051">
        <v>0</v>
      </c>
      <c r="E47" s="1051">
        <v>0</v>
      </c>
      <c r="F47" s="619"/>
      <c r="G47" s="619">
        <f>E47-F47</f>
        <v>0</v>
      </c>
      <c r="H47" s="1052"/>
      <c r="N47" s="18"/>
    </row>
    <row r="48" spans="1:14" ht="16.5">
      <c r="A48" s="17"/>
      <c r="B48" s="786"/>
      <c r="C48" s="558"/>
      <c r="D48" s="558"/>
      <c r="E48" s="558"/>
      <c r="F48" s="780"/>
      <c r="G48" s="795">
        <f aca="true" t="shared" si="4" ref="G48:G56">E48-F48</f>
        <v>0</v>
      </c>
      <c r="H48" s="884"/>
      <c r="N48" s="18"/>
    </row>
    <row r="49" spans="1:14" ht="30.75">
      <c r="A49" s="1130">
        <v>5</v>
      </c>
      <c r="B49" s="20" t="s">
        <v>432</v>
      </c>
      <c r="C49" s="550">
        <f>SUM(C50:C51)</f>
        <v>262938</v>
      </c>
      <c r="D49" s="550">
        <f>SUM(D50:D51)</f>
        <v>281718</v>
      </c>
      <c r="E49" s="550">
        <f>SUM(E50:E51)</f>
        <v>82931</v>
      </c>
      <c r="F49" s="558">
        <f>SUM(F50:F51)</f>
        <v>0</v>
      </c>
      <c r="G49" s="730">
        <f t="shared" si="4"/>
        <v>82931</v>
      </c>
      <c r="H49" s="884">
        <f>E49/D49</f>
        <v>0.2943759362199079</v>
      </c>
      <c r="N49" s="18"/>
    </row>
    <row r="50" spans="1:14" ht="49.5">
      <c r="A50" s="17"/>
      <c r="B50" s="786" t="s">
        <v>657</v>
      </c>
      <c r="C50" s="558">
        <v>59881</v>
      </c>
      <c r="D50" s="558">
        <v>78661</v>
      </c>
      <c r="E50" s="558">
        <v>77916</v>
      </c>
      <c r="F50" s="780"/>
      <c r="G50" s="795">
        <f t="shared" si="4"/>
        <v>77916</v>
      </c>
      <c r="H50" s="884">
        <f>E50/D50</f>
        <v>0.9905289787823699</v>
      </c>
      <c r="N50" s="18"/>
    </row>
    <row r="51" spans="1:14" ht="33">
      <c r="A51" s="19"/>
      <c r="B51" s="791" t="s">
        <v>656</v>
      </c>
      <c r="C51" s="793">
        <v>203057</v>
      </c>
      <c r="D51" s="793">
        <v>203057</v>
      </c>
      <c r="E51" s="793">
        <v>5015</v>
      </c>
      <c r="F51" s="1031"/>
      <c r="G51" s="794">
        <f t="shared" si="4"/>
        <v>5015</v>
      </c>
      <c r="H51" s="1227">
        <f>E51/D51</f>
        <v>0.024697498731883167</v>
      </c>
      <c r="N51" s="18"/>
    </row>
    <row r="52" spans="1:14" ht="16.5">
      <c r="A52" s="983"/>
      <c r="B52" s="786"/>
      <c r="C52" s="558"/>
      <c r="D52" s="558"/>
      <c r="E52" s="558"/>
      <c r="F52" s="780"/>
      <c r="G52" s="618">
        <f t="shared" si="4"/>
        <v>0</v>
      </c>
      <c r="H52" s="1052"/>
      <c r="N52" s="18"/>
    </row>
    <row r="53" spans="1:14" ht="30.75">
      <c r="A53" s="983">
        <v>6</v>
      </c>
      <c r="B53" s="789" t="s">
        <v>658</v>
      </c>
      <c r="C53" s="550">
        <f>SUM(C54)</f>
        <v>79317</v>
      </c>
      <c r="D53" s="550">
        <f>SUM(D54)</f>
        <v>3925</v>
      </c>
      <c r="E53" s="550">
        <f>SUM(E54)</f>
        <v>3844</v>
      </c>
      <c r="F53" s="550">
        <f>SUM(F54)</f>
        <v>0</v>
      </c>
      <c r="G53" s="1035">
        <f t="shared" si="4"/>
        <v>3844</v>
      </c>
      <c r="H53" s="1052">
        <f>E53/D53</f>
        <v>0.9793630573248407</v>
      </c>
      <c r="N53" s="18"/>
    </row>
    <row r="54" spans="1:14" ht="49.5">
      <c r="A54" s="983"/>
      <c r="B54" s="786" t="s">
        <v>787</v>
      </c>
      <c r="C54" s="558">
        <v>79317</v>
      </c>
      <c r="D54" s="558">
        <v>3925</v>
      </c>
      <c r="E54" s="558">
        <v>3844</v>
      </c>
      <c r="F54" s="780"/>
      <c r="G54" s="618">
        <f t="shared" si="4"/>
        <v>3844</v>
      </c>
      <c r="H54" s="1052">
        <f>E54/D54</f>
        <v>0.9793630573248407</v>
      </c>
      <c r="N54" s="18"/>
    </row>
    <row r="55" spans="1:14" ht="16.5">
      <c r="A55" s="19"/>
      <c r="B55" s="791"/>
      <c r="C55" s="125"/>
      <c r="D55" s="125"/>
      <c r="E55" s="125"/>
      <c r="F55" s="102"/>
      <c r="G55" s="618">
        <f t="shared" si="4"/>
        <v>0</v>
      </c>
      <c r="H55" s="658"/>
      <c r="N55" s="18"/>
    </row>
    <row r="56" spans="1:14" ht="30.75">
      <c r="A56" s="919">
        <v>7</v>
      </c>
      <c r="B56" s="979" t="s">
        <v>659</v>
      </c>
      <c r="C56" s="569">
        <f>SUM(C57:C57)</f>
        <v>110529</v>
      </c>
      <c r="D56" s="569">
        <f>SUM(D57:D57)</f>
        <v>139600</v>
      </c>
      <c r="E56" s="569">
        <f>SUM(E57:E57)</f>
        <v>137688</v>
      </c>
      <c r="F56" s="620">
        <f>SUM(F57:F57)</f>
        <v>0</v>
      </c>
      <c r="G56" s="1035">
        <f t="shared" si="4"/>
        <v>137688</v>
      </c>
      <c r="H56" s="984">
        <f>E56/D56</f>
        <v>0.9863037249283667</v>
      </c>
      <c r="N56" s="18"/>
    </row>
    <row r="57" spans="1:14" ht="33">
      <c r="A57" s="67"/>
      <c r="B57" s="786" t="s">
        <v>786</v>
      </c>
      <c r="C57" s="885">
        <v>110529</v>
      </c>
      <c r="D57" s="885">
        <v>139600</v>
      </c>
      <c r="E57" s="885">
        <v>137688</v>
      </c>
      <c r="F57" s="886"/>
      <c r="G57" s="887">
        <f>E57-F57</f>
        <v>137688</v>
      </c>
      <c r="H57" s="684">
        <f>E57/D57</f>
        <v>0.9863037249283667</v>
      </c>
      <c r="N57" s="18"/>
    </row>
    <row r="58" spans="1:14" ht="16.5">
      <c r="A58" s="17"/>
      <c r="B58" s="144"/>
      <c r="C58" s="125"/>
      <c r="D58" s="125"/>
      <c r="E58" s="567"/>
      <c r="F58" s="102"/>
      <c r="G58" s="133"/>
      <c r="H58" s="669"/>
      <c r="I58" s="81"/>
      <c r="N58" s="18"/>
    </row>
    <row r="59" spans="1:14" ht="16.5">
      <c r="A59" s="152"/>
      <c r="B59" s="170" t="s">
        <v>22</v>
      </c>
      <c r="C59" s="562">
        <f>C56+C53+C49+C43+C31+C7+C4</f>
        <v>629019</v>
      </c>
      <c r="D59" s="562">
        <f>D56+D53+D49+D43+D31+D7+D4</f>
        <v>613768</v>
      </c>
      <c r="E59" s="562">
        <f>E56+E53+E49+E43+E31+E7+E4</f>
        <v>362028</v>
      </c>
      <c r="F59" s="562">
        <f>F56+F53+F49+F43+F31+F7+F4</f>
        <v>62783</v>
      </c>
      <c r="G59" s="562">
        <f>G56+G53+G49+G43+G31+G7+G4</f>
        <v>272154</v>
      </c>
      <c r="H59" s="683">
        <f>E59/D59</f>
        <v>0.5898450228750929</v>
      </c>
      <c r="N59" s="18"/>
    </row>
    <row r="60" spans="1:14" ht="16.5">
      <c r="A60" s="561"/>
      <c r="B60" s="824"/>
      <c r="C60" s="562"/>
      <c r="D60" s="562"/>
      <c r="E60" s="562"/>
      <c r="F60" s="562"/>
      <c r="G60" s="562">
        <f>G57+G54+G50+G44+G32+G8+G5</f>
        <v>235442</v>
      </c>
      <c r="H60" s="683"/>
      <c r="N60" s="18"/>
    </row>
    <row r="61" spans="1:14" ht="16.5" customHeight="1">
      <c r="A61" s="1400" t="s">
        <v>50</v>
      </c>
      <c r="B61" s="1401"/>
      <c r="C61" s="987"/>
      <c r="D61" s="98"/>
      <c r="E61" s="98"/>
      <c r="F61" s="102"/>
      <c r="G61" s="562">
        <f>G58+G55+G51+G45+G33+G9+G6</f>
        <v>22790</v>
      </c>
      <c r="H61" s="669"/>
      <c r="N61" s="18"/>
    </row>
    <row r="62" spans="1:14" ht="16.5">
      <c r="A62" s="564">
        <v>1</v>
      </c>
      <c r="B62" s="82" t="s">
        <v>428</v>
      </c>
      <c r="C62" s="126">
        <f>SUM(C63:C63)</f>
        <v>290</v>
      </c>
      <c r="D62" s="1135">
        <f>SUM(D63:D63)</f>
        <v>290</v>
      </c>
      <c r="E62" s="536">
        <f>SUM(E63:E63)</f>
        <v>286</v>
      </c>
      <c r="F62" s="129">
        <f>SUM(F63:F63)</f>
        <v>0</v>
      </c>
      <c r="G62" s="562">
        <f>SUM(G63)</f>
        <v>286</v>
      </c>
      <c r="H62" s="1194">
        <f>E62/D62</f>
        <v>0.9862068965517241</v>
      </c>
      <c r="N62" s="18"/>
    </row>
    <row r="63" spans="1:14" ht="16.5">
      <c r="A63" s="988"/>
      <c r="B63" s="88" t="s">
        <v>788</v>
      </c>
      <c r="C63" s="568">
        <v>290</v>
      </c>
      <c r="D63" s="549">
        <v>290</v>
      </c>
      <c r="E63" s="549">
        <v>286</v>
      </c>
      <c r="F63" s="168">
        <v>0</v>
      </c>
      <c r="G63" s="793">
        <f>E63-F63</f>
        <v>286</v>
      </c>
      <c r="H63" s="658">
        <f>E63/D63</f>
        <v>0.9862068965517241</v>
      </c>
      <c r="N63" s="18"/>
    </row>
    <row r="64" spans="1:14" ht="16.5">
      <c r="A64" s="988"/>
      <c r="B64" s="98"/>
      <c r="C64" s="98"/>
      <c r="D64" s="549"/>
      <c r="E64" s="549"/>
      <c r="F64" s="549"/>
      <c r="G64" s="562">
        <f>G61+G58+G54+G48+G36+G12+G9</f>
        <v>30609</v>
      </c>
      <c r="H64" s="669"/>
      <c r="N64" s="18"/>
    </row>
    <row r="65" spans="1:14" ht="16.5">
      <c r="A65" s="97">
        <v>2</v>
      </c>
      <c r="B65" s="98" t="s">
        <v>94</v>
      </c>
      <c r="C65" s="126">
        <f>SUM(C66:C70)</f>
        <v>4600</v>
      </c>
      <c r="D65" s="126">
        <f>SUM(D66:D70)</f>
        <v>1918</v>
      </c>
      <c r="E65" s="126">
        <f>SUM(E66:E70)</f>
        <v>678</v>
      </c>
      <c r="F65" s="133">
        <f>SUM(F66:F70)</f>
        <v>0</v>
      </c>
      <c r="G65" s="562">
        <f>G66+G67+G68+G69</f>
        <v>678</v>
      </c>
      <c r="H65" s="683">
        <f>E65/D65</f>
        <v>0.3534932221063608</v>
      </c>
      <c r="N65" s="18"/>
    </row>
    <row r="66" spans="1:14" ht="16.5">
      <c r="A66" s="93"/>
      <c r="B66" s="786" t="s">
        <v>789</v>
      </c>
      <c r="C66" s="125">
        <v>450</v>
      </c>
      <c r="D66" s="125"/>
      <c r="E66" s="125"/>
      <c r="F66" s="102"/>
      <c r="G66" s="562">
        <f>E66-F66</f>
        <v>0</v>
      </c>
      <c r="H66" s="682"/>
      <c r="N66" s="18"/>
    </row>
    <row r="67" spans="1:14" ht="16.5">
      <c r="A67" s="93"/>
      <c r="B67" s="786" t="s">
        <v>790</v>
      </c>
      <c r="C67" s="125">
        <v>250</v>
      </c>
      <c r="D67" s="125"/>
      <c r="E67" s="125"/>
      <c r="F67" s="102"/>
      <c r="G67" s="562">
        <f>E67-F67</f>
        <v>0</v>
      </c>
      <c r="H67" s="682"/>
      <c r="N67" s="18"/>
    </row>
    <row r="68" spans="1:14" ht="16.5">
      <c r="A68" s="93"/>
      <c r="B68" s="786" t="s">
        <v>791</v>
      </c>
      <c r="C68" s="125">
        <v>3220</v>
      </c>
      <c r="D68" s="125">
        <v>1568</v>
      </c>
      <c r="E68" s="125">
        <v>335</v>
      </c>
      <c r="F68" s="102"/>
      <c r="G68" s="793">
        <f>E68-F68</f>
        <v>335</v>
      </c>
      <c r="H68" s="658">
        <f>E68/D68</f>
        <v>0.21364795918367346</v>
      </c>
      <c r="N68" s="18"/>
    </row>
    <row r="69" spans="1:14" ht="16.5">
      <c r="A69" s="93"/>
      <c r="B69" s="1056" t="s">
        <v>879</v>
      </c>
      <c r="C69" s="549"/>
      <c r="D69" s="125">
        <v>350</v>
      </c>
      <c r="E69" s="125">
        <v>343</v>
      </c>
      <c r="F69" s="102"/>
      <c r="G69" s="793">
        <f>E69-F69</f>
        <v>343</v>
      </c>
      <c r="H69" s="658">
        <f>E69/D69</f>
        <v>0.98</v>
      </c>
      <c r="N69" s="18"/>
    </row>
    <row r="70" spans="1:14" ht="16.5">
      <c r="A70" s="93"/>
      <c r="B70" s="1056" t="s">
        <v>792</v>
      </c>
      <c r="C70" s="549">
        <v>680</v>
      </c>
      <c r="D70" s="125"/>
      <c r="E70" s="125"/>
      <c r="F70" s="102"/>
      <c r="G70" s="132">
        <f>E70-F70</f>
        <v>0</v>
      </c>
      <c r="H70" s="669"/>
      <c r="N70" s="18"/>
    </row>
    <row r="71" spans="1:14" ht="16.5">
      <c r="A71" s="988"/>
      <c r="B71" s="98"/>
      <c r="C71" s="98"/>
      <c r="D71" s="98"/>
      <c r="E71" s="98"/>
      <c r="F71" s="102"/>
      <c r="G71" s="133"/>
      <c r="H71" s="669"/>
      <c r="N71" s="18"/>
    </row>
    <row r="72" spans="1:14" ht="16.5">
      <c r="A72" s="97">
        <v>3</v>
      </c>
      <c r="B72" s="98" t="s">
        <v>102</v>
      </c>
      <c r="C72" s="126">
        <f>SUM(C73:C74)</f>
        <v>7000</v>
      </c>
      <c r="D72" s="126">
        <f>SUM(D73:D74)</f>
        <v>20694</v>
      </c>
      <c r="E72" s="126">
        <f>SUM(E73:E74)</f>
        <v>20686</v>
      </c>
      <c r="F72" s="126">
        <f>SUM(F73:F74)</f>
        <v>0</v>
      </c>
      <c r="G72" s="133">
        <f>SUM(G73:G74)</f>
        <v>20686</v>
      </c>
      <c r="H72" s="682">
        <f>E72/D72</f>
        <v>0.9996134145162849</v>
      </c>
      <c r="N72" s="18"/>
    </row>
    <row r="73" spans="1:14" ht="16.5">
      <c r="A73" s="988"/>
      <c r="B73" s="144" t="s">
        <v>793</v>
      </c>
      <c r="C73" s="125">
        <v>7000</v>
      </c>
      <c r="D73" s="125">
        <v>4274</v>
      </c>
      <c r="E73" s="125">
        <v>4274</v>
      </c>
      <c r="F73" s="125"/>
      <c r="G73" s="128">
        <f>E73-F73</f>
        <v>4274</v>
      </c>
      <c r="H73" s="669">
        <f>E73/D73</f>
        <v>1</v>
      </c>
      <c r="N73" s="18"/>
    </row>
    <row r="74" spans="1:14" ht="16.5">
      <c r="A74" s="988"/>
      <c r="B74" s="144" t="s">
        <v>880</v>
      </c>
      <c r="C74" s="125">
        <v>0</v>
      </c>
      <c r="D74" s="125">
        <v>16420</v>
      </c>
      <c r="E74" s="125">
        <v>16412</v>
      </c>
      <c r="F74" s="125"/>
      <c r="G74" s="128">
        <f>E74-F74</f>
        <v>16412</v>
      </c>
      <c r="H74" s="669">
        <f>E74/D74</f>
        <v>0.9995127892813642</v>
      </c>
      <c r="N74" s="18"/>
    </row>
    <row r="75" spans="1:14" ht="17.25" thickBot="1">
      <c r="A75" s="1059"/>
      <c r="B75" s="1232"/>
      <c r="C75" s="1233"/>
      <c r="D75" s="1062"/>
      <c r="E75" s="1062"/>
      <c r="F75" s="1062"/>
      <c r="G75" s="1062"/>
      <c r="H75" s="1064"/>
      <c r="N75" s="18"/>
    </row>
    <row r="76" spans="1:14" ht="30.75">
      <c r="A76" s="1053">
        <v>4</v>
      </c>
      <c r="B76" s="976" t="s">
        <v>424</v>
      </c>
      <c r="C76" s="1237">
        <f>SUM(C77:C79)</f>
        <v>0</v>
      </c>
      <c r="D76" s="1237">
        <f>SUM(D77:D79)</f>
        <v>2331</v>
      </c>
      <c r="E76" s="1230">
        <f>SUM(E77:E79)</f>
        <v>2320</v>
      </c>
      <c r="F76" s="1058">
        <f>SUM(F77:F79)</f>
        <v>0</v>
      </c>
      <c r="G76" s="1238">
        <f>E76-F76</f>
        <v>2320</v>
      </c>
      <c r="H76" s="1239">
        <f>E76/D76</f>
        <v>0.9952809952809952</v>
      </c>
      <c r="N76" s="18"/>
    </row>
    <row r="77" spans="1:14" ht="16.5">
      <c r="A77" s="93"/>
      <c r="B77" s="144" t="s">
        <v>881</v>
      </c>
      <c r="C77" s="125">
        <v>0</v>
      </c>
      <c r="D77" s="125">
        <v>500</v>
      </c>
      <c r="E77" s="570">
        <v>500</v>
      </c>
      <c r="F77" s="128"/>
      <c r="G77" s="134">
        <f>E77-F77</f>
        <v>500</v>
      </c>
      <c r="H77" s="669">
        <f>E77/D77</f>
        <v>1</v>
      </c>
      <c r="N77" s="18"/>
    </row>
    <row r="78" spans="1:14" ht="16.5">
      <c r="A78" s="93"/>
      <c r="B78" s="144" t="s">
        <v>882</v>
      </c>
      <c r="C78" s="125">
        <v>0</v>
      </c>
      <c r="D78" s="125">
        <v>1363</v>
      </c>
      <c r="E78" s="570">
        <v>1363</v>
      </c>
      <c r="F78" s="128"/>
      <c r="G78" s="134">
        <f>E78-F78</f>
        <v>1363</v>
      </c>
      <c r="H78" s="669">
        <f>E78/D78</f>
        <v>1</v>
      </c>
      <c r="N78" s="18"/>
    </row>
    <row r="79" spans="1:14" ht="16.5">
      <c r="A79" s="93"/>
      <c r="B79" s="144" t="s">
        <v>883</v>
      </c>
      <c r="C79" s="125">
        <v>0</v>
      </c>
      <c r="D79" s="570">
        <v>468</v>
      </c>
      <c r="E79" s="570">
        <v>457</v>
      </c>
      <c r="F79" s="128"/>
      <c r="G79" s="551">
        <f>E79-F79</f>
        <v>457</v>
      </c>
      <c r="H79" s="669">
        <f>E79/D79</f>
        <v>0.9764957264957265</v>
      </c>
      <c r="N79" s="18"/>
    </row>
    <row r="80" spans="1:14" ht="16.5">
      <c r="A80" s="985"/>
      <c r="B80" s="144"/>
      <c r="C80" s="125"/>
      <c r="D80" s="125"/>
      <c r="E80" s="125"/>
      <c r="F80" s="128"/>
      <c r="G80" s="128"/>
      <c r="H80" s="669"/>
      <c r="N80" s="18"/>
    </row>
    <row r="81" spans="1:14" ht="16.5">
      <c r="A81" s="97">
        <v>6</v>
      </c>
      <c r="B81" s="82" t="s">
        <v>101</v>
      </c>
      <c r="C81" s="577">
        <f>SUM(C82:C85)</f>
        <v>614</v>
      </c>
      <c r="D81" s="536">
        <f>SUM(D82:D85)</f>
        <v>1614</v>
      </c>
      <c r="E81" s="536">
        <f>SUM(E82:E85)</f>
        <v>1594</v>
      </c>
      <c r="F81" s="129">
        <f>SUM(F82:F85)</f>
        <v>0</v>
      </c>
      <c r="G81" s="129">
        <f>SUM(G82:G85)</f>
        <v>1594</v>
      </c>
      <c r="H81" s="682">
        <f aca="true" t="shared" si="5" ref="H81:H101">E81/D81</f>
        <v>0.9876084262701363</v>
      </c>
      <c r="N81" s="18"/>
    </row>
    <row r="82" spans="1:14" ht="16.5">
      <c r="A82" s="97"/>
      <c r="B82" s="144" t="s">
        <v>72</v>
      </c>
      <c r="C82" s="125">
        <v>250</v>
      </c>
      <c r="D82" s="549">
        <v>11</v>
      </c>
      <c r="E82" s="549">
        <v>0</v>
      </c>
      <c r="F82" s="832"/>
      <c r="G82" s="128">
        <f>E82-F82</f>
        <v>0</v>
      </c>
      <c r="H82" s="669"/>
      <c r="N82" s="18"/>
    </row>
    <row r="83" spans="1:14" ht="16.5">
      <c r="A83" s="1136"/>
      <c r="B83" s="428" t="s">
        <v>884</v>
      </c>
      <c r="C83" s="125"/>
      <c r="D83" s="549">
        <v>239</v>
      </c>
      <c r="E83" s="549">
        <v>239</v>
      </c>
      <c r="F83" s="832"/>
      <c r="G83" s="128">
        <f>E83-F83</f>
        <v>239</v>
      </c>
      <c r="H83" s="719">
        <f t="shared" si="5"/>
        <v>1</v>
      </c>
      <c r="N83" s="18"/>
    </row>
    <row r="84" spans="1:14" ht="16.5">
      <c r="A84" s="1136"/>
      <c r="B84" s="428" t="s">
        <v>885</v>
      </c>
      <c r="C84" s="125"/>
      <c r="D84" s="549">
        <v>1000</v>
      </c>
      <c r="E84" s="549">
        <v>992</v>
      </c>
      <c r="F84" s="832"/>
      <c r="G84" s="128">
        <f>E84-F84</f>
        <v>992</v>
      </c>
      <c r="H84" s="719">
        <f t="shared" si="5"/>
        <v>0.992</v>
      </c>
      <c r="N84" s="18"/>
    </row>
    <row r="85" spans="1:14" ht="16.5">
      <c r="A85" s="988"/>
      <c r="B85" s="144" t="s">
        <v>660</v>
      </c>
      <c r="C85" s="125">
        <v>364</v>
      </c>
      <c r="D85" s="125">
        <v>364</v>
      </c>
      <c r="E85" s="125">
        <v>363</v>
      </c>
      <c r="F85" s="125"/>
      <c r="G85" s="128">
        <f>E85-F85</f>
        <v>363</v>
      </c>
      <c r="H85" s="669">
        <f t="shared" si="5"/>
        <v>0.9972527472527473</v>
      </c>
      <c r="N85" s="18"/>
    </row>
    <row r="86" spans="1:14" ht="16.5">
      <c r="A86" s="1240">
        <v>7</v>
      </c>
      <c r="B86" s="98" t="s">
        <v>71</v>
      </c>
      <c r="C86" s="126">
        <f>SUM(C87:C103)</f>
        <v>18189</v>
      </c>
      <c r="D86" s="126">
        <f>SUM(D87:D103)</f>
        <v>22246</v>
      </c>
      <c r="E86" s="126">
        <f>SUM(E87:E103)</f>
        <v>17802</v>
      </c>
      <c r="F86" s="133">
        <f>SUM(F87:F103)</f>
        <v>0</v>
      </c>
      <c r="G86" s="133">
        <f>SUM(G87:G103)</f>
        <v>17802</v>
      </c>
      <c r="H86" s="683">
        <f t="shared" si="5"/>
        <v>0.8002337498876202</v>
      </c>
      <c r="N86" s="18"/>
    </row>
    <row r="87" spans="1:14" ht="16.5">
      <c r="A87" s="988"/>
      <c r="B87" s="144" t="s">
        <v>794</v>
      </c>
      <c r="C87" s="125">
        <v>500</v>
      </c>
      <c r="D87" s="125">
        <v>0</v>
      </c>
      <c r="E87" s="125">
        <v>0</v>
      </c>
      <c r="F87" s="128"/>
      <c r="G87" s="128">
        <f aca="true" t="shared" si="6" ref="G87:G103">E87-F87</f>
        <v>0</v>
      </c>
      <c r="H87" s="683"/>
      <c r="N87" s="18"/>
    </row>
    <row r="88" spans="1:14" ht="16.5">
      <c r="A88" s="988"/>
      <c r="B88" s="144" t="s">
        <v>795</v>
      </c>
      <c r="C88" s="125">
        <v>1600</v>
      </c>
      <c r="D88" s="125">
        <v>0</v>
      </c>
      <c r="E88" s="125">
        <v>0</v>
      </c>
      <c r="F88" s="128"/>
      <c r="G88" s="128"/>
      <c r="H88" s="683"/>
      <c r="N88" s="18"/>
    </row>
    <row r="89" spans="1:14" ht="16.5">
      <c r="A89" s="965"/>
      <c r="B89" s="1234" t="s">
        <v>796</v>
      </c>
      <c r="C89" s="546">
        <v>1850</v>
      </c>
      <c r="D89" s="1235">
        <v>1850</v>
      </c>
      <c r="E89" s="1235">
        <v>150</v>
      </c>
      <c r="F89" s="1236"/>
      <c r="G89" s="130">
        <f t="shared" si="6"/>
        <v>150</v>
      </c>
      <c r="H89" s="1194">
        <f t="shared" si="5"/>
        <v>0.08108108108108109</v>
      </c>
      <c r="N89" s="18"/>
    </row>
    <row r="90" spans="1:14" ht="16.5">
      <c r="A90" s="93"/>
      <c r="B90" s="144" t="s">
        <v>797</v>
      </c>
      <c r="C90" s="125">
        <v>750</v>
      </c>
      <c r="D90" s="125">
        <v>133</v>
      </c>
      <c r="E90" s="541">
        <v>133</v>
      </c>
      <c r="F90" s="128"/>
      <c r="G90" s="127">
        <f t="shared" si="6"/>
        <v>133</v>
      </c>
      <c r="H90" s="658">
        <f t="shared" si="5"/>
        <v>1</v>
      </c>
      <c r="N90" s="18"/>
    </row>
    <row r="91" spans="1:14" ht="33">
      <c r="A91" s="93"/>
      <c r="B91" s="144" t="s">
        <v>886</v>
      </c>
      <c r="C91" s="125">
        <v>4200</v>
      </c>
      <c r="D91" s="125">
        <v>5717</v>
      </c>
      <c r="E91" s="541">
        <v>5715</v>
      </c>
      <c r="F91" s="128"/>
      <c r="G91" s="127">
        <f t="shared" si="6"/>
        <v>5715</v>
      </c>
      <c r="H91" s="658">
        <f t="shared" si="5"/>
        <v>0.9996501661710687</v>
      </c>
      <c r="N91" s="18"/>
    </row>
    <row r="92" spans="1:14" ht="16.5">
      <c r="A92" s="93"/>
      <c r="B92" s="144" t="s">
        <v>798</v>
      </c>
      <c r="C92" s="125">
        <v>2850</v>
      </c>
      <c r="D92" s="125">
        <v>3085</v>
      </c>
      <c r="E92" s="541">
        <v>3084</v>
      </c>
      <c r="F92" s="128"/>
      <c r="G92" s="127">
        <f t="shared" si="6"/>
        <v>3084</v>
      </c>
      <c r="H92" s="658">
        <f t="shared" si="5"/>
        <v>0.9996758508914101</v>
      </c>
      <c r="N92" s="18"/>
    </row>
    <row r="93" spans="1:14" ht="16.5">
      <c r="A93" s="93"/>
      <c r="B93" s="144" t="s">
        <v>799</v>
      </c>
      <c r="C93" s="125">
        <v>1700</v>
      </c>
      <c r="D93" s="125"/>
      <c r="E93" s="541"/>
      <c r="F93" s="128"/>
      <c r="G93" s="127">
        <f t="shared" si="6"/>
        <v>0</v>
      </c>
      <c r="H93" s="658"/>
      <c r="N93" s="18"/>
    </row>
    <row r="94" spans="1:14" ht="16.5">
      <c r="A94" s="93"/>
      <c r="B94" s="144" t="s">
        <v>985</v>
      </c>
      <c r="C94" s="125"/>
      <c r="D94" s="125"/>
      <c r="E94" s="541">
        <v>44</v>
      </c>
      <c r="F94" s="128"/>
      <c r="G94" s="127">
        <f t="shared" si="6"/>
        <v>44</v>
      </c>
      <c r="H94" s="658"/>
      <c r="N94" s="18"/>
    </row>
    <row r="95" spans="1:14" ht="33">
      <c r="A95" s="93"/>
      <c r="B95" s="144" t="s">
        <v>800</v>
      </c>
      <c r="C95" s="125">
        <v>639</v>
      </c>
      <c r="D95" s="125">
        <v>639</v>
      </c>
      <c r="E95" s="541"/>
      <c r="F95" s="128"/>
      <c r="G95" s="127">
        <f t="shared" si="6"/>
        <v>0</v>
      </c>
      <c r="H95" s="658"/>
      <c r="N95" s="18"/>
    </row>
    <row r="96" spans="1:14" ht="16.5">
      <c r="A96" s="93"/>
      <c r="B96" s="144" t="s">
        <v>801</v>
      </c>
      <c r="C96" s="125">
        <v>2100</v>
      </c>
      <c r="D96" s="125">
        <v>2100</v>
      </c>
      <c r="E96" s="565"/>
      <c r="F96" s="128"/>
      <c r="G96" s="127">
        <f t="shared" si="6"/>
        <v>0</v>
      </c>
      <c r="H96" s="658"/>
      <c r="N96" s="18"/>
    </row>
    <row r="97" spans="1:14" ht="16.5">
      <c r="A97" s="93"/>
      <c r="B97" s="144" t="s">
        <v>802</v>
      </c>
      <c r="C97" s="125">
        <v>1000</v>
      </c>
      <c r="D97" s="125">
        <v>534</v>
      </c>
      <c r="E97" s="125">
        <v>534</v>
      </c>
      <c r="F97" s="128"/>
      <c r="G97" s="127">
        <f t="shared" si="6"/>
        <v>534</v>
      </c>
      <c r="H97" s="657">
        <f t="shared" si="5"/>
        <v>1</v>
      </c>
      <c r="N97" s="18"/>
    </row>
    <row r="98" spans="1:14" ht="33">
      <c r="A98" s="93"/>
      <c r="B98" s="144" t="s">
        <v>661</v>
      </c>
      <c r="C98" s="125">
        <v>1000</v>
      </c>
      <c r="D98" s="125">
        <v>1479</v>
      </c>
      <c r="E98" s="125">
        <v>1435</v>
      </c>
      <c r="F98" s="128"/>
      <c r="G98" s="127">
        <f t="shared" si="6"/>
        <v>1435</v>
      </c>
      <c r="H98" s="658">
        <f t="shared" si="5"/>
        <v>0.9702501690331304</v>
      </c>
      <c r="N98" s="18"/>
    </row>
    <row r="99" spans="1:14" ht="16.5">
      <c r="A99" s="93"/>
      <c r="B99" s="144" t="s">
        <v>789</v>
      </c>
      <c r="C99" s="566"/>
      <c r="D99" s="567">
        <v>236</v>
      </c>
      <c r="E99" s="125">
        <v>236</v>
      </c>
      <c r="F99" s="430"/>
      <c r="G99" s="127">
        <f t="shared" si="6"/>
        <v>236</v>
      </c>
      <c r="H99" s="657">
        <f t="shared" si="5"/>
        <v>1</v>
      </c>
      <c r="N99" s="18"/>
    </row>
    <row r="100" spans="1:14" ht="16.5">
      <c r="A100" s="93"/>
      <c r="B100" s="144" t="s">
        <v>887</v>
      </c>
      <c r="C100" s="566"/>
      <c r="D100" s="567">
        <v>122</v>
      </c>
      <c r="E100" s="125">
        <v>122</v>
      </c>
      <c r="F100" s="430"/>
      <c r="G100" s="127">
        <f t="shared" si="6"/>
        <v>122</v>
      </c>
      <c r="H100" s="657">
        <f t="shared" si="5"/>
        <v>1</v>
      </c>
      <c r="N100" s="18"/>
    </row>
    <row r="101" spans="1:14" ht="16.5">
      <c r="A101" s="93"/>
      <c r="B101" s="144" t="s">
        <v>889</v>
      </c>
      <c r="C101" s="566"/>
      <c r="D101" s="567">
        <v>1270</v>
      </c>
      <c r="E101" s="125">
        <v>1270</v>
      </c>
      <c r="F101" s="430"/>
      <c r="G101" s="127">
        <f t="shared" si="6"/>
        <v>1270</v>
      </c>
      <c r="H101" s="657">
        <f t="shared" si="5"/>
        <v>1</v>
      </c>
      <c r="N101" s="18"/>
    </row>
    <row r="102" spans="1:14" ht="33">
      <c r="A102" s="93"/>
      <c r="B102" s="144" t="s">
        <v>888</v>
      </c>
      <c r="C102" s="566"/>
      <c r="D102" s="567">
        <v>4000</v>
      </c>
      <c r="E102" s="125">
        <v>3998</v>
      </c>
      <c r="F102" s="430"/>
      <c r="G102" s="127">
        <f t="shared" si="6"/>
        <v>3998</v>
      </c>
      <c r="H102" s="669">
        <f>E102/D102</f>
        <v>0.9995</v>
      </c>
      <c r="N102" s="18"/>
    </row>
    <row r="103" spans="1:14" ht="16.5">
      <c r="A103" s="93"/>
      <c r="B103" s="786" t="s">
        <v>984</v>
      </c>
      <c r="C103" s="566">
        <v>0</v>
      </c>
      <c r="D103" s="567">
        <v>1081</v>
      </c>
      <c r="E103" s="125">
        <v>1081</v>
      </c>
      <c r="F103" s="430"/>
      <c r="G103" s="127">
        <f t="shared" si="6"/>
        <v>1081</v>
      </c>
      <c r="H103" s="657">
        <f>E103/D103</f>
        <v>1</v>
      </c>
      <c r="N103" s="18"/>
    </row>
    <row r="104" spans="1:8" s="58" customFormat="1" ht="16.5">
      <c r="A104" s="51"/>
      <c r="B104" s="572"/>
      <c r="C104" s="573"/>
      <c r="D104" s="574"/>
      <c r="E104" s="574"/>
      <c r="F104" s="575"/>
      <c r="G104" s="129"/>
      <c r="H104" s="669"/>
    </row>
    <row r="105" spans="1:8" s="66" customFormat="1" ht="15.75">
      <c r="A105" s="51"/>
      <c r="B105" s="56" t="s">
        <v>1</v>
      </c>
      <c r="C105" s="536">
        <f>C86+C76+C65+C62+C72+C81</f>
        <v>30693</v>
      </c>
      <c r="D105" s="536">
        <f>D86+D76+D65+D62+D72+D81</f>
        <v>49093</v>
      </c>
      <c r="E105" s="536">
        <f>E86+E76+E65+E62+E72+E81</f>
        <v>43366</v>
      </c>
      <c r="F105" s="536">
        <f>F86+F76+F65+F62+F72+F81</f>
        <v>0</v>
      </c>
      <c r="G105" s="536">
        <f>G86+G76+G65+G62+G72+G81</f>
        <v>43366</v>
      </c>
      <c r="H105" s="683">
        <f>E105/D105</f>
        <v>0.8833438575764365</v>
      </c>
    </row>
    <row r="106" spans="1:8" s="66" customFormat="1" ht="15.75">
      <c r="A106" s="171"/>
      <c r="B106" s="576"/>
      <c r="C106" s="577"/>
      <c r="D106" s="577"/>
      <c r="E106" s="577"/>
      <c r="F106" s="131"/>
      <c r="G106" s="131"/>
      <c r="H106" s="683"/>
    </row>
    <row r="107" spans="1:14" ht="17.25" thickBot="1">
      <c r="A107" s="55"/>
      <c r="B107" s="63" t="s">
        <v>48</v>
      </c>
      <c r="C107" s="687">
        <f>SUM(C59+C105)</f>
        <v>659712</v>
      </c>
      <c r="D107" s="687">
        <f>SUM(D59+D105)</f>
        <v>662861</v>
      </c>
      <c r="E107" s="687">
        <f>SUM(E59+E105)</f>
        <v>405394</v>
      </c>
      <c r="F107" s="681">
        <f>SUM(F59+F105)</f>
        <v>62783</v>
      </c>
      <c r="G107" s="687">
        <f>E107-F107</f>
        <v>342611</v>
      </c>
      <c r="H107" s="416">
        <f>E107/D107</f>
        <v>0.6115822170862368</v>
      </c>
      <c r="N107" s="18"/>
    </row>
  </sheetData>
  <sheetProtection/>
  <mergeCells count="2">
    <mergeCell ref="A2:C2"/>
    <mergeCell ref="A61:B61"/>
  </mergeCells>
  <printOptions/>
  <pageMargins left="0.15748031496062992" right="0.2362204724409449" top="0.9055118110236221" bottom="0.5118110236220472" header="0.31496062992125984" footer="0.1968503937007874"/>
  <pageSetup horizontalDpi="600" verticalDpi="600" orientation="portrait" paperSize="9" scale="80" r:id="rId1"/>
  <headerFooter>
    <oddHeader>&amp;C&amp;"Book Antiqua,Félkövér"&amp;11Keszthely Város Önkormányzata
felújítási előirányzatai célonként&amp;R&amp;"Book Antiqua,Félkövér"12. melléklet
ezer Ft</oddHeader>
    <oddFooter>&amp;C&amp;P</oddFooter>
  </headerFooter>
  <rowBreaks count="2" manualBreakCount="2">
    <brk id="42" max="255" man="1"/>
    <brk id="7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5.421875" style="61" customWidth="1"/>
    <col min="2" max="2" width="45.421875" style="3" customWidth="1"/>
    <col min="3" max="3" width="10.8515625" style="3" customWidth="1"/>
    <col min="4" max="5" width="12.28125" style="3" bestFit="1" customWidth="1"/>
    <col min="6" max="7" width="9.57421875" style="1" bestFit="1" customWidth="1"/>
    <col min="8" max="8" width="6.8515625" style="1" customWidth="1"/>
    <col min="9" max="16384" width="9.140625" style="3" customWidth="1"/>
  </cols>
  <sheetData>
    <row r="1" spans="1:8" ht="45.75" thickBot="1">
      <c r="A1" s="617" t="s">
        <v>13</v>
      </c>
      <c r="B1" s="113" t="s">
        <v>433</v>
      </c>
      <c r="C1" s="113" t="s">
        <v>181</v>
      </c>
      <c r="D1" s="113" t="s">
        <v>245</v>
      </c>
      <c r="E1" s="113" t="s">
        <v>182</v>
      </c>
      <c r="F1" s="113" t="s">
        <v>84</v>
      </c>
      <c r="G1" s="113" t="s">
        <v>85</v>
      </c>
      <c r="H1" s="114" t="s">
        <v>183</v>
      </c>
    </row>
    <row r="2" spans="1:8" ht="16.5">
      <c r="A2" s="1402" t="s">
        <v>52</v>
      </c>
      <c r="B2" s="1403"/>
      <c r="C2" s="578"/>
      <c r="D2" s="151"/>
      <c r="E2" s="151"/>
      <c r="F2" s="1080"/>
      <c r="G2" s="613"/>
      <c r="H2" s="858"/>
    </row>
    <row r="3" spans="1:8" ht="16.5">
      <c r="A3" s="579"/>
      <c r="B3" s="580"/>
      <c r="C3" s="581"/>
      <c r="D3" s="16"/>
      <c r="E3" s="16"/>
      <c r="F3" s="112"/>
      <c r="G3" s="160"/>
      <c r="H3" s="140"/>
    </row>
    <row r="4" spans="1:8" ht="16.5">
      <c r="A4" s="796">
        <v>1</v>
      </c>
      <c r="B4" s="797" t="s">
        <v>892</v>
      </c>
      <c r="C4" s="582">
        <f>SUM(C5)</f>
        <v>0</v>
      </c>
      <c r="D4" s="582">
        <f>SUM(D5)</f>
        <v>2575</v>
      </c>
      <c r="E4" s="582">
        <f>SUM(E5)</f>
        <v>2555</v>
      </c>
      <c r="F4" s="663">
        <f>SUM(F5)</f>
        <v>0</v>
      </c>
      <c r="G4" s="663">
        <f>SUM(G5)</f>
        <v>2555</v>
      </c>
      <c r="H4" s="683">
        <f>E4/D4</f>
        <v>0.9922330097087378</v>
      </c>
    </row>
    <row r="5" spans="1:8" ht="16.5">
      <c r="A5" s="796"/>
      <c r="B5" s="798" t="s">
        <v>662</v>
      </c>
      <c r="C5" s="583">
        <v>0</v>
      </c>
      <c r="D5" s="583">
        <v>2575</v>
      </c>
      <c r="E5" s="583">
        <v>2555</v>
      </c>
      <c r="F5" s="664"/>
      <c r="G5" s="667">
        <f>E5-F5</f>
        <v>2555</v>
      </c>
      <c r="H5" s="658">
        <f aca="true" t="shared" si="0" ref="H5:H32">E5/D5</f>
        <v>0.9922330097087378</v>
      </c>
    </row>
    <row r="6" spans="1:8" ht="16.5">
      <c r="A6" s="796"/>
      <c r="B6" s="798"/>
      <c r="C6" s="583"/>
      <c r="D6" s="584"/>
      <c r="E6" s="584"/>
      <c r="F6" s="668"/>
      <c r="G6" s="667">
        <f>E6-F6</f>
        <v>0</v>
      </c>
      <c r="H6" s="658"/>
    </row>
    <row r="7" spans="1:8" ht="16.5">
      <c r="A7" s="796">
        <v>2</v>
      </c>
      <c r="B7" s="799" t="s">
        <v>541</v>
      </c>
      <c r="C7" s="582">
        <f>SUM(C8+C15+C16+C17+C18+C19)</f>
        <v>85060</v>
      </c>
      <c r="D7" s="582">
        <f>SUM(D8+D15+D16+D17+D18+D19)</f>
        <v>92550</v>
      </c>
      <c r="E7" s="582">
        <f>SUM(E8+E15+E16+E17+E18+E19)</f>
        <v>92077</v>
      </c>
      <c r="F7" s="663">
        <f>SUM(F8+F15+F16+F17+F18+F19)</f>
        <v>21658</v>
      </c>
      <c r="G7" s="663">
        <f>SUM(G8+G15+G16+G17+G18+G19)</f>
        <v>70419</v>
      </c>
      <c r="H7" s="683">
        <f t="shared" si="0"/>
        <v>0.9948892490545651</v>
      </c>
    </row>
    <row r="8" spans="1:8" ht="30.75" customHeight="1">
      <c r="A8" s="796"/>
      <c r="B8" s="798" t="s">
        <v>663</v>
      </c>
      <c r="C8" s="583">
        <f>SUM(C9:C14)</f>
        <v>82460</v>
      </c>
      <c r="D8" s="583">
        <f>SUM(D9:D14)</f>
        <v>90725</v>
      </c>
      <c r="E8" s="583">
        <f>SUM(E9:E14)</f>
        <v>90252</v>
      </c>
      <c r="F8" s="907">
        <f>SUM(F9:F14)</f>
        <v>21658</v>
      </c>
      <c r="G8" s="907">
        <f>SUM(G9:G14)</f>
        <v>68594</v>
      </c>
      <c r="H8" s="669">
        <f t="shared" si="0"/>
        <v>0.994786442546156</v>
      </c>
    </row>
    <row r="9" spans="1:8" ht="33">
      <c r="A9" s="796"/>
      <c r="B9" s="841" t="s">
        <v>664</v>
      </c>
      <c r="C9" s="583">
        <v>71963</v>
      </c>
      <c r="D9" s="584">
        <v>69067</v>
      </c>
      <c r="E9" s="584">
        <v>68594</v>
      </c>
      <c r="F9" s="668"/>
      <c r="G9" s="621">
        <f>E9-F9</f>
        <v>68594</v>
      </c>
      <c r="H9" s="669">
        <f t="shared" si="0"/>
        <v>0.9931515774537768</v>
      </c>
    </row>
    <row r="10" spans="1:8" ht="16.5">
      <c r="A10" s="796"/>
      <c r="B10" s="841" t="s">
        <v>890</v>
      </c>
      <c r="C10" s="583"/>
      <c r="D10" s="584">
        <v>10780</v>
      </c>
      <c r="E10" s="584">
        <v>10780</v>
      </c>
      <c r="F10" s="668">
        <v>10780</v>
      </c>
      <c r="G10" s="621">
        <f aca="true" t="shared" si="1" ref="G10:G19">E10-F10</f>
        <v>0</v>
      </c>
      <c r="H10" s="669">
        <f t="shared" si="0"/>
        <v>1</v>
      </c>
    </row>
    <row r="11" spans="1:8" ht="16.5">
      <c r="A11" s="796"/>
      <c r="B11" s="841" t="s">
        <v>435</v>
      </c>
      <c r="C11" s="583"/>
      <c r="D11" s="584">
        <v>381</v>
      </c>
      <c r="E11" s="584">
        <v>381</v>
      </c>
      <c r="F11" s="668">
        <v>381</v>
      </c>
      <c r="G11" s="621">
        <f t="shared" si="1"/>
        <v>0</v>
      </c>
      <c r="H11" s="669">
        <f t="shared" si="0"/>
        <v>1</v>
      </c>
    </row>
    <row r="12" spans="1:8" ht="16.5">
      <c r="A12" s="796"/>
      <c r="B12" s="841" t="s">
        <v>539</v>
      </c>
      <c r="C12" s="583">
        <v>5087</v>
      </c>
      <c r="D12" s="584">
        <v>5087</v>
      </c>
      <c r="E12" s="584">
        <v>5087</v>
      </c>
      <c r="F12" s="668">
        <v>5087</v>
      </c>
      <c r="G12" s="621">
        <f t="shared" si="1"/>
        <v>0</v>
      </c>
      <c r="H12" s="669">
        <f t="shared" si="0"/>
        <v>1</v>
      </c>
    </row>
    <row r="13" spans="1:8" ht="16.5">
      <c r="A13" s="796"/>
      <c r="B13" s="841" t="s">
        <v>540</v>
      </c>
      <c r="C13" s="583">
        <v>1410</v>
      </c>
      <c r="D13" s="584">
        <v>1410</v>
      </c>
      <c r="E13" s="584">
        <v>1410</v>
      </c>
      <c r="F13" s="668">
        <v>1410</v>
      </c>
      <c r="G13" s="621">
        <f t="shared" si="1"/>
        <v>0</v>
      </c>
      <c r="H13" s="669">
        <f t="shared" si="0"/>
        <v>1</v>
      </c>
    </row>
    <row r="14" spans="1:8" ht="16.5">
      <c r="A14" s="796"/>
      <c r="B14" s="841" t="s">
        <v>434</v>
      </c>
      <c r="C14" s="583">
        <v>4000</v>
      </c>
      <c r="D14" s="874">
        <v>4000</v>
      </c>
      <c r="E14" s="874">
        <v>4000</v>
      </c>
      <c r="F14" s="875">
        <v>4000</v>
      </c>
      <c r="G14" s="876">
        <f t="shared" si="1"/>
        <v>0</v>
      </c>
      <c r="H14" s="669">
        <f t="shared" si="0"/>
        <v>1</v>
      </c>
    </row>
    <row r="15" spans="1:8" ht="33">
      <c r="A15" s="796"/>
      <c r="B15" s="798" t="s">
        <v>891</v>
      </c>
      <c r="C15" s="583"/>
      <c r="D15" s="874">
        <v>765</v>
      </c>
      <c r="E15" s="874">
        <v>765</v>
      </c>
      <c r="F15" s="877"/>
      <c r="G15" s="876">
        <f t="shared" si="1"/>
        <v>765</v>
      </c>
      <c r="H15" s="669">
        <f t="shared" si="0"/>
        <v>1</v>
      </c>
    </row>
    <row r="16" spans="1:8" ht="16.5">
      <c r="A16" s="796"/>
      <c r="B16" s="798" t="s">
        <v>665</v>
      </c>
      <c r="C16" s="582">
        <v>0</v>
      </c>
      <c r="D16" s="873">
        <v>100</v>
      </c>
      <c r="E16" s="873">
        <v>100</v>
      </c>
      <c r="F16" s="879">
        <f>SUM(F17:F17)</f>
        <v>0</v>
      </c>
      <c r="G16" s="876">
        <f t="shared" si="1"/>
        <v>100</v>
      </c>
      <c r="H16" s="669">
        <f t="shared" si="0"/>
        <v>1</v>
      </c>
    </row>
    <row r="17" spans="1:8" ht="16.5">
      <c r="A17" s="796"/>
      <c r="B17" s="798" t="s">
        <v>542</v>
      </c>
      <c r="C17" s="583">
        <v>0</v>
      </c>
      <c r="D17" s="874">
        <v>160</v>
      </c>
      <c r="E17" s="874">
        <v>160</v>
      </c>
      <c r="F17" s="877"/>
      <c r="G17" s="876">
        <f t="shared" si="1"/>
        <v>160</v>
      </c>
      <c r="H17" s="871">
        <f t="shared" si="0"/>
        <v>1</v>
      </c>
    </row>
    <row r="18" spans="1:8" ht="33">
      <c r="A18" s="796"/>
      <c r="B18" s="798" t="s">
        <v>436</v>
      </c>
      <c r="C18" s="874">
        <v>800</v>
      </c>
      <c r="D18" s="874">
        <v>800</v>
      </c>
      <c r="E18" s="874">
        <v>800</v>
      </c>
      <c r="F18" s="877"/>
      <c r="G18" s="876">
        <f t="shared" si="1"/>
        <v>800</v>
      </c>
      <c r="H18" s="871">
        <f t="shared" si="0"/>
        <v>1</v>
      </c>
    </row>
    <row r="19" spans="1:8" ht="16.5" customHeight="1">
      <c r="A19" s="796"/>
      <c r="B19" s="783" t="s">
        <v>54</v>
      </c>
      <c r="C19" s="583">
        <v>1800</v>
      </c>
      <c r="D19" s="873">
        <v>0</v>
      </c>
      <c r="E19" s="873"/>
      <c r="F19" s="879"/>
      <c r="G19" s="876">
        <f t="shared" si="1"/>
        <v>0</v>
      </c>
      <c r="H19" s="669"/>
    </row>
    <row r="20" spans="1:8" ht="16.5">
      <c r="A20" s="796"/>
      <c r="B20" s="783"/>
      <c r="C20" s="583"/>
      <c r="D20" s="874"/>
      <c r="E20" s="874"/>
      <c r="F20" s="880"/>
      <c r="G20" s="876"/>
      <c r="H20" s="669"/>
    </row>
    <row r="21" spans="1:8" ht="16.5">
      <c r="A21" s="796">
        <v>3</v>
      </c>
      <c r="B21" s="797" t="s">
        <v>692</v>
      </c>
      <c r="C21" s="582">
        <f>SUM(C22)</f>
        <v>0</v>
      </c>
      <c r="D21" s="582">
        <f>SUM(D22)</f>
        <v>1800</v>
      </c>
      <c r="E21" s="582">
        <f>SUM(E22)</f>
        <v>1607</v>
      </c>
      <c r="F21" s="663">
        <f>SUM(F22)</f>
        <v>0</v>
      </c>
      <c r="G21" s="663">
        <f>SUM(G22)</f>
        <v>1607</v>
      </c>
      <c r="H21" s="669">
        <v>0</v>
      </c>
    </row>
    <row r="22" spans="1:8" ht="16.5">
      <c r="A22" s="796"/>
      <c r="B22" s="798" t="s">
        <v>54</v>
      </c>
      <c r="C22" s="583"/>
      <c r="D22" s="583">
        <v>1800</v>
      </c>
      <c r="E22" s="583">
        <v>1607</v>
      </c>
      <c r="F22" s="664"/>
      <c r="G22" s="667">
        <f>E22-F22</f>
        <v>1607</v>
      </c>
      <c r="H22" s="669">
        <v>0</v>
      </c>
    </row>
    <row r="23" spans="1:8" ht="16.5">
      <c r="A23" s="51"/>
      <c r="B23" s="590"/>
      <c r="C23" s="583"/>
      <c r="D23" s="584"/>
      <c r="E23" s="585">
        <f>SUM(C23:D23)</f>
        <v>0</v>
      </c>
      <c r="F23" s="112"/>
      <c r="G23" s="621">
        <f>C23-F23</f>
        <v>0</v>
      </c>
      <c r="H23" s="669"/>
    </row>
    <row r="24" spans="1:8" ht="16.5">
      <c r="A24" s="51"/>
      <c r="B24" s="56" t="s">
        <v>22</v>
      </c>
      <c r="C24" s="878">
        <f>C4+C7+C21</f>
        <v>85060</v>
      </c>
      <c r="D24" s="878">
        <f>D4+D7+D21</f>
        <v>96925</v>
      </c>
      <c r="E24" s="878">
        <f>E4+E7+E21</f>
        <v>96239</v>
      </c>
      <c r="F24" s="879">
        <f>F4+F7+F21</f>
        <v>21658</v>
      </c>
      <c r="G24" s="879">
        <f>G4+G7+G21</f>
        <v>74581</v>
      </c>
      <c r="H24" s="682">
        <f t="shared" si="0"/>
        <v>0.9929223626515347</v>
      </c>
    </row>
    <row r="25" spans="1:8" ht="16.5">
      <c r="A25" s="1404" t="s">
        <v>50</v>
      </c>
      <c r="B25" s="1405"/>
      <c r="C25" s="834"/>
      <c r="D25" s="835"/>
      <c r="E25" s="665">
        <f>SUM(C25:D25)</f>
        <v>0</v>
      </c>
      <c r="F25" s="112"/>
      <c r="G25" s="621">
        <f>C25-F25</f>
        <v>0</v>
      </c>
      <c r="H25" s="669"/>
    </row>
    <row r="26" spans="1:8" ht="16.5">
      <c r="A26" s="833"/>
      <c r="B26" s="840"/>
      <c r="C26" s="664"/>
      <c r="D26" s="664"/>
      <c r="E26" s="664"/>
      <c r="F26" s="112"/>
      <c r="G26" s="621"/>
      <c r="H26" s="669"/>
    </row>
    <row r="27" spans="1:8" ht="30.75">
      <c r="A27" s="97">
        <v>1</v>
      </c>
      <c r="B27" s="98" t="s">
        <v>666</v>
      </c>
      <c r="C27" s="878">
        <f>SUM(C28)</f>
        <v>169</v>
      </c>
      <c r="D27" s="878">
        <f>SUM(D28)</f>
        <v>169</v>
      </c>
      <c r="E27" s="878">
        <f>SUM(E28)</f>
        <v>169</v>
      </c>
      <c r="F27" s="1081">
        <f>SUM(F28)</f>
        <v>169</v>
      </c>
      <c r="G27" s="661">
        <f>SUM(G28)</f>
        <v>0</v>
      </c>
      <c r="H27" s="682">
        <f t="shared" si="0"/>
        <v>1</v>
      </c>
    </row>
    <row r="28" spans="1:8" ht="16.5">
      <c r="A28" s="833"/>
      <c r="B28" s="144" t="s">
        <v>667</v>
      </c>
      <c r="C28" s="587">
        <v>169</v>
      </c>
      <c r="D28" s="587">
        <v>169</v>
      </c>
      <c r="E28" s="587">
        <v>169</v>
      </c>
      <c r="F28" s="668">
        <v>169</v>
      </c>
      <c r="G28" s="881">
        <f>E28-F28</f>
        <v>0</v>
      </c>
      <c r="H28" s="669">
        <f t="shared" si="0"/>
        <v>1</v>
      </c>
    </row>
    <row r="29" spans="1:8" ht="16.5">
      <c r="A29" s="833"/>
      <c r="B29" s="840"/>
      <c r="C29" s="664"/>
      <c r="D29" s="587"/>
      <c r="E29" s="587"/>
      <c r="F29" s="1082"/>
      <c r="G29" s="621"/>
      <c r="H29" s="669"/>
    </row>
    <row r="30" spans="1:8" ht="16.5">
      <c r="A30" s="67"/>
      <c r="B30" s="824" t="s">
        <v>22</v>
      </c>
      <c r="C30" s="585">
        <f>SUM(C27)</f>
        <v>169</v>
      </c>
      <c r="D30" s="585">
        <f>SUM(D27)</f>
        <v>169</v>
      </c>
      <c r="E30" s="585">
        <f>SUM(E27)</f>
        <v>169</v>
      </c>
      <c r="F30" s="661">
        <f>SUM(F27)</f>
        <v>169</v>
      </c>
      <c r="G30" s="661">
        <f>SUM(G27)</f>
        <v>0</v>
      </c>
      <c r="H30" s="682">
        <f t="shared" si="0"/>
        <v>1</v>
      </c>
    </row>
    <row r="31" spans="1:8" ht="16.5">
      <c r="A31" s="171"/>
      <c r="B31" s="836"/>
      <c r="C31" s="837"/>
      <c r="D31" s="838"/>
      <c r="E31" s="839"/>
      <c r="F31" s="167"/>
      <c r="G31" s="666"/>
      <c r="H31" s="682"/>
    </row>
    <row r="32" spans="1:8" ht="17.25" thickBot="1">
      <c r="A32" s="55"/>
      <c r="B32" s="63" t="s">
        <v>48</v>
      </c>
      <c r="C32" s="989">
        <f>SUM(C24+C30)</f>
        <v>85229</v>
      </c>
      <c r="D32" s="989">
        <f>SUM(D24+D30)</f>
        <v>97094</v>
      </c>
      <c r="E32" s="989">
        <f>SUM(E24+E30)</f>
        <v>96408</v>
      </c>
      <c r="F32" s="1083">
        <f>SUM(F24+F30)</f>
        <v>21827</v>
      </c>
      <c r="G32" s="1083">
        <f>SUM(G24+G30)</f>
        <v>74581</v>
      </c>
      <c r="H32" s="416">
        <f t="shared" si="0"/>
        <v>0.9929346818546975</v>
      </c>
    </row>
  </sheetData>
  <sheetProtection/>
  <mergeCells count="2">
    <mergeCell ref="A2:B2"/>
    <mergeCell ref="A25:B25"/>
  </mergeCells>
  <printOptions/>
  <pageMargins left="0.15748031496062992" right="0.15748031496062992" top="0.9055118110236221" bottom="0.2362204724409449" header="0.31496062992125984" footer="0.31496062992125984"/>
  <pageSetup horizontalDpi="600" verticalDpi="600" orientation="portrait" paperSize="9" scale="90" r:id="rId1"/>
  <headerFooter>
    <oddHeader>&amp;C&amp;"Book Antiqua,Félkövér"&amp;11Keszthely Város Önkormányzata
működési célú támogatásai államháztartáson belülre&amp;R&amp;"Book Antiqua,Félkövér"13.  melléklet
ezer Ft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">
      <selection activeCell="B96" sqref="B96"/>
    </sheetView>
  </sheetViews>
  <sheetFormatPr defaultColWidth="9.140625" defaultRowHeight="12.75"/>
  <cols>
    <col min="1" max="1" width="5.57421875" style="61" bestFit="1" customWidth="1"/>
    <col min="2" max="2" width="58.140625" style="62" customWidth="1"/>
    <col min="3" max="3" width="10.8515625" style="4" customWidth="1"/>
    <col min="4" max="5" width="10.57421875" style="4" bestFit="1" customWidth="1"/>
    <col min="6" max="6" width="9.57421875" style="1" bestFit="1" customWidth="1"/>
    <col min="7" max="7" width="10.57421875" style="1" customWidth="1"/>
    <col min="8" max="8" width="6.8515625" style="1" customWidth="1"/>
    <col min="9" max="16384" width="9.140625" style="3" customWidth="1"/>
  </cols>
  <sheetData>
    <row r="1" spans="1:9" ht="45.75" thickBot="1">
      <c r="A1" s="617" t="s">
        <v>13</v>
      </c>
      <c r="B1" s="113" t="s">
        <v>437</v>
      </c>
      <c r="C1" s="113" t="s">
        <v>181</v>
      </c>
      <c r="D1" s="113" t="s">
        <v>245</v>
      </c>
      <c r="E1" s="113" t="s">
        <v>182</v>
      </c>
      <c r="F1" s="113" t="s">
        <v>84</v>
      </c>
      <c r="G1" s="113" t="s">
        <v>85</v>
      </c>
      <c r="H1" s="114" t="s">
        <v>183</v>
      </c>
      <c r="I1" s="18"/>
    </row>
    <row r="2" spans="1:9" ht="16.5" customHeight="1">
      <c r="A2" s="1406" t="s">
        <v>52</v>
      </c>
      <c r="B2" s="1407"/>
      <c r="C2" s="909"/>
      <c r="D2" s="910"/>
      <c r="E2" s="911"/>
      <c r="F2" s="72"/>
      <c r="G2" s="613"/>
      <c r="H2" s="858"/>
      <c r="I2" s="18"/>
    </row>
    <row r="3" spans="1:9" ht="16.5" customHeight="1">
      <c r="A3" s="54">
        <v>1</v>
      </c>
      <c r="B3" s="528" t="s">
        <v>438</v>
      </c>
      <c r="C3" s="589">
        <f>SUM(C4)</f>
        <v>0</v>
      </c>
      <c r="D3" s="589">
        <f>SUM(D4)</f>
        <v>89599</v>
      </c>
      <c r="E3" s="589">
        <f>SUM(E4)</f>
        <v>89598</v>
      </c>
      <c r="F3" s="136">
        <f>SUM(F4)</f>
        <v>89598</v>
      </c>
      <c r="G3" s="621">
        <v>0</v>
      </c>
      <c r="H3" s="682">
        <f>E3/D3</f>
        <v>0.9999888391611513</v>
      </c>
      <c r="I3" s="18"/>
    </row>
    <row r="4" spans="1:9" ht="16.5" customHeight="1">
      <c r="A4" s="51"/>
      <c r="B4" s="68" t="s">
        <v>439</v>
      </c>
      <c r="C4" s="588">
        <v>0</v>
      </c>
      <c r="D4" s="588">
        <v>89599</v>
      </c>
      <c r="E4" s="588">
        <v>89598</v>
      </c>
      <c r="F4" s="138">
        <v>89598</v>
      </c>
      <c r="G4" s="621">
        <v>0</v>
      </c>
      <c r="H4" s="669">
        <f>E4/D4</f>
        <v>0.9999888391611513</v>
      </c>
      <c r="I4" s="18"/>
    </row>
    <row r="5" spans="1:9" ht="16.5">
      <c r="A5" s="67"/>
      <c r="B5" s="98"/>
      <c r="C5" s="139"/>
      <c r="D5" s="139"/>
      <c r="E5" s="139"/>
      <c r="F5" s="112"/>
      <c r="G5" s="160"/>
      <c r="H5" s="669"/>
      <c r="I5" s="18"/>
    </row>
    <row r="6" spans="1:9" ht="16.5">
      <c r="A6" s="51">
        <v>2</v>
      </c>
      <c r="B6" s="528" t="s">
        <v>576</v>
      </c>
      <c r="C6" s="589">
        <f>SUM(C7:C9)</f>
        <v>9125</v>
      </c>
      <c r="D6" s="589">
        <f>SUM(D7:D9)</f>
        <v>9623</v>
      </c>
      <c r="E6" s="589">
        <f>SUM(E7:E9)</f>
        <v>9618</v>
      </c>
      <c r="F6" s="136">
        <f>SUM(F7:F9)</f>
        <v>9618</v>
      </c>
      <c r="G6" s="135">
        <f>SUM(G7:G9)</f>
        <v>0</v>
      </c>
      <c r="H6" s="755">
        <f>E6/D6</f>
        <v>0.9994804115140808</v>
      </c>
      <c r="I6" s="18"/>
    </row>
    <row r="7" spans="1:9" ht="33">
      <c r="A7" s="51"/>
      <c r="B7" s="68" t="s">
        <v>803</v>
      </c>
      <c r="C7" s="588">
        <v>4059</v>
      </c>
      <c r="D7" s="588">
        <v>4074</v>
      </c>
      <c r="E7" s="588">
        <v>4074</v>
      </c>
      <c r="F7" s="132">
        <v>4074</v>
      </c>
      <c r="G7" s="621">
        <f>E7-F7</f>
        <v>0</v>
      </c>
      <c r="H7" s="669">
        <f>E7/D7</f>
        <v>1</v>
      </c>
      <c r="I7" s="18"/>
    </row>
    <row r="8" spans="1:9" ht="33">
      <c r="A8" s="51"/>
      <c r="B8" s="68" t="s">
        <v>804</v>
      </c>
      <c r="C8" s="588">
        <v>5066</v>
      </c>
      <c r="D8" s="588">
        <v>5066</v>
      </c>
      <c r="E8" s="588">
        <v>5061</v>
      </c>
      <c r="F8" s="132">
        <v>5061</v>
      </c>
      <c r="G8" s="621">
        <f>E8-F8</f>
        <v>0</v>
      </c>
      <c r="H8" s="669">
        <f>E8/D8</f>
        <v>0.9990130280300039</v>
      </c>
      <c r="I8" s="18"/>
    </row>
    <row r="9" spans="1:9" ht="33">
      <c r="A9" s="51"/>
      <c r="B9" s="68" t="s">
        <v>893</v>
      </c>
      <c r="C9" s="588">
        <v>0</v>
      </c>
      <c r="D9" s="588">
        <v>483</v>
      </c>
      <c r="E9" s="588">
        <v>483</v>
      </c>
      <c r="F9" s="132">
        <v>483</v>
      </c>
      <c r="G9" s="621">
        <f>E9-F9</f>
        <v>0</v>
      </c>
      <c r="H9" s="657">
        <f>E9/D9</f>
        <v>1</v>
      </c>
      <c r="I9" s="18"/>
    </row>
    <row r="10" spans="1:9" ht="16.5">
      <c r="A10" s="51"/>
      <c r="B10" s="68"/>
      <c r="C10" s="588"/>
      <c r="D10" s="588"/>
      <c r="E10" s="588"/>
      <c r="F10" s="169"/>
      <c r="G10" s="621"/>
      <c r="H10" s="1079"/>
      <c r="I10" s="18"/>
    </row>
    <row r="11" spans="1:9" ht="16.5">
      <c r="A11" s="51">
        <v>3</v>
      </c>
      <c r="B11" s="64" t="s">
        <v>79</v>
      </c>
      <c r="C11" s="589">
        <f>SUM(C12)</f>
        <v>24000</v>
      </c>
      <c r="D11" s="589">
        <f>SUM(D12)</f>
        <v>24000</v>
      </c>
      <c r="E11" s="589">
        <f>SUM(E12)</f>
        <v>0</v>
      </c>
      <c r="F11" s="136">
        <f>SUM(F12)</f>
        <v>0</v>
      </c>
      <c r="G11" s="595">
        <f>E11-F11</f>
        <v>0</v>
      </c>
      <c r="H11" s="908">
        <f>E11/D11</f>
        <v>0</v>
      </c>
      <c r="I11" s="18"/>
    </row>
    <row r="12" spans="1:9" ht="16.5">
      <c r="A12" s="51"/>
      <c r="B12" s="68" t="s">
        <v>440</v>
      </c>
      <c r="C12" s="588">
        <v>24000</v>
      </c>
      <c r="D12" s="588">
        <v>24000</v>
      </c>
      <c r="E12" s="588">
        <v>0</v>
      </c>
      <c r="F12" s="112"/>
      <c r="G12" s="621">
        <f>E12-F12</f>
        <v>0</v>
      </c>
      <c r="H12" s="1079">
        <f>E12/D12</f>
        <v>0</v>
      </c>
      <c r="I12" s="18"/>
    </row>
    <row r="13" spans="1:9" ht="16.5">
      <c r="A13" s="51"/>
      <c r="B13" s="68"/>
      <c r="C13" s="588"/>
      <c r="D13" s="588"/>
      <c r="E13" s="588"/>
      <c r="F13" s="169"/>
      <c r="G13" s="621"/>
      <c r="H13" s="1079"/>
      <c r="I13" s="18"/>
    </row>
    <row r="14" spans="1:9" ht="16.5">
      <c r="A14" s="54">
        <v>4</v>
      </c>
      <c r="B14" s="69" t="s">
        <v>442</v>
      </c>
      <c r="C14" s="594">
        <f>SUM(C15:C37)</f>
        <v>8500</v>
      </c>
      <c r="D14" s="594">
        <f>SUM(D15:D37)</f>
        <v>23627</v>
      </c>
      <c r="E14" s="594">
        <f>SUM(E15:E37)</f>
        <v>23601</v>
      </c>
      <c r="F14" s="589">
        <f>SUM(F15:F37)</f>
        <v>0</v>
      </c>
      <c r="G14" s="997">
        <f>SUM(G15:G37)</f>
        <v>23601</v>
      </c>
      <c r="H14" s="682">
        <f aca="true" t="shared" si="0" ref="H14:H37">E14/D14</f>
        <v>0.9988995640580691</v>
      </c>
      <c r="I14" s="18"/>
    </row>
    <row r="15" spans="1:9" ht="16.5">
      <c r="A15" s="51"/>
      <c r="B15" s="68" t="s">
        <v>895</v>
      </c>
      <c r="C15" s="587">
        <v>1500</v>
      </c>
      <c r="D15" s="587">
        <v>1500</v>
      </c>
      <c r="E15" s="588">
        <v>1500</v>
      </c>
      <c r="F15" s="112"/>
      <c r="G15" s="621">
        <f aca="true" t="shared" si="1" ref="G15:G33">E15-F15</f>
        <v>1500</v>
      </c>
      <c r="H15" s="669">
        <f t="shared" si="0"/>
        <v>1</v>
      </c>
      <c r="I15" s="18"/>
    </row>
    <row r="16" spans="1:9" ht="19.5" customHeight="1">
      <c r="A16" s="51"/>
      <c r="B16" s="68" t="s">
        <v>896</v>
      </c>
      <c r="C16" s="587">
        <v>7000</v>
      </c>
      <c r="D16" s="587">
        <v>7000</v>
      </c>
      <c r="E16" s="591">
        <v>7000</v>
      </c>
      <c r="F16" s="880"/>
      <c r="G16" s="876">
        <f t="shared" si="1"/>
        <v>7000</v>
      </c>
      <c r="H16" s="669">
        <f t="shared" si="0"/>
        <v>1</v>
      </c>
      <c r="I16" s="18"/>
    </row>
    <row r="17" spans="1:9" ht="16.5">
      <c r="A17" s="51"/>
      <c r="B17" s="68" t="s">
        <v>897</v>
      </c>
      <c r="C17" s="587"/>
      <c r="D17" s="587">
        <v>100</v>
      </c>
      <c r="E17" s="588">
        <v>100</v>
      </c>
      <c r="F17" s="112"/>
      <c r="G17" s="621">
        <f t="shared" si="1"/>
        <v>100</v>
      </c>
      <c r="H17" s="669">
        <f t="shared" si="0"/>
        <v>1</v>
      </c>
      <c r="I17" s="18"/>
    </row>
    <row r="18" spans="1:9" ht="16.5">
      <c r="A18" s="51"/>
      <c r="B18" s="68" t="s">
        <v>898</v>
      </c>
      <c r="C18" s="587"/>
      <c r="D18" s="587">
        <v>2475</v>
      </c>
      <c r="E18" s="588">
        <v>2475</v>
      </c>
      <c r="F18" s="112"/>
      <c r="G18" s="621">
        <f t="shared" si="1"/>
        <v>2475</v>
      </c>
      <c r="H18" s="669">
        <f t="shared" si="0"/>
        <v>1</v>
      </c>
      <c r="I18" s="18"/>
    </row>
    <row r="19" spans="1:9" ht="16.5">
      <c r="A19" s="51"/>
      <c r="B19" s="68" t="s">
        <v>899</v>
      </c>
      <c r="C19" s="587"/>
      <c r="D19" s="587">
        <v>3400</v>
      </c>
      <c r="E19" s="588">
        <v>3400</v>
      </c>
      <c r="F19" s="112"/>
      <c r="G19" s="621">
        <f t="shared" si="1"/>
        <v>3400</v>
      </c>
      <c r="H19" s="669">
        <f t="shared" si="0"/>
        <v>1</v>
      </c>
      <c r="I19" s="18"/>
    </row>
    <row r="20" spans="1:9" ht="16.5">
      <c r="A20" s="51"/>
      <c r="B20" s="68" t="s">
        <v>900</v>
      </c>
      <c r="C20" s="587"/>
      <c r="D20" s="587">
        <v>2000</v>
      </c>
      <c r="E20" s="588">
        <v>2000</v>
      </c>
      <c r="F20" s="112"/>
      <c r="G20" s="621">
        <f t="shared" si="1"/>
        <v>2000</v>
      </c>
      <c r="H20" s="669">
        <f t="shared" si="0"/>
        <v>1</v>
      </c>
      <c r="I20" s="18"/>
    </row>
    <row r="21" spans="1:9" ht="16.5">
      <c r="A21" s="51"/>
      <c r="B21" s="68" t="s">
        <v>901</v>
      </c>
      <c r="C21" s="587"/>
      <c r="D21" s="587">
        <v>2300</v>
      </c>
      <c r="E21" s="588">
        <v>2300</v>
      </c>
      <c r="F21" s="112"/>
      <c r="G21" s="621">
        <f t="shared" si="1"/>
        <v>2300</v>
      </c>
      <c r="H21" s="669">
        <f t="shared" si="0"/>
        <v>1</v>
      </c>
      <c r="I21" s="18"/>
    </row>
    <row r="22" spans="1:9" ht="16.5">
      <c r="A22" s="51"/>
      <c r="B22" s="68" t="s">
        <v>902</v>
      </c>
      <c r="C22" s="587"/>
      <c r="D22" s="587">
        <v>600</v>
      </c>
      <c r="E22" s="588">
        <v>600</v>
      </c>
      <c r="F22" s="112"/>
      <c r="G22" s="621">
        <f t="shared" si="1"/>
        <v>600</v>
      </c>
      <c r="H22" s="669">
        <f t="shared" si="0"/>
        <v>1</v>
      </c>
      <c r="I22" s="18"/>
    </row>
    <row r="23" spans="1:9" ht="16.5">
      <c r="A23" s="51"/>
      <c r="B23" s="68" t="s">
        <v>894</v>
      </c>
      <c r="C23" s="587"/>
      <c r="D23" s="587">
        <v>410</v>
      </c>
      <c r="E23" s="588">
        <v>410</v>
      </c>
      <c r="F23" s="112"/>
      <c r="G23" s="621">
        <f t="shared" si="1"/>
        <v>410</v>
      </c>
      <c r="H23" s="669">
        <f t="shared" si="0"/>
        <v>1</v>
      </c>
      <c r="I23" s="18"/>
    </row>
    <row r="24" spans="1:9" ht="16.5">
      <c r="A24" s="51"/>
      <c r="B24" s="1137" t="s">
        <v>903</v>
      </c>
      <c r="C24" s="587"/>
      <c r="D24" s="1138">
        <v>600</v>
      </c>
      <c r="E24" s="588">
        <v>600</v>
      </c>
      <c r="F24" s="112"/>
      <c r="G24" s="621">
        <f t="shared" si="1"/>
        <v>600</v>
      </c>
      <c r="H24" s="669">
        <f t="shared" si="0"/>
        <v>1</v>
      </c>
      <c r="I24" s="18"/>
    </row>
    <row r="25" spans="1:9" ht="16.5">
      <c r="A25" s="51"/>
      <c r="B25" s="143" t="s">
        <v>904</v>
      </c>
      <c r="C25" s="587"/>
      <c r="D25" s="1139">
        <v>642</v>
      </c>
      <c r="E25" s="588">
        <v>641</v>
      </c>
      <c r="F25" s="112"/>
      <c r="G25" s="621">
        <f t="shared" si="1"/>
        <v>641</v>
      </c>
      <c r="H25" s="669">
        <f t="shared" si="0"/>
        <v>0.9984423676012462</v>
      </c>
      <c r="I25" s="18"/>
    </row>
    <row r="26" spans="1:9" ht="33">
      <c r="A26" s="51"/>
      <c r="B26" s="68" t="s">
        <v>905</v>
      </c>
      <c r="C26" s="587"/>
      <c r="D26" s="587">
        <v>475</v>
      </c>
      <c r="E26" s="588">
        <v>450</v>
      </c>
      <c r="F26" s="112"/>
      <c r="G26" s="621">
        <f t="shared" si="1"/>
        <v>450</v>
      </c>
      <c r="H26" s="669">
        <f t="shared" si="0"/>
        <v>0.9473684210526315</v>
      </c>
      <c r="I26" s="18"/>
    </row>
    <row r="27" spans="1:9" ht="16.5">
      <c r="A27" s="51"/>
      <c r="B27" s="68" t="s">
        <v>906</v>
      </c>
      <c r="C27" s="587"/>
      <c r="D27" s="587">
        <v>150</v>
      </c>
      <c r="E27" s="588">
        <v>150</v>
      </c>
      <c r="F27" s="112"/>
      <c r="G27" s="621">
        <f t="shared" si="1"/>
        <v>150</v>
      </c>
      <c r="H27" s="669">
        <f t="shared" si="0"/>
        <v>1</v>
      </c>
      <c r="I27" s="18"/>
    </row>
    <row r="28" spans="1:9" ht="16.5">
      <c r="A28" s="51"/>
      <c r="B28" s="68" t="s">
        <v>907</v>
      </c>
      <c r="C28" s="587"/>
      <c r="D28" s="587">
        <v>100</v>
      </c>
      <c r="E28" s="588">
        <v>100</v>
      </c>
      <c r="F28" s="112"/>
      <c r="G28" s="621">
        <f t="shared" si="1"/>
        <v>100</v>
      </c>
      <c r="H28" s="669">
        <f t="shared" si="0"/>
        <v>1</v>
      </c>
      <c r="I28" s="18"/>
    </row>
    <row r="29" spans="1:9" ht="16.5">
      <c r="A29" s="51"/>
      <c r="B29" s="68" t="s">
        <v>908</v>
      </c>
      <c r="C29" s="587"/>
      <c r="D29" s="587">
        <v>100</v>
      </c>
      <c r="E29" s="588">
        <v>100</v>
      </c>
      <c r="F29" s="112"/>
      <c r="G29" s="621">
        <f t="shared" si="1"/>
        <v>100</v>
      </c>
      <c r="H29" s="669">
        <f t="shared" si="0"/>
        <v>1</v>
      </c>
      <c r="I29" s="18"/>
    </row>
    <row r="30" spans="1:9" ht="16.5">
      <c r="A30" s="51"/>
      <c r="B30" s="68" t="s">
        <v>909</v>
      </c>
      <c r="C30" s="587"/>
      <c r="D30" s="587">
        <v>100</v>
      </c>
      <c r="E30" s="588">
        <v>100</v>
      </c>
      <c r="F30" s="112"/>
      <c r="G30" s="621">
        <f t="shared" si="1"/>
        <v>100</v>
      </c>
      <c r="H30" s="669">
        <f t="shared" si="0"/>
        <v>1</v>
      </c>
      <c r="I30" s="18"/>
    </row>
    <row r="31" spans="1:9" ht="16.5">
      <c r="A31" s="51"/>
      <c r="B31" s="68" t="s">
        <v>910</v>
      </c>
      <c r="C31" s="587"/>
      <c r="D31" s="587">
        <v>50</v>
      </c>
      <c r="E31" s="588">
        <v>50</v>
      </c>
      <c r="F31" s="112"/>
      <c r="G31" s="621">
        <f t="shared" si="1"/>
        <v>50</v>
      </c>
      <c r="H31" s="669">
        <f t="shared" si="0"/>
        <v>1</v>
      </c>
      <c r="I31" s="18"/>
    </row>
    <row r="32" spans="1:9" ht="16.5">
      <c r="A32" s="51"/>
      <c r="B32" s="68" t="s">
        <v>911</v>
      </c>
      <c r="C32" s="587"/>
      <c r="D32" s="587">
        <v>50</v>
      </c>
      <c r="E32" s="588">
        <v>50</v>
      </c>
      <c r="F32" s="112"/>
      <c r="G32" s="621">
        <f t="shared" si="1"/>
        <v>50</v>
      </c>
      <c r="H32" s="669">
        <f t="shared" si="0"/>
        <v>1</v>
      </c>
      <c r="I32" s="18"/>
    </row>
    <row r="33" spans="1:9" ht="16.5">
      <c r="A33" s="51"/>
      <c r="B33" s="68" t="s">
        <v>912</v>
      </c>
      <c r="C33" s="587"/>
      <c r="D33" s="587">
        <v>800</v>
      </c>
      <c r="E33" s="588">
        <v>800</v>
      </c>
      <c r="F33" s="112"/>
      <c r="G33" s="621">
        <f t="shared" si="1"/>
        <v>800</v>
      </c>
      <c r="H33" s="669">
        <f t="shared" si="0"/>
        <v>1</v>
      </c>
      <c r="I33" s="18"/>
    </row>
    <row r="34" spans="1:9" ht="16.5">
      <c r="A34" s="51"/>
      <c r="B34" s="68" t="s">
        <v>913</v>
      </c>
      <c r="C34" s="587"/>
      <c r="D34" s="587">
        <v>150</v>
      </c>
      <c r="E34" s="588">
        <v>150</v>
      </c>
      <c r="F34" s="112"/>
      <c r="G34" s="621">
        <f>E34-F34</f>
        <v>150</v>
      </c>
      <c r="H34" s="669">
        <f t="shared" si="0"/>
        <v>1</v>
      </c>
      <c r="I34" s="18"/>
    </row>
    <row r="35" spans="1:9" ht="16.5">
      <c r="A35" s="51"/>
      <c r="B35" s="68" t="s">
        <v>914</v>
      </c>
      <c r="C35" s="587"/>
      <c r="D35" s="587">
        <v>50</v>
      </c>
      <c r="E35" s="588">
        <v>50</v>
      </c>
      <c r="F35" s="112"/>
      <c r="G35" s="621">
        <f>E35-F35</f>
        <v>50</v>
      </c>
      <c r="H35" s="669">
        <f t="shared" si="0"/>
        <v>1</v>
      </c>
      <c r="I35" s="18"/>
    </row>
    <row r="36" spans="1:9" ht="33">
      <c r="A36" s="51"/>
      <c r="B36" s="68" t="s">
        <v>915</v>
      </c>
      <c r="C36" s="993"/>
      <c r="D36" s="587">
        <v>475</v>
      </c>
      <c r="E36" s="588">
        <v>475</v>
      </c>
      <c r="F36" s="112"/>
      <c r="G36" s="621">
        <f>E36-F36</f>
        <v>475</v>
      </c>
      <c r="H36" s="669">
        <f t="shared" si="0"/>
        <v>1</v>
      </c>
      <c r="I36" s="18"/>
    </row>
    <row r="37" spans="1:9" ht="16.5">
      <c r="A37" s="51"/>
      <c r="B37" s="68" t="s">
        <v>916</v>
      </c>
      <c r="C37" s="139"/>
      <c r="D37" s="1125">
        <v>100</v>
      </c>
      <c r="E37" s="588">
        <v>100</v>
      </c>
      <c r="F37" s="169"/>
      <c r="G37" s="621">
        <f>E37-F37</f>
        <v>100</v>
      </c>
      <c r="H37" s="669">
        <f t="shared" si="0"/>
        <v>1</v>
      </c>
      <c r="I37" s="18"/>
    </row>
    <row r="38" spans="1:9" ht="16.5">
      <c r="A38" s="51">
        <v>5</v>
      </c>
      <c r="B38" s="427" t="s">
        <v>93</v>
      </c>
      <c r="C38" s="589">
        <f>SUM(C39:C77)</f>
        <v>55454</v>
      </c>
      <c r="D38" s="589">
        <f>SUM(D39:D77)</f>
        <v>64769</v>
      </c>
      <c r="E38" s="589">
        <f>SUM(E39:E77)</f>
        <v>64208</v>
      </c>
      <c r="F38" s="136">
        <f>SUM(F39:F77)</f>
        <v>0</v>
      </c>
      <c r="G38" s="595">
        <f>SUM(G39:G77)</f>
        <v>64208</v>
      </c>
      <c r="H38" s="908">
        <f aca="true" t="shared" si="2" ref="H38:H77">E38/D38</f>
        <v>0.9913384489493431</v>
      </c>
      <c r="I38" s="18"/>
    </row>
    <row r="39" spans="1:9" ht="16.5">
      <c r="A39" s="51"/>
      <c r="B39" s="68" t="s">
        <v>917</v>
      </c>
      <c r="C39" s="588">
        <v>9191</v>
      </c>
      <c r="D39" s="588">
        <v>9591</v>
      </c>
      <c r="E39" s="588">
        <v>9591</v>
      </c>
      <c r="F39" s="112"/>
      <c r="G39" s="621">
        <f>E39-F39</f>
        <v>9591</v>
      </c>
      <c r="H39" s="657">
        <f t="shared" si="2"/>
        <v>1</v>
      </c>
      <c r="I39" s="18"/>
    </row>
    <row r="40" spans="1:9" ht="16.5">
      <c r="A40" s="51"/>
      <c r="B40" s="68" t="s">
        <v>918</v>
      </c>
      <c r="C40" s="588">
        <v>240</v>
      </c>
      <c r="D40" s="588">
        <v>240</v>
      </c>
      <c r="E40" s="588">
        <v>185</v>
      </c>
      <c r="F40" s="112"/>
      <c r="G40" s="621">
        <f aca="true" t="shared" si="3" ref="G40:G77">E40-F40</f>
        <v>185</v>
      </c>
      <c r="H40" s="1079">
        <f t="shared" si="2"/>
        <v>0.7708333333333334</v>
      </c>
      <c r="I40" s="18"/>
    </row>
    <row r="41" spans="1:9" ht="33">
      <c r="A41" s="54"/>
      <c r="B41" s="143" t="s">
        <v>919</v>
      </c>
      <c r="C41" s="588">
        <v>800</v>
      </c>
      <c r="D41" s="588">
        <v>850</v>
      </c>
      <c r="E41" s="588">
        <v>850</v>
      </c>
      <c r="F41" s="112"/>
      <c r="G41" s="621">
        <f t="shared" si="3"/>
        <v>850</v>
      </c>
      <c r="H41" s="657">
        <f t="shared" si="2"/>
        <v>1</v>
      </c>
      <c r="I41" s="18"/>
    </row>
    <row r="42" spans="1:9" ht="33">
      <c r="A42" s="54"/>
      <c r="B42" s="143" t="s">
        <v>668</v>
      </c>
      <c r="C42" s="588">
        <v>3000</v>
      </c>
      <c r="D42" s="588">
        <v>3000</v>
      </c>
      <c r="E42" s="588">
        <v>3000</v>
      </c>
      <c r="F42" s="112"/>
      <c r="G42" s="621">
        <f t="shared" si="3"/>
        <v>3000</v>
      </c>
      <c r="H42" s="657">
        <f t="shared" si="2"/>
        <v>1</v>
      </c>
      <c r="I42" s="18"/>
    </row>
    <row r="43" spans="1:9" ht="16.5">
      <c r="A43" s="54"/>
      <c r="B43" s="143" t="s">
        <v>441</v>
      </c>
      <c r="C43" s="588">
        <v>150</v>
      </c>
      <c r="D43" s="588">
        <v>150</v>
      </c>
      <c r="E43" s="588">
        <v>150</v>
      </c>
      <c r="F43" s="112"/>
      <c r="G43" s="621">
        <f t="shared" si="3"/>
        <v>150</v>
      </c>
      <c r="H43" s="657">
        <f t="shared" si="2"/>
        <v>1</v>
      </c>
      <c r="I43" s="18"/>
    </row>
    <row r="44" spans="1:9" ht="16.5">
      <c r="A44" s="54"/>
      <c r="B44" s="143" t="s">
        <v>543</v>
      </c>
      <c r="C44" s="588">
        <v>17673</v>
      </c>
      <c r="D44" s="588">
        <v>17673</v>
      </c>
      <c r="E44" s="588">
        <v>17673</v>
      </c>
      <c r="F44" s="112"/>
      <c r="G44" s="621">
        <f t="shared" si="3"/>
        <v>17673</v>
      </c>
      <c r="H44" s="657">
        <f t="shared" si="2"/>
        <v>1</v>
      </c>
      <c r="I44" s="18"/>
    </row>
    <row r="45" spans="1:9" ht="33">
      <c r="A45" s="54"/>
      <c r="B45" s="143" t="s">
        <v>920</v>
      </c>
      <c r="C45" s="588">
        <v>500</v>
      </c>
      <c r="D45" s="588">
        <v>1000</v>
      </c>
      <c r="E45" s="588">
        <v>1000</v>
      </c>
      <c r="F45" s="112"/>
      <c r="G45" s="621">
        <f t="shared" si="3"/>
        <v>1000</v>
      </c>
      <c r="H45" s="657">
        <f t="shared" si="2"/>
        <v>1</v>
      </c>
      <c r="I45" s="18"/>
    </row>
    <row r="46" spans="1:9" ht="16.5">
      <c r="A46" s="54"/>
      <c r="B46" s="143" t="s">
        <v>921</v>
      </c>
      <c r="C46" s="588">
        <v>1000</v>
      </c>
      <c r="D46" s="588">
        <v>1000</v>
      </c>
      <c r="E46" s="588">
        <v>1000</v>
      </c>
      <c r="F46" s="112"/>
      <c r="G46" s="621">
        <f t="shared" si="3"/>
        <v>1000</v>
      </c>
      <c r="H46" s="657">
        <f t="shared" si="2"/>
        <v>1</v>
      </c>
      <c r="I46" s="18"/>
    </row>
    <row r="47" spans="1:9" ht="16.5">
      <c r="A47" s="54"/>
      <c r="B47" s="143" t="s">
        <v>806</v>
      </c>
      <c r="C47" s="588">
        <v>300</v>
      </c>
      <c r="D47" s="588">
        <v>300</v>
      </c>
      <c r="E47" s="588">
        <v>300</v>
      </c>
      <c r="F47" s="112"/>
      <c r="G47" s="621">
        <f t="shared" si="3"/>
        <v>300</v>
      </c>
      <c r="H47" s="657">
        <f t="shared" si="2"/>
        <v>1</v>
      </c>
      <c r="I47" s="18"/>
    </row>
    <row r="48" spans="1:9" ht="16.5">
      <c r="A48" s="54"/>
      <c r="B48" s="143" t="s">
        <v>669</v>
      </c>
      <c r="C48" s="588">
        <v>1000</v>
      </c>
      <c r="D48" s="588">
        <v>1000</v>
      </c>
      <c r="E48" s="588">
        <v>1000</v>
      </c>
      <c r="F48" s="112"/>
      <c r="G48" s="621">
        <f t="shared" si="3"/>
        <v>1000</v>
      </c>
      <c r="H48" s="657">
        <f t="shared" si="2"/>
        <v>1</v>
      </c>
      <c r="I48" s="18"/>
    </row>
    <row r="49" spans="1:9" ht="16.5">
      <c r="A49" s="1241"/>
      <c r="B49" s="150" t="s">
        <v>922</v>
      </c>
      <c r="C49" s="593">
        <v>1000</v>
      </c>
      <c r="D49" s="593">
        <v>1000</v>
      </c>
      <c r="E49" s="1242">
        <v>1000</v>
      </c>
      <c r="F49" s="571"/>
      <c r="G49" s="1243">
        <f t="shared" si="3"/>
        <v>1000</v>
      </c>
      <c r="H49" s="1253">
        <f t="shared" si="2"/>
        <v>1</v>
      </c>
      <c r="I49" s="18"/>
    </row>
    <row r="50" spans="1:9" ht="16.5">
      <c r="A50" s="1106"/>
      <c r="B50" s="144" t="s">
        <v>805</v>
      </c>
      <c r="C50" s="588">
        <v>500</v>
      </c>
      <c r="D50" s="588">
        <v>500</v>
      </c>
      <c r="E50" s="588">
        <v>0</v>
      </c>
      <c r="F50" s="102"/>
      <c r="G50" s="1248">
        <f t="shared" si="3"/>
        <v>0</v>
      </c>
      <c r="H50" s="1254">
        <f t="shared" si="2"/>
        <v>0</v>
      </c>
      <c r="I50" s="18"/>
    </row>
    <row r="51" spans="1:9" ht="16.5">
      <c r="A51" s="1106"/>
      <c r="B51" s="144" t="s">
        <v>807</v>
      </c>
      <c r="C51" s="588">
        <v>20000</v>
      </c>
      <c r="D51" s="588">
        <v>20000</v>
      </c>
      <c r="E51" s="588">
        <v>20000</v>
      </c>
      <c r="F51" s="102"/>
      <c r="G51" s="1248">
        <f t="shared" si="3"/>
        <v>20000</v>
      </c>
      <c r="H51" s="1255">
        <f t="shared" si="2"/>
        <v>1</v>
      </c>
      <c r="I51" s="18"/>
    </row>
    <row r="52" spans="1:9" ht="16.5">
      <c r="A52" s="54"/>
      <c r="B52" s="143" t="s">
        <v>923</v>
      </c>
      <c r="C52" s="1244">
        <v>100</v>
      </c>
      <c r="D52" s="1244">
        <v>100</v>
      </c>
      <c r="E52" s="1245">
        <v>94</v>
      </c>
      <c r="F52" s="1246"/>
      <c r="G52" s="1247">
        <f t="shared" si="3"/>
        <v>94</v>
      </c>
      <c r="H52" s="1256">
        <f t="shared" si="2"/>
        <v>0.94</v>
      </c>
      <c r="I52" s="18"/>
    </row>
    <row r="53" spans="1:9" ht="16.5">
      <c r="A53" s="54"/>
      <c r="B53" s="143" t="s">
        <v>924</v>
      </c>
      <c r="C53" s="588"/>
      <c r="D53" s="588">
        <v>6000</v>
      </c>
      <c r="E53" s="591">
        <v>6000</v>
      </c>
      <c r="F53" s="880"/>
      <c r="G53" s="876">
        <f t="shared" si="3"/>
        <v>6000</v>
      </c>
      <c r="H53" s="657">
        <f t="shared" si="2"/>
        <v>1</v>
      </c>
      <c r="I53" s="18"/>
    </row>
    <row r="54" spans="1:9" ht="16.5">
      <c r="A54" s="54"/>
      <c r="B54" s="143" t="s">
        <v>925</v>
      </c>
      <c r="C54" s="588"/>
      <c r="D54" s="588">
        <v>300</v>
      </c>
      <c r="E54" s="591">
        <v>300</v>
      </c>
      <c r="F54" s="880"/>
      <c r="G54" s="876">
        <f t="shared" si="3"/>
        <v>300</v>
      </c>
      <c r="H54" s="657">
        <f t="shared" si="2"/>
        <v>1</v>
      </c>
      <c r="I54" s="18"/>
    </row>
    <row r="55" spans="1:9" ht="16.5">
      <c r="A55" s="54"/>
      <c r="B55" s="143" t="s">
        <v>926</v>
      </c>
      <c r="C55" s="588"/>
      <c r="D55" s="588">
        <v>50</v>
      </c>
      <c r="E55" s="591">
        <v>50</v>
      </c>
      <c r="F55" s="880"/>
      <c r="G55" s="876">
        <f t="shared" si="3"/>
        <v>50</v>
      </c>
      <c r="H55" s="657">
        <f t="shared" si="2"/>
        <v>1</v>
      </c>
      <c r="I55" s="18"/>
    </row>
    <row r="56" spans="1:9" ht="16.5">
      <c r="A56" s="54"/>
      <c r="B56" s="143" t="s">
        <v>927</v>
      </c>
      <c r="C56" s="588"/>
      <c r="D56" s="588">
        <v>100</v>
      </c>
      <c r="E56" s="591">
        <v>100</v>
      </c>
      <c r="F56" s="880"/>
      <c r="G56" s="876">
        <f t="shared" si="3"/>
        <v>100</v>
      </c>
      <c r="H56" s="657">
        <f t="shared" si="2"/>
        <v>1</v>
      </c>
      <c r="I56" s="18"/>
    </row>
    <row r="57" spans="1:9" ht="16.5">
      <c r="A57" s="54"/>
      <c r="B57" s="143" t="s">
        <v>928</v>
      </c>
      <c r="C57" s="588"/>
      <c r="D57" s="588">
        <v>50</v>
      </c>
      <c r="E57" s="591">
        <v>50</v>
      </c>
      <c r="F57" s="880"/>
      <c r="G57" s="876">
        <f t="shared" si="3"/>
        <v>50</v>
      </c>
      <c r="H57" s="657">
        <f t="shared" si="2"/>
        <v>1</v>
      </c>
      <c r="I57" s="18"/>
    </row>
    <row r="58" spans="1:9" ht="16.5">
      <c r="A58" s="54"/>
      <c r="B58" s="143" t="s">
        <v>929</v>
      </c>
      <c r="C58" s="588"/>
      <c r="D58" s="588">
        <v>150</v>
      </c>
      <c r="E58" s="591">
        <v>150</v>
      </c>
      <c r="F58" s="880"/>
      <c r="G58" s="876">
        <f t="shared" si="3"/>
        <v>150</v>
      </c>
      <c r="H58" s="657">
        <f t="shared" si="2"/>
        <v>1</v>
      </c>
      <c r="I58" s="18"/>
    </row>
    <row r="59" spans="1:9" ht="16.5">
      <c r="A59" s="54"/>
      <c r="B59" s="143" t="s">
        <v>930</v>
      </c>
      <c r="C59" s="588"/>
      <c r="D59" s="588">
        <v>150</v>
      </c>
      <c r="E59" s="591">
        <v>150</v>
      </c>
      <c r="F59" s="880"/>
      <c r="G59" s="876">
        <f t="shared" si="3"/>
        <v>150</v>
      </c>
      <c r="H59" s="657">
        <f t="shared" si="2"/>
        <v>1</v>
      </c>
      <c r="I59" s="18"/>
    </row>
    <row r="60" spans="1:9" ht="16.5">
      <c r="A60" s="54"/>
      <c r="B60" s="143" t="s">
        <v>931</v>
      </c>
      <c r="C60" s="588"/>
      <c r="D60" s="588">
        <v>50</v>
      </c>
      <c r="E60" s="591">
        <v>50</v>
      </c>
      <c r="F60" s="880"/>
      <c r="G60" s="876">
        <f t="shared" si="3"/>
        <v>50</v>
      </c>
      <c r="H60" s="657">
        <f t="shared" si="2"/>
        <v>1</v>
      </c>
      <c r="I60" s="18"/>
    </row>
    <row r="61" spans="1:9" ht="16.5">
      <c r="A61" s="54"/>
      <c r="B61" s="143" t="s">
        <v>932</v>
      </c>
      <c r="C61" s="588"/>
      <c r="D61" s="588">
        <v>50</v>
      </c>
      <c r="E61" s="588">
        <v>50</v>
      </c>
      <c r="F61" s="112"/>
      <c r="G61" s="621">
        <f t="shared" si="3"/>
        <v>50</v>
      </c>
      <c r="H61" s="657">
        <f t="shared" si="2"/>
        <v>1</v>
      </c>
      <c r="I61" s="18"/>
    </row>
    <row r="62" spans="1:9" ht="16.5">
      <c r="A62" s="54"/>
      <c r="B62" s="143" t="s">
        <v>933</v>
      </c>
      <c r="C62" s="588"/>
      <c r="D62" s="588">
        <v>30</v>
      </c>
      <c r="E62" s="588">
        <v>30</v>
      </c>
      <c r="F62" s="112"/>
      <c r="G62" s="621">
        <f t="shared" si="3"/>
        <v>30</v>
      </c>
      <c r="H62" s="657">
        <f t="shared" si="2"/>
        <v>1</v>
      </c>
      <c r="I62" s="18"/>
    </row>
    <row r="63" spans="1:9" ht="16.5">
      <c r="A63" s="54"/>
      <c r="B63" s="143" t="s">
        <v>934</v>
      </c>
      <c r="C63" s="139"/>
      <c r="D63" s="1142">
        <v>20</v>
      </c>
      <c r="E63" s="588">
        <v>20</v>
      </c>
      <c r="F63" s="112"/>
      <c r="G63" s="621">
        <f t="shared" si="3"/>
        <v>20</v>
      </c>
      <c r="H63" s="657">
        <f t="shared" si="2"/>
        <v>1</v>
      </c>
      <c r="I63" s="18"/>
    </row>
    <row r="64" spans="1:9" ht="16.5">
      <c r="A64" s="54"/>
      <c r="B64" s="143" t="s">
        <v>671</v>
      </c>
      <c r="C64" s="139"/>
      <c r="D64" s="1142">
        <v>195</v>
      </c>
      <c r="E64" s="588">
        <v>195</v>
      </c>
      <c r="F64" s="112"/>
      <c r="G64" s="621">
        <f t="shared" si="3"/>
        <v>195</v>
      </c>
      <c r="H64" s="657">
        <f t="shared" si="2"/>
        <v>1</v>
      </c>
      <c r="I64" s="18"/>
    </row>
    <row r="65" spans="1:9" ht="16.5">
      <c r="A65" s="54"/>
      <c r="B65" s="143" t="s">
        <v>935</v>
      </c>
      <c r="C65" s="139"/>
      <c r="D65" s="1142">
        <v>100</v>
      </c>
      <c r="E65" s="588">
        <v>100</v>
      </c>
      <c r="F65" s="112"/>
      <c r="G65" s="621">
        <f t="shared" si="3"/>
        <v>100</v>
      </c>
      <c r="H65" s="657">
        <f t="shared" si="2"/>
        <v>1</v>
      </c>
      <c r="I65" s="18"/>
    </row>
    <row r="66" spans="1:9" ht="33">
      <c r="A66" s="54"/>
      <c r="B66" s="143" t="s">
        <v>936</v>
      </c>
      <c r="C66" s="139"/>
      <c r="D66" s="1142">
        <v>200</v>
      </c>
      <c r="E66" s="588">
        <v>200</v>
      </c>
      <c r="F66" s="112"/>
      <c r="G66" s="621">
        <f t="shared" si="3"/>
        <v>200</v>
      </c>
      <c r="H66" s="657">
        <f t="shared" si="2"/>
        <v>1</v>
      </c>
      <c r="I66" s="18"/>
    </row>
    <row r="67" spans="1:9" ht="16.5">
      <c r="A67" s="545"/>
      <c r="B67" s="143" t="s">
        <v>613</v>
      </c>
      <c r="C67" s="139"/>
      <c r="D67" s="1142">
        <v>50</v>
      </c>
      <c r="E67" s="588">
        <v>50</v>
      </c>
      <c r="F67" s="112"/>
      <c r="G67" s="621">
        <f t="shared" si="3"/>
        <v>50</v>
      </c>
      <c r="H67" s="657">
        <f t="shared" si="2"/>
        <v>1</v>
      </c>
      <c r="I67" s="18"/>
    </row>
    <row r="68" spans="1:9" ht="16.5">
      <c r="A68" s="552"/>
      <c r="B68" s="143" t="s">
        <v>937</v>
      </c>
      <c r="C68" s="139"/>
      <c r="D68" s="1142">
        <v>30</v>
      </c>
      <c r="E68" s="592">
        <v>30</v>
      </c>
      <c r="F68" s="563"/>
      <c r="G68" s="621">
        <f t="shared" si="3"/>
        <v>30</v>
      </c>
      <c r="H68" s="657">
        <f t="shared" si="2"/>
        <v>1</v>
      </c>
      <c r="I68" s="18"/>
    </row>
    <row r="69" spans="1:9" ht="33">
      <c r="A69" s="17"/>
      <c r="B69" s="1140" t="s">
        <v>938</v>
      </c>
      <c r="C69" s="139"/>
      <c r="D69" s="1143">
        <v>200</v>
      </c>
      <c r="E69" s="593">
        <v>200</v>
      </c>
      <c r="F69" s="571"/>
      <c r="G69" s="621">
        <f t="shared" si="3"/>
        <v>200</v>
      </c>
      <c r="H69" s="657">
        <f t="shared" si="2"/>
        <v>1</v>
      </c>
      <c r="I69" s="18"/>
    </row>
    <row r="70" spans="1:9" ht="16.5">
      <c r="A70" s="265"/>
      <c r="B70" s="150" t="s">
        <v>939</v>
      </c>
      <c r="C70" s="139"/>
      <c r="D70" s="1143">
        <v>40</v>
      </c>
      <c r="E70" s="593">
        <v>40</v>
      </c>
      <c r="F70" s="571"/>
      <c r="G70" s="621">
        <f t="shared" si="3"/>
        <v>40</v>
      </c>
      <c r="H70" s="657">
        <f t="shared" si="2"/>
        <v>1</v>
      </c>
      <c r="I70" s="18"/>
    </row>
    <row r="71" spans="1:9" ht="16.5">
      <c r="A71" s="265"/>
      <c r="B71" s="144" t="s">
        <v>940</v>
      </c>
      <c r="C71" s="139"/>
      <c r="D71" s="588">
        <v>60</v>
      </c>
      <c r="E71" s="593">
        <v>60</v>
      </c>
      <c r="F71" s="571"/>
      <c r="G71" s="621">
        <f t="shared" si="3"/>
        <v>60</v>
      </c>
      <c r="H71" s="657">
        <f t="shared" si="2"/>
        <v>1</v>
      </c>
      <c r="I71" s="18"/>
    </row>
    <row r="72" spans="1:9" ht="16.5">
      <c r="A72" s="17"/>
      <c r="B72" s="144" t="s">
        <v>670</v>
      </c>
      <c r="C72" s="139"/>
      <c r="D72" s="588">
        <v>150</v>
      </c>
      <c r="E72" s="588">
        <v>150</v>
      </c>
      <c r="F72" s="112"/>
      <c r="G72" s="621">
        <f t="shared" si="3"/>
        <v>150</v>
      </c>
      <c r="H72" s="657">
        <f t="shared" si="2"/>
        <v>1</v>
      </c>
      <c r="I72" s="18"/>
    </row>
    <row r="73" spans="1:9" ht="16.5">
      <c r="A73" s="990"/>
      <c r="B73" s="144" t="s">
        <v>941</v>
      </c>
      <c r="C73" s="139"/>
      <c r="D73" s="588">
        <v>100</v>
      </c>
      <c r="E73" s="592">
        <v>100</v>
      </c>
      <c r="F73" s="563"/>
      <c r="G73" s="991">
        <f t="shared" si="3"/>
        <v>100</v>
      </c>
      <c r="H73" s="657">
        <f t="shared" si="2"/>
        <v>1</v>
      </c>
      <c r="I73" s="18"/>
    </row>
    <row r="74" spans="1:9" ht="16.5">
      <c r="A74" s="265"/>
      <c r="B74" s="1141" t="s">
        <v>942</v>
      </c>
      <c r="C74" s="139"/>
      <c r="D74" s="1143">
        <v>80</v>
      </c>
      <c r="E74" s="593">
        <v>80</v>
      </c>
      <c r="F74" s="571"/>
      <c r="G74" s="621">
        <f t="shared" si="3"/>
        <v>80</v>
      </c>
      <c r="H74" s="657">
        <f t="shared" si="2"/>
        <v>1</v>
      </c>
      <c r="I74" s="18"/>
    </row>
    <row r="75" spans="1:9" ht="16.5">
      <c r="A75" s="265"/>
      <c r="B75" s="1141" t="s">
        <v>672</v>
      </c>
      <c r="C75" s="139"/>
      <c r="D75" s="1143">
        <v>60</v>
      </c>
      <c r="E75" s="593">
        <v>60</v>
      </c>
      <c r="F75" s="571"/>
      <c r="G75" s="621">
        <f t="shared" si="3"/>
        <v>60</v>
      </c>
      <c r="H75" s="657">
        <f t="shared" si="2"/>
        <v>1</v>
      </c>
      <c r="I75" s="18"/>
    </row>
    <row r="76" spans="1:9" ht="33">
      <c r="A76" s="265"/>
      <c r="B76" s="1141" t="s">
        <v>943</v>
      </c>
      <c r="C76" s="139"/>
      <c r="D76" s="1143">
        <v>80</v>
      </c>
      <c r="E76" s="593">
        <v>80</v>
      </c>
      <c r="F76" s="571"/>
      <c r="G76" s="621">
        <f t="shared" si="3"/>
        <v>80</v>
      </c>
      <c r="H76" s="657">
        <f t="shared" si="2"/>
        <v>1</v>
      </c>
      <c r="I76" s="18"/>
    </row>
    <row r="77" spans="1:9" ht="16.5">
      <c r="A77" s="265"/>
      <c r="B77" s="1141" t="s">
        <v>673</v>
      </c>
      <c r="C77" s="139"/>
      <c r="D77" s="1143">
        <v>70</v>
      </c>
      <c r="E77" s="593">
        <v>70</v>
      </c>
      <c r="F77" s="102"/>
      <c r="G77" s="621">
        <f t="shared" si="3"/>
        <v>70</v>
      </c>
      <c r="H77" s="669">
        <f t="shared" si="2"/>
        <v>1</v>
      </c>
      <c r="I77" s="18"/>
    </row>
    <row r="78" spans="1:9" ht="16.5">
      <c r="A78" s="51"/>
      <c r="B78" s="68"/>
      <c r="C78" s="588"/>
      <c r="D78" s="588"/>
      <c r="E78" s="588"/>
      <c r="F78" s="128"/>
      <c r="G78" s="621"/>
      <c r="H78" s="1079"/>
      <c r="I78" s="18"/>
    </row>
    <row r="79" spans="1:9" ht="16.5">
      <c r="A79" s="542">
        <v>6</v>
      </c>
      <c r="B79" s="69" t="s">
        <v>675</v>
      </c>
      <c r="C79" s="589">
        <f>SUM(C80:C81)</f>
        <v>0</v>
      </c>
      <c r="D79" s="589">
        <f>SUM(D80:D81)</f>
        <v>175</v>
      </c>
      <c r="E79" s="589">
        <f>SUM(E80:E81)</f>
        <v>175</v>
      </c>
      <c r="F79" s="136">
        <f>SUM(F80:F81)</f>
        <v>0</v>
      </c>
      <c r="G79" s="595">
        <f>E79-F79</f>
        <v>175</v>
      </c>
      <c r="H79" s="682">
        <f>E79/D79</f>
        <v>1</v>
      </c>
      <c r="I79" s="18"/>
    </row>
    <row r="80" spans="1:9" ht="16.5">
      <c r="A80" s="51"/>
      <c r="B80" s="68" t="s">
        <v>944</v>
      </c>
      <c r="C80" s="588"/>
      <c r="D80" s="591">
        <v>100</v>
      </c>
      <c r="E80" s="591">
        <v>100</v>
      </c>
      <c r="F80" s="880"/>
      <c r="G80" s="876">
        <f>E80-F80</f>
        <v>100</v>
      </c>
      <c r="H80" s="871">
        <f>E80/D80</f>
        <v>1</v>
      </c>
      <c r="I80" s="18"/>
    </row>
    <row r="81" spans="1:9" ht="16.5">
      <c r="A81" s="51"/>
      <c r="B81" s="68" t="s">
        <v>586</v>
      </c>
      <c r="C81" s="588"/>
      <c r="D81" s="588">
        <v>75</v>
      </c>
      <c r="E81" s="588">
        <v>75</v>
      </c>
      <c r="F81" s="112"/>
      <c r="G81" s="621">
        <f>E81-F81</f>
        <v>75</v>
      </c>
      <c r="H81" s="669">
        <f>E81/D81</f>
        <v>1</v>
      </c>
      <c r="I81" s="18"/>
    </row>
    <row r="82" spans="1:9" ht="16.5">
      <c r="A82" s="51"/>
      <c r="B82" s="68"/>
      <c r="C82" s="588"/>
      <c r="D82" s="588"/>
      <c r="E82" s="588"/>
      <c r="F82" s="112"/>
      <c r="G82" s="621"/>
      <c r="H82" s="669"/>
      <c r="I82" s="18"/>
    </row>
    <row r="83" spans="1:9" ht="16.5">
      <c r="A83" s="51">
        <v>7</v>
      </c>
      <c r="B83" s="528" t="s">
        <v>674</v>
      </c>
      <c r="C83" s="589">
        <f>SUM(C84:C84)</f>
        <v>39500</v>
      </c>
      <c r="D83" s="589">
        <f>SUM(D84:D84)</f>
        <v>39500</v>
      </c>
      <c r="E83" s="589">
        <f>SUM(E84:E84)</f>
        <v>39500</v>
      </c>
      <c r="F83" s="136">
        <f>SUM(F84:F84)</f>
        <v>0</v>
      </c>
      <c r="G83" s="595">
        <f>SUM(G84:G84)</f>
        <v>39500</v>
      </c>
      <c r="H83" s="682">
        <f>E83/D83</f>
        <v>1</v>
      </c>
      <c r="I83" s="18"/>
    </row>
    <row r="84" spans="1:9" ht="16.5">
      <c r="A84" s="51"/>
      <c r="B84" s="68" t="s">
        <v>585</v>
      </c>
      <c r="C84" s="588">
        <v>39500</v>
      </c>
      <c r="D84" s="588">
        <v>39500</v>
      </c>
      <c r="E84" s="588">
        <v>39500</v>
      </c>
      <c r="F84" s="112"/>
      <c r="G84" s="621">
        <f>E84-F84</f>
        <v>39500</v>
      </c>
      <c r="H84" s="669">
        <f>E84/D84</f>
        <v>1</v>
      </c>
      <c r="I84" s="18"/>
    </row>
    <row r="85" spans="1:9" ht="16.5">
      <c r="A85" s="51"/>
      <c r="B85" s="68"/>
      <c r="C85" s="588"/>
      <c r="D85" s="588"/>
      <c r="E85" s="588"/>
      <c r="F85" s="112"/>
      <c r="G85" s="621"/>
      <c r="H85" s="669"/>
      <c r="I85" s="18"/>
    </row>
    <row r="86" spans="1:9" ht="16.5">
      <c r="A86" s="51"/>
      <c r="B86" s="429" t="s">
        <v>22</v>
      </c>
      <c r="C86" s="661">
        <f>SUM(C14+C38+C83+C6+C79+C3+C11)</f>
        <v>136579</v>
      </c>
      <c r="D86" s="661">
        <f>SUM(D14+D38+D83+D6+D79+D3+D11)</f>
        <v>251293</v>
      </c>
      <c r="E86" s="661">
        <f>SUM(E14+E38+E83+E6+E79+E3+E11)</f>
        <v>226700</v>
      </c>
      <c r="F86" s="136">
        <f>SUM(F14+F38+F83+F6+F79+F3+F11)</f>
        <v>99216</v>
      </c>
      <c r="G86" s="136">
        <f>SUM(G14+G38+G83+G6+G79+G3+G11)</f>
        <v>127484</v>
      </c>
      <c r="H86" s="908">
        <f>E86/D86</f>
        <v>0.9021341621135487</v>
      </c>
      <c r="I86" s="18"/>
    </row>
    <row r="87" spans="1:9" ht="16.5">
      <c r="A87" s="1408" t="s">
        <v>50</v>
      </c>
      <c r="B87" s="1409"/>
      <c r="C87" s="588"/>
      <c r="D87" s="588"/>
      <c r="E87" s="588"/>
      <c r="F87" s="595"/>
      <c r="G87" s="595"/>
      <c r="H87" s="908"/>
      <c r="I87" s="18"/>
    </row>
    <row r="88" spans="1:9" ht="16.5">
      <c r="A88" s="1107"/>
      <c r="B88" s="1145"/>
      <c r="C88" s="588"/>
      <c r="D88" s="588"/>
      <c r="E88" s="588"/>
      <c r="F88" s="1144"/>
      <c r="G88" s="595"/>
      <c r="H88" s="908"/>
      <c r="I88" s="18"/>
    </row>
    <row r="89" spans="1:9" ht="16.5">
      <c r="A89" s="1107">
        <v>1</v>
      </c>
      <c r="B89" s="1145" t="s">
        <v>424</v>
      </c>
      <c r="C89" s="589">
        <f>C90</f>
        <v>0</v>
      </c>
      <c r="D89" s="589">
        <f>D90</f>
        <v>850</v>
      </c>
      <c r="E89" s="589">
        <f>E90</f>
        <v>850</v>
      </c>
      <c r="F89" s="589">
        <f>F90</f>
        <v>0</v>
      </c>
      <c r="G89" s="589">
        <f>G90</f>
        <v>850</v>
      </c>
      <c r="H89" s="755">
        <f>E89/D89</f>
        <v>1</v>
      </c>
      <c r="I89" s="18"/>
    </row>
    <row r="90" spans="1:9" ht="16.5">
      <c r="A90" s="1107"/>
      <c r="B90" s="144" t="s">
        <v>945</v>
      </c>
      <c r="C90" s="588"/>
      <c r="D90" s="588">
        <v>850</v>
      </c>
      <c r="E90" s="588">
        <v>850</v>
      </c>
      <c r="F90" s="1144"/>
      <c r="G90" s="595">
        <f>E90-F90</f>
        <v>850</v>
      </c>
      <c r="H90" s="657">
        <f>E90/D90</f>
        <v>1</v>
      </c>
      <c r="I90" s="18"/>
    </row>
    <row r="91" spans="1:8" ht="16.5">
      <c r="A91" s="51"/>
      <c r="B91" s="1146" t="s">
        <v>22</v>
      </c>
      <c r="C91" s="585">
        <f>C89</f>
        <v>0</v>
      </c>
      <c r="D91" s="589">
        <f>D89</f>
        <v>850</v>
      </c>
      <c r="E91" s="589">
        <f>E89</f>
        <v>850</v>
      </c>
      <c r="F91" s="585">
        <f>F89</f>
        <v>0</v>
      </c>
      <c r="G91" s="595">
        <f>G89</f>
        <v>850</v>
      </c>
      <c r="H91" s="755">
        <f>E91/D91</f>
        <v>1</v>
      </c>
    </row>
    <row r="92" spans="1:8" ht="16.5">
      <c r="A92" s="171"/>
      <c r="B92" s="930"/>
      <c r="C92" s="585"/>
      <c r="D92" s="585"/>
      <c r="E92" s="588"/>
      <c r="F92" s="102"/>
      <c r="G92" s="589"/>
      <c r="H92" s="908"/>
    </row>
    <row r="93" spans="1:8" ht="17.25" thickBot="1">
      <c r="A93" s="55"/>
      <c r="B93" s="60" t="s">
        <v>48</v>
      </c>
      <c r="C93" s="662">
        <f>SUM(C91+C86)</f>
        <v>136579</v>
      </c>
      <c r="D93" s="662">
        <f>SUM(D91+D86)</f>
        <v>252143</v>
      </c>
      <c r="E93" s="662">
        <f>SUM(E91+E86)</f>
        <v>227550</v>
      </c>
      <c r="F93" s="662">
        <f>SUM(F91+F86)</f>
        <v>99216</v>
      </c>
      <c r="G93" s="662">
        <f>SUM(G91+G86)</f>
        <v>128334</v>
      </c>
      <c r="H93" s="992">
        <f>E93/D93</f>
        <v>0.9024640779240352</v>
      </c>
    </row>
    <row r="95" ht="16.5">
      <c r="B95" s="3"/>
    </row>
  </sheetData>
  <sheetProtection/>
  <mergeCells count="2">
    <mergeCell ref="A2:B2"/>
    <mergeCell ref="A87:B87"/>
  </mergeCells>
  <printOptions/>
  <pageMargins left="0.15748031496062992" right="0.15748031496062992" top="0.7086614173228347" bottom="0.35433070866141736" header="0.1968503937007874" footer="0.1968503937007874"/>
  <pageSetup horizontalDpi="600" verticalDpi="600" orientation="portrait" paperSize="9" scale="80" r:id="rId1"/>
  <headerFooter>
    <oddHeader>&amp;C&amp;"Book Antiqua,Félkövér"&amp;11Keszthely Város Önkormányzata
működési célú támogatások államháztartáson kívülre&amp;R&amp;"Book Antiqua,Félkövér"14. melléklet
ezer Ft</oddHeader>
    <oddFooter>&amp;C&amp;P</oddFooter>
  </headerFooter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3">
      <selection activeCell="E13" sqref="E13"/>
    </sheetView>
  </sheetViews>
  <sheetFormatPr defaultColWidth="9.140625" defaultRowHeight="12.75"/>
  <cols>
    <col min="1" max="1" width="5.57421875" style="61" bestFit="1" customWidth="1"/>
    <col min="2" max="2" width="49.8515625" style="3" customWidth="1"/>
    <col min="3" max="4" width="10.28125" style="3" customWidth="1"/>
    <col min="5" max="5" width="9.8515625" style="3" customWidth="1"/>
    <col min="6" max="6" width="8.57421875" style="1" customWidth="1"/>
    <col min="7" max="7" width="10.7109375" style="1" customWidth="1"/>
    <col min="8" max="8" width="7.421875" style="1" customWidth="1"/>
    <col min="9" max="16384" width="9.140625" style="3" customWidth="1"/>
  </cols>
  <sheetData>
    <row r="1" spans="1:9" ht="45.75" thickBot="1">
      <c r="A1" s="530" t="s">
        <v>13</v>
      </c>
      <c r="B1" s="531" t="s">
        <v>444</v>
      </c>
      <c r="C1" s="113" t="s">
        <v>181</v>
      </c>
      <c r="D1" s="113" t="s">
        <v>245</v>
      </c>
      <c r="E1" s="113" t="s">
        <v>182</v>
      </c>
      <c r="F1" s="113" t="s">
        <v>84</v>
      </c>
      <c r="G1" s="113" t="s">
        <v>85</v>
      </c>
      <c r="H1" s="114" t="s">
        <v>183</v>
      </c>
      <c r="I1" s="18"/>
    </row>
    <row r="2" spans="1:9" ht="16.5" customHeight="1">
      <c r="A2" s="1410" t="s">
        <v>52</v>
      </c>
      <c r="B2" s="1411"/>
      <c r="C2" s="581"/>
      <c r="D2" s="79"/>
      <c r="E2" s="79"/>
      <c r="F2" s="1084"/>
      <c r="G2" s="159"/>
      <c r="H2" s="1085"/>
      <c r="I2" s="18"/>
    </row>
    <row r="3" spans="1:9" ht="16.5" customHeight="1">
      <c r="A3" s="965"/>
      <c r="B3" s="57"/>
      <c r="C3" s="581"/>
      <c r="D3" s="79"/>
      <c r="E3" s="79"/>
      <c r="F3" s="1084"/>
      <c r="G3" s="159"/>
      <c r="H3" s="1085"/>
      <c r="I3" s="18"/>
    </row>
    <row r="4" spans="1:9" ht="30.75">
      <c r="A4" s="51">
        <v>1</v>
      </c>
      <c r="B4" s="606" t="s">
        <v>588</v>
      </c>
      <c r="C4" s="586">
        <f>SUM(C5:C5)</f>
        <v>6150</v>
      </c>
      <c r="D4" s="586">
        <f>SUM(D5:D5)</f>
        <v>1150</v>
      </c>
      <c r="E4" s="586">
        <f>SUM(E5:E5)</f>
        <v>1150</v>
      </c>
      <c r="F4" s="136">
        <f>SUM(F5:F5)</f>
        <v>0</v>
      </c>
      <c r="G4" s="137">
        <f>E4-F4</f>
        <v>1150</v>
      </c>
      <c r="H4" s="755">
        <f>E4/D4</f>
        <v>1</v>
      </c>
      <c r="I4" s="18"/>
    </row>
    <row r="5" spans="1:9" ht="17.25" customHeight="1">
      <c r="A5" s="51"/>
      <c r="B5" s="150" t="s">
        <v>446</v>
      </c>
      <c r="C5" s="993">
        <v>6150</v>
      </c>
      <c r="D5" s="588">
        <v>1150</v>
      </c>
      <c r="E5" s="994">
        <v>1150</v>
      </c>
      <c r="F5" s="995"/>
      <c r="G5" s="996">
        <f>E5-F5</f>
        <v>1150</v>
      </c>
      <c r="H5" s="657">
        <f>E5/D5</f>
        <v>1</v>
      </c>
      <c r="I5" s="18"/>
    </row>
    <row r="6" spans="1:9" ht="16.5">
      <c r="A6" s="51"/>
      <c r="B6" s="1148"/>
      <c r="C6" s="607"/>
      <c r="D6" s="16"/>
      <c r="E6" s="16"/>
      <c r="F6" s="112"/>
      <c r="G6" s="160"/>
      <c r="H6" s="140"/>
      <c r="I6" s="18"/>
    </row>
    <row r="7" spans="1:9" ht="16.5">
      <c r="A7" s="67">
        <v>2</v>
      </c>
      <c r="B7" s="20" t="s">
        <v>601</v>
      </c>
      <c r="C7" s="1147">
        <f>SUM(C8:C8)</f>
        <v>0</v>
      </c>
      <c r="D7" s="586">
        <f>SUM(D8:D8)</f>
        <v>11609</v>
      </c>
      <c r="E7" s="586">
        <f>SUM(E8:E8)</f>
        <v>0</v>
      </c>
      <c r="F7" s="136">
        <f>SUM(F8)</f>
        <v>0</v>
      </c>
      <c r="G7" s="137">
        <f>E7-F7</f>
        <v>0</v>
      </c>
      <c r="H7" s="755">
        <f>E7/D7</f>
        <v>0</v>
      </c>
      <c r="I7" s="18"/>
    </row>
    <row r="8" spans="1:9" ht="16.5">
      <c r="A8" s="51"/>
      <c r="B8" s="143" t="s">
        <v>946</v>
      </c>
      <c r="C8" s="891">
        <v>0</v>
      </c>
      <c r="D8" s="588">
        <v>11609</v>
      </c>
      <c r="E8" s="892">
        <v>0</v>
      </c>
      <c r="F8" s="893">
        <v>0</v>
      </c>
      <c r="G8" s="894">
        <f aca="true" t="shared" si="0" ref="G8:G25">E8-F8</f>
        <v>0</v>
      </c>
      <c r="H8" s="883">
        <f>E8/D8</f>
        <v>0</v>
      </c>
      <c r="I8" s="18"/>
    </row>
    <row r="9" spans="1:9" ht="16.5">
      <c r="A9" s="51"/>
      <c r="B9" s="606"/>
      <c r="C9" s="607"/>
      <c r="D9" s="16"/>
      <c r="E9" s="610"/>
      <c r="F9" s="102"/>
      <c r="G9" s="137">
        <f t="shared" si="0"/>
        <v>0</v>
      </c>
      <c r="H9" s="883"/>
      <c r="I9" s="18"/>
    </row>
    <row r="10" spans="1:9" ht="17.25" customHeight="1">
      <c r="A10" s="51">
        <v>3</v>
      </c>
      <c r="B10" s="64" t="s">
        <v>587</v>
      </c>
      <c r="C10" s="586">
        <f>SUM(C11:C13)</f>
        <v>4905</v>
      </c>
      <c r="D10" s="586">
        <f>SUM(D11:D13)</f>
        <v>4905</v>
      </c>
      <c r="E10" s="586">
        <f>SUM(E11:E13)</f>
        <v>4905</v>
      </c>
      <c r="F10" s="586">
        <f>SUM(F11:F13)</f>
        <v>0</v>
      </c>
      <c r="G10" s="586">
        <f>SUM(G11:G13)</f>
        <v>4905</v>
      </c>
      <c r="H10" s="1205">
        <f>E10/D10</f>
        <v>1</v>
      </c>
      <c r="I10" s="18"/>
    </row>
    <row r="11" spans="1:9" ht="35.25" customHeight="1">
      <c r="A11" s="51"/>
      <c r="B11" s="1115" t="s">
        <v>808</v>
      </c>
      <c r="C11" s="588">
        <v>1200</v>
      </c>
      <c r="D11" s="588">
        <v>1530</v>
      </c>
      <c r="E11" s="588">
        <v>1530</v>
      </c>
      <c r="F11" s="136"/>
      <c r="G11" s="587">
        <f>E11+F11</f>
        <v>1530</v>
      </c>
      <c r="H11" s="883">
        <f>E11/D11</f>
        <v>1</v>
      </c>
      <c r="I11" s="18"/>
    </row>
    <row r="12" spans="1:9" ht="32.25" customHeight="1">
      <c r="A12" s="51"/>
      <c r="B12" s="1115" t="s">
        <v>809</v>
      </c>
      <c r="C12" s="588">
        <v>1905</v>
      </c>
      <c r="D12" s="588">
        <v>2325</v>
      </c>
      <c r="E12" s="1149">
        <v>2325</v>
      </c>
      <c r="F12" s="136"/>
      <c r="G12" s="587">
        <f>E12+F12</f>
        <v>2325</v>
      </c>
      <c r="H12" s="883">
        <f>E12/D12</f>
        <v>1</v>
      </c>
      <c r="I12" s="18"/>
    </row>
    <row r="13" spans="1:9" ht="33.75" customHeight="1">
      <c r="A13" s="51"/>
      <c r="B13" s="1115" t="s">
        <v>810</v>
      </c>
      <c r="C13" s="588">
        <v>1800</v>
      </c>
      <c r="D13" s="588">
        <v>1050</v>
      </c>
      <c r="E13" s="588">
        <v>1050</v>
      </c>
      <c r="F13" s="893">
        <v>0</v>
      </c>
      <c r="G13" s="587">
        <f>E13+F13</f>
        <v>1050</v>
      </c>
      <c r="H13" s="883">
        <f>E13/D13</f>
        <v>1</v>
      </c>
      <c r="I13" s="18"/>
    </row>
    <row r="14" spans="1:9" ht="16.5">
      <c r="A14" s="51"/>
      <c r="B14" s="606"/>
      <c r="C14" s="607"/>
      <c r="D14" s="16"/>
      <c r="E14" s="610"/>
      <c r="F14" s="102"/>
      <c r="G14" s="137">
        <f t="shared" si="0"/>
        <v>0</v>
      </c>
      <c r="H14" s="883"/>
      <c r="I14" s="18"/>
    </row>
    <row r="15" spans="1:9" ht="30.75">
      <c r="A15" s="51">
        <v>4</v>
      </c>
      <c r="B15" s="64" t="s">
        <v>447</v>
      </c>
      <c r="C15" s="586">
        <f>SUM(C16:C18)</f>
        <v>5500</v>
      </c>
      <c r="D15" s="586">
        <f>SUM(D16:D18)</f>
        <v>5500</v>
      </c>
      <c r="E15" s="586">
        <f>SUM(E16:E18)</f>
        <v>5500</v>
      </c>
      <c r="F15" s="135">
        <f>SUM(F16:F18)</f>
        <v>0</v>
      </c>
      <c r="G15" s="135">
        <f>SUM(G16:G18)</f>
        <v>4500</v>
      </c>
      <c r="H15" s="755">
        <f>E15/D15</f>
        <v>1</v>
      </c>
      <c r="I15" s="18"/>
    </row>
    <row r="16" spans="1:9" ht="33">
      <c r="A16" s="51"/>
      <c r="B16" s="65" t="s">
        <v>811</v>
      </c>
      <c r="C16" s="587">
        <v>3500</v>
      </c>
      <c r="D16" s="587">
        <v>3500</v>
      </c>
      <c r="E16" s="587">
        <v>3500</v>
      </c>
      <c r="F16" s="587"/>
      <c r="G16" s="587">
        <f t="shared" si="0"/>
        <v>3500</v>
      </c>
      <c r="H16" s="883">
        <f>E16/D16</f>
        <v>1</v>
      </c>
      <c r="I16" s="18"/>
    </row>
    <row r="17" spans="1:9" ht="33">
      <c r="A17" s="51"/>
      <c r="B17" s="65" t="s">
        <v>812</v>
      </c>
      <c r="C17" s="587">
        <v>1000</v>
      </c>
      <c r="D17" s="587">
        <v>1000</v>
      </c>
      <c r="E17" s="587">
        <v>1000</v>
      </c>
      <c r="F17" s="587"/>
      <c r="G17" s="587"/>
      <c r="H17" s="883"/>
      <c r="I17" s="18"/>
    </row>
    <row r="18" spans="1:9" ht="33">
      <c r="A18" s="51"/>
      <c r="B18" s="65" t="s">
        <v>813</v>
      </c>
      <c r="C18" s="587">
        <v>1000</v>
      </c>
      <c r="D18" s="587">
        <v>1000</v>
      </c>
      <c r="E18" s="587">
        <v>1000</v>
      </c>
      <c r="F18" s="587"/>
      <c r="G18" s="587">
        <f t="shared" si="0"/>
        <v>1000</v>
      </c>
      <c r="H18" s="883">
        <f>E18/D18</f>
        <v>1</v>
      </c>
      <c r="I18" s="18"/>
    </row>
    <row r="19" spans="1:9" ht="16.5">
      <c r="A19" s="51"/>
      <c r="B19" s="608"/>
      <c r="C19" s="110"/>
      <c r="D19" s="125"/>
      <c r="E19" s="567"/>
      <c r="F19" s="102"/>
      <c r="G19" s="137">
        <f t="shared" si="0"/>
        <v>0</v>
      </c>
      <c r="H19" s="657"/>
      <c r="I19" s="18"/>
    </row>
    <row r="20" spans="1:9" ht="16.5">
      <c r="A20" s="51"/>
      <c r="B20" s="56" t="s">
        <v>22</v>
      </c>
      <c r="C20" s="586">
        <f>C7+C4+C15+C10+C66</f>
        <v>16555</v>
      </c>
      <c r="D20" s="586">
        <f>D7+D4+D15+D10+D66</f>
        <v>23164</v>
      </c>
      <c r="E20" s="586">
        <f>E7+E4+E15+E10+E66</f>
        <v>11555</v>
      </c>
      <c r="F20" s="586">
        <f>F7+F4+F15+F10+F66</f>
        <v>0</v>
      </c>
      <c r="G20" s="586">
        <f>G7+G4+G15+G10+G66</f>
        <v>10555</v>
      </c>
      <c r="H20" s="755">
        <f>E20/D20</f>
        <v>0.49883439820410985</v>
      </c>
      <c r="I20" s="18"/>
    </row>
    <row r="21" spans="1:9" ht="16.5">
      <c r="A21" s="51"/>
      <c r="B21" s="56"/>
      <c r="C21" s="110"/>
      <c r="D21" s="125"/>
      <c r="E21" s="567"/>
      <c r="F21" s="102"/>
      <c r="G21" s="137">
        <f t="shared" si="0"/>
        <v>0</v>
      </c>
      <c r="H21" s="658"/>
      <c r="I21" s="18"/>
    </row>
    <row r="22" spans="1:9" ht="16.5">
      <c r="A22" s="1408" t="s">
        <v>50</v>
      </c>
      <c r="B22" s="1412"/>
      <c r="C22" s="110"/>
      <c r="D22" s="125"/>
      <c r="E22" s="567"/>
      <c r="F22" s="102"/>
      <c r="G22" s="137">
        <f t="shared" si="0"/>
        <v>0</v>
      </c>
      <c r="H22" s="658"/>
      <c r="I22" s="18"/>
    </row>
    <row r="23" spans="1:9" ht="16.5">
      <c r="A23" s="51"/>
      <c r="B23" s="611"/>
      <c r="C23" s="110"/>
      <c r="D23" s="125"/>
      <c r="E23" s="567"/>
      <c r="F23" s="102"/>
      <c r="G23" s="137">
        <f t="shared" si="0"/>
        <v>0</v>
      </c>
      <c r="H23" s="658"/>
      <c r="I23" s="18"/>
    </row>
    <row r="24" spans="1:9" ht="16.5">
      <c r="A24" s="51"/>
      <c r="B24" s="56" t="s">
        <v>22</v>
      </c>
      <c r="C24" s="110">
        <v>0</v>
      </c>
      <c r="D24" s="125"/>
      <c r="E24" s="567"/>
      <c r="F24" s="102"/>
      <c r="G24" s="622">
        <f t="shared" si="0"/>
        <v>0</v>
      </c>
      <c r="H24" s="659"/>
      <c r="I24" s="18"/>
    </row>
    <row r="25" spans="1:8" ht="16.5">
      <c r="A25" s="51"/>
      <c r="B25" s="590"/>
      <c r="C25" s="110"/>
      <c r="D25" s="125"/>
      <c r="E25" s="125"/>
      <c r="F25" s="112"/>
      <c r="G25" s="136">
        <f t="shared" si="0"/>
        <v>0</v>
      </c>
      <c r="H25" s="658"/>
    </row>
    <row r="26" spans="1:8" ht="17.25" thickBot="1">
      <c r="A26" s="55"/>
      <c r="B26" s="63" t="s">
        <v>48</v>
      </c>
      <c r="C26" s="612">
        <f>SUM(C22+C20)</f>
        <v>16555</v>
      </c>
      <c r="D26" s="612">
        <f>SUM(D22+D20)</f>
        <v>23164</v>
      </c>
      <c r="E26" s="612">
        <f>SUM(E22+E20)</f>
        <v>11555</v>
      </c>
      <c r="F26" s="1086">
        <f>SUM(F22+F20)</f>
        <v>0</v>
      </c>
      <c r="G26" s="660">
        <f>SUM(G22+G20)</f>
        <v>10555</v>
      </c>
      <c r="H26" s="756">
        <f>E26/D26</f>
        <v>0.49883439820410985</v>
      </c>
    </row>
    <row r="27" spans="1:8" ht="16.5">
      <c r="A27" s="920"/>
      <c r="B27" s="930"/>
      <c r="C27" s="931"/>
      <c r="D27" s="931"/>
      <c r="E27" s="931"/>
      <c r="F27" s="932"/>
      <c r="G27" s="932"/>
      <c r="H27" s="933"/>
    </row>
  </sheetData>
  <sheetProtection/>
  <mergeCells count="2">
    <mergeCell ref="A2:B2"/>
    <mergeCell ref="A22:B22"/>
  </mergeCells>
  <printOptions/>
  <pageMargins left="0.15748031496062992" right="0.15748031496062992" top="0.8267716535433072" bottom="0.31496062992125984" header="0.31496062992125984" footer="0.31496062992125984"/>
  <pageSetup horizontalDpi="600" verticalDpi="600" orientation="portrait" paperSize="9" scale="90" r:id="rId1"/>
  <headerFooter>
    <oddHeader>&amp;C&amp;"Book Antiqua,Félkövér"&amp;11Keszthely Város Önkormányzata
felhalmozási célú támogatásai államháztartáson kívülre&amp;R&amp;"Book Antiqua,Félkövér"15. melléklet
ezer Ft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6.140625" style="0" bestFit="1" customWidth="1"/>
    <col min="2" max="2" width="43.140625" style="0" customWidth="1"/>
    <col min="3" max="3" width="10.8515625" style="0" customWidth="1"/>
    <col min="4" max="4" width="11.140625" style="0" customWidth="1"/>
    <col min="5" max="5" width="10.421875" style="0" customWidth="1"/>
    <col min="6" max="6" width="8.28125" style="0" customWidth="1"/>
    <col min="7" max="7" width="10.421875" style="0" customWidth="1"/>
    <col min="8" max="8" width="7.421875" style="0" customWidth="1"/>
  </cols>
  <sheetData>
    <row r="1" spans="1:8" ht="45.75" thickBot="1">
      <c r="A1" s="1117" t="s">
        <v>13</v>
      </c>
      <c r="B1" s="531" t="s">
        <v>814</v>
      </c>
      <c r="C1" s="113" t="s">
        <v>181</v>
      </c>
      <c r="D1" s="113" t="s">
        <v>245</v>
      </c>
      <c r="E1" s="113" t="s">
        <v>182</v>
      </c>
      <c r="F1" s="113" t="s">
        <v>84</v>
      </c>
      <c r="G1" s="113" t="s">
        <v>85</v>
      </c>
      <c r="H1" s="114" t="s">
        <v>183</v>
      </c>
    </row>
    <row r="2" spans="1:8" ht="16.5">
      <c r="A2" s="1410" t="s">
        <v>52</v>
      </c>
      <c r="B2" s="1411"/>
      <c r="C2" s="581"/>
      <c r="D2" s="15"/>
      <c r="E2" s="15"/>
      <c r="F2" s="79"/>
      <c r="G2" s="1128"/>
      <c r="H2" s="1129"/>
    </row>
    <row r="3" spans="1:8" ht="16.5">
      <c r="A3" s="51"/>
      <c r="B3" s="606"/>
      <c r="C3" s="607"/>
      <c r="D3" s="16"/>
      <c r="E3" s="16"/>
      <c r="F3" s="1121"/>
      <c r="G3" s="610"/>
      <c r="H3" s="650"/>
    </row>
    <row r="4" spans="1:8" ht="27" customHeight="1">
      <c r="A4" s="51">
        <v>1</v>
      </c>
      <c r="B4" s="64" t="s">
        <v>815</v>
      </c>
      <c r="C4" s="1116">
        <f>SUM(C5:C5)</f>
        <v>3000</v>
      </c>
      <c r="D4" s="1116">
        <f>SUM(D5:D5)</f>
        <v>3000</v>
      </c>
      <c r="E4" s="1116">
        <f>SUM(E5:E5)</f>
        <v>3000</v>
      </c>
      <c r="F4" s="1116">
        <f>SUM(F5:F5)</f>
        <v>0</v>
      </c>
      <c r="G4" s="586">
        <f>SUM(G5:G5)</f>
        <v>3000</v>
      </c>
      <c r="H4" s="1153">
        <f>E4/D4</f>
        <v>1</v>
      </c>
    </row>
    <row r="5" spans="1:8" ht="16.5">
      <c r="A5" s="51"/>
      <c r="B5" s="1115" t="s">
        <v>816</v>
      </c>
      <c r="C5" s="609">
        <v>3000</v>
      </c>
      <c r="D5" s="588">
        <v>3000</v>
      </c>
      <c r="E5" s="588">
        <v>3000</v>
      </c>
      <c r="F5" s="1122"/>
      <c r="G5" s="1125">
        <f>C5-F5</f>
        <v>3000</v>
      </c>
      <c r="H5" s="1153">
        <f>E5/D5</f>
        <v>1</v>
      </c>
    </row>
    <row r="6" spans="1:8" ht="16.5">
      <c r="A6" s="51"/>
      <c r="B6" s="1115"/>
      <c r="C6" s="588"/>
      <c r="D6" s="588"/>
      <c r="E6" s="588"/>
      <c r="F6" s="1122"/>
      <c r="G6" s="1150"/>
      <c r="H6" s="1153"/>
    </row>
    <row r="7" spans="1:8" ht="30">
      <c r="A7" s="51">
        <v>2</v>
      </c>
      <c r="B7" s="1151" t="s">
        <v>947</v>
      </c>
      <c r="C7" s="589">
        <f>C8</f>
        <v>0</v>
      </c>
      <c r="D7" s="589">
        <f>D8</f>
        <v>81847</v>
      </c>
      <c r="E7" s="589">
        <f>E8</f>
        <v>81847</v>
      </c>
      <c r="F7" s="589">
        <f>F8</f>
        <v>0</v>
      </c>
      <c r="G7" s="589">
        <f>G8</f>
        <v>81847</v>
      </c>
      <c r="H7" s="1153">
        <f>E7/D7</f>
        <v>1</v>
      </c>
    </row>
    <row r="8" spans="1:8" ht="49.5">
      <c r="A8" s="51"/>
      <c r="B8" s="1115" t="s">
        <v>948</v>
      </c>
      <c r="C8" s="588"/>
      <c r="D8" s="588">
        <v>81847</v>
      </c>
      <c r="E8" s="588">
        <v>81847</v>
      </c>
      <c r="F8" s="1122"/>
      <c r="G8" s="1150">
        <f>E8-F8</f>
        <v>81847</v>
      </c>
      <c r="H8" s="1153">
        <f>E8/D8</f>
        <v>1</v>
      </c>
    </row>
    <row r="9" spans="1:8" ht="16.5">
      <c r="A9" s="51"/>
      <c r="B9" s="608"/>
      <c r="C9" s="1152"/>
      <c r="D9" s="1124"/>
      <c r="E9" s="1124"/>
      <c r="F9" s="1123"/>
      <c r="G9" s="1126">
        <f>C9-F9</f>
        <v>0</v>
      </c>
      <c r="H9" s="1153"/>
    </row>
    <row r="10" spans="1:8" ht="15">
      <c r="A10" s="51"/>
      <c r="B10" s="56" t="s">
        <v>22</v>
      </c>
      <c r="C10" s="1118">
        <f>C4+C7</f>
        <v>3000</v>
      </c>
      <c r="D10" s="1118">
        <f>D4+D7</f>
        <v>84847</v>
      </c>
      <c r="E10" s="1118">
        <f>E4+E7</f>
        <v>84847</v>
      </c>
      <c r="F10" s="1118">
        <f>F4+F7</f>
        <v>0</v>
      </c>
      <c r="G10" s="1118">
        <f>G4+G7</f>
        <v>84847</v>
      </c>
      <c r="H10" s="1153">
        <f>E10/D10</f>
        <v>1</v>
      </c>
    </row>
    <row r="11" spans="1:8" ht="16.5">
      <c r="A11" s="51"/>
      <c r="B11" s="56"/>
      <c r="C11" s="1119"/>
      <c r="D11" s="1068"/>
      <c r="E11" s="1068"/>
      <c r="F11" s="1123"/>
      <c r="G11" s="1127"/>
      <c r="H11" s="1153"/>
    </row>
    <row r="12" spans="1:8" ht="16.5">
      <c r="A12" s="1408" t="s">
        <v>50</v>
      </c>
      <c r="B12" s="1412"/>
      <c r="C12" s="1119"/>
      <c r="D12" s="1068"/>
      <c r="E12" s="1068"/>
      <c r="F12" s="1123"/>
      <c r="G12" s="1127">
        <f>C12-F12</f>
        <v>0</v>
      </c>
      <c r="H12" s="1153"/>
    </row>
    <row r="13" spans="1:8" ht="16.5">
      <c r="A13" s="51"/>
      <c r="B13" s="611"/>
      <c r="C13" s="1119"/>
      <c r="D13" s="1068"/>
      <c r="E13" s="1068"/>
      <c r="F13" s="1123"/>
      <c r="G13" s="1127"/>
      <c r="H13" s="1153"/>
    </row>
    <row r="14" spans="1:8" ht="16.5">
      <c r="A14" s="51"/>
      <c r="B14" s="56" t="s">
        <v>22</v>
      </c>
      <c r="C14" s="1119">
        <v>0</v>
      </c>
      <c r="D14" s="1068">
        <v>0</v>
      </c>
      <c r="E14" s="1068"/>
      <c r="F14" s="1123"/>
      <c r="G14" s="1127">
        <f>C14-F14</f>
        <v>0</v>
      </c>
      <c r="H14" s="1153"/>
    </row>
    <row r="15" spans="1:8" ht="16.5">
      <c r="A15" s="51"/>
      <c r="B15" s="590"/>
      <c r="C15" s="1119"/>
      <c r="D15" s="1068"/>
      <c r="E15" s="1068"/>
      <c r="F15" s="1123"/>
      <c r="G15" s="1127"/>
      <c r="H15" s="1153"/>
    </row>
    <row r="16" spans="1:8" ht="15.75" thickBot="1">
      <c r="A16" s="55"/>
      <c r="B16" s="63" t="s">
        <v>48</v>
      </c>
      <c r="C16" s="1120">
        <f>SUM(C12+C10)</f>
        <v>3000</v>
      </c>
      <c r="D16" s="1120">
        <f>SUM(D12+D10)</f>
        <v>84847</v>
      </c>
      <c r="E16" s="1120">
        <f>SUM(E12+E10)</f>
        <v>84847</v>
      </c>
      <c r="F16" s="1120">
        <f>SUM(F12+F10)</f>
        <v>0</v>
      </c>
      <c r="G16" s="1120">
        <f>SUM(G12+G10)</f>
        <v>84847</v>
      </c>
      <c r="H16" s="1154">
        <f>E16/D16</f>
        <v>1</v>
      </c>
    </row>
    <row r="17" spans="1:7" ht="16.5">
      <c r="A17" s="61"/>
      <c r="B17" s="3"/>
      <c r="C17" s="3"/>
      <c r="D17" s="3"/>
      <c r="E17" s="3"/>
      <c r="F17" s="3"/>
      <c r="G17" s="3"/>
    </row>
    <row r="18" spans="1:7" ht="16.5">
      <c r="A18" s="61"/>
      <c r="B18" s="3"/>
      <c r="C18" s="3"/>
      <c r="D18" s="3"/>
      <c r="E18" s="3"/>
      <c r="F18" s="3"/>
      <c r="G18" s="3"/>
    </row>
  </sheetData>
  <sheetProtection/>
  <mergeCells count="2">
    <mergeCell ref="A2:B2"/>
    <mergeCell ref="A12:B12"/>
  </mergeCells>
  <printOptions/>
  <pageMargins left="0.15748031496062992" right="0.15748031496062992" top="0.984251968503937" bottom="0.7480314960629921" header="0.31496062992125984" footer="0.31496062992125984"/>
  <pageSetup horizontalDpi="600" verticalDpi="600" orientation="portrait" paperSize="9" scale="95" r:id="rId1"/>
  <headerFooter>
    <oddHeader>&amp;C&amp;"Book Antiqua,Félkövér"&amp;11Keszthely Város Önkormányzata
felhalmozási célú támogatásai államháztartáson belülre&amp;R&amp;"Arial,Félkövér"16. sz. melléklet
ezer Ft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3">
      <selection activeCell="D41" sqref="D41"/>
    </sheetView>
  </sheetViews>
  <sheetFormatPr defaultColWidth="9.140625" defaultRowHeight="12.75"/>
  <cols>
    <col min="1" max="1" width="6.28125" style="1" customWidth="1"/>
    <col min="2" max="2" width="71.57421875" style="1" customWidth="1"/>
    <col min="3" max="3" width="14.57421875" style="1" customWidth="1"/>
    <col min="4" max="4" width="16.57421875" style="1" bestFit="1" customWidth="1"/>
    <col min="5" max="5" width="13.8515625" style="1" customWidth="1"/>
    <col min="6" max="6" width="15.421875" style="1" customWidth="1"/>
    <col min="7" max="7" width="12.8515625" style="1" bestFit="1" customWidth="1"/>
    <col min="8" max="8" width="11.00390625" style="1" bestFit="1" customWidth="1"/>
    <col min="9" max="9" width="12.00390625" style="1" bestFit="1" customWidth="1"/>
    <col min="10" max="16384" width="9.140625" style="1" customWidth="1"/>
  </cols>
  <sheetData>
    <row r="1" spans="1:2" ht="13.5">
      <c r="A1" s="1413" t="s">
        <v>151</v>
      </c>
      <c r="B1" s="1413"/>
    </row>
    <row r="2" spans="1:2" ht="13.5">
      <c r="A2" s="212"/>
      <c r="B2" s="212"/>
    </row>
    <row r="3" spans="1:2" ht="14.25" thickBot="1">
      <c r="A3" s="1413" t="s">
        <v>152</v>
      </c>
      <c r="B3" s="1413"/>
    </row>
    <row r="4" spans="1:8" ht="15" customHeight="1">
      <c r="A4" s="1414" t="s">
        <v>13</v>
      </c>
      <c r="B4" s="1416" t="s">
        <v>14</v>
      </c>
      <c r="C4" s="1420" t="s">
        <v>619</v>
      </c>
      <c r="D4" s="1420"/>
      <c r="E4" s="1420"/>
      <c r="F4" s="1420"/>
      <c r="G4" s="1421" t="s">
        <v>1</v>
      </c>
      <c r="H4" s="213"/>
    </row>
    <row r="5" spans="1:8" ht="15.75" thickBot="1">
      <c r="A5" s="1415"/>
      <c r="B5" s="1417"/>
      <c r="C5" s="596" t="s">
        <v>712</v>
      </c>
      <c r="D5" s="597" t="s">
        <v>713</v>
      </c>
      <c r="E5" s="598" t="s">
        <v>714</v>
      </c>
      <c r="F5" s="597" t="s">
        <v>715</v>
      </c>
      <c r="G5" s="1422"/>
      <c r="H5" s="213"/>
    </row>
    <row r="6" spans="1:8" ht="54.75">
      <c r="A6" s="252">
        <v>1</v>
      </c>
      <c r="B6" s="253" t="s">
        <v>153</v>
      </c>
      <c r="C6" s="1090">
        <v>6925</v>
      </c>
      <c r="D6" s="1091">
        <v>0</v>
      </c>
      <c r="E6" s="1088">
        <v>6925</v>
      </c>
      <c r="F6" s="1088">
        <v>41646</v>
      </c>
      <c r="G6" s="1089">
        <f>SUM(D6:F6)</f>
        <v>48571</v>
      </c>
      <c r="H6" s="214"/>
    </row>
    <row r="7" spans="1:8" ht="42" thickBot="1">
      <c r="A7" s="801">
        <v>2</v>
      </c>
      <c r="B7" s="802" t="s">
        <v>817</v>
      </c>
      <c r="C7" s="1088">
        <v>24000</v>
      </c>
      <c r="D7" s="1088">
        <v>0</v>
      </c>
      <c r="E7" s="1088"/>
      <c r="F7" s="1088"/>
      <c r="G7" s="1089">
        <f>SUM(D7:F7)</f>
        <v>0</v>
      </c>
      <c r="H7" s="214"/>
    </row>
    <row r="8" spans="1:8" s="2" customFormat="1" ht="15.75" thickBot="1">
      <c r="A8" s="803"/>
      <c r="B8" s="254" t="s">
        <v>154</v>
      </c>
      <c r="C8" s="218">
        <f>SUM(C6:C7)</f>
        <v>30925</v>
      </c>
      <c r="D8" s="218">
        <f>SUM(D6:D7)</f>
        <v>0</v>
      </c>
      <c r="E8" s="218">
        <f>SUM(E6:E7)</f>
        <v>6925</v>
      </c>
      <c r="F8" s="218">
        <f>SUM(F6:F7)</f>
        <v>41646</v>
      </c>
      <c r="G8" s="804">
        <f>SUM(G6:G7)</f>
        <v>48571</v>
      </c>
      <c r="H8" s="219"/>
    </row>
    <row r="9" spans="1:7" ht="15">
      <c r="A9" s="8"/>
      <c r="B9" s="166"/>
      <c r="C9" s="219"/>
      <c r="D9" s="219"/>
      <c r="E9" s="219"/>
      <c r="F9" s="219"/>
      <c r="G9" s="219"/>
    </row>
    <row r="10" spans="1:8" ht="15" customHeight="1">
      <c r="A10" s="1413" t="s">
        <v>155</v>
      </c>
      <c r="B10" s="1413"/>
      <c r="H10" s="220"/>
    </row>
    <row r="11" spans="1:8" ht="15">
      <c r="A11" s="1423" t="s">
        <v>544</v>
      </c>
      <c r="B11" s="1423"/>
      <c r="C11" s="1423"/>
      <c r="D11" s="1423"/>
      <c r="E11" s="1423"/>
      <c r="F11" s="1423"/>
      <c r="G11" s="1423"/>
      <c r="H11" s="220"/>
    </row>
    <row r="12" ht="15">
      <c r="H12" s="214"/>
    </row>
    <row r="13" spans="1:8" s="2" customFormat="1" ht="18.75" customHeight="1" thickBot="1">
      <c r="A13" s="1424" t="s">
        <v>156</v>
      </c>
      <c r="B13" s="1424"/>
      <c r="C13" s="1"/>
      <c r="D13" s="1"/>
      <c r="E13" s="1"/>
      <c r="F13" s="1"/>
      <c r="G13" s="1"/>
      <c r="H13" s="219"/>
    </row>
    <row r="14" spans="1:8" ht="15">
      <c r="A14" s="1418" t="s">
        <v>13</v>
      </c>
      <c r="B14" s="1427" t="s">
        <v>14</v>
      </c>
      <c r="C14" s="1429" t="s">
        <v>619</v>
      </c>
      <c r="D14" s="1429"/>
      <c r="E14" s="1429"/>
      <c r="F14" s="1429"/>
      <c r="G14" s="1425" t="s">
        <v>1</v>
      </c>
      <c r="H14" s="167"/>
    </row>
    <row r="15" spans="1:8" ht="15.75" thickBot="1">
      <c r="A15" s="1419"/>
      <c r="B15" s="1428"/>
      <c r="C15" s="596" t="s">
        <v>712</v>
      </c>
      <c r="D15" s="597" t="s">
        <v>713</v>
      </c>
      <c r="E15" s="598" t="s">
        <v>714</v>
      </c>
      <c r="F15" s="597" t="s">
        <v>715</v>
      </c>
      <c r="G15" s="1426"/>
      <c r="H15" s="167"/>
    </row>
    <row r="16" spans="1:8" s="2" customFormat="1" ht="18.75" customHeight="1">
      <c r="A16" s="224">
        <v>1</v>
      </c>
      <c r="B16" s="225" t="s">
        <v>157</v>
      </c>
      <c r="C16" s="12">
        <v>5000</v>
      </c>
      <c r="D16" s="12">
        <v>0</v>
      </c>
      <c r="E16" s="12">
        <v>5000</v>
      </c>
      <c r="F16" s="12">
        <v>76438</v>
      </c>
      <c r="G16" s="227">
        <f>SUM(E16:F16)</f>
        <v>81438</v>
      </c>
      <c r="H16" s="222"/>
    </row>
    <row r="17" spans="1:8" s="2" customFormat="1" ht="15.75" thickBot="1">
      <c r="A17" s="229"/>
      <c r="B17" s="78" t="s">
        <v>22</v>
      </c>
      <c r="C17" s="230">
        <f>SUM(C16)</f>
        <v>5000</v>
      </c>
      <c r="D17" s="230">
        <f>SUM(D16)</f>
        <v>0</v>
      </c>
      <c r="E17" s="230">
        <f>SUM(E16)</f>
        <v>5000</v>
      </c>
      <c r="F17" s="230">
        <f>SUM(F16)</f>
        <v>76438</v>
      </c>
      <c r="G17" s="951">
        <f>SUM(E17:F17)</f>
        <v>81438</v>
      </c>
      <c r="H17" s="223"/>
    </row>
    <row r="18" spans="1:9" ht="15">
      <c r="A18" s="8"/>
      <c r="B18" s="8"/>
      <c r="C18" s="233"/>
      <c r="D18" s="233"/>
      <c r="E18" s="233"/>
      <c r="F18" s="233"/>
      <c r="G18" s="214"/>
      <c r="H18" s="228"/>
      <c r="I18" s="167"/>
    </row>
    <row r="19" spans="1:8" s="2" customFormat="1" ht="17.25" customHeight="1">
      <c r="A19" s="8"/>
      <c r="B19" s="8"/>
      <c r="C19" s="233"/>
      <c r="D19" s="233"/>
      <c r="E19" s="233"/>
      <c r="F19" s="233"/>
      <c r="G19" s="233"/>
      <c r="H19" s="8"/>
    </row>
    <row r="20" spans="1:8" s="2" customFormat="1" ht="15.75" thickBot="1">
      <c r="A20" s="1413" t="s">
        <v>158</v>
      </c>
      <c r="B20" s="1413"/>
      <c r="C20" s="1"/>
      <c r="D20" s="1"/>
      <c r="E20" s="1"/>
      <c r="F20" s="1"/>
      <c r="G20" s="1"/>
      <c r="H20" s="8"/>
    </row>
    <row r="21" spans="1:8" ht="15">
      <c r="A21" s="1430" t="s">
        <v>13</v>
      </c>
      <c r="B21" s="1416" t="s">
        <v>14</v>
      </c>
      <c r="C21" s="1420" t="s">
        <v>619</v>
      </c>
      <c r="D21" s="1420"/>
      <c r="E21" s="1420"/>
      <c r="F21" s="1420"/>
      <c r="G21" s="1421" t="s">
        <v>1</v>
      </c>
      <c r="H21" s="167"/>
    </row>
    <row r="22" spans="1:8" ht="15" customHeight="1" thickBot="1">
      <c r="A22" s="1431"/>
      <c r="B22" s="1417"/>
      <c r="C22" s="596" t="s">
        <v>712</v>
      </c>
      <c r="D22" s="597" t="s">
        <v>713</v>
      </c>
      <c r="E22" s="598" t="s">
        <v>714</v>
      </c>
      <c r="F22" s="598" t="s">
        <v>693</v>
      </c>
      <c r="G22" s="1422"/>
      <c r="H22" s="167"/>
    </row>
    <row r="23" spans="1:8" ht="54.75">
      <c r="A23" s="599">
        <v>1</v>
      </c>
      <c r="B23" s="600" t="s">
        <v>159</v>
      </c>
      <c r="C23" s="226">
        <v>1092</v>
      </c>
      <c r="D23" s="215">
        <v>0</v>
      </c>
      <c r="E23" s="13">
        <v>1092</v>
      </c>
      <c r="F23" s="13">
        <v>6586</v>
      </c>
      <c r="G23" s="217">
        <f>SUM(D23:F23)</f>
        <v>7678</v>
      </c>
      <c r="H23" s="167"/>
    </row>
    <row r="24" spans="1:8" ht="42" thickBot="1">
      <c r="A24" s="801">
        <v>2</v>
      </c>
      <c r="B24" s="802" t="s">
        <v>817</v>
      </c>
      <c r="C24" s="216">
        <v>1500</v>
      </c>
      <c r="D24" s="216">
        <v>0</v>
      </c>
      <c r="E24" s="13">
        <v>0</v>
      </c>
      <c r="F24" s="13"/>
      <c r="G24" s="217">
        <f>SUM(D24:F24)</f>
        <v>0</v>
      </c>
      <c r="H24" s="167"/>
    </row>
    <row r="25" spans="1:8" ht="15.75" thickBot="1">
      <c r="A25" s="221"/>
      <c r="B25" s="254" t="s">
        <v>22</v>
      </c>
      <c r="C25" s="218">
        <f>SUM(C23:C24)</f>
        <v>2592</v>
      </c>
      <c r="D25" s="218">
        <f>SUM(D23:D24)</f>
        <v>0</v>
      </c>
      <c r="E25" s="218">
        <f>SUM(E23:E24)</f>
        <v>1092</v>
      </c>
      <c r="F25" s="218">
        <f>SUM(F23:F24)</f>
        <v>6586</v>
      </c>
      <c r="G25" s="235">
        <f>SUM(D25:F25)</f>
        <v>7678</v>
      </c>
      <c r="H25" s="167"/>
    </row>
    <row r="26" spans="1:8" ht="15">
      <c r="A26" s="8"/>
      <c r="B26" s="166"/>
      <c r="C26" s="219"/>
      <c r="D26" s="219"/>
      <c r="E26" s="219"/>
      <c r="F26" s="219"/>
      <c r="G26" s="219"/>
      <c r="H26" s="167"/>
    </row>
    <row r="27" spans="1:8" ht="15" customHeight="1" thickBot="1">
      <c r="A27" s="1413" t="s">
        <v>160</v>
      </c>
      <c r="B27" s="1413"/>
      <c r="H27" s="167"/>
    </row>
    <row r="28" spans="1:8" ht="15">
      <c r="A28" s="1418" t="s">
        <v>13</v>
      </c>
      <c r="B28" s="1295" t="s">
        <v>14</v>
      </c>
      <c r="C28" s="1420" t="s">
        <v>619</v>
      </c>
      <c r="D28" s="1420"/>
      <c r="E28" s="1420"/>
      <c r="F28" s="1420"/>
      <c r="G28" s="1425" t="s">
        <v>1</v>
      </c>
      <c r="H28" s="167"/>
    </row>
    <row r="29" spans="1:8" ht="15.75" thickBot="1">
      <c r="A29" s="1419"/>
      <c r="B29" s="1296"/>
      <c r="C29" s="596" t="s">
        <v>712</v>
      </c>
      <c r="D29" s="597" t="s">
        <v>713</v>
      </c>
      <c r="E29" s="598" t="s">
        <v>714</v>
      </c>
      <c r="F29" s="597" t="s">
        <v>715</v>
      </c>
      <c r="G29" s="1426"/>
      <c r="H29" s="167"/>
    </row>
    <row r="30" spans="1:8" ht="33">
      <c r="A30" s="601">
        <v>1</v>
      </c>
      <c r="B30" s="59" t="s">
        <v>819</v>
      </c>
      <c r="C30" s="70">
        <v>9125</v>
      </c>
      <c r="D30" s="1249">
        <v>9618</v>
      </c>
      <c r="E30" s="70">
        <v>9125</v>
      </c>
      <c r="F30" s="70">
        <v>27375</v>
      </c>
      <c r="G30" s="217">
        <f>SUM(D30:F30)</f>
        <v>46118</v>
      </c>
      <c r="H30" s="167"/>
    </row>
    <row r="31" spans="1:8" ht="15">
      <c r="A31" s="231">
        <v>2</v>
      </c>
      <c r="B31" s="602" t="s">
        <v>620</v>
      </c>
      <c r="C31" s="14">
        <v>430</v>
      </c>
      <c r="D31" s="1250">
        <v>430</v>
      </c>
      <c r="E31" s="14">
        <v>430</v>
      </c>
      <c r="F31" s="13">
        <v>430</v>
      </c>
      <c r="G31" s="217">
        <f aca="true" t="shared" si="0" ref="G31:G36">SUM(D31:F31)</f>
        <v>1290</v>
      </c>
      <c r="H31" s="167"/>
    </row>
    <row r="32" spans="1:8" ht="15">
      <c r="A32" s="232">
        <v>3</v>
      </c>
      <c r="B32" s="234" t="s">
        <v>818</v>
      </c>
      <c r="C32" s="13">
        <v>5410</v>
      </c>
      <c r="D32" s="1251">
        <v>5230</v>
      </c>
      <c r="E32" s="13">
        <v>5410</v>
      </c>
      <c r="F32" s="13">
        <v>5410</v>
      </c>
      <c r="G32" s="217">
        <f t="shared" si="0"/>
        <v>16050</v>
      </c>
      <c r="H32" s="167"/>
    </row>
    <row r="33" spans="1:8" s="2" customFormat="1" ht="15">
      <c r="A33" s="232">
        <v>4</v>
      </c>
      <c r="B33" s="234" t="s">
        <v>545</v>
      </c>
      <c r="C33" s="13">
        <v>1500</v>
      </c>
      <c r="D33" s="1251">
        <v>1500</v>
      </c>
      <c r="E33" s="13">
        <v>1500</v>
      </c>
      <c r="F33" s="13">
        <v>3000</v>
      </c>
      <c r="G33" s="217">
        <f t="shared" si="0"/>
        <v>6000</v>
      </c>
      <c r="H33" s="223"/>
    </row>
    <row r="34" spans="1:8" ht="15">
      <c r="A34" s="232">
        <v>5</v>
      </c>
      <c r="B34" s="234" t="s">
        <v>820</v>
      </c>
      <c r="C34" s="13">
        <v>4725</v>
      </c>
      <c r="D34" s="1251">
        <v>4682</v>
      </c>
      <c r="E34" s="13">
        <v>4725</v>
      </c>
      <c r="F34" s="13">
        <v>1575</v>
      </c>
      <c r="G34" s="217">
        <f t="shared" si="0"/>
        <v>10982</v>
      </c>
      <c r="H34" s="228"/>
    </row>
    <row r="35" spans="1:9" ht="15">
      <c r="A35" s="232">
        <v>6</v>
      </c>
      <c r="B35" s="234" t="s">
        <v>443</v>
      </c>
      <c r="C35" s="13">
        <v>170880</v>
      </c>
      <c r="D35" s="1251">
        <v>0</v>
      </c>
      <c r="E35" s="13">
        <v>0</v>
      </c>
      <c r="F35" s="13">
        <v>0</v>
      </c>
      <c r="G35" s="217">
        <f t="shared" si="0"/>
        <v>0</v>
      </c>
      <c r="H35" s="228"/>
      <c r="I35" s="167"/>
    </row>
    <row r="36" spans="1:9" ht="15.75" thickBot="1">
      <c r="A36" s="1101">
        <v>7</v>
      </c>
      <c r="B36" s="1102" t="s">
        <v>711</v>
      </c>
      <c r="C36" s="1103">
        <v>22000</v>
      </c>
      <c r="D36" s="1103">
        <v>22000</v>
      </c>
      <c r="E36" s="649">
        <v>22000</v>
      </c>
      <c r="F36" s="649">
        <v>22000</v>
      </c>
      <c r="G36" s="217">
        <f t="shared" si="0"/>
        <v>66000</v>
      </c>
      <c r="H36" s="228"/>
      <c r="I36" s="167"/>
    </row>
    <row r="37" spans="1:9" ht="15.75" thickBot="1">
      <c r="A37" s="603"/>
      <c r="B37" s="604" t="s">
        <v>22</v>
      </c>
      <c r="C37" s="605">
        <f>SUM(C30:C36)</f>
        <v>214070</v>
      </c>
      <c r="D37" s="605">
        <f>SUM(D30:D36)</f>
        <v>43460</v>
      </c>
      <c r="E37" s="605">
        <f>SUM(E30:E36)</f>
        <v>43190</v>
      </c>
      <c r="F37" s="605">
        <f>SUM(F30:F36)</f>
        <v>59790</v>
      </c>
      <c r="G37" s="952">
        <f>SUM(G30:G36)</f>
        <v>146440</v>
      </c>
      <c r="H37" s="228"/>
      <c r="I37" s="167"/>
    </row>
    <row r="38" spans="1:9" s="2" customFormat="1" ht="15">
      <c r="A38" s="1"/>
      <c r="B38" s="1"/>
      <c r="C38" s="1"/>
      <c r="D38" s="1"/>
      <c r="E38" s="1"/>
      <c r="F38" s="1"/>
      <c r="G38" s="1"/>
      <c r="H38" s="228"/>
      <c r="I38" s="8"/>
    </row>
    <row r="39" ht="15">
      <c r="B39" s="800"/>
    </row>
    <row r="40" ht="15">
      <c r="B40" s="805"/>
    </row>
  </sheetData>
  <sheetProtection/>
  <mergeCells count="23">
    <mergeCell ref="G14:G15"/>
    <mergeCell ref="A20:B20"/>
    <mergeCell ref="A21:A22"/>
    <mergeCell ref="B21:B22"/>
    <mergeCell ref="C21:F21"/>
    <mergeCell ref="G21:G22"/>
    <mergeCell ref="C28:F28"/>
    <mergeCell ref="G4:G5"/>
    <mergeCell ref="C4:F4"/>
    <mergeCell ref="A10:B10"/>
    <mergeCell ref="A11:G11"/>
    <mergeCell ref="A13:B13"/>
    <mergeCell ref="G28:G29"/>
    <mergeCell ref="A14:A15"/>
    <mergeCell ref="B14:B15"/>
    <mergeCell ref="C14:F14"/>
    <mergeCell ref="A1:B1"/>
    <mergeCell ref="A3:B3"/>
    <mergeCell ref="A4:A5"/>
    <mergeCell ref="B4:B5"/>
    <mergeCell ref="A27:B27"/>
    <mergeCell ref="A28:A29"/>
    <mergeCell ref="B28:B29"/>
  </mergeCells>
  <printOptions/>
  <pageMargins left="0.35433070866141736" right="0.1968503937007874" top="0.8267716535433072" bottom="0.15748031496062992" header="0.31496062992125984" footer="0.31496062992125984"/>
  <pageSetup horizontalDpi="600" verticalDpi="600" orientation="landscape" paperSize="9" scale="88" r:id="rId1"/>
  <headerFooter>
    <oddHeader xml:space="preserve">&amp;C&amp;"Book Antiqua,Félkövér"&amp;12Kimutatás az önkormányzat többéves kihatással járó várható kötelezettségeiről&amp;R&amp;"Book Antiqua,Félkövér"17. melléklet
ezer Ft </oddHeader>
    <oddFooter>&amp;C&amp;P</oddFooter>
  </headerFooter>
  <rowBreaks count="1" manualBreakCount="1">
    <brk id="2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32.57421875" style="0" customWidth="1"/>
    <col min="2" max="2" width="22.140625" style="0" customWidth="1"/>
    <col min="3" max="3" width="13.7109375" style="0" customWidth="1"/>
    <col min="4" max="4" width="15.421875" style="0" customWidth="1"/>
    <col min="5" max="5" width="13.00390625" style="0" customWidth="1"/>
    <col min="6" max="6" width="15.8515625" style="0" customWidth="1"/>
    <col min="7" max="7" width="17.421875" style="0" customWidth="1"/>
  </cols>
  <sheetData>
    <row r="1" spans="1:7" ht="15">
      <c r="A1" s="1433" t="s">
        <v>161</v>
      </c>
      <c r="B1" s="1435" t="s">
        <v>162</v>
      </c>
      <c r="C1" s="1437" t="s">
        <v>163</v>
      </c>
      <c r="D1" s="1437"/>
      <c r="E1" s="1437" t="s">
        <v>164</v>
      </c>
      <c r="F1" s="1437"/>
      <c r="G1" s="1438" t="s">
        <v>165</v>
      </c>
    </row>
    <row r="2" spans="1:7" ht="15.75" thickBot="1">
      <c r="A2" s="1434"/>
      <c r="B2" s="1436"/>
      <c r="C2" s="236" t="s">
        <v>166</v>
      </c>
      <c r="D2" s="236" t="s">
        <v>167</v>
      </c>
      <c r="E2" s="236" t="s">
        <v>168</v>
      </c>
      <c r="F2" s="236" t="s">
        <v>167</v>
      </c>
      <c r="G2" s="1439"/>
    </row>
    <row r="3" spans="1:7" ht="16.5">
      <c r="A3" s="237" t="s">
        <v>169</v>
      </c>
      <c r="B3" s="255" t="s">
        <v>170</v>
      </c>
      <c r="C3" s="238">
        <v>100</v>
      </c>
      <c r="D3" s="239">
        <v>5365</v>
      </c>
      <c r="E3" s="238"/>
      <c r="F3" s="239"/>
      <c r="G3" s="240">
        <f>D3+F3</f>
        <v>5365</v>
      </c>
    </row>
    <row r="4" spans="1:7" ht="16.5">
      <c r="A4" s="241" t="s">
        <v>171</v>
      </c>
      <c r="B4" s="242" t="s">
        <v>170</v>
      </c>
      <c r="C4" s="243"/>
      <c r="D4" s="244">
        <v>0</v>
      </c>
      <c r="E4" s="243">
        <v>40</v>
      </c>
      <c r="F4" s="244">
        <v>15396</v>
      </c>
      <c r="G4" s="245">
        <f>D4+F4</f>
        <v>15396</v>
      </c>
    </row>
    <row r="5" spans="1:7" ht="16.5">
      <c r="A5" s="241" t="s">
        <v>172</v>
      </c>
      <c r="B5" s="242" t="s">
        <v>170</v>
      </c>
      <c r="C5" s="243">
        <v>100</v>
      </c>
      <c r="D5" s="244">
        <v>13434</v>
      </c>
      <c r="E5" s="243" t="s">
        <v>173</v>
      </c>
      <c r="F5" s="244">
        <v>5137</v>
      </c>
      <c r="G5" s="245">
        <f aca="true" t="shared" si="0" ref="G5:G12">D5+F5</f>
        <v>18571</v>
      </c>
    </row>
    <row r="6" spans="1:7" ht="16.5">
      <c r="A6" s="241" t="s">
        <v>174</v>
      </c>
      <c r="B6" s="255" t="s">
        <v>170</v>
      </c>
      <c r="C6" s="243">
        <v>0</v>
      </c>
      <c r="D6" s="244">
        <v>0</v>
      </c>
      <c r="E6" s="243">
        <v>0</v>
      </c>
      <c r="F6" s="244">
        <v>0</v>
      </c>
      <c r="G6" s="245">
        <f t="shared" si="0"/>
        <v>0</v>
      </c>
    </row>
    <row r="7" spans="1:7" ht="16.5">
      <c r="A7" s="241" t="s">
        <v>175</v>
      </c>
      <c r="B7" s="242" t="s">
        <v>630</v>
      </c>
      <c r="C7" s="243">
        <v>100</v>
      </c>
      <c r="D7" s="256">
        <v>173</v>
      </c>
      <c r="E7" s="257"/>
      <c r="F7" s="256"/>
      <c r="G7" s="245">
        <f t="shared" si="0"/>
        <v>173</v>
      </c>
    </row>
    <row r="8" spans="1:7" ht="16.5">
      <c r="A8" s="241" t="s">
        <v>176</v>
      </c>
      <c r="B8" s="242" t="s">
        <v>630</v>
      </c>
      <c r="C8" s="243">
        <v>100</v>
      </c>
      <c r="D8" s="256">
        <v>0</v>
      </c>
      <c r="E8" s="257"/>
      <c r="F8" s="256"/>
      <c r="G8" s="245">
        <f t="shared" si="0"/>
        <v>0</v>
      </c>
    </row>
    <row r="9" spans="1:7" ht="33">
      <c r="A9" s="241" t="s">
        <v>177</v>
      </c>
      <c r="B9" s="242" t="s">
        <v>178</v>
      </c>
      <c r="C9" s="243">
        <v>100</v>
      </c>
      <c r="D9" s="256">
        <v>35865</v>
      </c>
      <c r="E9" s="257" t="s">
        <v>739</v>
      </c>
      <c r="F9" s="256">
        <v>14497</v>
      </c>
      <c r="G9" s="245">
        <f t="shared" si="0"/>
        <v>50362</v>
      </c>
    </row>
    <row r="10" spans="1:7" ht="49.5">
      <c r="A10" s="246" t="s">
        <v>179</v>
      </c>
      <c r="B10" s="242"/>
      <c r="C10" s="244">
        <v>0</v>
      </c>
      <c r="D10" s="244"/>
      <c r="E10" s="257"/>
      <c r="F10" s="244"/>
      <c r="G10" s="245">
        <f t="shared" si="0"/>
        <v>0</v>
      </c>
    </row>
    <row r="11" spans="1:7" ht="33">
      <c r="A11" s="246" t="s">
        <v>180</v>
      </c>
      <c r="B11" s="247"/>
      <c r="C11" s="248"/>
      <c r="D11" s="248"/>
      <c r="E11" s="248"/>
      <c r="F11" s="248"/>
      <c r="G11" s="1167">
        <f t="shared" si="0"/>
        <v>0</v>
      </c>
    </row>
    <row r="12" spans="1:7" ht="16.5">
      <c r="A12" s="246" t="s">
        <v>631</v>
      </c>
      <c r="B12" s="247" t="s">
        <v>629</v>
      </c>
      <c r="C12" s="956">
        <v>100</v>
      </c>
      <c r="D12" s="956">
        <v>0</v>
      </c>
      <c r="E12" s="956" t="s">
        <v>993</v>
      </c>
      <c r="F12" s="956">
        <v>7375</v>
      </c>
      <c r="G12" s="245">
        <f t="shared" si="0"/>
        <v>7375</v>
      </c>
    </row>
    <row r="13" spans="1:7" ht="15.75" thickBot="1">
      <c r="A13" s="249" t="s">
        <v>22</v>
      </c>
      <c r="B13" s="1432"/>
      <c r="C13" s="1432"/>
      <c r="D13" s="1432"/>
      <c r="E13" s="1432"/>
      <c r="F13" s="1432"/>
      <c r="G13" s="431">
        <f>SUM(G3:G12)</f>
        <v>97242</v>
      </c>
    </row>
    <row r="15" spans="2:4" ht="16.5">
      <c r="B15" s="800"/>
      <c r="C15" s="94"/>
      <c r="D15" s="250"/>
    </row>
    <row r="17" ht="16.5">
      <c r="D17" s="251"/>
    </row>
    <row r="18" ht="16.5">
      <c r="D18" s="251"/>
    </row>
    <row r="19" ht="16.5">
      <c r="D19" s="251"/>
    </row>
    <row r="20" ht="12.75">
      <c r="E20" t="s">
        <v>575</v>
      </c>
    </row>
  </sheetData>
  <sheetProtection/>
  <mergeCells count="6">
    <mergeCell ref="B13:F13"/>
    <mergeCell ref="A1:A2"/>
    <mergeCell ref="B1:B2"/>
    <mergeCell ref="C1:D1"/>
    <mergeCell ref="E1:F1"/>
    <mergeCell ref="G1:G2"/>
  </mergeCells>
  <printOptions/>
  <pageMargins left="0.8267716535433072" right="0.7086614173228347" top="1.062992125984252" bottom="0.7480314960629921" header="0.31496062992125984" footer="0.31496062992125984"/>
  <pageSetup horizontalDpi="600" verticalDpi="600" orientation="landscape" paperSize="9" r:id="rId1"/>
  <headerFooter>
    <oddHeader xml:space="preserve">&amp;C&amp;"Book Antiqua,Félkövér"&amp;12Keszthely Város Önkormányzata 2018. évi közvetett támogatásai &amp;R&amp;"Book Antiqua,Félkövér"18. melléklet&amp;"Book Antiqua,Normál"
ezer Ft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9.00390625" style="0" customWidth="1"/>
    <col min="2" max="2" width="25.8515625" style="0" customWidth="1"/>
    <col min="3" max="3" width="18.28125" style="0" bestFit="1" customWidth="1"/>
    <col min="4" max="4" width="16.421875" style="0" customWidth="1"/>
    <col min="5" max="5" width="18.421875" style="0" customWidth="1"/>
    <col min="6" max="6" width="10.57421875" style="0" bestFit="1" customWidth="1"/>
  </cols>
  <sheetData>
    <row r="1" spans="1:7" ht="15" customHeight="1">
      <c r="A1" s="1442" t="s">
        <v>150</v>
      </c>
      <c r="B1" s="1444" t="s">
        <v>143</v>
      </c>
      <c r="C1" s="1444" t="s">
        <v>98</v>
      </c>
      <c r="D1" s="1444" t="s">
        <v>267</v>
      </c>
      <c r="E1" s="1446" t="s">
        <v>144</v>
      </c>
      <c r="F1" s="197"/>
      <c r="G1" s="198"/>
    </row>
    <row r="2" spans="1:7" ht="15.75" thickBot="1">
      <c r="A2" s="1443"/>
      <c r="B2" s="1445"/>
      <c r="C2" s="1445"/>
      <c r="D2" s="1445"/>
      <c r="E2" s="1447"/>
      <c r="F2" s="197"/>
      <c r="G2" s="199"/>
    </row>
    <row r="3" spans="1:7" ht="20.25" customHeight="1">
      <c r="A3" s="934">
        <v>1</v>
      </c>
      <c r="B3" s="935" t="s">
        <v>94</v>
      </c>
      <c r="C3" s="1191">
        <v>877</v>
      </c>
      <c r="D3" s="936">
        <v>6</v>
      </c>
      <c r="E3" s="937">
        <f>C3-D3</f>
        <v>871</v>
      </c>
      <c r="F3" s="203"/>
      <c r="G3" s="177"/>
    </row>
    <row r="4" spans="1:7" ht="33">
      <c r="A4" s="938">
        <v>2</v>
      </c>
      <c r="B4" s="939" t="s">
        <v>102</v>
      </c>
      <c r="C4" s="942">
        <v>181715</v>
      </c>
      <c r="D4" s="940">
        <v>181715</v>
      </c>
      <c r="E4" s="941">
        <f aca="true" t="shared" si="0" ref="E4:E12">C4-D4</f>
        <v>0</v>
      </c>
      <c r="F4" s="203"/>
      <c r="G4" s="177"/>
    </row>
    <row r="5" spans="1:7" ht="18.75" customHeight="1">
      <c r="A5" s="938">
        <v>3</v>
      </c>
      <c r="B5" s="939" t="s">
        <v>101</v>
      </c>
      <c r="C5" s="942">
        <v>71522</v>
      </c>
      <c r="D5" s="940">
        <v>71522</v>
      </c>
      <c r="E5" s="941">
        <f t="shared" si="0"/>
        <v>0</v>
      </c>
      <c r="F5" s="203"/>
      <c r="G5" s="177"/>
    </row>
    <row r="6" spans="1:7" ht="18" customHeight="1">
      <c r="A6" s="938">
        <v>4</v>
      </c>
      <c r="B6" s="939" t="s">
        <v>145</v>
      </c>
      <c r="C6" s="942">
        <v>34696</v>
      </c>
      <c r="D6" s="942">
        <v>34044</v>
      </c>
      <c r="E6" s="941">
        <f t="shared" si="0"/>
        <v>652</v>
      </c>
      <c r="F6" s="203"/>
      <c r="G6" s="177"/>
    </row>
    <row r="7" spans="1:7" ht="49.5">
      <c r="A7" s="934">
        <v>5</v>
      </c>
      <c r="B7" s="943" t="s">
        <v>146</v>
      </c>
      <c r="C7" s="1191">
        <v>585</v>
      </c>
      <c r="D7" s="942">
        <v>585</v>
      </c>
      <c r="E7" s="941">
        <f t="shared" si="0"/>
        <v>0</v>
      </c>
      <c r="F7" s="177"/>
      <c r="G7" s="177"/>
    </row>
    <row r="8" spans="1:7" ht="33">
      <c r="A8" s="938">
        <v>6</v>
      </c>
      <c r="B8" s="939" t="s">
        <v>147</v>
      </c>
      <c r="C8" s="942">
        <v>86811</v>
      </c>
      <c r="D8" s="942">
        <v>86811</v>
      </c>
      <c r="E8" s="941">
        <f t="shared" si="0"/>
        <v>0</v>
      </c>
      <c r="F8" s="177"/>
      <c r="G8" s="177"/>
    </row>
    <row r="9" spans="1:7" ht="33">
      <c r="A9" s="944">
        <v>7</v>
      </c>
      <c r="B9" s="945" t="s">
        <v>71</v>
      </c>
      <c r="C9" s="1192">
        <v>2151</v>
      </c>
      <c r="D9" s="940">
        <v>1844</v>
      </c>
      <c r="E9" s="941">
        <f t="shared" si="0"/>
        <v>307</v>
      </c>
      <c r="F9" s="177"/>
      <c r="G9" s="177"/>
    </row>
    <row r="10" spans="1:7" ht="33">
      <c r="A10" s="944">
        <v>8</v>
      </c>
      <c r="B10" s="945" t="s">
        <v>537</v>
      </c>
      <c r="C10" s="1192">
        <v>21056</v>
      </c>
      <c r="D10" s="940">
        <v>20159</v>
      </c>
      <c r="E10" s="941">
        <f t="shared" si="0"/>
        <v>897</v>
      </c>
      <c r="F10" s="177"/>
      <c r="G10" s="177"/>
    </row>
    <row r="11" spans="1:6" ht="33">
      <c r="A11" s="938">
        <v>9</v>
      </c>
      <c r="B11" s="946" t="s">
        <v>448</v>
      </c>
      <c r="C11" s="942">
        <v>8038</v>
      </c>
      <c r="D11" s="940">
        <v>168</v>
      </c>
      <c r="E11" s="941">
        <f t="shared" si="0"/>
        <v>7870</v>
      </c>
      <c r="F11" s="177"/>
    </row>
    <row r="12" spans="1:6" ht="33.75" customHeight="1" thickBot="1">
      <c r="A12" s="944">
        <v>10</v>
      </c>
      <c r="B12" s="947" t="s">
        <v>148</v>
      </c>
      <c r="C12" s="1192">
        <v>3519721</v>
      </c>
      <c r="D12" s="948">
        <v>3033950</v>
      </c>
      <c r="E12" s="941">
        <f t="shared" si="0"/>
        <v>485771</v>
      </c>
      <c r="F12" s="204"/>
    </row>
    <row r="13" spans="1:9" ht="30" customHeight="1" thickBot="1">
      <c r="A13" s="1440" t="s">
        <v>149</v>
      </c>
      <c r="B13" s="1441"/>
      <c r="C13" s="1193">
        <f>SUM(C3:C12)</f>
        <v>3927172</v>
      </c>
      <c r="D13" s="949">
        <f>SUM(D3:D12)</f>
        <v>3430804</v>
      </c>
      <c r="E13" s="950">
        <f>SUM(E3:E12)</f>
        <v>496368</v>
      </c>
      <c r="F13" s="205"/>
      <c r="G13" s="205"/>
      <c r="H13" s="205"/>
      <c r="I13" s="205"/>
    </row>
    <row r="14" spans="1:9" ht="13.5">
      <c r="A14" s="206"/>
      <c r="B14" s="177"/>
      <c r="C14" s="207"/>
      <c r="D14" s="200"/>
      <c r="E14" s="177"/>
      <c r="F14" s="177"/>
      <c r="G14" s="177"/>
      <c r="H14" s="177"/>
      <c r="I14" s="177"/>
    </row>
    <row r="15" spans="1:9" ht="13.5">
      <c r="A15" s="206"/>
      <c r="B15" s="177"/>
      <c r="C15" s="200"/>
      <c r="D15" s="200"/>
      <c r="E15" s="202"/>
      <c r="F15" s="177"/>
      <c r="G15" s="177"/>
      <c r="H15" s="177"/>
      <c r="I15" s="177"/>
    </row>
    <row r="16" spans="1:9" ht="15">
      <c r="A16" s="206"/>
      <c r="B16" s="177"/>
      <c r="C16" s="200"/>
      <c r="D16" s="208"/>
      <c r="E16" s="202"/>
      <c r="F16" s="177"/>
      <c r="G16" s="177"/>
      <c r="H16" s="177"/>
      <c r="I16" s="177"/>
    </row>
    <row r="17" spans="1:9" ht="13.5">
      <c r="A17" s="201"/>
      <c r="B17" s="177"/>
      <c r="C17" s="200"/>
      <c r="D17" s="200"/>
      <c r="E17" s="200"/>
      <c r="F17" s="177"/>
      <c r="G17" s="177"/>
      <c r="H17" s="177"/>
      <c r="I17" s="177"/>
    </row>
    <row r="18" spans="1:9" ht="13.5">
      <c r="A18" s="201"/>
      <c r="B18" s="177"/>
      <c r="C18" s="200"/>
      <c r="D18" s="200"/>
      <c r="E18" s="202"/>
      <c r="F18" s="177"/>
      <c r="G18" s="177"/>
      <c r="H18" s="177"/>
      <c r="I18" s="177"/>
    </row>
    <row r="19" spans="1:9" ht="13.5">
      <c r="A19" s="201"/>
      <c r="B19" s="177"/>
      <c r="C19" s="200"/>
      <c r="D19" s="200"/>
      <c r="E19" s="177"/>
      <c r="F19" s="177"/>
      <c r="G19" s="177"/>
      <c r="H19" s="177"/>
      <c r="I19" s="177"/>
    </row>
    <row r="20" spans="1:9" ht="13.5">
      <c r="A20" s="201"/>
      <c r="B20" s="177"/>
      <c r="C20" s="200"/>
      <c r="D20" s="200"/>
      <c r="E20" s="177"/>
      <c r="F20" s="177"/>
      <c r="G20" s="177"/>
      <c r="H20" s="177"/>
      <c r="I20" s="177"/>
    </row>
  </sheetData>
  <sheetProtection/>
  <mergeCells count="6">
    <mergeCell ref="A13:B13"/>
    <mergeCell ref="A1:A2"/>
    <mergeCell ref="D1:D2"/>
    <mergeCell ref="E1:E2"/>
    <mergeCell ref="B1:B2"/>
    <mergeCell ref="C1:C2"/>
  </mergeCells>
  <printOptions/>
  <pageMargins left="0.6692913385826772" right="0.35433070866141736" top="1.141732283464567" bottom="0.35433070866141736" header="0.51" footer="0.31496062992125984"/>
  <pageSetup horizontalDpi="600" verticalDpi="600" orientation="portrait" paperSize="9" r:id="rId1"/>
  <headerFooter>
    <oddHeader>&amp;C&amp;"Book Antiqua,Félkövér"&amp;12Kimutatás az Önkormányzat 
2018. évi költségvetési maradványáról &amp;R&amp;"Book Antiqua,Félkövér"19. melléklet
eFt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40.140625" style="23" customWidth="1"/>
    <col min="2" max="2" width="11.140625" style="22" bestFit="1" customWidth="1"/>
    <col min="3" max="3" width="11.00390625" style="22" customWidth="1"/>
    <col min="4" max="4" width="11.140625" style="22" bestFit="1" customWidth="1"/>
    <col min="5" max="5" width="38.8515625" style="22" customWidth="1"/>
    <col min="6" max="6" width="12.28125" style="24" bestFit="1" customWidth="1"/>
    <col min="7" max="7" width="11.7109375" style="24" customWidth="1"/>
    <col min="8" max="8" width="12.28125" style="22" bestFit="1" customWidth="1"/>
    <col min="9" max="16384" width="9.140625" style="22" customWidth="1"/>
  </cols>
  <sheetData>
    <row r="1" spans="1:9" ht="30.75" thickBot="1">
      <c r="A1" s="315" t="s">
        <v>26</v>
      </c>
      <c r="B1" s="316" t="s">
        <v>181</v>
      </c>
      <c r="C1" s="316" t="s">
        <v>86</v>
      </c>
      <c r="D1" s="316" t="s">
        <v>182</v>
      </c>
      <c r="E1" s="316" t="s">
        <v>27</v>
      </c>
      <c r="F1" s="334" t="s">
        <v>181</v>
      </c>
      <c r="G1" s="316" t="s">
        <v>86</v>
      </c>
      <c r="H1" s="322" t="s">
        <v>182</v>
      </c>
      <c r="I1"/>
    </row>
    <row r="2" spans="1:9" ht="15">
      <c r="A2" s="957" t="s">
        <v>28</v>
      </c>
      <c r="B2" s="958"/>
      <c r="C2" s="958"/>
      <c r="D2" s="958"/>
      <c r="E2" s="959" t="s">
        <v>29</v>
      </c>
      <c r="F2" s="960"/>
      <c r="G2" s="961"/>
      <c r="H2" s="962"/>
      <c r="I2"/>
    </row>
    <row r="3" spans="1:9" ht="13.5">
      <c r="A3" s="317" t="s">
        <v>37</v>
      </c>
      <c r="B3" s="323">
        <v>1224830</v>
      </c>
      <c r="C3" s="323">
        <v>1224830</v>
      </c>
      <c r="D3" s="708">
        <v>1322916</v>
      </c>
      <c r="E3" s="323" t="s">
        <v>30</v>
      </c>
      <c r="F3" s="335">
        <v>1302129</v>
      </c>
      <c r="G3" s="335">
        <v>1523975</v>
      </c>
      <c r="H3" s="345">
        <v>1349817</v>
      </c>
      <c r="I3"/>
    </row>
    <row r="4" spans="1:9" ht="13.5">
      <c r="A4" s="318" t="s">
        <v>457</v>
      </c>
      <c r="B4" s="324">
        <v>1128892</v>
      </c>
      <c r="C4" s="324">
        <v>1289907</v>
      </c>
      <c r="D4" s="708">
        <v>1289907</v>
      </c>
      <c r="E4" s="324" t="s">
        <v>70</v>
      </c>
      <c r="F4" s="335">
        <v>274094</v>
      </c>
      <c r="G4" s="339">
        <v>320339</v>
      </c>
      <c r="H4" s="345">
        <v>281927</v>
      </c>
      <c r="I4"/>
    </row>
    <row r="5" spans="1:9" ht="13.5">
      <c r="A5" s="318" t="s">
        <v>100</v>
      </c>
      <c r="B5" s="324">
        <v>663955</v>
      </c>
      <c r="C5" s="324">
        <v>695605</v>
      </c>
      <c r="D5" s="708">
        <v>667427</v>
      </c>
      <c r="E5" s="324" t="s">
        <v>39</v>
      </c>
      <c r="F5" s="335">
        <v>1345535</v>
      </c>
      <c r="G5" s="339">
        <v>1583791</v>
      </c>
      <c r="H5" s="345">
        <v>1255181</v>
      </c>
      <c r="I5"/>
    </row>
    <row r="6" spans="1:9" ht="13.5">
      <c r="A6" s="318" t="s">
        <v>458</v>
      </c>
      <c r="B6" s="324">
        <v>232141</v>
      </c>
      <c r="C6" s="324">
        <v>572222</v>
      </c>
      <c r="D6" s="708">
        <v>541038</v>
      </c>
      <c r="E6" s="324" t="s">
        <v>551</v>
      </c>
      <c r="F6" s="335">
        <v>85229</v>
      </c>
      <c r="G6" s="339">
        <v>97094</v>
      </c>
      <c r="H6" s="345">
        <v>96408</v>
      </c>
      <c r="I6"/>
    </row>
    <row r="7" spans="1:9" ht="13.5">
      <c r="A7" s="318" t="s">
        <v>462</v>
      </c>
      <c r="B7" s="324">
        <v>8284</v>
      </c>
      <c r="C7" s="324">
        <v>11035</v>
      </c>
      <c r="D7" s="323">
        <v>10135</v>
      </c>
      <c r="E7" s="324" t="s">
        <v>550</v>
      </c>
      <c r="F7" s="335">
        <v>136579</v>
      </c>
      <c r="G7" s="339">
        <v>252143</v>
      </c>
      <c r="H7" s="345">
        <v>227550</v>
      </c>
      <c r="I7"/>
    </row>
    <row r="8" spans="1:9" ht="13.5">
      <c r="A8" s="318" t="s">
        <v>463</v>
      </c>
      <c r="B8" s="325">
        <v>64824</v>
      </c>
      <c r="C8" s="325">
        <v>64824</v>
      </c>
      <c r="D8" s="323">
        <v>49324</v>
      </c>
      <c r="E8" s="324" t="s">
        <v>459</v>
      </c>
      <c r="F8" s="335">
        <v>21150</v>
      </c>
      <c r="G8" s="339">
        <v>23915</v>
      </c>
      <c r="H8" s="345">
        <v>19475</v>
      </c>
      <c r="I8"/>
    </row>
    <row r="9" spans="1:9" ht="13.5">
      <c r="A9" s="318" t="s">
        <v>414</v>
      </c>
      <c r="B9" s="324">
        <v>3848</v>
      </c>
      <c r="C9" s="324">
        <v>15884</v>
      </c>
      <c r="D9" s="323">
        <v>15884</v>
      </c>
      <c r="E9" s="324" t="s">
        <v>460</v>
      </c>
      <c r="F9" s="335">
        <v>76263</v>
      </c>
      <c r="G9" s="339">
        <v>17849</v>
      </c>
      <c r="H9" s="345">
        <v>0</v>
      </c>
      <c r="I9"/>
    </row>
    <row r="10" spans="1:9" ht="13.5">
      <c r="A10" s="318" t="s">
        <v>38</v>
      </c>
      <c r="B10" s="324">
        <v>0</v>
      </c>
      <c r="C10" s="324">
        <v>0</v>
      </c>
      <c r="D10" s="323"/>
      <c r="E10" s="324" t="s">
        <v>461</v>
      </c>
      <c r="F10" s="335"/>
      <c r="G10" s="339">
        <v>0</v>
      </c>
      <c r="H10" s="345"/>
      <c r="I10"/>
    </row>
    <row r="11" spans="1:9" ht="27">
      <c r="A11" s="318" t="s">
        <v>192</v>
      </c>
      <c r="B11" s="324">
        <v>0</v>
      </c>
      <c r="C11" s="324">
        <v>48904</v>
      </c>
      <c r="D11" s="323">
        <v>48904</v>
      </c>
      <c r="E11" s="324" t="s">
        <v>632</v>
      </c>
      <c r="F11" s="335">
        <v>38550</v>
      </c>
      <c r="G11" s="339">
        <v>87454</v>
      </c>
      <c r="H11" s="345">
        <v>45035</v>
      </c>
      <c r="I11"/>
    </row>
    <row r="12" spans="1:9" ht="15">
      <c r="A12" s="806" t="s">
        <v>33</v>
      </c>
      <c r="B12" s="326">
        <f>SUM(B3:B11)</f>
        <v>3326774</v>
      </c>
      <c r="C12" s="326">
        <f>SUM(C3:C11)</f>
        <v>3923211</v>
      </c>
      <c r="D12" s="326">
        <f>SUM(D3:D11)</f>
        <v>3945535</v>
      </c>
      <c r="E12" s="327" t="s">
        <v>31</v>
      </c>
      <c r="F12" s="336">
        <f>SUM(F3:F11)</f>
        <v>3279529</v>
      </c>
      <c r="G12" s="336">
        <f>SUM(G3:G11)</f>
        <v>3906560</v>
      </c>
      <c r="H12" s="328">
        <f>SUM(H3:H11)</f>
        <v>3275393</v>
      </c>
      <c r="I12"/>
    </row>
    <row r="13" spans="1:9" ht="12.75">
      <c r="A13" s="330"/>
      <c r="B13" s="331"/>
      <c r="C13" s="331"/>
      <c r="D13" s="331"/>
      <c r="E13" s="963"/>
      <c r="F13" s="331"/>
      <c r="G13" s="331"/>
      <c r="H13" s="964"/>
      <c r="I13"/>
    </row>
    <row r="14" spans="1:9" ht="15">
      <c r="A14" s="332" t="s">
        <v>34</v>
      </c>
      <c r="B14" s="324"/>
      <c r="C14" s="324"/>
      <c r="D14" s="324"/>
      <c r="E14" s="329" t="s">
        <v>32</v>
      </c>
      <c r="F14" s="337"/>
      <c r="G14" s="340"/>
      <c r="H14" s="341"/>
      <c r="I14"/>
    </row>
    <row r="15" spans="1:9" ht="13.5">
      <c r="A15" s="447" t="s">
        <v>413</v>
      </c>
      <c r="B15" s="325">
        <v>325683</v>
      </c>
      <c r="C15" s="325">
        <v>325683</v>
      </c>
      <c r="D15" s="325">
        <v>77574</v>
      </c>
      <c r="E15" s="324" t="s">
        <v>89</v>
      </c>
      <c r="F15" s="335">
        <v>3267804</v>
      </c>
      <c r="G15" s="339">
        <v>3587187</v>
      </c>
      <c r="H15" s="345">
        <v>490659</v>
      </c>
      <c r="I15" s="75"/>
    </row>
    <row r="16" spans="1:9" ht="13.5">
      <c r="A16" s="124" t="s">
        <v>552</v>
      </c>
      <c r="B16" s="325">
        <v>0</v>
      </c>
      <c r="C16" s="325">
        <v>14760</v>
      </c>
      <c r="D16" s="325">
        <v>14760</v>
      </c>
      <c r="E16" s="324" t="s">
        <v>73</v>
      </c>
      <c r="F16" s="335">
        <v>659712</v>
      </c>
      <c r="G16" s="339">
        <v>662861</v>
      </c>
      <c r="H16" s="345">
        <v>405394</v>
      </c>
      <c r="I16" s="75"/>
    </row>
    <row r="17" spans="1:9" ht="13.5">
      <c r="A17" s="318" t="s">
        <v>553</v>
      </c>
      <c r="B17" s="324">
        <v>118596</v>
      </c>
      <c r="C17" s="324">
        <v>381766</v>
      </c>
      <c r="D17" s="324">
        <v>375964</v>
      </c>
      <c r="E17" s="324" t="s">
        <v>549</v>
      </c>
      <c r="F17" s="335">
        <v>3000</v>
      </c>
      <c r="G17" s="339">
        <v>84847</v>
      </c>
      <c r="H17" s="345">
        <v>84847</v>
      </c>
      <c r="I17" s="75"/>
    </row>
    <row r="18" spans="1:9" ht="13.5">
      <c r="A18" s="318" t="s">
        <v>467</v>
      </c>
      <c r="B18" s="324"/>
      <c r="C18" s="324">
        <v>0</v>
      </c>
      <c r="D18" s="325">
        <v>0</v>
      </c>
      <c r="E18" s="324" t="s">
        <v>547</v>
      </c>
      <c r="F18" s="335">
        <v>16555</v>
      </c>
      <c r="G18" s="339">
        <v>23164</v>
      </c>
      <c r="H18" s="345">
        <v>11555</v>
      </c>
      <c r="I18" s="75"/>
    </row>
    <row r="19" spans="1:8" ht="13.5">
      <c r="A19" s="318" t="s">
        <v>464</v>
      </c>
      <c r="B19" s="324">
        <v>1000</v>
      </c>
      <c r="C19" s="324">
        <v>1000</v>
      </c>
      <c r="D19" s="325">
        <v>1145</v>
      </c>
      <c r="E19" s="325" t="s">
        <v>548</v>
      </c>
      <c r="F19" s="335">
        <v>324459</v>
      </c>
      <c r="G19" s="339">
        <v>161842</v>
      </c>
      <c r="H19" s="345">
        <v>0</v>
      </c>
    </row>
    <row r="20" spans="1:8" ht="13.5">
      <c r="A20" s="318" t="s">
        <v>465</v>
      </c>
      <c r="B20" s="324">
        <v>3779006</v>
      </c>
      <c r="C20" s="324">
        <v>3780041</v>
      </c>
      <c r="D20" s="325">
        <v>3780041</v>
      </c>
      <c r="E20" s="324" t="s">
        <v>546</v>
      </c>
      <c r="F20" s="338"/>
      <c r="G20" s="339"/>
      <c r="H20" s="345">
        <v>0</v>
      </c>
    </row>
    <row r="21" spans="1:8" ht="13.5">
      <c r="A21" s="318" t="s">
        <v>466</v>
      </c>
      <c r="B21" s="324">
        <v>0</v>
      </c>
      <c r="C21" s="324">
        <v>0</v>
      </c>
      <c r="D21" s="325">
        <v>0</v>
      </c>
      <c r="E21" s="319" t="s">
        <v>468</v>
      </c>
      <c r="F21" s="338"/>
      <c r="G21" s="339">
        <v>0</v>
      </c>
      <c r="H21" s="345">
        <v>0</v>
      </c>
    </row>
    <row r="22" spans="1:8" ht="15.75" thickBot="1">
      <c r="A22" s="342" t="s">
        <v>80</v>
      </c>
      <c r="B22" s="343">
        <f>SUM(B15:B21)</f>
        <v>4224285</v>
      </c>
      <c r="C22" s="343">
        <f>SUM(C15:C21)</f>
        <v>4503250</v>
      </c>
      <c r="D22" s="343">
        <f>SUM(D15:D21)</f>
        <v>4249484</v>
      </c>
      <c r="E22" s="344" t="s">
        <v>35</v>
      </c>
      <c r="F22" s="624">
        <f>SUM(F15:F21)</f>
        <v>4271530</v>
      </c>
      <c r="G22" s="624">
        <f>SUM(G15:G21)</f>
        <v>4519901</v>
      </c>
      <c r="H22" s="101">
        <f>SUM(H15:H21)</f>
        <v>992455</v>
      </c>
    </row>
    <row r="23" spans="1:8" ht="15.75" thickBot="1">
      <c r="A23" s="315" t="s">
        <v>36</v>
      </c>
      <c r="B23" s="320">
        <f>B12+B22</f>
        <v>7551059</v>
      </c>
      <c r="C23" s="320">
        <f>C12+C22</f>
        <v>8426461</v>
      </c>
      <c r="D23" s="320">
        <f>D12+D22</f>
        <v>8195019</v>
      </c>
      <c r="E23" s="321" t="s">
        <v>36</v>
      </c>
      <c r="F23" s="333">
        <f>F12+F22</f>
        <v>7551059</v>
      </c>
      <c r="G23" s="333">
        <f>G12+G22</f>
        <v>8426461</v>
      </c>
      <c r="H23" s="346">
        <f>H12+H22</f>
        <v>4267848</v>
      </c>
    </row>
    <row r="24" spans="1:8" ht="15">
      <c r="A24"/>
      <c r="B24"/>
      <c r="C24"/>
      <c r="D24"/>
      <c r="E24" s="95"/>
      <c r="F24" s="96"/>
      <c r="G24"/>
      <c r="H24"/>
    </row>
    <row r="25" spans="5:6" ht="15">
      <c r="E25" s="95"/>
      <c r="F25" s="96"/>
    </row>
    <row r="26" ht="15">
      <c r="A26" s="800"/>
    </row>
    <row r="32" ht="12.75">
      <c r="F32" s="24" t="s">
        <v>529</v>
      </c>
    </row>
  </sheetData>
  <sheetProtection/>
  <printOptions/>
  <pageMargins left="0.36" right="0.15748031496062992" top="1.141732283464567" bottom="0.7480314960629921" header="0.31496062992125984" footer="0.31496062992125984"/>
  <pageSetup horizontalDpi="600" verticalDpi="600" orientation="landscape" paperSize="9" scale="95" r:id="rId1"/>
  <headerFooter>
    <oddHeader>&amp;C&amp;"Book Antiqua,Félkövér"&amp;11Keszthely Város Önkormányzata
költségvetési mérlege közgazdasági tagolásban
2018. év&amp;R&amp;"Book Antiqua,Félkövér"2. melléklet
ezer Ft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D4" sqref="D4:E4"/>
    </sheetView>
  </sheetViews>
  <sheetFormatPr defaultColWidth="9.140625" defaultRowHeight="12.75"/>
  <cols>
    <col min="1" max="1" width="6.28125" style="0" customWidth="1"/>
    <col min="2" max="2" width="40.140625" style="0" customWidth="1"/>
    <col min="3" max="3" width="26.421875" style="0" customWidth="1"/>
    <col min="4" max="4" width="45.00390625" style="0" customWidth="1"/>
    <col min="5" max="5" width="13.8515625" style="0" customWidth="1"/>
    <col min="6" max="6" width="13.00390625" style="0" customWidth="1"/>
  </cols>
  <sheetData>
    <row r="1" spans="1:7" ht="30.75" thickBot="1">
      <c r="A1" s="182" t="s">
        <v>13</v>
      </c>
      <c r="B1" s="178" t="s">
        <v>114</v>
      </c>
      <c r="C1" s="178" t="s">
        <v>115</v>
      </c>
      <c r="D1" s="1448" t="s">
        <v>116</v>
      </c>
      <c r="E1" s="1449"/>
      <c r="F1" s="183" t="s">
        <v>117</v>
      </c>
      <c r="G1" s="184"/>
    </row>
    <row r="2" spans="1:7" ht="15">
      <c r="A2" s="1450" t="s">
        <v>118</v>
      </c>
      <c r="B2" s="1451"/>
      <c r="C2" s="1451"/>
      <c r="D2" s="1451"/>
      <c r="E2" s="1451"/>
      <c r="F2" s="1452"/>
      <c r="G2" s="177"/>
    </row>
    <row r="3" spans="1:7" ht="33">
      <c r="A3" s="185">
        <v>1</v>
      </c>
      <c r="B3" s="186" t="s">
        <v>119</v>
      </c>
      <c r="C3" s="186" t="s">
        <v>120</v>
      </c>
      <c r="D3" s="1453"/>
      <c r="E3" s="1454"/>
      <c r="F3" s="187">
        <v>256560</v>
      </c>
      <c r="G3" s="177"/>
    </row>
    <row r="4" spans="1:7" ht="33">
      <c r="A4" s="185">
        <v>2</v>
      </c>
      <c r="B4" s="195" t="s">
        <v>121</v>
      </c>
      <c r="C4" s="186" t="s">
        <v>122</v>
      </c>
      <c r="D4" s="1453"/>
      <c r="E4" s="1454"/>
      <c r="F4" s="187">
        <v>15477</v>
      </c>
      <c r="G4" s="177"/>
    </row>
    <row r="5" spans="1:7" ht="36" customHeight="1">
      <c r="A5" s="185">
        <v>3</v>
      </c>
      <c r="B5" s="186" t="s">
        <v>527</v>
      </c>
      <c r="C5" s="186" t="s">
        <v>123</v>
      </c>
      <c r="D5" s="1453"/>
      <c r="E5" s="1454"/>
      <c r="F5" s="187">
        <v>75115</v>
      </c>
      <c r="G5" s="177"/>
    </row>
    <row r="6" spans="1:7" ht="36" customHeight="1">
      <c r="A6" s="185">
        <v>4</v>
      </c>
      <c r="B6" s="186" t="s">
        <v>621</v>
      </c>
      <c r="C6" s="186" t="s">
        <v>622</v>
      </c>
      <c r="D6" s="1458"/>
      <c r="E6" s="1458"/>
      <c r="F6" s="187">
        <v>28010</v>
      </c>
      <c r="G6" s="177"/>
    </row>
    <row r="7" spans="1:7" ht="16.5">
      <c r="A7" s="1479"/>
      <c r="B7" s="1480"/>
      <c r="C7" s="1480"/>
      <c r="D7" s="1480"/>
      <c r="E7" s="1480"/>
      <c r="F7" s="1481"/>
      <c r="G7" s="177"/>
    </row>
    <row r="8" spans="1:7" ht="15">
      <c r="A8" s="1461" t="s">
        <v>124</v>
      </c>
      <c r="B8" s="1462"/>
      <c r="C8" s="1462"/>
      <c r="D8" s="1462"/>
      <c r="E8" s="1462"/>
      <c r="F8" s="1463"/>
      <c r="G8" s="177"/>
    </row>
    <row r="9" spans="1:7" ht="16.5">
      <c r="A9" s="181">
        <v>1</v>
      </c>
      <c r="B9" s="180" t="s">
        <v>125</v>
      </c>
      <c r="C9" s="180" t="s">
        <v>120</v>
      </c>
      <c r="D9" s="1459"/>
      <c r="E9" s="1460"/>
      <c r="F9" s="188">
        <v>1530</v>
      </c>
      <c r="G9" s="179"/>
    </row>
    <row r="10" spans="1:7" ht="16.5">
      <c r="A10" s="1455"/>
      <c r="B10" s="1456"/>
      <c r="C10" s="1456"/>
      <c r="D10" s="1456"/>
      <c r="E10" s="1456"/>
      <c r="F10" s="1457"/>
      <c r="G10" s="179"/>
    </row>
    <row r="11" spans="1:7" ht="16.5">
      <c r="A11" s="1461" t="s">
        <v>126</v>
      </c>
      <c r="B11" s="1462"/>
      <c r="C11" s="1462"/>
      <c r="D11" s="1462"/>
      <c r="E11" s="1462"/>
      <c r="F11" s="1463"/>
      <c r="G11" s="179"/>
    </row>
    <row r="12" spans="1:7" ht="33">
      <c r="A12" s="185">
        <v>1</v>
      </c>
      <c r="B12" s="186" t="s">
        <v>127</v>
      </c>
      <c r="C12" s="186" t="s">
        <v>128</v>
      </c>
      <c r="D12" s="1453"/>
      <c r="E12" s="1454"/>
      <c r="F12" s="187">
        <v>1800</v>
      </c>
      <c r="G12" s="179"/>
    </row>
    <row r="13" spans="1:7" ht="16.5">
      <c r="A13" s="1455"/>
      <c r="B13" s="1456"/>
      <c r="C13" s="1456"/>
      <c r="D13" s="1456"/>
      <c r="E13" s="1456"/>
      <c r="F13" s="1457"/>
      <c r="G13" s="177"/>
    </row>
    <row r="14" spans="1:7" ht="15">
      <c r="A14" s="1464" t="s">
        <v>129</v>
      </c>
      <c r="B14" s="1465"/>
      <c r="C14" s="1465"/>
      <c r="D14" s="1465"/>
      <c r="E14" s="1466"/>
      <c r="F14" s="1467"/>
      <c r="G14" s="177"/>
    </row>
    <row r="15" spans="1:7" ht="16.5">
      <c r="A15" s="1488">
        <v>1</v>
      </c>
      <c r="B15" s="1468" t="s">
        <v>130</v>
      </c>
      <c r="C15" s="1468" t="s">
        <v>131</v>
      </c>
      <c r="D15" s="189" t="s">
        <v>132</v>
      </c>
      <c r="E15" s="190">
        <v>100</v>
      </c>
      <c r="F15" s="1471">
        <v>8000</v>
      </c>
      <c r="G15" s="177"/>
    </row>
    <row r="16" spans="1:7" ht="16.5">
      <c r="A16" s="1489"/>
      <c r="B16" s="1469"/>
      <c r="C16" s="1469"/>
      <c r="D16" s="189" t="s">
        <v>133</v>
      </c>
      <c r="E16" s="190">
        <v>7000</v>
      </c>
      <c r="F16" s="1472"/>
      <c r="G16" s="177"/>
    </row>
    <row r="17" spans="1:7" ht="16.5">
      <c r="A17" s="1490"/>
      <c r="B17" s="1470"/>
      <c r="C17" s="1470"/>
      <c r="D17" s="189" t="s">
        <v>134</v>
      </c>
      <c r="E17" s="190">
        <v>900</v>
      </c>
      <c r="F17" s="1473"/>
      <c r="G17" s="177"/>
    </row>
    <row r="18" spans="1:7" ht="16.5">
      <c r="A18" s="1477">
        <v>2</v>
      </c>
      <c r="B18" s="1486" t="s">
        <v>135</v>
      </c>
      <c r="C18" s="1486" t="s">
        <v>136</v>
      </c>
      <c r="D18" s="189" t="s">
        <v>137</v>
      </c>
      <c r="E18" s="190">
        <v>215580</v>
      </c>
      <c r="F18" s="1471">
        <v>510740</v>
      </c>
      <c r="G18" s="177"/>
    </row>
    <row r="19" spans="1:7" ht="16.5">
      <c r="A19" s="1478"/>
      <c r="B19" s="1487"/>
      <c r="C19" s="1487"/>
      <c r="D19" s="189" t="s">
        <v>142</v>
      </c>
      <c r="E19" s="190">
        <v>276240</v>
      </c>
      <c r="F19" s="1473"/>
      <c r="G19" s="177"/>
    </row>
    <row r="20" spans="1:7" ht="16.5">
      <c r="A20" s="176">
        <v>3</v>
      </c>
      <c r="B20" s="191" t="s">
        <v>138</v>
      </c>
      <c r="C20" s="192" t="s">
        <v>139</v>
      </c>
      <c r="D20" s="189" t="s">
        <v>140</v>
      </c>
      <c r="E20" s="189"/>
      <c r="F20" s="187">
        <v>8950</v>
      </c>
      <c r="G20" s="177"/>
    </row>
    <row r="21" spans="1:7" ht="17.25" thickBot="1">
      <c r="A21" s="1474"/>
      <c r="B21" s="1475"/>
      <c r="C21" s="1475"/>
      <c r="D21" s="1475"/>
      <c r="E21" s="1475"/>
      <c r="F21" s="1476"/>
      <c r="G21" s="177"/>
    </row>
    <row r="22" spans="1:7" ht="15.75" thickBot="1">
      <c r="A22" s="1482" t="s">
        <v>141</v>
      </c>
      <c r="B22" s="1483"/>
      <c r="C22" s="1483"/>
      <c r="D22" s="1484"/>
      <c r="E22" s="1485"/>
      <c r="F22" s="193">
        <f>F3+F4+F5+F6+F9+F12+F15+F18+F20</f>
        <v>906182</v>
      </c>
      <c r="G22" s="177"/>
    </row>
    <row r="23" spans="1:7" ht="15">
      <c r="A23" s="177"/>
      <c r="B23" s="177"/>
      <c r="C23" s="194"/>
      <c r="D23" s="194"/>
      <c r="E23" s="194"/>
      <c r="F23" s="177"/>
      <c r="G23" s="177"/>
    </row>
    <row r="24" ht="15">
      <c r="B24" s="800"/>
    </row>
  </sheetData>
  <sheetProtection/>
  <mergeCells count="25">
    <mergeCell ref="A21:F21"/>
    <mergeCell ref="A18:A19"/>
    <mergeCell ref="A7:F7"/>
    <mergeCell ref="A8:F8"/>
    <mergeCell ref="A22:C22"/>
    <mergeCell ref="D22:E22"/>
    <mergeCell ref="B18:B19"/>
    <mergeCell ref="C18:C19"/>
    <mergeCell ref="F18:F19"/>
    <mergeCell ref="A15:A17"/>
    <mergeCell ref="D12:E12"/>
    <mergeCell ref="D9:E9"/>
    <mergeCell ref="A11:F11"/>
    <mergeCell ref="A13:F13"/>
    <mergeCell ref="A14:F14"/>
    <mergeCell ref="B15:B17"/>
    <mergeCell ref="C15:C17"/>
    <mergeCell ref="F15:F17"/>
    <mergeCell ref="D1:E1"/>
    <mergeCell ref="A2:F2"/>
    <mergeCell ref="D3:E3"/>
    <mergeCell ref="A10:F10"/>
    <mergeCell ref="D4:E4"/>
    <mergeCell ref="D5:E5"/>
    <mergeCell ref="D6:E6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&amp;C&amp;"Book Antiqua,Félkövér"&amp;11Részesedések 
2018. év.&amp;R&amp;"Book Antiqua,Félkövér"&amp;11 20.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22">
      <selection activeCell="D28" sqref="D28"/>
    </sheetView>
  </sheetViews>
  <sheetFormatPr defaultColWidth="9.140625" defaultRowHeight="12.75"/>
  <cols>
    <col min="1" max="1" width="3.8515625" style="4" customWidth="1"/>
    <col min="2" max="2" width="59.28125" style="3" customWidth="1"/>
    <col min="3" max="3" width="17.8515625" style="3" customWidth="1"/>
    <col min="4" max="4" width="14.00390625" style="3" customWidth="1"/>
    <col min="5" max="5" width="14.140625" style="3" customWidth="1"/>
    <col min="6" max="6" width="12.28125" style="3" bestFit="1" customWidth="1"/>
    <col min="7" max="7" width="12.57421875" style="3" customWidth="1"/>
    <col min="8" max="8" width="12.421875" style="3" customWidth="1"/>
    <col min="9" max="9" width="14.140625" style="3" bestFit="1" customWidth="1"/>
    <col min="10" max="16384" width="9.140625" style="3" customWidth="1"/>
  </cols>
  <sheetData>
    <row r="1" spans="1:9" ht="36" customHeight="1">
      <c r="A1" s="448"/>
      <c r="B1" s="1503" t="s">
        <v>449</v>
      </c>
      <c r="C1" s="1503"/>
      <c r="D1" s="1503"/>
      <c r="E1" s="1503"/>
      <c r="F1" s="1503"/>
      <c r="G1" s="1503"/>
      <c r="H1" s="1503"/>
      <c r="I1" s="1503"/>
    </row>
    <row r="2" spans="1:9" ht="17.25" thickBot="1">
      <c r="A2" s="448"/>
      <c r="B2" s="432"/>
      <c r="C2" s="432"/>
      <c r="D2" s="432"/>
      <c r="E2" s="432"/>
      <c r="F2" s="432"/>
      <c r="G2" s="432"/>
      <c r="H2" s="432"/>
      <c r="I2" s="432"/>
    </row>
    <row r="3" spans="1:9" s="18" customFormat="1" ht="16.5" customHeight="1">
      <c r="A3" s="1491" t="s">
        <v>13</v>
      </c>
      <c r="B3" s="1494" t="s">
        <v>14</v>
      </c>
      <c r="C3" s="1497" t="s">
        <v>268</v>
      </c>
      <c r="D3" s="1504" t="s">
        <v>949</v>
      </c>
      <c r="E3" s="1504"/>
      <c r="F3" s="1504"/>
      <c r="G3" s="1504"/>
      <c r="H3" s="1504"/>
      <c r="I3" s="1505"/>
    </row>
    <row r="4" spans="1:9" s="18" customFormat="1" ht="18" customHeight="1">
      <c r="A4" s="1492"/>
      <c r="B4" s="1495"/>
      <c r="C4" s="1498"/>
      <c r="D4" s="1500" t="s">
        <v>450</v>
      </c>
      <c r="E4" s="1501"/>
      <c r="F4" s="1495"/>
      <c r="G4" s="1500" t="s">
        <v>269</v>
      </c>
      <c r="H4" s="1501"/>
      <c r="I4" s="1502"/>
    </row>
    <row r="5" spans="1:9" s="18" customFormat="1" ht="30.75" customHeight="1" thickBot="1">
      <c r="A5" s="1493"/>
      <c r="B5" s="1496"/>
      <c r="C5" s="1499"/>
      <c r="D5" s="1258" t="s">
        <v>181</v>
      </c>
      <c r="E5" s="1258" t="s">
        <v>86</v>
      </c>
      <c r="F5" s="1258" t="s">
        <v>182</v>
      </c>
      <c r="G5" s="1258" t="s">
        <v>181</v>
      </c>
      <c r="H5" s="1258" t="s">
        <v>86</v>
      </c>
      <c r="I5" s="734" t="s">
        <v>182</v>
      </c>
    </row>
    <row r="6" spans="1:9" ht="33">
      <c r="A6" s="1164" t="s">
        <v>391</v>
      </c>
      <c r="B6" s="1155" t="s">
        <v>950</v>
      </c>
      <c r="C6" s="1156" t="s">
        <v>951</v>
      </c>
      <c r="D6" s="1165">
        <v>11000</v>
      </c>
      <c r="E6" s="1262">
        <v>11000</v>
      </c>
      <c r="F6" s="1263">
        <v>2460</v>
      </c>
      <c r="G6" s="1177"/>
      <c r="H6" s="1169"/>
      <c r="I6" s="1166"/>
    </row>
    <row r="7" spans="1:9" ht="49.5">
      <c r="A7" s="732" t="s">
        <v>393</v>
      </c>
      <c r="B7" s="1157" t="s">
        <v>952</v>
      </c>
      <c r="C7" s="998" t="s">
        <v>676</v>
      </c>
      <c r="D7" s="733">
        <v>135406</v>
      </c>
      <c r="E7" s="1170">
        <v>171437</v>
      </c>
      <c r="F7" s="1181">
        <v>133296</v>
      </c>
      <c r="G7" s="1178"/>
      <c r="H7" s="1170"/>
      <c r="I7" s="735"/>
    </row>
    <row r="8" spans="1:9" ht="49.5">
      <c r="A8" s="732" t="s">
        <v>395</v>
      </c>
      <c r="B8" s="1157" t="s">
        <v>677</v>
      </c>
      <c r="C8" s="998" t="s">
        <v>678</v>
      </c>
      <c r="D8" s="733">
        <v>69592</v>
      </c>
      <c r="E8" s="1170">
        <v>69592</v>
      </c>
      <c r="F8" s="1181">
        <v>6502</v>
      </c>
      <c r="G8" s="1178"/>
      <c r="H8" s="1170"/>
      <c r="I8" s="735"/>
    </row>
    <row r="9" spans="1:9" ht="49.5">
      <c r="A9" s="732" t="s">
        <v>396</v>
      </c>
      <c r="B9" s="1157" t="s">
        <v>953</v>
      </c>
      <c r="C9" s="998" t="s">
        <v>679</v>
      </c>
      <c r="D9" s="733">
        <v>238904</v>
      </c>
      <c r="E9" s="1170">
        <v>254905</v>
      </c>
      <c r="F9" s="1181">
        <v>10504</v>
      </c>
      <c r="G9" s="1178"/>
      <c r="H9" s="1170"/>
      <c r="I9" s="735"/>
    </row>
    <row r="10" spans="1:9" ht="49.5">
      <c r="A10" s="732" t="s">
        <v>397</v>
      </c>
      <c r="B10" s="1157" t="s">
        <v>954</v>
      </c>
      <c r="C10" s="998" t="s">
        <v>680</v>
      </c>
      <c r="D10" s="733">
        <v>135846</v>
      </c>
      <c r="E10" s="1170">
        <v>136436</v>
      </c>
      <c r="F10" s="1181">
        <v>11548</v>
      </c>
      <c r="G10" s="1178"/>
      <c r="H10" s="1170"/>
      <c r="I10" s="735"/>
    </row>
    <row r="11" spans="1:9" ht="49.5">
      <c r="A11" s="732" t="s">
        <v>399</v>
      </c>
      <c r="B11" s="1157" t="s">
        <v>955</v>
      </c>
      <c r="C11" s="998" t="s">
        <v>681</v>
      </c>
      <c r="D11" s="733">
        <v>298223</v>
      </c>
      <c r="E11" s="1170">
        <v>298223</v>
      </c>
      <c r="F11" s="1181">
        <v>16194</v>
      </c>
      <c r="G11" s="1178"/>
      <c r="H11" s="1170"/>
      <c r="I11" s="735"/>
    </row>
    <row r="12" spans="1:9" ht="33">
      <c r="A12" s="732" t="s">
        <v>401</v>
      </c>
      <c r="B12" s="1157" t="s">
        <v>682</v>
      </c>
      <c r="C12" s="998" t="s">
        <v>683</v>
      </c>
      <c r="D12" s="733">
        <v>864000</v>
      </c>
      <c r="E12" s="1170">
        <v>909254</v>
      </c>
      <c r="F12" s="1181">
        <v>57807</v>
      </c>
      <c r="G12" s="1178"/>
      <c r="H12" s="1171"/>
      <c r="I12" s="735"/>
    </row>
    <row r="13" spans="1:9" ht="33">
      <c r="A13" s="732" t="s">
        <v>403</v>
      </c>
      <c r="B13" s="1157" t="s">
        <v>956</v>
      </c>
      <c r="C13" s="1158" t="s">
        <v>957</v>
      </c>
      <c r="D13" s="733">
        <v>90000</v>
      </c>
      <c r="E13" s="1170">
        <v>62843</v>
      </c>
      <c r="F13" s="1181">
        <v>15462</v>
      </c>
      <c r="G13" s="1178">
        <v>90000</v>
      </c>
      <c r="H13" s="1172">
        <v>62843</v>
      </c>
      <c r="I13" s="735">
        <v>62843</v>
      </c>
    </row>
    <row r="14" spans="1:9" ht="66">
      <c r="A14" s="732" t="s">
        <v>405</v>
      </c>
      <c r="B14" s="1157" t="s">
        <v>958</v>
      </c>
      <c r="C14" s="998" t="s">
        <v>684</v>
      </c>
      <c r="D14" s="733">
        <v>110529</v>
      </c>
      <c r="E14" s="1170">
        <v>139600</v>
      </c>
      <c r="F14" s="1181">
        <v>137688</v>
      </c>
      <c r="G14" s="1178"/>
      <c r="H14" s="1170"/>
      <c r="I14" s="735"/>
    </row>
    <row r="15" spans="1:9" ht="50.25" thickBot="1">
      <c r="A15" s="1264" t="s">
        <v>297</v>
      </c>
      <c r="B15" s="1265" t="s">
        <v>959</v>
      </c>
      <c r="C15" s="1266" t="s">
        <v>685</v>
      </c>
      <c r="D15" s="1267">
        <v>79317</v>
      </c>
      <c r="E15" s="1268">
        <v>3925</v>
      </c>
      <c r="F15" s="1269">
        <v>3844</v>
      </c>
      <c r="G15" s="1270"/>
      <c r="H15" s="1271"/>
      <c r="I15" s="1272"/>
    </row>
    <row r="16" spans="1:9" ht="33">
      <c r="A16" s="1164" t="s">
        <v>299</v>
      </c>
      <c r="B16" s="1273" t="s">
        <v>960</v>
      </c>
      <c r="C16" s="1274" t="s">
        <v>686</v>
      </c>
      <c r="D16" s="1165">
        <v>59881</v>
      </c>
      <c r="E16" s="1262">
        <v>78661</v>
      </c>
      <c r="F16" s="1263">
        <v>77916</v>
      </c>
      <c r="G16" s="1177"/>
      <c r="H16" s="1262"/>
      <c r="I16" s="1166"/>
    </row>
    <row r="17" spans="1:9" ht="33">
      <c r="A17" s="732" t="s">
        <v>301</v>
      </c>
      <c r="B17" s="1159" t="s">
        <v>961</v>
      </c>
      <c r="C17" s="998" t="s">
        <v>687</v>
      </c>
      <c r="D17" s="733">
        <v>120000</v>
      </c>
      <c r="E17" s="1170">
        <v>120000</v>
      </c>
      <c r="F17" s="1181">
        <v>1868</v>
      </c>
      <c r="G17" s="1178"/>
      <c r="H17" s="1170"/>
      <c r="I17" s="735"/>
    </row>
    <row r="18" spans="1:9" ht="16.5">
      <c r="A18" s="732" t="s">
        <v>303</v>
      </c>
      <c r="B18" s="1157" t="s">
        <v>962</v>
      </c>
      <c r="C18" s="242" t="s">
        <v>688</v>
      </c>
      <c r="D18" s="733">
        <v>1000000</v>
      </c>
      <c r="E18" s="1170">
        <v>1001702</v>
      </c>
      <c r="F18" s="1181">
        <v>47279</v>
      </c>
      <c r="G18" s="1178"/>
      <c r="H18" s="1170"/>
      <c r="I18" s="1167"/>
    </row>
    <row r="19" spans="1:9" s="18" customFormat="1" ht="36" customHeight="1">
      <c r="A19" s="732" t="s">
        <v>305</v>
      </c>
      <c r="B19" s="1157" t="s">
        <v>963</v>
      </c>
      <c r="C19" s="998" t="s">
        <v>964</v>
      </c>
      <c r="D19" s="733">
        <v>203057</v>
      </c>
      <c r="E19" s="1170">
        <v>203057</v>
      </c>
      <c r="F19" s="1181">
        <v>5015</v>
      </c>
      <c r="G19" s="1179"/>
      <c r="H19" s="1170"/>
      <c r="I19" s="1168"/>
    </row>
    <row r="20" spans="1:9" ht="33">
      <c r="A20" s="732" t="s">
        <v>307</v>
      </c>
      <c r="B20" s="1157" t="s">
        <v>965</v>
      </c>
      <c r="C20" s="1160" t="s">
        <v>966</v>
      </c>
      <c r="D20" s="733">
        <v>3302</v>
      </c>
      <c r="E20" s="1170">
        <v>3302</v>
      </c>
      <c r="F20" s="1170">
        <v>3302</v>
      </c>
      <c r="G20" s="1188">
        <v>6604</v>
      </c>
      <c r="H20" s="1170">
        <v>6604</v>
      </c>
      <c r="I20" s="1257">
        <v>6604</v>
      </c>
    </row>
    <row r="21" spans="1:9" ht="66">
      <c r="A21" s="732" t="s">
        <v>309</v>
      </c>
      <c r="B21" s="1157" t="s">
        <v>967</v>
      </c>
      <c r="C21" s="998" t="s">
        <v>968</v>
      </c>
      <c r="D21" s="733">
        <v>28596</v>
      </c>
      <c r="E21" s="1170">
        <v>28596</v>
      </c>
      <c r="F21" s="733">
        <v>20691</v>
      </c>
      <c r="G21" s="1189">
        <v>28596</v>
      </c>
      <c r="H21" s="1170">
        <v>28596</v>
      </c>
      <c r="I21" s="1257">
        <v>22805</v>
      </c>
    </row>
    <row r="22" spans="1:9" ht="66">
      <c r="A22" s="732" t="s">
        <v>311</v>
      </c>
      <c r="B22" s="1157" t="s">
        <v>969</v>
      </c>
      <c r="C22" s="998" t="s">
        <v>968</v>
      </c>
      <c r="D22" s="733"/>
      <c r="E22" s="1170">
        <v>94347</v>
      </c>
      <c r="F22" s="1170">
        <v>5378</v>
      </c>
      <c r="G22" s="1190"/>
      <c r="H22" s="1173">
        <v>94347</v>
      </c>
      <c r="I22" s="1257">
        <v>94346</v>
      </c>
    </row>
    <row r="23" spans="1:9" ht="66">
      <c r="A23" s="732" t="s">
        <v>313</v>
      </c>
      <c r="B23" s="1157" t="s">
        <v>970</v>
      </c>
      <c r="C23" s="998" t="s">
        <v>968</v>
      </c>
      <c r="D23" s="733"/>
      <c r="E23" s="1170">
        <v>101403</v>
      </c>
      <c r="F23" s="1170">
        <v>17292</v>
      </c>
      <c r="G23" s="1190"/>
      <c r="H23" s="1173">
        <v>101403</v>
      </c>
      <c r="I23" s="1257">
        <v>101403</v>
      </c>
    </row>
    <row r="24" spans="1:9" ht="49.5">
      <c r="A24" s="732" t="s">
        <v>314</v>
      </c>
      <c r="B24" s="1157" t="s">
        <v>971</v>
      </c>
      <c r="C24" s="998" t="s">
        <v>981</v>
      </c>
      <c r="D24" s="733">
        <v>48627</v>
      </c>
      <c r="E24" s="1170">
        <v>48627</v>
      </c>
      <c r="F24" s="1170">
        <v>21839</v>
      </c>
      <c r="G24" s="1190">
        <v>48627</v>
      </c>
      <c r="H24" s="1173">
        <v>48627</v>
      </c>
      <c r="I24" s="1257">
        <v>48627</v>
      </c>
    </row>
    <row r="25" spans="1:9" ht="49.5">
      <c r="A25" s="732" t="s">
        <v>315</v>
      </c>
      <c r="B25" s="1157" t="s">
        <v>972</v>
      </c>
      <c r="C25" s="998" t="s">
        <v>973</v>
      </c>
      <c r="D25" s="733">
        <v>5000</v>
      </c>
      <c r="E25" s="1170">
        <v>135325</v>
      </c>
      <c r="F25" s="1170">
        <v>5461</v>
      </c>
      <c r="G25" s="1190"/>
      <c r="H25" s="1173">
        <v>129818</v>
      </c>
      <c r="I25" s="1257">
        <v>129818</v>
      </c>
    </row>
    <row r="26" spans="1:9" ht="33">
      <c r="A26" s="732" t="s">
        <v>316</v>
      </c>
      <c r="B26" s="1157" t="s">
        <v>974</v>
      </c>
      <c r="C26" s="998"/>
      <c r="D26" s="733">
        <v>5000</v>
      </c>
      <c r="E26" s="1170">
        <v>8500</v>
      </c>
      <c r="F26" s="1170">
        <v>858</v>
      </c>
      <c r="G26" s="1180"/>
      <c r="H26" s="1170"/>
      <c r="I26" s="1257"/>
    </row>
    <row r="27" spans="1:9" ht="33.75" thickBot="1">
      <c r="A27" s="1264" t="s">
        <v>317</v>
      </c>
      <c r="B27" s="1275" t="s">
        <v>975</v>
      </c>
      <c r="C27" s="1276" t="s">
        <v>976</v>
      </c>
      <c r="D27" s="1267"/>
      <c r="E27" s="1277">
        <v>63819</v>
      </c>
      <c r="F27" s="1268">
        <v>15774</v>
      </c>
      <c r="G27" s="1278"/>
      <c r="H27" s="1277">
        <v>63819</v>
      </c>
      <c r="I27" s="1279">
        <v>63819</v>
      </c>
    </row>
    <row r="28" spans="1:9" ht="33">
      <c r="A28" s="1164" t="s">
        <v>319</v>
      </c>
      <c r="B28" s="1280" t="s">
        <v>977</v>
      </c>
      <c r="C28" s="1281" t="s">
        <v>976</v>
      </c>
      <c r="D28" s="1165"/>
      <c r="E28" s="1282">
        <v>27649</v>
      </c>
      <c r="F28" s="1262">
        <v>7506</v>
      </c>
      <c r="G28" s="1283"/>
      <c r="H28" s="1284">
        <v>27649</v>
      </c>
      <c r="I28" s="1285">
        <v>27649</v>
      </c>
    </row>
    <row r="29" spans="1:9" ht="49.5">
      <c r="A29" s="732" t="s">
        <v>321</v>
      </c>
      <c r="B29" s="1162" t="s">
        <v>978</v>
      </c>
      <c r="C29" s="1163"/>
      <c r="D29" s="733"/>
      <c r="E29" s="1176">
        <v>79748</v>
      </c>
      <c r="F29" s="1170">
        <v>38763</v>
      </c>
      <c r="G29" s="1180"/>
      <c r="H29" s="1174">
        <v>79748</v>
      </c>
      <c r="I29" s="1257">
        <v>79748</v>
      </c>
    </row>
    <row r="30" spans="1:9" ht="33">
      <c r="A30" s="732" t="s">
        <v>323</v>
      </c>
      <c r="B30" s="71" t="s">
        <v>979</v>
      </c>
      <c r="C30" s="1161"/>
      <c r="D30" s="733"/>
      <c r="E30" s="1176">
        <v>62510</v>
      </c>
      <c r="F30" s="1170">
        <v>3619</v>
      </c>
      <c r="G30" s="1180"/>
      <c r="H30" s="1175">
        <v>60000</v>
      </c>
      <c r="I30" s="1257">
        <v>60000</v>
      </c>
    </row>
    <row r="31" spans="1:9" ht="17.25" thickBot="1">
      <c r="A31" s="999" t="s">
        <v>325</v>
      </c>
      <c r="B31" s="1162" t="s">
        <v>980</v>
      </c>
      <c r="C31" s="1183"/>
      <c r="D31" s="1000"/>
      <c r="E31" s="1182">
        <v>25000</v>
      </c>
      <c r="F31" s="1170">
        <v>12652</v>
      </c>
      <c r="G31" s="1184"/>
      <c r="H31" s="1175">
        <v>25000</v>
      </c>
      <c r="I31" s="1257">
        <v>25000</v>
      </c>
    </row>
    <row r="32" spans="1:9" ht="17.25" thickBot="1">
      <c r="A32" s="1185"/>
      <c r="B32" s="1186" t="s">
        <v>528</v>
      </c>
      <c r="C32" s="1186"/>
      <c r="D32" s="1187">
        <f aca="true" t="shared" si="0" ref="D32:I32">SUM(D6:D31)</f>
        <v>3506280</v>
      </c>
      <c r="E32" s="1187">
        <f t="shared" si="0"/>
        <v>4139461</v>
      </c>
      <c r="F32" s="1187">
        <f t="shared" si="0"/>
        <v>680518</v>
      </c>
      <c r="G32" s="1187">
        <f t="shared" si="0"/>
        <v>173827</v>
      </c>
      <c r="H32" s="1187">
        <f t="shared" si="0"/>
        <v>728454</v>
      </c>
      <c r="I32" s="1261">
        <f t="shared" si="0"/>
        <v>722662</v>
      </c>
    </row>
  </sheetData>
  <sheetProtection/>
  <mergeCells count="7">
    <mergeCell ref="A3:A5"/>
    <mergeCell ref="B3:B5"/>
    <mergeCell ref="C3:C5"/>
    <mergeCell ref="D4:F4"/>
    <mergeCell ref="G4:I4"/>
    <mergeCell ref="B1:I1"/>
    <mergeCell ref="D3:I3"/>
  </mergeCells>
  <printOptions/>
  <pageMargins left="0.2755905511811024" right="0.2362204724409449" top="0.5118110236220472" bottom="0.3937007874015748" header="0.15748031496062992" footer="0.15748031496062992"/>
  <pageSetup horizontalDpi="600" verticalDpi="600" orientation="landscape" paperSize="9" scale="90" r:id="rId1"/>
  <headerFooter>
    <oddHeader>&amp;R&amp;"Book Antiqua,Félkövér"21. melléklet
ezer Ft</oddHead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40">
      <selection activeCell="D73" sqref="D73"/>
    </sheetView>
  </sheetViews>
  <sheetFormatPr defaultColWidth="9.140625" defaultRowHeight="12.75"/>
  <cols>
    <col min="1" max="1" width="55.00390625" style="0" customWidth="1"/>
    <col min="2" max="2" width="4.57421875" style="0" customWidth="1"/>
    <col min="3" max="3" width="15.28125" style="0" customWidth="1"/>
    <col min="4" max="4" width="15.7109375" style="0" customWidth="1"/>
    <col min="5" max="5" width="10.140625" style="0" bestFit="1" customWidth="1"/>
  </cols>
  <sheetData>
    <row r="1" spans="1:4" ht="51.75" customHeight="1">
      <c r="A1" s="1507" t="s">
        <v>716</v>
      </c>
      <c r="B1" s="1508"/>
      <c r="C1" s="1508"/>
      <c r="D1" s="1508"/>
    </row>
    <row r="2" spans="1:4" ht="15" thickBot="1">
      <c r="A2" s="511"/>
      <c r="B2" s="511"/>
      <c r="C2" s="1509" t="s">
        <v>270</v>
      </c>
      <c r="D2" s="1509"/>
    </row>
    <row r="3" spans="1:4" ht="12.75" customHeight="1">
      <c r="A3" s="1510" t="s">
        <v>271</v>
      </c>
      <c r="B3" s="1513" t="s">
        <v>150</v>
      </c>
      <c r="C3" s="1516" t="s">
        <v>272</v>
      </c>
      <c r="D3" s="1518" t="s">
        <v>273</v>
      </c>
    </row>
    <row r="4" spans="1:4" ht="12.75" customHeight="1">
      <c r="A4" s="1511"/>
      <c r="B4" s="1514"/>
      <c r="C4" s="1517"/>
      <c r="D4" s="1519"/>
    </row>
    <row r="5" spans="1:4" ht="12.75" customHeight="1">
      <c r="A5" s="1512"/>
      <c r="B5" s="1515"/>
      <c r="C5" s="1520" t="s">
        <v>105</v>
      </c>
      <c r="D5" s="1521"/>
    </row>
    <row r="6" spans="1:4" ht="13.5" thickBot="1">
      <c r="A6" s="512" t="s">
        <v>274</v>
      </c>
      <c r="B6" s="513" t="s">
        <v>275</v>
      </c>
      <c r="C6" s="513" t="s">
        <v>276</v>
      </c>
      <c r="D6" s="514" t="s">
        <v>277</v>
      </c>
    </row>
    <row r="7" spans="1:5" ht="15">
      <c r="A7" s="515" t="s">
        <v>278</v>
      </c>
      <c r="B7" s="516" t="s">
        <v>279</v>
      </c>
      <c r="C7" s="737">
        <v>143750</v>
      </c>
      <c r="D7" s="738">
        <v>8094</v>
      </c>
      <c r="E7" s="717"/>
    </row>
    <row r="8" spans="1:5" ht="15">
      <c r="A8" s="498" t="s">
        <v>280</v>
      </c>
      <c r="B8" s="501" t="s">
        <v>281</v>
      </c>
      <c r="C8" s="739">
        <f>C9+C14+C19+C24+C25</f>
        <v>36863669</v>
      </c>
      <c r="D8" s="739">
        <f>D9+D14+D19+D24+D25</f>
        <v>32727835</v>
      </c>
      <c r="E8" s="717"/>
    </row>
    <row r="9" spans="1:5" ht="15">
      <c r="A9" s="498" t="s">
        <v>282</v>
      </c>
      <c r="B9" s="501" t="s">
        <v>283</v>
      </c>
      <c r="C9" s="739">
        <f>SUM(C10:C13)</f>
        <v>34872341</v>
      </c>
      <c r="D9" s="739">
        <f>SUM(D10:D13)</f>
        <v>31656075</v>
      </c>
      <c r="E9" s="717"/>
    </row>
    <row r="10" spans="1:4" ht="13.5">
      <c r="A10" s="517" t="s">
        <v>284</v>
      </c>
      <c r="B10" s="501" t="s">
        <v>285</v>
      </c>
      <c r="C10" s="742">
        <v>23434727</v>
      </c>
      <c r="D10" s="743">
        <v>21589791</v>
      </c>
    </row>
    <row r="11" spans="1:4" ht="28.5" customHeight="1">
      <c r="A11" s="517" t="s">
        <v>286</v>
      </c>
      <c r="B11" s="501" t="s">
        <v>287</v>
      </c>
      <c r="C11" s="742">
        <v>0</v>
      </c>
      <c r="D11" s="743">
        <v>0</v>
      </c>
    </row>
    <row r="12" spans="1:4" ht="14.25" customHeight="1">
      <c r="A12" s="517" t="s">
        <v>288</v>
      </c>
      <c r="B12" s="501" t="s">
        <v>289</v>
      </c>
      <c r="C12" s="742">
        <v>4739813</v>
      </c>
      <c r="D12" s="743">
        <v>3951025</v>
      </c>
    </row>
    <row r="13" spans="1:4" ht="13.5">
      <c r="A13" s="517" t="s">
        <v>290</v>
      </c>
      <c r="B13" s="501" t="s">
        <v>291</v>
      </c>
      <c r="C13" s="742">
        <v>6697801</v>
      </c>
      <c r="D13" s="743">
        <v>6115259</v>
      </c>
    </row>
    <row r="14" spans="1:4" ht="13.5">
      <c r="A14" s="498" t="s">
        <v>292</v>
      </c>
      <c r="B14" s="501" t="s">
        <v>293</v>
      </c>
      <c r="C14" s="744">
        <f>SUM(C15:C18)</f>
        <v>1264836</v>
      </c>
      <c r="D14" s="744">
        <f>SUM(D15:D18)</f>
        <v>345268</v>
      </c>
    </row>
    <row r="15" spans="1:4" ht="13.5">
      <c r="A15" s="517" t="s">
        <v>294</v>
      </c>
      <c r="B15" s="501" t="s">
        <v>295</v>
      </c>
      <c r="C15" s="742">
        <v>72192</v>
      </c>
      <c r="D15" s="743">
        <v>18889</v>
      </c>
    </row>
    <row r="16" spans="1:4" ht="27">
      <c r="A16" s="517" t="s">
        <v>296</v>
      </c>
      <c r="B16" s="501" t="s">
        <v>297</v>
      </c>
      <c r="C16" s="742"/>
      <c r="D16" s="743"/>
    </row>
    <row r="17" spans="1:4" ht="13.5">
      <c r="A17" s="517" t="s">
        <v>298</v>
      </c>
      <c r="B17" s="501" t="s">
        <v>299</v>
      </c>
      <c r="C17" s="742">
        <v>1058288</v>
      </c>
      <c r="D17" s="743">
        <v>300893</v>
      </c>
    </row>
    <row r="18" spans="1:4" ht="13.5">
      <c r="A18" s="517" t="s">
        <v>300</v>
      </c>
      <c r="B18" s="501" t="s">
        <v>301</v>
      </c>
      <c r="C18" s="742">
        <v>134356</v>
      </c>
      <c r="D18" s="743">
        <v>25486</v>
      </c>
    </row>
    <row r="19" spans="1:4" ht="13.5">
      <c r="A19" s="498" t="s">
        <v>302</v>
      </c>
      <c r="B19" s="501" t="s">
        <v>303</v>
      </c>
      <c r="C19" s="746">
        <v>0</v>
      </c>
      <c r="D19" s="747">
        <v>0</v>
      </c>
    </row>
    <row r="20" spans="1:4" ht="13.5">
      <c r="A20" s="517" t="s">
        <v>304</v>
      </c>
      <c r="B20" s="501" t="s">
        <v>305</v>
      </c>
      <c r="C20" s="742"/>
      <c r="D20" s="743"/>
    </row>
    <row r="21" spans="1:4" ht="13.5">
      <c r="A21" s="517" t="s">
        <v>306</v>
      </c>
      <c r="B21" s="501" t="s">
        <v>307</v>
      </c>
      <c r="C21" s="742"/>
      <c r="D21" s="743"/>
    </row>
    <row r="22" spans="1:4" ht="13.5">
      <c r="A22" s="517" t="s">
        <v>308</v>
      </c>
      <c r="B22" s="501" t="s">
        <v>309</v>
      </c>
      <c r="C22" s="742"/>
      <c r="D22" s="743"/>
    </row>
    <row r="23" spans="1:4" ht="13.5">
      <c r="A23" s="517" t="s">
        <v>310</v>
      </c>
      <c r="B23" s="501" t="s">
        <v>311</v>
      </c>
      <c r="C23" s="742"/>
      <c r="D23" s="748"/>
    </row>
    <row r="24" spans="1:4" ht="13.5">
      <c r="A24" s="498" t="s">
        <v>312</v>
      </c>
      <c r="B24" s="501" t="s">
        <v>313</v>
      </c>
      <c r="C24" s="744">
        <v>726492</v>
      </c>
      <c r="D24" s="745">
        <v>726492</v>
      </c>
    </row>
    <row r="25" spans="1:4" ht="13.5">
      <c r="A25" s="498" t="s">
        <v>318</v>
      </c>
      <c r="B25" s="501" t="s">
        <v>319</v>
      </c>
      <c r="C25" s="746">
        <v>0</v>
      </c>
      <c r="D25" s="747">
        <v>0</v>
      </c>
    </row>
    <row r="26" spans="1:4" ht="13.5">
      <c r="A26" s="517" t="s">
        <v>320</v>
      </c>
      <c r="B26" s="501" t="s">
        <v>321</v>
      </c>
      <c r="C26" s="742"/>
      <c r="D26" s="743"/>
    </row>
    <row r="27" spans="1:4" ht="27">
      <c r="A27" s="517" t="s">
        <v>322</v>
      </c>
      <c r="B27" s="501" t="s">
        <v>323</v>
      </c>
      <c r="C27" s="742"/>
      <c r="D27" s="743"/>
    </row>
    <row r="28" spans="1:4" ht="13.5">
      <c r="A28" s="517" t="s">
        <v>324</v>
      </c>
      <c r="B28" s="501" t="s">
        <v>325</v>
      </c>
      <c r="C28" s="742"/>
      <c r="D28" s="743"/>
    </row>
    <row r="29" spans="1:4" ht="13.5">
      <c r="A29" s="517" t="s">
        <v>326</v>
      </c>
      <c r="B29" s="501" t="s">
        <v>327</v>
      </c>
      <c r="C29" s="742"/>
      <c r="D29" s="743"/>
    </row>
    <row r="30" spans="1:4" ht="15">
      <c r="A30" s="498" t="s">
        <v>328</v>
      </c>
      <c r="B30" s="501" t="s">
        <v>329</v>
      </c>
      <c r="C30" s="954">
        <f>C31+C36+C41</f>
        <v>906182</v>
      </c>
      <c r="D30" s="954">
        <f>D31+D36+D41</f>
        <v>906182</v>
      </c>
    </row>
    <row r="31" spans="1:4" ht="15">
      <c r="A31" s="498" t="s">
        <v>330</v>
      </c>
      <c r="B31" s="501" t="s">
        <v>331</v>
      </c>
      <c r="C31" s="954">
        <f>SUM(C32:C35)</f>
        <v>906182</v>
      </c>
      <c r="D31" s="955">
        <f>SUM(D32:D35)</f>
        <v>906182</v>
      </c>
    </row>
    <row r="32" spans="1:4" ht="13.5">
      <c r="A32" s="517" t="s">
        <v>332</v>
      </c>
      <c r="B32" s="501" t="s">
        <v>333</v>
      </c>
      <c r="C32" s="742">
        <v>0</v>
      </c>
      <c r="D32" s="743">
        <v>0</v>
      </c>
    </row>
    <row r="33" spans="1:4" ht="13.5">
      <c r="A33" s="517" t="s">
        <v>334</v>
      </c>
      <c r="B33" s="501" t="s">
        <v>335</v>
      </c>
      <c r="C33" s="742"/>
      <c r="D33" s="743"/>
    </row>
    <row r="34" spans="1:4" ht="13.5">
      <c r="A34" s="517" t="s">
        <v>336</v>
      </c>
      <c r="B34" s="501" t="s">
        <v>337</v>
      </c>
      <c r="C34" s="742">
        <v>842415</v>
      </c>
      <c r="D34" s="743">
        <v>842415</v>
      </c>
    </row>
    <row r="35" spans="1:4" ht="13.5">
      <c r="A35" s="517" t="s">
        <v>338</v>
      </c>
      <c r="B35" s="501" t="s">
        <v>339</v>
      </c>
      <c r="C35" s="742">
        <v>63767</v>
      </c>
      <c r="D35" s="743">
        <v>63767</v>
      </c>
    </row>
    <row r="36" spans="1:4" ht="13.5">
      <c r="A36" s="498" t="s">
        <v>340</v>
      </c>
      <c r="B36" s="501" t="s">
        <v>341</v>
      </c>
      <c r="C36" s="746">
        <v>0</v>
      </c>
      <c r="D36" s="747">
        <v>0</v>
      </c>
    </row>
    <row r="37" spans="1:4" ht="13.5">
      <c r="A37" s="517" t="s">
        <v>342</v>
      </c>
      <c r="B37" s="501" t="s">
        <v>343</v>
      </c>
      <c r="C37" s="742"/>
      <c r="D37" s="743"/>
    </row>
    <row r="38" spans="1:4" ht="27">
      <c r="A38" s="517" t="s">
        <v>344</v>
      </c>
      <c r="B38" s="501" t="s">
        <v>345</v>
      </c>
      <c r="C38" s="742"/>
      <c r="D38" s="743"/>
    </row>
    <row r="39" spans="1:4" ht="27">
      <c r="A39" s="517" t="s">
        <v>346</v>
      </c>
      <c r="B39" s="501" t="s">
        <v>347</v>
      </c>
      <c r="C39" s="742"/>
      <c r="D39" s="743"/>
    </row>
    <row r="40" spans="1:4" ht="13.5">
      <c r="A40" s="517" t="s">
        <v>348</v>
      </c>
      <c r="B40" s="501" t="s">
        <v>349</v>
      </c>
      <c r="C40" s="742"/>
      <c r="D40" s="743"/>
    </row>
    <row r="41" spans="1:4" ht="13.5">
      <c r="A41" s="498" t="s">
        <v>350</v>
      </c>
      <c r="B41" s="501" t="s">
        <v>351</v>
      </c>
      <c r="C41" s="746">
        <v>0</v>
      </c>
      <c r="D41" s="747">
        <v>0</v>
      </c>
    </row>
    <row r="42" spans="1:4" ht="13.5">
      <c r="A42" s="517" t="s">
        <v>352</v>
      </c>
      <c r="B42" s="501" t="s">
        <v>353</v>
      </c>
      <c r="C42" s="742"/>
      <c r="D42" s="743"/>
    </row>
    <row r="43" spans="1:4" ht="27.75" thickBot="1">
      <c r="A43" s="718" t="s">
        <v>354</v>
      </c>
      <c r="B43" s="506" t="s">
        <v>355</v>
      </c>
      <c r="C43" s="749"/>
      <c r="D43" s="750"/>
    </row>
    <row r="44" spans="1:4" ht="27">
      <c r="A44" s="736" t="s">
        <v>356</v>
      </c>
      <c r="B44" s="516" t="s">
        <v>357</v>
      </c>
      <c r="C44" s="751"/>
      <c r="D44" s="752"/>
    </row>
    <row r="45" spans="1:4" ht="13.5">
      <c r="A45" s="517" t="s">
        <v>358</v>
      </c>
      <c r="B45" s="501" t="s">
        <v>359</v>
      </c>
      <c r="C45" s="742"/>
      <c r="D45" s="743"/>
    </row>
    <row r="46" spans="1:5" ht="13.5">
      <c r="A46" s="498" t="s">
        <v>360</v>
      </c>
      <c r="B46" s="501" t="s">
        <v>361</v>
      </c>
      <c r="C46" s="742">
        <v>154474</v>
      </c>
      <c r="D46" s="743">
        <v>125488</v>
      </c>
      <c r="E46" s="717"/>
    </row>
    <row r="47" spans="1:4" ht="27">
      <c r="A47" s="498" t="s">
        <v>362</v>
      </c>
      <c r="B47" s="501" t="s">
        <v>363</v>
      </c>
      <c r="C47" s="739">
        <f>C7+C8+C30+C46</f>
        <v>38068075</v>
      </c>
      <c r="D47" s="739">
        <f>D7+D8+D30+D46</f>
        <v>33767599</v>
      </c>
    </row>
    <row r="48" spans="1:4" ht="13.5">
      <c r="A48" s="498" t="s">
        <v>111</v>
      </c>
      <c r="B48" s="501" t="s">
        <v>364</v>
      </c>
      <c r="C48" s="742">
        <v>11749</v>
      </c>
      <c r="D48" s="743">
        <v>11749</v>
      </c>
    </row>
    <row r="49" spans="1:4" ht="13.5">
      <c r="A49" s="498" t="s">
        <v>365</v>
      </c>
      <c r="B49" s="501" t="s">
        <v>366</v>
      </c>
      <c r="C49" s="742">
        <v>0</v>
      </c>
      <c r="D49" s="743">
        <v>0</v>
      </c>
    </row>
    <row r="50" spans="1:4" ht="15">
      <c r="A50" s="498" t="s">
        <v>367</v>
      </c>
      <c r="B50" s="501" t="s">
        <v>368</v>
      </c>
      <c r="C50" s="954">
        <f>SUM(C48:C49)</f>
        <v>11749</v>
      </c>
      <c r="D50" s="955">
        <f>SUM(D48:D49)</f>
        <v>11749</v>
      </c>
    </row>
    <row r="51" spans="1:4" ht="13.5">
      <c r="A51" s="498" t="s">
        <v>369</v>
      </c>
      <c r="B51" s="501" t="s">
        <v>370</v>
      </c>
      <c r="C51" s="742">
        <v>0</v>
      </c>
      <c r="D51" s="743">
        <v>0</v>
      </c>
    </row>
    <row r="52" spans="1:4" ht="13.5">
      <c r="A52" s="498" t="s">
        <v>371</v>
      </c>
      <c r="B52" s="501" t="s">
        <v>372</v>
      </c>
      <c r="C52" s="742">
        <v>3351</v>
      </c>
      <c r="D52" s="743">
        <v>3351</v>
      </c>
    </row>
    <row r="53" spans="1:4" ht="13.5">
      <c r="A53" s="498" t="s">
        <v>201</v>
      </c>
      <c r="B53" s="501" t="s">
        <v>373</v>
      </c>
      <c r="C53" s="742">
        <v>3929157</v>
      </c>
      <c r="D53" s="743">
        <v>3929157</v>
      </c>
    </row>
    <row r="54" spans="1:4" ht="13.5">
      <c r="A54" s="498" t="s">
        <v>202</v>
      </c>
      <c r="B54" s="501" t="s">
        <v>374</v>
      </c>
      <c r="C54" s="742"/>
      <c r="D54" s="743"/>
    </row>
    <row r="55" spans="1:4" ht="15">
      <c r="A55" s="498" t="s">
        <v>526</v>
      </c>
      <c r="B55" s="501">
        <v>53</v>
      </c>
      <c r="C55" s="954">
        <f>SUM(C51:C54)</f>
        <v>3932508</v>
      </c>
      <c r="D55" s="955">
        <f>SUM(D51:D54)</f>
        <v>3932508</v>
      </c>
    </row>
    <row r="56" spans="1:4" ht="13.5">
      <c r="A56" s="498" t="s">
        <v>204</v>
      </c>
      <c r="B56" s="501">
        <v>54</v>
      </c>
      <c r="C56" s="742">
        <v>459315</v>
      </c>
      <c r="D56" s="743">
        <v>291917</v>
      </c>
    </row>
    <row r="57" spans="1:4" ht="13.5">
      <c r="A57" s="498" t="s">
        <v>375</v>
      </c>
      <c r="B57" s="501">
        <v>55</v>
      </c>
      <c r="C57" s="742">
        <v>2352</v>
      </c>
      <c r="D57" s="743">
        <v>2352</v>
      </c>
    </row>
    <row r="58" spans="1:4" ht="13.5">
      <c r="A58" s="498" t="s">
        <v>205</v>
      </c>
      <c r="B58" s="501">
        <v>56</v>
      </c>
      <c r="C58" s="742">
        <v>8025</v>
      </c>
      <c r="D58" s="743">
        <v>8025</v>
      </c>
    </row>
    <row r="59" spans="1:4" ht="15">
      <c r="A59" s="498" t="s">
        <v>376</v>
      </c>
      <c r="B59" s="501">
        <v>57</v>
      </c>
      <c r="C59" s="954">
        <f>SUM(C56:C58)</f>
        <v>469692</v>
      </c>
      <c r="D59" s="955">
        <f>SUM(D56:D58)</f>
        <v>302294</v>
      </c>
    </row>
    <row r="60" spans="1:4" ht="13.5">
      <c r="A60" s="498" t="s">
        <v>624</v>
      </c>
      <c r="B60" s="501">
        <v>58</v>
      </c>
      <c r="C60" s="746">
        <v>164651</v>
      </c>
      <c r="D60" s="747">
        <v>164651</v>
      </c>
    </row>
    <row r="61" spans="1:4" ht="13.5">
      <c r="A61" s="498" t="s">
        <v>625</v>
      </c>
      <c r="B61" s="501">
        <v>59</v>
      </c>
      <c r="C61" s="746">
        <v>-192295</v>
      </c>
      <c r="D61" s="747">
        <v>-192295</v>
      </c>
    </row>
    <row r="62" spans="1:4" ht="13.5">
      <c r="A62" s="498" t="s">
        <v>626</v>
      </c>
      <c r="B62" s="501">
        <v>60</v>
      </c>
      <c r="C62" s="742">
        <v>257</v>
      </c>
      <c r="D62" s="743">
        <v>257</v>
      </c>
    </row>
    <row r="63" spans="1:4" ht="15">
      <c r="A63" s="498" t="s">
        <v>627</v>
      </c>
      <c r="B63" s="501">
        <v>61</v>
      </c>
      <c r="C63" s="954">
        <f>SUM(C60:C62)</f>
        <v>-27387</v>
      </c>
      <c r="D63" s="955">
        <f>SUM(D60:D62)</f>
        <v>-27387</v>
      </c>
    </row>
    <row r="64" spans="1:4" ht="15">
      <c r="A64" s="498" t="s">
        <v>377</v>
      </c>
      <c r="B64" s="501">
        <v>62</v>
      </c>
      <c r="C64" s="740"/>
      <c r="D64" s="741"/>
    </row>
    <row r="65" spans="1:4" ht="15.75" thickBot="1">
      <c r="A65" s="518" t="s">
        <v>628</v>
      </c>
      <c r="B65" s="506">
        <v>63</v>
      </c>
      <c r="C65" s="753">
        <f>C47+C50+C55+C59+C63+C64</f>
        <v>42454637</v>
      </c>
      <c r="D65" s="754">
        <f>D47+D50+D55+D59+D63+D64</f>
        <v>37986763</v>
      </c>
    </row>
    <row r="66" spans="1:4" ht="15.75">
      <c r="A66" s="474"/>
      <c r="B66" s="455"/>
      <c r="C66" s="475"/>
      <c r="D66" s="475"/>
    </row>
    <row r="67" spans="1:4" ht="15.75">
      <c r="A67" s="800"/>
      <c r="B67" s="455"/>
      <c r="C67" s="475"/>
      <c r="D67" s="475"/>
    </row>
    <row r="68" spans="1:4" ht="15.75">
      <c r="A68" s="476"/>
      <c r="B68" s="455"/>
      <c r="C68" s="475"/>
      <c r="D68" s="475"/>
    </row>
    <row r="69" spans="1:4" ht="15.75">
      <c r="A69" s="1506"/>
      <c r="B69" s="1506"/>
      <c r="C69" s="1506"/>
      <c r="D69" s="1506"/>
    </row>
    <row r="70" spans="1:4" ht="15.75">
      <c r="A70" s="1506"/>
      <c r="B70" s="1506"/>
      <c r="C70" s="1506"/>
      <c r="D70" s="1506"/>
    </row>
  </sheetData>
  <sheetProtection/>
  <mergeCells count="9">
    <mergeCell ref="A69:D69"/>
    <mergeCell ref="A70:D70"/>
    <mergeCell ref="A1:D1"/>
    <mergeCell ref="C2:D2"/>
    <mergeCell ref="A3:A5"/>
    <mergeCell ref="B3:B5"/>
    <mergeCell ref="C3:C4"/>
    <mergeCell ref="D3:D4"/>
    <mergeCell ref="C5:D5"/>
  </mergeCells>
  <printOptions/>
  <pageMargins left="0.4724409448818898" right="0.15748031496062992" top="0.5905511811023623" bottom="0.31496062992125984" header="0.31496062992125984" footer="0.31496062992125984"/>
  <pageSetup horizontalDpi="600" verticalDpi="600" orientation="portrait" paperSize="9" r:id="rId1"/>
  <headerFooter>
    <oddHeader>&amp;R&amp;"Book Antiqua,Normál"22.&amp;"Arial,Normál" melléklet</oddHeader>
  </headerFooter>
  <rowBreaks count="1" manualBreakCount="1">
    <brk id="43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E26"/>
  <sheetViews>
    <sheetView zoomScale="120" zoomScaleNormal="120" zoomScalePageLayoutView="0" workbookViewId="0" topLeftCell="A1">
      <selection activeCell="C21" sqref="C21"/>
    </sheetView>
  </sheetViews>
  <sheetFormatPr defaultColWidth="9.140625" defaultRowHeight="12.75"/>
  <cols>
    <col min="1" max="1" width="61.00390625" style="460" customWidth="1"/>
    <col min="2" max="2" width="5.28125" style="464" customWidth="1"/>
    <col min="3" max="3" width="15.421875" style="477" customWidth="1"/>
    <col min="4" max="16384" width="9.140625" style="477" customWidth="1"/>
  </cols>
  <sheetData>
    <row r="1" spans="1:3" ht="32.25" customHeight="1">
      <c r="A1" s="1523" t="s">
        <v>378</v>
      </c>
      <c r="B1" s="1523"/>
      <c r="C1" s="1523"/>
    </row>
    <row r="2" spans="1:3" ht="16.5">
      <c r="A2" s="1524">
        <v>2018</v>
      </c>
      <c r="B2" s="1524"/>
      <c r="C2" s="1524"/>
    </row>
    <row r="3" spans="1:3" ht="13.5">
      <c r="A3" s="492"/>
      <c r="B3" s="493"/>
      <c r="C3" s="494"/>
    </row>
    <row r="4" spans="1:3" ht="15" thickBot="1">
      <c r="A4" s="492"/>
      <c r="B4" s="1525" t="s">
        <v>270</v>
      </c>
      <c r="C4" s="1525"/>
    </row>
    <row r="5" spans="1:3" s="461" customFormat="1" ht="31.5" customHeight="1">
      <c r="A5" s="1526" t="s">
        <v>379</v>
      </c>
      <c r="B5" s="1528" t="s">
        <v>150</v>
      </c>
      <c r="C5" s="1530" t="s">
        <v>380</v>
      </c>
    </row>
    <row r="6" spans="1:3" s="461" customFormat="1" ht="12.75">
      <c r="A6" s="1527"/>
      <c r="B6" s="1529"/>
      <c r="C6" s="1531"/>
    </row>
    <row r="7" spans="1:3" s="462" customFormat="1" ht="14.25" thickBot="1">
      <c r="A7" s="495" t="s">
        <v>381</v>
      </c>
      <c r="B7" s="496" t="s">
        <v>275</v>
      </c>
      <c r="C7" s="497" t="s">
        <v>276</v>
      </c>
    </row>
    <row r="8" spans="1:3" ht="15.75" customHeight="1">
      <c r="A8" s="498" t="s">
        <v>207</v>
      </c>
      <c r="B8" s="499" t="s">
        <v>279</v>
      </c>
      <c r="C8" s="500">
        <v>37187420</v>
      </c>
    </row>
    <row r="9" spans="1:3" ht="15.75" customHeight="1">
      <c r="A9" s="498" t="s">
        <v>208</v>
      </c>
      <c r="B9" s="501" t="s">
        <v>281</v>
      </c>
      <c r="C9" s="500">
        <v>-1027272</v>
      </c>
    </row>
    <row r="10" spans="1:3" ht="15.75" customHeight="1">
      <c r="A10" s="498" t="s">
        <v>382</v>
      </c>
      <c r="B10" s="501" t="s">
        <v>283</v>
      </c>
      <c r="C10" s="500">
        <v>791507</v>
      </c>
    </row>
    <row r="11" spans="1:3" ht="15.75" customHeight="1">
      <c r="A11" s="498" t="s">
        <v>209</v>
      </c>
      <c r="B11" s="501" t="s">
        <v>285</v>
      </c>
      <c r="C11" s="502">
        <v>-3929803</v>
      </c>
    </row>
    <row r="12" spans="1:3" ht="15.75" customHeight="1">
      <c r="A12" s="498" t="s">
        <v>383</v>
      </c>
      <c r="B12" s="501" t="s">
        <v>287</v>
      </c>
      <c r="C12" s="502">
        <v>0</v>
      </c>
    </row>
    <row r="13" spans="1:3" ht="15.75" customHeight="1">
      <c r="A13" s="498" t="s">
        <v>210</v>
      </c>
      <c r="B13" s="501" t="s">
        <v>289</v>
      </c>
      <c r="C13" s="502">
        <v>182254</v>
      </c>
    </row>
    <row r="14" spans="1:3" ht="15.75" customHeight="1">
      <c r="A14" s="498" t="s">
        <v>384</v>
      </c>
      <c r="B14" s="501" t="s">
        <v>291</v>
      </c>
      <c r="C14" s="503">
        <f>+C8+C9+C10+C11+C12+C13</f>
        <v>33204106</v>
      </c>
    </row>
    <row r="15" spans="1:3" ht="15.75" customHeight="1">
      <c r="A15" s="498" t="s">
        <v>211</v>
      </c>
      <c r="B15" s="501" t="s">
        <v>293</v>
      </c>
      <c r="C15" s="502">
        <v>17596</v>
      </c>
    </row>
    <row r="16" spans="1:3" ht="15.75" customHeight="1">
      <c r="A16" s="498" t="s">
        <v>385</v>
      </c>
      <c r="B16" s="501" t="s">
        <v>295</v>
      </c>
      <c r="C16" s="502">
        <v>123856</v>
      </c>
    </row>
    <row r="17" spans="1:3" ht="15.75" customHeight="1">
      <c r="A17" s="498" t="s">
        <v>217</v>
      </c>
      <c r="B17" s="501" t="s">
        <v>297</v>
      </c>
      <c r="C17" s="502">
        <v>76532</v>
      </c>
    </row>
    <row r="18" spans="1:3" ht="15.75" customHeight="1">
      <c r="A18" s="498" t="s">
        <v>386</v>
      </c>
      <c r="B18" s="501" t="s">
        <v>299</v>
      </c>
      <c r="C18" s="503">
        <f>+C15+C16+C17</f>
        <v>217984</v>
      </c>
    </row>
    <row r="19" spans="1:3" s="478" customFormat="1" ht="15.75" customHeight="1">
      <c r="A19" s="498" t="s">
        <v>420</v>
      </c>
      <c r="B19" s="501" t="s">
        <v>301</v>
      </c>
      <c r="C19" s="502">
        <v>0</v>
      </c>
    </row>
    <row r="20" spans="1:3" ht="15.75" customHeight="1">
      <c r="A20" s="498" t="s">
        <v>709</v>
      </c>
      <c r="B20" s="501" t="s">
        <v>303</v>
      </c>
      <c r="C20" s="504">
        <v>4564673</v>
      </c>
    </row>
    <row r="21" spans="1:3" ht="15.75" customHeight="1" thickBot="1">
      <c r="A21" s="505" t="s">
        <v>387</v>
      </c>
      <c r="B21" s="506" t="s">
        <v>305</v>
      </c>
      <c r="C21" s="507">
        <f>+C14+C18+C19+C20</f>
        <v>37986763</v>
      </c>
    </row>
    <row r="22" spans="1:5" ht="15.75">
      <c r="A22" s="508"/>
      <c r="B22" s="509"/>
      <c r="C22" s="510"/>
      <c r="D22" s="475"/>
      <c r="E22" s="475"/>
    </row>
    <row r="23" spans="1:5" ht="15.75">
      <c r="A23" s="800"/>
      <c r="B23" s="476"/>
      <c r="C23" s="475"/>
      <c r="D23" s="475"/>
      <c r="E23" s="475"/>
    </row>
    <row r="24" spans="1:5" ht="15.75">
      <c r="A24" s="476"/>
      <c r="B24" s="476"/>
      <c r="C24" s="475"/>
      <c r="D24" s="475"/>
      <c r="E24" s="475"/>
    </row>
    <row r="25" spans="1:5" ht="15.75">
      <c r="A25" s="1522"/>
      <c r="B25" s="1522"/>
      <c r="C25" s="1522"/>
      <c r="D25" s="479"/>
      <c r="E25" s="479"/>
    </row>
    <row r="26" spans="1:5" ht="15.75">
      <c r="A26" s="1522"/>
      <c r="B26" s="1522"/>
      <c r="C26" s="1522"/>
      <c r="D26" s="479"/>
      <c r="E26" s="479"/>
    </row>
  </sheetData>
  <sheetProtection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&amp;R&amp;"Book Antiqua,Félkövér"23.  mellékle&amp;"Arial,Normál"t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4">
      <selection activeCell="A33" sqref="A33"/>
    </sheetView>
  </sheetViews>
  <sheetFormatPr defaultColWidth="10.28125" defaultRowHeight="12.75"/>
  <cols>
    <col min="1" max="1" width="50.421875" style="456" customWidth="1"/>
    <col min="2" max="2" width="5.8515625" style="456" customWidth="1"/>
    <col min="3" max="3" width="14.7109375" style="456" customWidth="1"/>
    <col min="4" max="4" width="16.421875" style="456" customWidth="1"/>
    <col min="5" max="16384" width="10.28125" style="456" customWidth="1"/>
  </cols>
  <sheetData>
    <row r="1" spans="1:4" ht="15.75">
      <c r="A1" s="1532" t="s">
        <v>717</v>
      </c>
      <c r="B1" s="1533"/>
      <c r="C1" s="1533"/>
      <c r="D1" s="1533"/>
    </row>
    <row r="2" ht="16.5" thickBot="1"/>
    <row r="3" spans="1:4" ht="43.5" customHeight="1" thickBot="1">
      <c r="A3" s="480" t="s">
        <v>14</v>
      </c>
      <c r="B3" s="454" t="s">
        <v>150</v>
      </c>
      <c r="C3" s="481" t="s">
        <v>388</v>
      </c>
      <c r="D3" s="482" t="s">
        <v>389</v>
      </c>
    </row>
    <row r="4" spans="1:4" ht="16.5" thickBot="1">
      <c r="A4" s="465" t="s">
        <v>381</v>
      </c>
      <c r="B4" s="466" t="s">
        <v>275</v>
      </c>
      <c r="C4" s="466" t="s">
        <v>276</v>
      </c>
      <c r="D4" s="467" t="s">
        <v>277</v>
      </c>
    </row>
    <row r="5" spans="1:4" ht="15.75" customHeight="1">
      <c r="A5" s="470" t="s">
        <v>390</v>
      </c>
      <c r="B5" s="468" t="s">
        <v>391</v>
      </c>
      <c r="C5" s="760">
        <v>2012</v>
      </c>
      <c r="D5" s="757">
        <v>739020</v>
      </c>
    </row>
    <row r="6" spans="1:4" ht="15.75" customHeight="1">
      <c r="A6" s="470" t="s">
        <v>392</v>
      </c>
      <c r="B6" s="469" t="s">
        <v>393</v>
      </c>
      <c r="C6" s="760">
        <v>160</v>
      </c>
      <c r="D6" s="760">
        <v>5737</v>
      </c>
    </row>
    <row r="7" spans="1:4" ht="15.75" customHeight="1">
      <c r="A7" s="470" t="s">
        <v>394</v>
      </c>
      <c r="B7" s="469" t="s">
        <v>395</v>
      </c>
      <c r="C7" s="760">
        <v>2669</v>
      </c>
      <c r="D7" s="760">
        <v>78398</v>
      </c>
    </row>
    <row r="8" spans="1:4" ht="15.75" customHeight="1" thickBot="1">
      <c r="A8" s="471" t="s">
        <v>524</v>
      </c>
      <c r="B8" s="472" t="s">
        <v>396</v>
      </c>
      <c r="C8" s="1259"/>
      <c r="D8" s="758"/>
    </row>
    <row r="9" spans="1:4" ht="15.75" customHeight="1" thickBot="1">
      <c r="A9" s="484" t="s">
        <v>705</v>
      </c>
      <c r="B9" s="485" t="s">
        <v>397</v>
      </c>
      <c r="C9" s="759">
        <f>SUM(C5:C8)</f>
        <v>4841</v>
      </c>
      <c r="D9" s="759">
        <f>SUM(D5:D8)</f>
        <v>823155</v>
      </c>
    </row>
    <row r="10" spans="1:4" ht="15.75" customHeight="1">
      <c r="A10" s="483" t="s">
        <v>398</v>
      </c>
      <c r="B10" s="468" t="s">
        <v>399</v>
      </c>
      <c r="C10" s="1260">
        <v>1273</v>
      </c>
      <c r="D10" s="757">
        <v>2964821</v>
      </c>
    </row>
    <row r="11" spans="1:4" ht="15.75" customHeight="1">
      <c r="A11" s="470" t="s">
        <v>400</v>
      </c>
      <c r="B11" s="469" t="s">
        <v>401</v>
      </c>
      <c r="C11" s="711"/>
      <c r="D11" s="760"/>
    </row>
    <row r="12" spans="1:4" ht="15.75" customHeight="1">
      <c r="A12" s="470" t="s">
        <v>402</v>
      </c>
      <c r="B12" s="469" t="s">
        <v>403</v>
      </c>
      <c r="C12" s="711"/>
      <c r="D12" s="760"/>
    </row>
    <row r="13" spans="1:4" ht="15.75" customHeight="1" thickBot="1">
      <c r="A13" s="471" t="s">
        <v>404</v>
      </c>
      <c r="B13" s="472" t="s">
        <v>405</v>
      </c>
      <c r="C13" s="713"/>
      <c r="D13" s="758"/>
    </row>
    <row r="14" spans="1:4" ht="15.75" customHeight="1" thickBot="1">
      <c r="A14" s="484" t="s">
        <v>706</v>
      </c>
      <c r="B14" s="485" t="s">
        <v>297</v>
      </c>
      <c r="C14" s="759">
        <f>SUM(C10:C13)</f>
        <v>1273</v>
      </c>
      <c r="D14" s="715">
        <f>SUM(D10:D13)</f>
        <v>2964821</v>
      </c>
    </row>
    <row r="15" spans="1:4" ht="15.75" customHeight="1">
      <c r="A15" s="483" t="s">
        <v>406</v>
      </c>
      <c r="B15" s="468" t="s">
        <v>299</v>
      </c>
      <c r="C15" s="709"/>
      <c r="D15" s="710"/>
    </row>
    <row r="16" spans="1:4" ht="15.75" customHeight="1">
      <c r="A16" s="470" t="s">
        <v>407</v>
      </c>
      <c r="B16" s="469" t="s">
        <v>301</v>
      </c>
      <c r="C16" s="711"/>
      <c r="D16" s="712"/>
    </row>
    <row r="17" spans="1:4" ht="15.75" customHeight="1" thickBot="1">
      <c r="A17" s="470" t="s">
        <v>408</v>
      </c>
      <c r="B17" s="1092" t="s">
        <v>303</v>
      </c>
      <c r="C17" s="1093"/>
      <c r="D17" s="1094"/>
    </row>
    <row r="18" spans="1:4" ht="15.75" customHeight="1" thickBot="1">
      <c r="A18" s="484" t="s">
        <v>708</v>
      </c>
      <c r="B18" s="1097" t="s">
        <v>305</v>
      </c>
      <c r="C18" s="1098"/>
      <c r="D18" s="1099"/>
    </row>
    <row r="19" spans="1:4" ht="15.75" customHeight="1">
      <c r="A19" s="483" t="s">
        <v>707</v>
      </c>
      <c r="B19" s="468" t="s">
        <v>307</v>
      </c>
      <c r="C19" s="709"/>
      <c r="D19" s="710"/>
    </row>
    <row r="20" spans="1:4" ht="15.75" customHeight="1">
      <c r="A20" s="470" t="s">
        <v>410</v>
      </c>
      <c r="B20" s="469" t="s">
        <v>309</v>
      </c>
      <c r="C20" s="711"/>
      <c r="D20" s="712"/>
    </row>
    <row r="21" spans="1:4" ht="15.75" customHeight="1">
      <c r="A21" s="470" t="s">
        <v>411</v>
      </c>
      <c r="B21" s="469" t="s">
        <v>311</v>
      </c>
      <c r="C21" s="711"/>
      <c r="D21" s="712"/>
    </row>
    <row r="22" spans="1:4" ht="15.75" customHeight="1" thickBot="1">
      <c r="A22" s="1096" t="s">
        <v>412</v>
      </c>
      <c r="B22" s="1092" t="s">
        <v>313</v>
      </c>
      <c r="C22" s="1093"/>
      <c r="D22" s="1094"/>
    </row>
    <row r="23" spans="1:4" ht="15.75" customHeight="1" thickBot="1">
      <c r="A23" s="1095" t="s">
        <v>409</v>
      </c>
      <c r="B23" s="1097" t="s">
        <v>314</v>
      </c>
      <c r="C23" s="1098"/>
      <c r="D23" s="1099"/>
    </row>
    <row r="24" spans="1:4" ht="15.75" customHeight="1">
      <c r="A24" s="483"/>
      <c r="B24" s="468" t="s">
        <v>315</v>
      </c>
      <c r="C24" s="709"/>
      <c r="D24" s="710"/>
    </row>
    <row r="25" spans="1:4" ht="15.75" customHeight="1">
      <c r="A25" s="470"/>
      <c r="B25" s="469" t="s">
        <v>316</v>
      </c>
      <c r="C25" s="711"/>
      <c r="D25" s="712"/>
    </row>
    <row r="26" spans="1:4" ht="15.75" customHeight="1">
      <c r="A26" s="470"/>
      <c r="B26" s="469" t="s">
        <v>317</v>
      </c>
      <c r="C26" s="711"/>
      <c r="D26" s="712"/>
    </row>
    <row r="27" spans="1:4" ht="15.75" customHeight="1">
      <c r="A27" s="470"/>
      <c r="B27" s="469" t="s">
        <v>319</v>
      </c>
      <c r="C27" s="711"/>
      <c r="D27" s="712"/>
    </row>
    <row r="28" spans="1:4" ht="15.75" customHeight="1">
      <c r="A28" s="470"/>
      <c r="B28" s="469" t="s">
        <v>321</v>
      </c>
      <c r="C28" s="711"/>
      <c r="D28" s="712"/>
    </row>
    <row r="29" spans="1:4" ht="15.75" customHeight="1">
      <c r="A29" s="470"/>
      <c r="B29" s="469" t="s">
        <v>323</v>
      </c>
      <c r="C29" s="711"/>
      <c r="D29" s="712"/>
    </row>
    <row r="30" spans="1:4" ht="15.75" customHeight="1">
      <c r="A30" s="470"/>
      <c r="B30" s="469" t="s">
        <v>325</v>
      </c>
      <c r="C30" s="711"/>
      <c r="D30" s="712"/>
    </row>
    <row r="31" spans="1:4" ht="15.75" customHeight="1">
      <c r="A31" s="470"/>
      <c r="B31" s="469" t="s">
        <v>327</v>
      </c>
      <c r="C31" s="711"/>
      <c r="D31" s="712"/>
    </row>
    <row r="32" spans="1:4" ht="15.75" customHeight="1">
      <c r="A32" s="470"/>
      <c r="B32" s="469" t="s">
        <v>329</v>
      </c>
      <c r="C32" s="711"/>
      <c r="D32" s="712"/>
    </row>
    <row r="33" spans="1:4" ht="15.75" customHeight="1">
      <c r="A33" s="470"/>
      <c r="B33" s="469" t="s">
        <v>331</v>
      </c>
      <c r="C33" s="711"/>
      <c r="D33" s="712"/>
    </row>
    <row r="34" spans="1:4" ht="15.75" customHeight="1">
      <c r="A34" s="470"/>
      <c r="B34" s="469" t="s">
        <v>333</v>
      </c>
      <c r="C34" s="711"/>
      <c r="D34" s="712"/>
    </row>
    <row r="35" spans="1:4" ht="15.75" customHeight="1">
      <c r="A35" s="470"/>
      <c r="B35" s="469" t="s">
        <v>335</v>
      </c>
      <c r="C35" s="711"/>
      <c r="D35" s="712"/>
    </row>
    <row r="36" spans="1:4" ht="15.75" customHeight="1">
      <c r="A36" s="470"/>
      <c r="B36" s="469" t="s">
        <v>337</v>
      </c>
      <c r="C36" s="711"/>
      <c r="D36" s="712"/>
    </row>
    <row r="37" spans="1:4" ht="15.75" customHeight="1" thickBot="1">
      <c r="A37" s="471"/>
      <c r="B37" s="472" t="s">
        <v>339</v>
      </c>
      <c r="C37" s="713"/>
      <c r="D37" s="714"/>
    </row>
    <row r="38" spans="1:6" ht="15.75" customHeight="1" thickBot="1">
      <c r="A38" s="1534" t="s">
        <v>710</v>
      </c>
      <c r="B38" s="1535"/>
      <c r="C38" s="716"/>
      <c r="D38" s="715">
        <f>D9+D14</f>
        <v>3787976</v>
      </c>
      <c r="F38" s="473"/>
    </row>
    <row r="39" ht="15.75">
      <c r="A39" s="486"/>
    </row>
    <row r="40" spans="1:4" ht="15.75">
      <c r="A40" s="457"/>
      <c r="B40" s="458"/>
      <c r="C40" s="1536"/>
      <c r="D40" s="1536"/>
    </row>
    <row r="41" spans="1:4" ht="15.75">
      <c r="A41" s="800"/>
      <c r="B41" s="458"/>
      <c r="C41" s="459"/>
      <c r="D41" s="459"/>
    </row>
    <row r="42" spans="1:4" ht="15.75">
      <c r="A42" s="458"/>
      <c r="B42" s="458"/>
      <c r="C42" s="1536"/>
      <c r="D42" s="1536"/>
    </row>
    <row r="43" spans="1:2" ht="15.75">
      <c r="A43" s="463"/>
      <c r="B43" s="463"/>
    </row>
    <row r="44" spans="1:3" ht="15.75">
      <c r="A44" s="463"/>
      <c r="B44" s="463"/>
      <c r="C44" s="463"/>
    </row>
  </sheetData>
  <sheetProtection/>
  <mergeCells count="4">
    <mergeCell ref="A1:D1"/>
    <mergeCell ref="A38:B38"/>
    <mergeCell ref="C40:D40"/>
    <mergeCell ref="C42:D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&amp;R&amp;"Book Antiqua,Félkövér"24.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34.28125" style="0" customWidth="1"/>
    <col min="2" max="2" width="18.28125" style="0" customWidth="1"/>
    <col min="3" max="3" width="16.8515625" style="0" customWidth="1"/>
    <col min="4" max="4" width="17.140625" style="0" customWidth="1"/>
  </cols>
  <sheetData>
    <row r="1" spans="1:5" ht="15">
      <c r="A1" s="1537" t="s">
        <v>421</v>
      </c>
      <c r="B1" s="1539" t="s">
        <v>422</v>
      </c>
      <c r="C1" s="1539"/>
      <c r="D1" s="1540" t="s">
        <v>423</v>
      </c>
      <c r="E1" s="525"/>
    </row>
    <row r="2" spans="1:5" ht="15.75" thickBot="1">
      <c r="A2" s="1538"/>
      <c r="B2" s="524">
        <v>43101</v>
      </c>
      <c r="C2" s="524">
        <v>43465</v>
      </c>
      <c r="D2" s="1541"/>
      <c r="E2" s="525"/>
    </row>
    <row r="3" spans="1:5" ht="16.5">
      <c r="A3" s="523" t="s">
        <v>525</v>
      </c>
      <c r="B3" s="521">
        <v>3797221</v>
      </c>
      <c r="C3" s="1100">
        <v>3529747</v>
      </c>
      <c r="D3" s="188">
        <f>C3-B3</f>
        <v>-267474</v>
      </c>
      <c r="E3" s="525"/>
    </row>
    <row r="4" spans="1:5" ht="16.5">
      <c r="A4" s="523" t="s">
        <v>428</v>
      </c>
      <c r="B4" s="521">
        <v>5375</v>
      </c>
      <c r="C4" s="1100">
        <v>7582</v>
      </c>
      <c r="D4" s="188">
        <f aca="true" t="shared" si="0" ref="D4:D12">C4-B4</f>
        <v>2207</v>
      </c>
      <c r="E4" s="522"/>
    </row>
    <row r="5" spans="1:5" ht="36.75" customHeight="1">
      <c r="A5" s="519" t="s">
        <v>424</v>
      </c>
      <c r="B5" s="953">
        <v>8237</v>
      </c>
      <c r="C5" s="1003">
        <v>4</v>
      </c>
      <c r="D5" s="187">
        <f t="shared" si="0"/>
        <v>-8233</v>
      </c>
      <c r="E5" s="522"/>
    </row>
    <row r="6" spans="1:5" ht="33">
      <c r="A6" s="519" t="s">
        <v>102</v>
      </c>
      <c r="B6" s="953">
        <v>762</v>
      </c>
      <c r="C6" s="1003">
        <v>180776</v>
      </c>
      <c r="D6" s="187">
        <f t="shared" si="0"/>
        <v>180014</v>
      </c>
      <c r="E6" s="522"/>
    </row>
    <row r="7" spans="1:5" ht="16.5">
      <c r="A7" s="519" t="s">
        <v>94</v>
      </c>
      <c r="B7" s="953">
        <v>81</v>
      </c>
      <c r="C7" s="1003">
        <v>3</v>
      </c>
      <c r="D7" s="187">
        <f t="shared" si="0"/>
        <v>-78</v>
      </c>
      <c r="E7" s="522"/>
    </row>
    <row r="8" spans="1:5" ht="16.5">
      <c r="A8" s="519" t="s">
        <v>103</v>
      </c>
      <c r="B8" s="953">
        <v>55</v>
      </c>
      <c r="C8" s="1003">
        <v>34033</v>
      </c>
      <c r="D8" s="187">
        <f t="shared" si="0"/>
        <v>33978</v>
      </c>
      <c r="E8" s="522"/>
    </row>
    <row r="9" spans="1:5" ht="16.5">
      <c r="A9" s="519" t="s">
        <v>101</v>
      </c>
      <c r="B9" s="953">
        <v>418</v>
      </c>
      <c r="C9" s="1003">
        <v>71242</v>
      </c>
      <c r="D9" s="187">
        <f t="shared" si="0"/>
        <v>70824</v>
      </c>
      <c r="E9" s="522"/>
    </row>
    <row r="10" spans="1:5" ht="33">
      <c r="A10" s="519" t="s">
        <v>425</v>
      </c>
      <c r="B10" s="1003">
        <v>2664</v>
      </c>
      <c r="C10" s="1003">
        <v>88186</v>
      </c>
      <c r="D10" s="187">
        <f t="shared" si="0"/>
        <v>85522</v>
      </c>
      <c r="E10" s="522"/>
    </row>
    <row r="11" spans="1:5" ht="33">
      <c r="A11" s="520" t="s">
        <v>537</v>
      </c>
      <c r="B11" s="1004">
        <v>122</v>
      </c>
      <c r="C11" s="1004">
        <v>20104</v>
      </c>
      <c r="D11" s="187">
        <f t="shared" si="0"/>
        <v>19982</v>
      </c>
      <c r="E11" s="522"/>
    </row>
    <row r="12" spans="1:5" ht="33.75" thickBot="1">
      <c r="A12" s="520" t="s">
        <v>71</v>
      </c>
      <c r="B12" s="1005">
        <v>1278</v>
      </c>
      <c r="C12" s="1004">
        <v>832</v>
      </c>
      <c r="D12" s="187">
        <f t="shared" si="0"/>
        <v>-446</v>
      </c>
      <c r="E12" s="522"/>
    </row>
    <row r="13" spans="1:5" ht="17.25" thickBot="1">
      <c r="A13" s="526" t="s">
        <v>22</v>
      </c>
      <c r="B13" s="527">
        <f>SUM(B3:B12)</f>
        <v>3816213</v>
      </c>
      <c r="C13" s="527">
        <f>SUM(C3:C12)</f>
        <v>3932509</v>
      </c>
      <c r="D13" s="193">
        <f>SUM(D3:D12)</f>
        <v>116296</v>
      </c>
      <c r="E13" s="522"/>
    </row>
    <row r="14" spans="1:5" ht="16.5">
      <c r="A14" s="196"/>
      <c r="B14" s="196"/>
      <c r="C14" s="196"/>
      <c r="D14" s="196"/>
      <c r="E14" s="196"/>
    </row>
    <row r="15" spans="1:5" ht="16.5">
      <c r="A15" s="800"/>
      <c r="B15" s="196"/>
      <c r="C15" s="196"/>
      <c r="D15" s="196"/>
      <c r="E15" s="196"/>
    </row>
    <row r="16" spans="1:5" ht="16.5">
      <c r="A16" s="196"/>
      <c r="B16" s="196"/>
      <c r="C16" s="196"/>
      <c r="D16" s="196"/>
      <c r="E16" s="196"/>
    </row>
    <row r="17" spans="1:5" ht="16.5">
      <c r="A17" s="196"/>
      <c r="B17" s="196"/>
      <c r="C17" s="196"/>
      <c r="D17" s="196"/>
      <c r="E17" s="196"/>
    </row>
    <row r="18" spans="1:5" ht="16.5">
      <c r="A18" s="196"/>
      <c r="B18" s="196"/>
      <c r="C18" s="196"/>
      <c r="D18" s="196"/>
      <c r="E18" s="196"/>
    </row>
    <row r="19" spans="1:5" ht="16.5">
      <c r="A19" s="196"/>
      <c r="B19" s="196"/>
      <c r="C19" s="196"/>
      <c r="D19" s="196"/>
      <c r="E19" s="196"/>
    </row>
    <row r="20" spans="1:5" ht="16.5">
      <c r="A20" s="196"/>
      <c r="B20" s="196"/>
      <c r="C20" s="196"/>
      <c r="D20" s="196"/>
      <c r="E20" s="196"/>
    </row>
    <row r="21" spans="1:5" ht="16.5">
      <c r="A21" s="196"/>
      <c r="B21" s="196"/>
      <c r="C21" s="196"/>
      <c r="D21" s="196"/>
      <c r="E21" s="196"/>
    </row>
    <row r="22" spans="1:5" ht="16.5">
      <c r="A22" s="196"/>
      <c r="B22" s="196"/>
      <c r="C22" s="196"/>
      <c r="D22" s="196"/>
      <c r="E22" s="196"/>
    </row>
    <row r="23" spans="1:5" ht="16.5">
      <c r="A23" s="196"/>
      <c r="B23" s="196"/>
      <c r="C23" s="196"/>
      <c r="D23" s="196"/>
      <c r="E23" s="196"/>
    </row>
    <row r="24" spans="1:5" ht="16.5">
      <c r="A24" s="196"/>
      <c r="B24" s="196"/>
      <c r="C24" s="196"/>
      <c r="D24" s="196"/>
      <c r="E24" s="196"/>
    </row>
    <row r="25" spans="1:5" ht="16.5">
      <c r="A25" s="196"/>
      <c r="B25" s="196"/>
      <c r="C25" s="196"/>
      <c r="D25" s="196"/>
      <c r="E25" s="196"/>
    </row>
    <row r="26" spans="1:5" ht="16.5">
      <c r="A26" s="196"/>
      <c r="B26" s="196"/>
      <c r="C26" s="196"/>
      <c r="D26" s="196"/>
      <c r="E26" s="196"/>
    </row>
    <row r="27" spans="1:5" ht="16.5">
      <c r="A27" s="196"/>
      <c r="B27" s="196"/>
      <c r="C27" s="196"/>
      <c r="D27" s="196"/>
      <c r="E27" s="196"/>
    </row>
    <row r="28" spans="1:5" ht="16.5">
      <c r="A28" s="196"/>
      <c r="B28" s="196"/>
      <c r="C28" s="196"/>
      <c r="D28" s="196"/>
      <c r="E28" s="196"/>
    </row>
    <row r="29" spans="1:5" ht="16.5">
      <c r="A29" s="196"/>
      <c r="B29" s="196"/>
      <c r="C29" s="196"/>
      <c r="D29" s="196"/>
      <c r="E29" s="196"/>
    </row>
    <row r="30" spans="1:5" ht="16.5">
      <c r="A30" s="196"/>
      <c r="B30" s="196"/>
      <c r="C30" s="196"/>
      <c r="D30" s="196"/>
      <c r="E30" s="196"/>
    </row>
    <row r="31" spans="1:5" ht="16.5">
      <c r="A31" s="196"/>
      <c r="B31" s="196"/>
      <c r="C31" s="196"/>
      <c r="D31" s="196"/>
      <c r="E31" s="196"/>
    </row>
  </sheetData>
  <sheetProtection/>
  <mergeCells count="3">
    <mergeCell ref="A1:A2"/>
    <mergeCell ref="B1:C1"/>
    <mergeCell ref="D1:D2"/>
  </mergeCells>
  <printOptions/>
  <pageMargins left="0.7086614173228347" right="0.7086614173228347" top="1.4960629921259843" bottom="0.7480314960629921" header="0.7086614173228347" footer="0.31496062992125984"/>
  <pageSetup horizontalDpi="600" verticalDpi="600" orientation="portrait" paperSize="9" r:id="rId1"/>
  <headerFooter>
    <oddHeader xml:space="preserve">&amp;C&amp;"Book Antiqua,Félkövér"&amp;12Pénzeszközök változásának bemutatása&amp;R&amp;"Book Antiqua,Félkövér"25. melléklet
ezer Ft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22">
      <selection activeCell="E22" sqref="E22"/>
    </sheetView>
  </sheetViews>
  <sheetFormatPr defaultColWidth="9.140625" defaultRowHeight="12.75"/>
  <cols>
    <col min="1" max="1" width="3.57421875" style="21" customWidth="1"/>
    <col min="2" max="2" width="52.421875" style="3" customWidth="1"/>
    <col min="3" max="3" width="14.28125" style="10" customWidth="1"/>
    <col min="4" max="4" width="15.8515625" style="10" customWidth="1"/>
    <col min="5" max="5" width="14.140625" style="10" bestFit="1" customWidth="1"/>
    <col min="6" max="6" width="9.140625" style="10" bestFit="1" customWidth="1"/>
    <col min="7" max="8" width="12.00390625" style="3" bestFit="1" customWidth="1"/>
    <col min="9" max="16384" width="9.140625" style="3" customWidth="1"/>
  </cols>
  <sheetData>
    <row r="1" spans="1:8" ht="16.5">
      <c r="A1" s="1293" t="s">
        <v>13</v>
      </c>
      <c r="B1" s="1295" t="s">
        <v>14</v>
      </c>
      <c r="C1" s="1297" t="s">
        <v>181</v>
      </c>
      <c r="D1" s="1297" t="s">
        <v>86</v>
      </c>
      <c r="E1" s="1297" t="s">
        <v>182</v>
      </c>
      <c r="F1" s="1297" t="s">
        <v>183</v>
      </c>
      <c r="G1" s="1291" t="s">
        <v>246</v>
      </c>
      <c r="H1" s="1292"/>
    </row>
    <row r="2" spans="1:8" ht="45.75" thickBot="1">
      <c r="A2" s="1294"/>
      <c r="B2" s="1296"/>
      <c r="C2" s="1298"/>
      <c r="D2" s="1298"/>
      <c r="E2" s="1298"/>
      <c r="F2" s="1298"/>
      <c r="G2" s="623" t="s">
        <v>471</v>
      </c>
      <c r="H2" s="641" t="s">
        <v>472</v>
      </c>
    </row>
    <row r="3" spans="1:8" s="18" customFormat="1" ht="15.75">
      <c r="A3" s="19" t="s">
        <v>60</v>
      </c>
      <c r="B3" s="267" t="s">
        <v>59</v>
      </c>
      <c r="C3" s="625">
        <f>C4+C11+C13+C23+C24</f>
        <v>3322926</v>
      </c>
      <c r="D3" s="625">
        <f>D4+D11+D13+D23+D24</f>
        <v>3858423</v>
      </c>
      <c r="E3" s="625">
        <f>E4+E11+E13+E23+E24</f>
        <v>3880747</v>
      </c>
      <c r="F3" s="696">
        <f>E3/D3</f>
        <v>1.0057857834664576</v>
      </c>
      <c r="G3" s="697">
        <f>G4+G13+G23+G11+G24</f>
        <v>1878205</v>
      </c>
      <c r="H3" s="698">
        <f>E3-G3</f>
        <v>2002542</v>
      </c>
    </row>
    <row r="4" spans="1:8" s="18" customFormat="1" ht="16.5">
      <c r="A4" s="261">
        <v>1</v>
      </c>
      <c r="B4" s="16" t="s">
        <v>415</v>
      </c>
      <c r="C4" s="626">
        <f>SUM(C5:C10)</f>
        <v>1128892</v>
      </c>
      <c r="D4" s="626">
        <f>SUM(D5:D10)</f>
        <v>1289907</v>
      </c>
      <c r="E4" s="626">
        <f>SUM(E5:E10)</f>
        <v>1289907</v>
      </c>
      <c r="F4" s="926">
        <f aca="true" t="shared" si="0" ref="F4:F54">E4/D4</f>
        <v>1</v>
      </c>
      <c r="G4" s="700">
        <f>SUM(G5:G10)</f>
        <v>1289907</v>
      </c>
      <c r="H4" s="701">
        <f aca="true" t="shared" si="1" ref="H4:H54">E4-G4</f>
        <v>0</v>
      </c>
    </row>
    <row r="5" spans="1:8" s="18" customFormat="1" ht="16.5">
      <c r="A5" s="261"/>
      <c r="B5" s="271" t="s">
        <v>473</v>
      </c>
      <c r="C5" s="627">
        <v>234230</v>
      </c>
      <c r="D5" s="627">
        <v>235020</v>
      </c>
      <c r="E5" s="626">
        <v>235020</v>
      </c>
      <c r="F5" s="926">
        <f t="shared" si="0"/>
        <v>1</v>
      </c>
      <c r="G5" s="259">
        <v>235020</v>
      </c>
      <c r="H5" s="701">
        <f t="shared" si="1"/>
        <v>0</v>
      </c>
    </row>
    <row r="6" spans="1:8" s="18" customFormat="1" ht="16.5">
      <c r="A6" s="261"/>
      <c r="B6" s="271" t="s">
        <v>474</v>
      </c>
      <c r="C6" s="627">
        <v>373329</v>
      </c>
      <c r="D6" s="627">
        <v>374643</v>
      </c>
      <c r="E6" s="626">
        <v>374643</v>
      </c>
      <c r="F6" s="926">
        <f t="shared" si="0"/>
        <v>1</v>
      </c>
      <c r="G6" s="259">
        <v>374643</v>
      </c>
      <c r="H6" s="701">
        <f t="shared" si="1"/>
        <v>0</v>
      </c>
    </row>
    <row r="7" spans="1:8" s="18" customFormat="1" ht="33.75" customHeight="1">
      <c r="A7" s="261"/>
      <c r="B7" s="144" t="s">
        <v>475</v>
      </c>
      <c r="C7" s="627">
        <v>463973</v>
      </c>
      <c r="D7" s="627">
        <v>509910</v>
      </c>
      <c r="E7" s="626">
        <v>509910</v>
      </c>
      <c r="F7" s="926">
        <f t="shared" si="0"/>
        <v>1</v>
      </c>
      <c r="G7" s="259">
        <v>509910</v>
      </c>
      <c r="H7" s="701">
        <f t="shared" si="1"/>
        <v>0</v>
      </c>
    </row>
    <row r="8" spans="1:8" s="18" customFormat="1" ht="16.5">
      <c r="A8" s="261"/>
      <c r="B8" s="144" t="s">
        <v>476</v>
      </c>
      <c r="C8" s="627">
        <v>57360</v>
      </c>
      <c r="D8" s="627">
        <v>69056</v>
      </c>
      <c r="E8" s="626">
        <v>69056</v>
      </c>
      <c r="F8" s="926">
        <f t="shared" si="0"/>
        <v>1</v>
      </c>
      <c r="G8" s="259">
        <v>69056</v>
      </c>
      <c r="H8" s="701">
        <f t="shared" si="1"/>
        <v>0</v>
      </c>
    </row>
    <row r="9" spans="1:8" s="18" customFormat="1" ht="16.5">
      <c r="A9" s="261"/>
      <c r="B9" s="144" t="s">
        <v>95</v>
      </c>
      <c r="C9" s="627">
        <v>0</v>
      </c>
      <c r="D9" s="627">
        <v>97835</v>
      </c>
      <c r="E9" s="626">
        <v>97835</v>
      </c>
      <c r="F9" s="926">
        <f t="shared" si="0"/>
        <v>1</v>
      </c>
      <c r="G9" s="259">
        <v>97835</v>
      </c>
      <c r="H9" s="701">
        <f t="shared" si="1"/>
        <v>0</v>
      </c>
    </row>
    <row r="10" spans="1:8" s="18" customFormat="1" ht="16.5">
      <c r="A10" s="261"/>
      <c r="B10" s="144" t="s">
        <v>821</v>
      </c>
      <c r="C10" s="627"/>
      <c r="D10" s="627">
        <v>3443</v>
      </c>
      <c r="E10" s="626">
        <v>3443</v>
      </c>
      <c r="F10" s="926">
        <f t="shared" si="0"/>
        <v>1</v>
      </c>
      <c r="G10" s="259">
        <v>3443</v>
      </c>
      <c r="H10" s="701">
        <f t="shared" si="1"/>
        <v>0</v>
      </c>
    </row>
    <row r="11" spans="1:8" s="18" customFormat="1" ht="16.5">
      <c r="A11" s="261">
        <v>2</v>
      </c>
      <c r="B11" s="628" t="s">
        <v>477</v>
      </c>
      <c r="C11" s="629">
        <f>SUM(C12:C12)</f>
        <v>232141</v>
      </c>
      <c r="D11" s="629">
        <f>SUM(D12:D12)</f>
        <v>572222</v>
      </c>
      <c r="E11" s="629">
        <f>SUM(E12:E12)</f>
        <v>541038</v>
      </c>
      <c r="F11" s="699">
        <f t="shared" si="0"/>
        <v>0.9455036681567643</v>
      </c>
      <c r="G11" s="259">
        <f>SUM(G12)</f>
        <v>86980</v>
      </c>
      <c r="H11" s="701">
        <f t="shared" si="1"/>
        <v>454058</v>
      </c>
    </row>
    <row r="12" spans="1:8" s="18" customFormat="1" ht="16.5">
      <c r="A12" s="261"/>
      <c r="B12" s="271" t="s">
        <v>478</v>
      </c>
      <c r="C12" s="629">
        <v>232141</v>
      </c>
      <c r="D12" s="629">
        <v>572222</v>
      </c>
      <c r="E12" s="626">
        <v>541038</v>
      </c>
      <c r="F12" s="699">
        <f t="shared" si="0"/>
        <v>0.9455036681567643</v>
      </c>
      <c r="G12" s="279">
        <v>86980</v>
      </c>
      <c r="H12" s="701">
        <f t="shared" si="1"/>
        <v>454058</v>
      </c>
    </row>
    <row r="13" spans="1:8" ht="16.5">
      <c r="A13" s="261">
        <v>3</v>
      </c>
      <c r="B13" s="16" t="s">
        <v>24</v>
      </c>
      <c r="C13" s="629">
        <f>SUM(C14:C22)</f>
        <v>1224830</v>
      </c>
      <c r="D13" s="629">
        <f>SUM(D14:D22)</f>
        <v>1224830</v>
      </c>
      <c r="E13" s="629">
        <f>SUM(E14:E22)</f>
        <v>1322916</v>
      </c>
      <c r="F13" s="699">
        <f t="shared" si="0"/>
        <v>1.0800813174073136</v>
      </c>
      <c r="G13" s="279">
        <f>SUM(G14:G22)</f>
        <v>276438</v>
      </c>
      <c r="H13" s="701">
        <f t="shared" si="1"/>
        <v>1046478</v>
      </c>
    </row>
    <row r="14" spans="1:8" ht="16.5">
      <c r="A14" s="261"/>
      <c r="B14" s="271" t="s">
        <v>25</v>
      </c>
      <c r="C14" s="627">
        <v>70000</v>
      </c>
      <c r="D14" s="627">
        <v>70000</v>
      </c>
      <c r="E14" s="626">
        <v>70081</v>
      </c>
      <c r="F14" s="699">
        <f t="shared" si="0"/>
        <v>1.0011571428571429</v>
      </c>
      <c r="G14" s="259">
        <v>70081</v>
      </c>
      <c r="H14" s="701">
        <f t="shared" si="1"/>
        <v>0</v>
      </c>
    </row>
    <row r="15" spans="1:8" ht="16.5">
      <c r="A15" s="263"/>
      <c r="B15" s="271" t="s">
        <v>479</v>
      </c>
      <c r="C15" s="630">
        <v>0</v>
      </c>
      <c r="D15" s="630">
        <v>0</v>
      </c>
      <c r="E15" s="626">
        <v>178</v>
      </c>
      <c r="F15" s="699"/>
      <c r="G15" s="259"/>
      <c r="H15" s="701">
        <f>E15-G15</f>
        <v>178</v>
      </c>
    </row>
    <row r="16" spans="1:8" ht="16.5">
      <c r="A16" s="261"/>
      <c r="B16" s="271" t="s">
        <v>480</v>
      </c>
      <c r="C16" s="627">
        <v>220000</v>
      </c>
      <c r="D16" s="627">
        <v>220000</v>
      </c>
      <c r="E16" s="626">
        <v>208608</v>
      </c>
      <c r="F16" s="699">
        <f t="shared" si="0"/>
        <v>0.9482181818181818</v>
      </c>
      <c r="G16" s="102"/>
      <c r="H16" s="701">
        <f t="shared" si="1"/>
        <v>208608</v>
      </c>
    </row>
    <row r="17" spans="1:8" ht="16.5">
      <c r="A17" s="261"/>
      <c r="B17" s="271" t="s">
        <v>174</v>
      </c>
      <c r="C17" s="627">
        <v>21000</v>
      </c>
      <c r="D17" s="627">
        <v>21000</v>
      </c>
      <c r="E17" s="626">
        <v>20183</v>
      </c>
      <c r="F17" s="699">
        <f t="shared" si="0"/>
        <v>0.9610952380952381</v>
      </c>
      <c r="G17" s="102"/>
      <c r="H17" s="701">
        <f t="shared" si="1"/>
        <v>20183</v>
      </c>
    </row>
    <row r="18" spans="1:8" ht="16.5">
      <c r="A18" s="261"/>
      <c r="B18" s="271" t="s">
        <v>481</v>
      </c>
      <c r="C18" s="627">
        <v>15000</v>
      </c>
      <c r="D18" s="627">
        <v>15000</v>
      </c>
      <c r="E18" s="626">
        <v>15519</v>
      </c>
      <c r="F18" s="699">
        <f t="shared" si="0"/>
        <v>1.0346</v>
      </c>
      <c r="G18" s="102"/>
      <c r="H18" s="701">
        <f t="shared" si="1"/>
        <v>15519</v>
      </c>
    </row>
    <row r="19" spans="1:8" ht="16.5">
      <c r="A19" s="261"/>
      <c r="B19" s="271" t="s">
        <v>482</v>
      </c>
      <c r="C19" s="627">
        <v>74000</v>
      </c>
      <c r="D19" s="627">
        <v>74000</v>
      </c>
      <c r="E19" s="626">
        <v>78516</v>
      </c>
      <c r="F19" s="699">
        <f t="shared" si="0"/>
        <v>1.061027027027027</v>
      </c>
      <c r="G19" s="702"/>
      <c r="H19" s="701">
        <f t="shared" si="1"/>
        <v>78516</v>
      </c>
    </row>
    <row r="20" spans="1:8" ht="16.5">
      <c r="A20" s="263"/>
      <c r="B20" s="271" t="s">
        <v>484</v>
      </c>
      <c r="C20" s="630">
        <v>820000</v>
      </c>
      <c r="D20" s="630">
        <v>820000</v>
      </c>
      <c r="E20" s="626">
        <v>927534</v>
      </c>
      <c r="F20" s="699">
        <f t="shared" si="0"/>
        <v>1.131139024390244</v>
      </c>
      <c r="G20" s="259">
        <v>206357</v>
      </c>
      <c r="H20" s="701">
        <f t="shared" si="1"/>
        <v>721177</v>
      </c>
    </row>
    <row r="21" spans="1:8" ht="16.5">
      <c r="A21" s="263"/>
      <c r="B21" s="271" t="s">
        <v>483</v>
      </c>
      <c r="C21" s="630">
        <v>500</v>
      </c>
      <c r="D21" s="630">
        <v>500</v>
      </c>
      <c r="E21" s="626">
        <v>439</v>
      </c>
      <c r="F21" s="699">
        <f t="shared" si="0"/>
        <v>0.878</v>
      </c>
      <c r="G21" s="102"/>
      <c r="H21" s="701">
        <f t="shared" si="1"/>
        <v>439</v>
      </c>
    </row>
    <row r="22" spans="1:8" ht="16.5">
      <c r="A22" s="261"/>
      <c r="B22" s="271" t="s">
        <v>485</v>
      </c>
      <c r="C22" s="627">
        <v>4330</v>
      </c>
      <c r="D22" s="627">
        <v>4330</v>
      </c>
      <c r="E22" s="626">
        <v>1858</v>
      </c>
      <c r="F22" s="699">
        <f t="shared" si="0"/>
        <v>0.42909930715935335</v>
      </c>
      <c r="G22" s="102"/>
      <c r="H22" s="701">
        <f t="shared" si="1"/>
        <v>1858</v>
      </c>
    </row>
    <row r="23" spans="1:8" ht="16.5">
      <c r="A23" s="268">
        <v>4</v>
      </c>
      <c r="B23" s="79" t="s">
        <v>193</v>
      </c>
      <c r="C23" s="631">
        <v>663955</v>
      </c>
      <c r="D23" s="631">
        <v>695605</v>
      </c>
      <c r="E23" s="631">
        <v>667427</v>
      </c>
      <c r="F23" s="699">
        <f t="shared" si="0"/>
        <v>0.9594913780090712</v>
      </c>
      <c r="G23" s="279">
        <v>224880</v>
      </c>
      <c r="H23" s="701">
        <f t="shared" si="1"/>
        <v>442547</v>
      </c>
    </row>
    <row r="24" spans="1:8" ht="16.5">
      <c r="A24" s="263">
        <v>5</v>
      </c>
      <c r="B24" s="628" t="s">
        <v>486</v>
      </c>
      <c r="C24" s="632">
        <f>SUM(C25:C26)</f>
        <v>73108</v>
      </c>
      <c r="D24" s="632">
        <f>SUM(D25:D26)</f>
        <v>75859</v>
      </c>
      <c r="E24" s="632">
        <f>SUM(E25:E26)</f>
        <v>59459</v>
      </c>
      <c r="F24" s="699">
        <f t="shared" si="0"/>
        <v>0.7838094359271807</v>
      </c>
      <c r="G24" s="703">
        <f>SUM(G25:G26)</f>
        <v>0</v>
      </c>
      <c r="H24" s="701">
        <f t="shared" si="1"/>
        <v>59459</v>
      </c>
    </row>
    <row r="25" spans="1:8" ht="16.5">
      <c r="A25" s="263"/>
      <c r="B25" s="271" t="s">
        <v>487</v>
      </c>
      <c r="C25" s="632">
        <v>64824</v>
      </c>
      <c r="D25" s="632">
        <v>64824</v>
      </c>
      <c r="E25" s="626">
        <v>49324</v>
      </c>
      <c r="F25" s="699">
        <f t="shared" si="0"/>
        <v>0.7608910280143157</v>
      </c>
      <c r="G25" s="279">
        <v>0</v>
      </c>
      <c r="H25" s="701">
        <f t="shared" si="1"/>
        <v>49324</v>
      </c>
    </row>
    <row r="26" spans="1:8" ht="16.5">
      <c r="A26" s="263"/>
      <c r="B26" s="271" t="s">
        <v>488</v>
      </c>
      <c r="C26" s="632">
        <v>8284</v>
      </c>
      <c r="D26" s="632">
        <v>11035</v>
      </c>
      <c r="E26" s="626">
        <v>10135</v>
      </c>
      <c r="F26" s="699">
        <f t="shared" si="0"/>
        <v>0.9184413230629814</v>
      </c>
      <c r="G26" s="279">
        <v>0</v>
      </c>
      <c r="H26" s="701">
        <f t="shared" si="1"/>
        <v>10135</v>
      </c>
    </row>
    <row r="27" spans="1:8" ht="16.5">
      <c r="A27" s="261"/>
      <c r="B27" s="16"/>
      <c r="C27" s="627"/>
      <c r="D27" s="627"/>
      <c r="E27" s="626">
        <f>SUM(C27:D27)</f>
        <v>0</v>
      </c>
      <c r="F27" s="696"/>
      <c r="G27" s="259"/>
      <c r="H27" s="698">
        <f t="shared" si="1"/>
        <v>0</v>
      </c>
    </row>
    <row r="28" spans="1:8" ht="16.5">
      <c r="A28" s="19" t="s">
        <v>61</v>
      </c>
      <c r="B28" s="267" t="s">
        <v>62</v>
      </c>
      <c r="C28" s="633">
        <f aca="true" t="shared" si="2" ref="C28:H28">SUM(C29+C30+C31+C32+C33)</f>
        <v>3240979</v>
      </c>
      <c r="D28" s="633">
        <f t="shared" si="2"/>
        <v>3819106</v>
      </c>
      <c r="E28" s="633">
        <f t="shared" si="2"/>
        <v>3230358</v>
      </c>
      <c r="F28" s="696">
        <f t="shared" si="0"/>
        <v>0.8458414089580127</v>
      </c>
      <c r="G28" s="704">
        <f t="shared" si="2"/>
        <v>1495430</v>
      </c>
      <c r="H28" s="706">
        <f t="shared" si="2"/>
        <v>1734928</v>
      </c>
    </row>
    <row r="29" spans="1:8" ht="16.5">
      <c r="A29" s="261">
        <v>1</v>
      </c>
      <c r="B29" s="16" t="s">
        <v>0</v>
      </c>
      <c r="C29" s="629">
        <v>1302129</v>
      </c>
      <c r="D29" s="629">
        <v>1523975</v>
      </c>
      <c r="E29" s="626">
        <v>1349817</v>
      </c>
      <c r="F29" s="699">
        <f t="shared" si="0"/>
        <v>0.8857212224609984</v>
      </c>
      <c r="G29" s="259">
        <v>725420</v>
      </c>
      <c r="H29" s="701">
        <f t="shared" si="1"/>
        <v>624397</v>
      </c>
    </row>
    <row r="30" spans="1:8" ht="33">
      <c r="A30" s="261">
        <v>2</v>
      </c>
      <c r="B30" s="71" t="s">
        <v>489</v>
      </c>
      <c r="C30" s="629">
        <v>274094</v>
      </c>
      <c r="D30" s="629">
        <v>320339</v>
      </c>
      <c r="E30" s="626">
        <v>281927</v>
      </c>
      <c r="F30" s="699">
        <f t="shared" si="0"/>
        <v>0.8800895301539932</v>
      </c>
      <c r="G30" s="259">
        <v>151099</v>
      </c>
      <c r="H30" s="701">
        <f t="shared" si="1"/>
        <v>130828</v>
      </c>
    </row>
    <row r="31" spans="1:8" ht="16.5">
      <c r="A31" s="261">
        <v>3</v>
      </c>
      <c r="B31" s="16" t="s">
        <v>9</v>
      </c>
      <c r="C31" s="629">
        <v>1345535</v>
      </c>
      <c r="D31" s="629">
        <v>1583791</v>
      </c>
      <c r="E31" s="626">
        <v>1255181</v>
      </c>
      <c r="F31" s="699">
        <f t="shared" si="0"/>
        <v>0.7925168156657033</v>
      </c>
      <c r="G31" s="259">
        <v>497868</v>
      </c>
      <c r="H31" s="701">
        <f t="shared" si="1"/>
        <v>757313</v>
      </c>
    </row>
    <row r="32" spans="1:8" ht="16.5">
      <c r="A32" s="261">
        <v>4</v>
      </c>
      <c r="B32" s="16" t="s">
        <v>15</v>
      </c>
      <c r="C32" s="629">
        <v>21150</v>
      </c>
      <c r="D32" s="629">
        <v>23915</v>
      </c>
      <c r="E32" s="626">
        <v>19475</v>
      </c>
      <c r="F32" s="699">
        <f t="shared" si="0"/>
        <v>0.8143424628893999</v>
      </c>
      <c r="G32" s="259"/>
      <c r="H32" s="701">
        <f t="shared" si="1"/>
        <v>19475</v>
      </c>
    </row>
    <row r="33" spans="1:8" ht="16.5">
      <c r="A33" s="261">
        <v>5</v>
      </c>
      <c r="B33" s="16" t="s">
        <v>6</v>
      </c>
      <c r="C33" s="629">
        <f>SUM(C34:C38)</f>
        <v>298071</v>
      </c>
      <c r="D33" s="629">
        <f>SUM(D34:D38)</f>
        <v>367086</v>
      </c>
      <c r="E33" s="629">
        <f>SUM(E34:E38)</f>
        <v>323958</v>
      </c>
      <c r="F33" s="699">
        <f t="shared" si="0"/>
        <v>0.8825125447442833</v>
      </c>
      <c r="G33" s="259">
        <f>SUM(G34:G38)</f>
        <v>121043</v>
      </c>
      <c r="H33" s="701">
        <f t="shared" si="1"/>
        <v>202915</v>
      </c>
    </row>
    <row r="34" spans="1:8" ht="16.5">
      <c r="A34" s="261"/>
      <c r="B34" s="271" t="s">
        <v>490</v>
      </c>
      <c r="C34" s="629">
        <v>85229</v>
      </c>
      <c r="D34" s="629">
        <v>97094</v>
      </c>
      <c r="E34" s="626">
        <v>96408</v>
      </c>
      <c r="F34" s="699">
        <f t="shared" si="0"/>
        <v>0.9929346818546975</v>
      </c>
      <c r="G34" s="259">
        <v>21827</v>
      </c>
      <c r="H34" s="701">
        <f t="shared" si="1"/>
        <v>74581</v>
      </c>
    </row>
    <row r="35" spans="1:8" ht="16.5">
      <c r="A35" s="261"/>
      <c r="B35" s="271" t="s">
        <v>491</v>
      </c>
      <c r="C35" s="629">
        <v>0</v>
      </c>
      <c r="D35" s="629">
        <v>0</v>
      </c>
      <c r="E35" s="626"/>
      <c r="F35" s="926"/>
      <c r="G35" s="259">
        <v>0</v>
      </c>
      <c r="H35" s="701">
        <f t="shared" si="1"/>
        <v>0</v>
      </c>
    </row>
    <row r="36" spans="1:8" ht="16.5">
      <c r="A36" s="261"/>
      <c r="B36" s="271" t="s">
        <v>437</v>
      </c>
      <c r="C36" s="629">
        <v>136579</v>
      </c>
      <c r="D36" s="629">
        <v>252143</v>
      </c>
      <c r="E36" s="626">
        <v>227550</v>
      </c>
      <c r="F36" s="699">
        <f t="shared" si="0"/>
        <v>0.9024640779240352</v>
      </c>
      <c r="G36" s="259">
        <v>99216</v>
      </c>
      <c r="H36" s="701">
        <f t="shared" si="1"/>
        <v>128334</v>
      </c>
    </row>
    <row r="37" spans="1:8" ht="16.5">
      <c r="A37" s="261"/>
      <c r="B37" s="271" t="s">
        <v>16</v>
      </c>
      <c r="C37" s="627">
        <v>31863</v>
      </c>
      <c r="D37" s="627">
        <v>5658</v>
      </c>
      <c r="E37" s="626">
        <v>0</v>
      </c>
      <c r="F37" s="699">
        <f t="shared" si="0"/>
        <v>0</v>
      </c>
      <c r="G37" s="259">
        <v>0</v>
      </c>
      <c r="H37" s="701">
        <f t="shared" si="1"/>
        <v>0</v>
      </c>
    </row>
    <row r="38" spans="1:8" ht="16.5">
      <c r="A38" s="261"/>
      <c r="B38" s="271" t="s">
        <v>17</v>
      </c>
      <c r="C38" s="627">
        <v>44400</v>
      </c>
      <c r="D38" s="627">
        <v>12191</v>
      </c>
      <c r="E38" s="626">
        <v>0</v>
      </c>
      <c r="F38" s="699">
        <f t="shared" si="0"/>
        <v>0</v>
      </c>
      <c r="G38" s="259">
        <v>0</v>
      </c>
      <c r="H38" s="701">
        <f t="shared" si="1"/>
        <v>0</v>
      </c>
    </row>
    <row r="39" spans="1:8" ht="16.5">
      <c r="A39" s="261"/>
      <c r="B39" s="16"/>
      <c r="C39" s="627"/>
      <c r="D39" s="627"/>
      <c r="E39" s="626">
        <f>SUM(C39:D39)</f>
        <v>0</v>
      </c>
      <c r="F39" s="696"/>
      <c r="G39" s="102"/>
      <c r="H39" s="698">
        <f t="shared" si="1"/>
        <v>0</v>
      </c>
    </row>
    <row r="40" spans="1:8" s="18" customFormat="1" ht="15.75">
      <c r="A40" s="17"/>
      <c r="B40" s="262" t="s">
        <v>492</v>
      </c>
      <c r="C40" s="634">
        <f>C3-C28</f>
        <v>81947</v>
      </c>
      <c r="D40" s="634">
        <f>D3-D28</f>
        <v>39317</v>
      </c>
      <c r="E40" s="634">
        <f>E3-E28</f>
        <v>650389</v>
      </c>
      <c r="F40" s="924">
        <f t="shared" si="0"/>
        <v>16.542182770811607</v>
      </c>
      <c r="G40" s="270">
        <f>G3-G28</f>
        <v>382775</v>
      </c>
      <c r="H40" s="925">
        <f t="shared" si="1"/>
        <v>267614</v>
      </c>
    </row>
    <row r="41" spans="1:8" s="18" customFormat="1" ht="16.5">
      <c r="A41" s="19"/>
      <c r="B41" s="267"/>
      <c r="C41" s="923"/>
      <c r="D41" s="923"/>
      <c r="E41" s="636">
        <f>SUM(C41:D41)</f>
        <v>0</v>
      </c>
      <c r="F41" s="696"/>
      <c r="G41" s="269"/>
      <c r="H41" s="698">
        <f t="shared" si="1"/>
        <v>0</v>
      </c>
    </row>
    <row r="42" spans="1:8" s="18" customFormat="1" ht="15.75">
      <c r="A42" s="19" t="s">
        <v>63</v>
      </c>
      <c r="B42" s="267" t="s">
        <v>21</v>
      </c>
      <c r="C42" s="923">
        <f>SUM(C43:C43)</f>
        <v>38550</v>
      </c>
      <c r="D42" s="923">
        <f>SUM(D43:D43)</f>
        <v>87454</v>
      </c>
      <c r="E42" s="923">
        <f>SUM(E43:E43)</f>
        <v>45035</v>
      </c>
      <c r="F42" s="696">
        <f t="shared" si="0"/>
        <v>0.5149564342397146</v>
      </c>
      <c r="G42" s="269">
        <f>SUM(G43:G43)</f>
        <v>45035</v>
      </c>
      <c r="H42" s="642">
        <f>SUM(H43:H43)</f>
        <v>0</v>
      </c>
    </row>
    <row r="43" spans="1:8" s="18" customFormat="1" ht="16.5">
      <c r="A43" s="261"/>
      <c r="B43" s="71" t="s">
        <v>96</v>
      </c>
      <c r="C43" s="256">
        <v>38550</v>
      </c>
      <c r="D43" s="256">
        <v>87454</v>
      </c>
      <c r="E43" s="626">
        <v>45035</v>
      </c>
      <c r="F43" s="699">
        <f t="shared" si="0"/>
        <v>0.5149564342397146</v>
      </c>
      <c r="G43" s="259">
        <v>45035</v>
      </c>
      <c r="H43" s="701">
        <f>E43-G43</f>
        <v>0</v>
      </c>
    </row>
    <row r="44" spans="1:8" s="18" customFormat="1" ht="16.5">
      <c r="A44" s="268"/>
      <c r="B44" s="635"/>
      <c r="C44" s="256"/>
      <c r="D44" s="256"/>
      <c r="E44" s="636"/>
      <c r="F44" s="696"/>
      <c r="G44" s="258"/>
      <c r="H44" s="701"/>
    </row>
    <row r="45" spans="1:8" ht="16.5">
      <c r="A45" s="19" t="s">
        <v>64</v>
      </c>
      <c r="B45" s="267" t="s">
        <v>19</v>
      </c>
      <c r="C45" s="637">
        <f>SUM(C46:C47)</f>
        <v>3848</v>
      </c>
      <c r="D45" s="637">
        <f>SUM(D46:D47)</f>
        <v>64788</v>
      </c>
      <c r="E45" s="637">
        <f>SUM(E46:E47)</f>
        <v>64788</v>
      </c>
      <c r="F45" s="696">
        <f t="shared" si="0"/>
        <v>1</v>
      </c>
      <c r="G45" s="269">
        <f>SUM(G46:G47)</f>
        <v>48904</v>
      </c>
      <c r="H45" s="698">
        <f t="shared" si="1"/>
        <v>15884</v>
      </c>
    </row>
    <row r="46" spans="1:8" ht="16.5">
      <c r="A46" s="261">
        <v>1</v>
      </c>
      <c r="B46" s="71" t="s">
        <v>417</v>
      </c>
      <c r="C46" s="629">
        <v>3848</v>
      </c>
      <c r="D46" s="629">
        <v>15884</v>
      </c>
      <c r="E46" s="626">
        <v>15884</v>
      </c>
      <c r="F46" s="926">
        <f t="shared" si="0"/>
        <v>1</v>
      </c>
      <c r="G46" s="259"/>
      <c r="H46" s="701">
        <f t="shared" si="1"/>
        <v>15884</v>
      </c>
    </row>
    <row r="47" spans="1:8" ht="16.5">
      <c r="A47" s="263">
        <v>2</v>
      </c>
      <c r="B47" s="153" t="s">
        <v>96</v>
      </c>
      <c r="C47" s="632">
        <v>0</v>
      </c>
      <c r="D47" s="632">
        <v>48904</v>
      </c>
      <c r="E47" s="626">
        <v>48904</v>
      </c>
      <c r="F47" s="926">
        <f t="shared" si="0"/>
        <v>1</v>
      </c>
      <c r="G47" s="259">
        <v>48904</v>
      </c>
      <c r="H47" s="701">
        <f t="shared" si="1"/>
        <v>0</v>
      </c>
    </row>
    <row r="48" spans="1:8" ht="16.5">
      <c r="A48" s="263"/>
      <c r="B48" s="264"/>
      <c r="C48" s="630"/>
      <c r="D48" s="630"/>
      <c r="E48" s="626">
        <f>SUM(C48:D48)</f>
        <v>0</v>
      </c>
      <c r="F48" s="696"/>
      <c r="G48" s="102"/>
      <c r="H48" s="698">
        <f t="shared" si="1"/>
        <v>0</v>
      </c>
    </row>
    <row r="49" spans="1:8" s="18" customFormat="1" ht="15.75">
      <c r="A49" s="265"/>
      <c r="B49" s="266" t="s">
        <v>65</v>
      </c>
      <c r="C49" s="638">
        <f>SUM(C3+C45)</f>
        <v>3326774</v>
      </c>
      <c r="D49" s="638">
        <f>SUM(D3+D45)</f>
        <v>3923211</v>
      </c>
      <c r="E49" s="638">
        <f>SUM(E3+E45)</f>
        <v>3945535</v>
      </c>
      <c r="F49" s="696">
        <f t="shared" si="0"/>
        <v>1.0056902369003349</v>
      </c>
      <c r="G49" s="272">
        <f>SUM(G3+G45)</f>
        <v>1927109</v>
      </c>
      <c r="H49" s="698">
        <f t="shared" si="1"/>
        <v>2018426</v>
      </c>
    </row>
    <row r="50" spans="1:8" s="18" customFormat="1" ht="15.75">
      <c r="A50" s="265"/>
      <c r="B50" s="266" t="s">
        <v>66</v>
      </c>
      <c r="C50" s="638">
        <f>C28+C42</f>
        <v>3279529</v>
      </c>
      <c r="D50" s="638">
        <f>D28+D42</f>
        <v>3906560</v>
      </c>
      <c r="E50" s="638">
        <f>E28+E42</f>
        <v>3275393</v>
      </c>
      <c r="F50" s="696">
        <f t="shared" si="0"/>
        <v>0.8384340698722149</v>
      </c>
      <c r="G50" s="272">
        <f>G28+G42</f>
        <v>1540465</v>
      </c>
      <c r="H50" s="698">
        <f t="shared" si="1"/>
        <v>1734928</v>
      </c>
    </row>
    <row r="51" spans="1:8" s="18" customFormat="1" ht="16.5">
      <c r="A51" s="265"/>
      <c r="B51" s="266"/>
      <c r="C51" s="638"/>
      <c r="D51" s="638"/>
      <c r="E51" s="626">
        <f>SUM(C51:D51)</f>
        <v>0</v>
      </c>
      <c r="F51" s="696"/>
      <c r="G51" s="87"/>
      <c r="H51" s="698">
        <f t="shared" si="1"/>
        <v>0</v>
      </c>
    </row>
    <row r="52" spans="1:8" ht="16.5">
      <c r="A52" s="261"/>
      <c r="B52" s="262" t="s">
        <v>493</v>
      </c>
      <c r="C52" s="634">
        <f>SUM(C53:C54)</f>
        <v>395</v>
      </c>
      <c r="D52" s="634">
        <f>SUM(D53:D54)</f>
        <v>417</v>
      </c>
      <c r="E52" s="634">
        <f>SUM(E53:E54)</f>
        <v>384</v>
      </c>
      <c r="F52" s="696">
        <f t="shared" si="0"/>
        <v>0.920863309352518</v>
      </c>
      <c r="G52" s="270">
        <f>SUM(G53:G54)</f>
        <v>310</v>
      </c>
      <c r="H52" s="698">
        <f t="shared" si="1"/>
        <v>74</v>
      </c>
    </row>
    <row r="53" spans="1:8" ht="16.5">
      <c r="A53" s="261"/>
      <c r="B53" s="262" t="s">
        <v>494</v>
      </c>
      <c r="C53" s="627">
        <v>2</v>
      </c>
      <c r="D53" s="627">
        <v>2</v>
      </c>
      <c r="E53" s="626">
        <v>2</v>
      </c>
      <c r="F53" s="699">
        <f t="shared" si="0"/>
        <v>1</v>
      </c>
      <c r="G53" s="259">
        <v>2</v>
      </c>
      <c r="H53" s="698">
        <f t="shared" si="1"/>
        <v>0</v>
      </c>
    </row>
    <row r="54" spans="1:8" ht="17.25" thickBot="1">
      <c r="A54" s="91"/>
      <c r="B54" s="92" t="s">
        <v>50</v>
      </c>
      <c r="C54" s="639">
        <v>393</v>
      </c>
      <c r="D54" s="639">
        <v>415</v>
      </c>
      <c r="E54" s="640">
        <v>382</v>
      </c>
      <c r="F54" s="707">
        <f t="shared" si="0"/>
        <v>0.9204819277108434</v>
      </c>
      <c r="G54" s="705">
        <v>308</v>
      </c>
      <c r="H54" s="1104">
        <f t="shared" si="1"/>
        <v>74</v>
      </c>
    </row>
    <row r="56" ht="16.5">
      <c r="B56" s="800"/>
    </row>
  </sheetData>
  <sheetProtection/>
  <mergeCells count="7">
    <mergeCell ref="G1:H1"/>
    <mergeCell ref="A1:A2"/>
    <mergeCell ref="B1:B2"/>
    <mergeCell ref="C1:C2"/>
    <mergeCell ref="D1:D2"/>
    <mergeCell ref="E1:E2"/>
    <mergeCell ref="F1:F2"/>
  </mergeCells>
  <printOptions/>
  <pageMargins left="0.15748031496062992" right="0.1968503937007874" top="0.7086614173228347" bottom="0.35433070866141736" header="0.2362204724409449" footer="0.1968503937007874"/>
  <pageSetup horizontalDpi="600" verticalDpi="600" orientation="portrait" paperSize="9" scale="75" r:id="rId1"/>
  <headerFooter>
    <oddHeader>&amp;C&amp;"Book Antiqua,Félkövér"&amp;11Keszthely Város Önkormányzata
2018. évi működési költségvetése&amp;R&amp;"Book Antiqua,Félkövér"3. melléklet
ezer Ft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6">
      <selection activeCell="G12" sqref="G12"/>
    </sheetView>
  </sheetViews>
  <sheetFormatPr defaultColWidth="9.140625" defaultRowHeight="12.75"/>
  <cols>
    <col min="1" max="1" width="4.421875" style="0" customWidth="1"/>
    <col min="2" max="2" width="43.28125" style="0" customWidth="1"/>
    <col min="3" max="5" width="12.00390625" style="99" bestFit="1" customWidth="1"/>
    <col min="6" max="6" width="8.7109375" style="0" bestFit="1" customWidth="1"/>
    <col min="7" max="7" width="11.140625" style="0" customWidth="1"/>
    <col min="8" max="8" width="12.421875" style="0" customWidth="1"/>
  </cols>
  <sheetData>
    <row r="1" spans="1:8" ht="13.5" customHeight="1">
      <c r="A1" s="1301" t="s">
        <v>13</v>
      </c>
      <c r="B1" s="1297" t="s">
        <v>14</v>
      </c>
      <c r="C1" s="1297" t="s">
        <v>181</v>
      </c>
      <c r="D1" s="1297" t="s">
        <v>86</v>
      </c>
      <c r="E1" s="1297" t="s">
        <v>184</v>
      </c>
      <c r="F1" s="1295" t="s">
        <v>183</v>
      </c>
      <c r="G1" s="1299" t="s">
        <v>246</v>
      </c>
      <c r="H1" s="1300"/>
    </row>
    <row r="2" spans="1:8" s="94" customFormat="1" ht="28.5" customHeight="1" thickBot="1">
      <c r="A2" s="1302"/>
      <c r="B2" s="1298"/>
      <c r="C2" s="1298"/>
      <c r="D2" s="1298"/>
      <c r="E2" s="1298"/>
      <c r="F2" s="1296"/>
      <c r="G2" s="366" t="s">
        <v>84</v>
      </c>
      <c r="H2" s="367" t="s">
        <v>247</v>
      </c>
    </row>
    <row r="3" spans="1:8" s="3" customFormat="1" ht="16.5">
      <c r="A3" s="19" t="s">
        <v>60</v>
      </c>
      <c r="B3" s="267" t="s">
        <v>11</v>
      </c>
      <c r="C3" s="269">
        <f>SUM(C4+C5+C6+C10)</f>
        <v>445279</v>
      </c>
      <c r="D3" s="269">
        <f>SUM(D4+D5+D6+D10)</f>
        <v>723209</v>
      </c>
      <c r="E3" s="269">
        <f>SUM(E4+E5+E6+E10)</f>
        <v>469443</v>
      </c>
      <c r="F3" s="689">
        <f>E3/D3</f>
        <v>0.6491111144911084</v>
      </c>
      <c r="G3" s="269">
        <f>SUM(G4+G5+G6+G10)</f>
        <v>14760</v>
      </c>
      <c r="H3" s="642">
        <f>E3-G3</f>
        <v>454683</v>
      </c>
    </row>
    <row r="4" spans="1:8" s="3" customFormat="1" ht="16.5">
      <c r="A4" s="261">
        <v>1</v>
      </c>
      <c r="B4" s="71" t="s">
        <v>616</v>
      </c>
      <c r="C4" s="258">
        <v>118596</v>
      </c>
      <c r="D4" s="258">
        <v>381766</v>
      </c>
      <c r="E4" s="258">
        <v>375964</v>
      </c>
      <c r="F4" s="690">
        <v>0</v>
      </c>
      <c r="G4" s="282"/>
      <c r="H4" s="691">
        <f aca="true" t="shared" si="0" ref="H4:H12">E4-G4</f>
        <v>375964</v>
      </c>
    </row>
    <row r="5" spans="1:8" s="3" customFormat="1" ht="16.5">
      <c r="A5" s="261">
        <v>2</v>
      </c>
      <c r="B5" s="71" t="s">
        <v>617</v>
      </c>
      <c r="C5" s="258">
        <v>0</v>
      </c>
      <c r="D5" s="258">
        <v>14760</v>
      </c>
      <c r="E5" s="258">
        <v>14760</v>
      </c>
      <c r="F5" s="690">
        <f aca="true" t="shared" si="1" ref="F5:F36">E5/D5</f>
        <v>1</v>
      </c>
      <c r="G5" s="13">
        <v>14760</v>
      </c>
      <c r="H5" s="691">
        <f t="shared" si="0"/>
        <v>0</v>
      </c>
    </row>
    <row r="6" spans="1:8" s="3" customFormat="1" ht="16.5">
      <c r="A6" s="261">
        <v>3</v>
      </c>
      <c r="B6" s="16" t="s">
        <v>416</v>
      </c>
      <c r="C6" s="259">
        <f>SUM(C7:C9)</f>
        <v>325683</v>
      </c>
      <c r="D6" s="259">
        <f>SUM(D7:D9)</f>
        <v>325683</v>
      </c>
      <c r="E6" s="259">
        <f>SUM(E7:E9)</f>
        <v>77574</v>
      </c>
      <c r="F6" s="690">
        <f t="shared" si="1"/>
        <v>0.23818866812206962</v>
      </c>
      <c r="G6" s="282"/>
      <c r="H6" s="691">
        <f t="shared" si="0"/>
        <v>77574</v>
      </c>
    </row>
    <row r="7" spans="1:8" s="3" customFormat="1" ht="16.5">
      <c r="A7" s="261"/>
      <c r="B7" s="271" t="s">
        <v>554</v>
      </c>
      <c r="C7" s="259">
        <v>325683</v>
      </c>
      <c r="D7" s="259">
        <v>325683</v>
      </c>
      <c r="E7" s="259">
        <v>77574</v>
      </c>
      <c r="F7" s="690">
        <f t="shared" si="1"/>
        <v>0.23818866812206962</v>
      </c>
      <c r="G7" s="282"/>
      <c r="H7" s="691">
        <f t="shared" si="0"/>
        <v>77574</v>
      </c>
    </row>
    <row r="8" spans="1:8" s="3" customFormat="1" ht="16.5">
      <c r="A8" s="261"/>
      <c r="B8" s="271" t="s">
        <v>510</v>
      </c>
      <c r="C8" s="259">
        <v>0</v>
      </c>
      <c r="D8" s="259">
        <v>0</v>
      </c>
      <c r="E8" s="259"/>
      <c r="F8" s="690">
        <v>0</v>
      </c>
      <c r="G8" s="282"/>
      <c r="H8" s="691">
        <f t="shared" si="0"/>
        <v>0</v>
      </c>
    </row>
    <row r="9" spans="1:8" s="3" customFormat="1" ht="16.5">
      <c r="A9" s="261"/>
      <c r="B9" s="271" t="s">
        <v>555</v>
      </c>
      <c r="C9" s="259">
        <v>0</v>
      </c>
      <c r="D9" s="259">
        <v>0</v>
      </c>
      <c r="E9" s="259"/>
      <c r="F9" s="690">
        <v>0</v>
      </c>
      <c r="G9" s="282"/>
      <c r="H9" s="691">
        <f t="shared" si="0"/>
        <v>0</v>
      </c>
    </row>
    <row r="10" spans="1:8" s="3" customFormat="1" ht="16.5">
      <c r="A10" s="261">
        <v>4</v>
      </c>
      <c r="B10" s="71" t="s">
        <v>469</v>
      </c>
      <c r="C10" s="259">
        <f>SUM(C11:C12)</f>
        <v>1000</v>
      </c>
      <c r="D10" s="259">
        <f>SUM(D11:D12)</f>
        <v>1000</v>
      </c>
      <c r="E10" s="259">
        <f>SUM(E11:E12)</f>
        <v>1145</v>
      </c>
      <c r="F10" s="690">
        <f t="shared" si="1"/>
        <v>1.145</v>
      </c>
      <c r="G10" s="282"/>
      <c r="H10" s="691">
        <f t="shared" si="0"/>
        <v>1145</v>
      </c>
    </row>
    <row r="11" spans="1:8" s="3" customFormat="1" ht="16.5">
      <c r="A11" s="261"/>
      <c r="B11" s="271" t="s">
        <v>556</v>
      </c>
      <c r="C11" s="259">
        <v>1000</v>
      </c>
      <c r="D11" s="259">
        <v>1000</v>
      </c>
      <c r="E11" s="279">
        <v>1145</v>
      </c>
      <c r="F11" s="690">
        <f t="shared" si="1"/>
        <v>1.145</v>
      </c>
      <c r="G11" s="13"/>
      <c r="H11" s="691">
        <f t="shared" si="0"/>
        <v>1145</v>
      </c>
    </row>
    <row r="12" spans="1:8" s="3" customFormat="1" ht="16.5">
      <c r="A12" s="261"/>
      <c r="B12" s="144" t="s">
        <v>633</v>
      </c>
      <c r="C12" s="259">
        <v>0</v>
      </c>
      <c r="D12" s="259">
        <v>0</v>
      </c>
      <c r="E12" s="927">
        <v>0</v>
      </c>
      <c r="F12" s="690"/>
      <c r="G12" s="928"/>
      <c r="H12" s="929">
        <f t="shared" si="0"/>
        <v>0</v>
      </c>
    </row>
    <row r="13" spans="1:8" s="3" customFormat="1" ht="16.5">
      <c r="A13" s="17"/>
      <c r="B13" s="262"/>
      <c r="C13" s="270"/>
      <c r="D13" s="270"/>
      <c r="E13" s="270"/>
      <c r="F13" s="689"/>
      <c r="G13" s="282"/>
      <c r="H13" s="489">
        <f aca="true" t="shared" si="2" ref="H13:H34">E13-G13</f>
        <v>0</v>
      </c>
    </row>
    <row r="14" spans="1:8" s="3" customFormat="1" ht="16.5">
      <c r="A14" s="17" t="s">
        <v>61</v>
      </c>
      <c r="B14" s="262" t="s">
        <v>45</v>
      </c>
      <c r="C14" s="270">
        <f>C15+C16+C17</f>
        <v>4271530</v>
      </c>
      <c r="D14" s="270">
        <f>D15+D16+D17</f>
        <v>4519901</v>
      </c>
      <c r="E14" s="270">
        <f>E15+E16+E17</f>
        <v>992455</v>
      </c>
      <c r="F14" s="689">
        <f t="shared" si="1"/>
        <v>0.21957449952996758</v>
      </c>
      <c r="G14" s="270">
        <f>G15+G16+G17</f>
        <v>96200</v>
      </c>
      <c r="H14" s="643">
        <f>H15+H16+H17</f>
        <v>896255</v>
      </c>
    </row>
    <row r="15" spans="1:8" s="3" customFormat="1" ht="16.5">
      <c r="A15" s="261">
        <v>1</v>
      </c>
      <c r="B15" s="16" t="s">
        <v>67</v>
      </c>
      <c r="C15" s="259">
        <v>3267804</v>
      </c>
      <c r="D15" s="259">
        <v>3587187</v>
      </c>
      <c r="E15" s="259">
        <v>490659</v>
      </c>
      <c r="F15" s="690">
        <f t="shared" si="1"/>
        <v>0.13678099301764865</v>
      </c>
      <c r="G15" s="13">
        <v>33417</v>
      </c>
      <c r="H15" s="489">
        <f t="shared" si="2"/>
        <v>457242</v>
      </c>
    </row>
    <row r="16" spans="1:8" s="3" customFormat="1" ht="16.5">
      <c r="A16" s="261">
        <v>2</v>
      </c>
      <c r="B16" s="16" t="s">
        <v>23</v>
      </c>
      <c r="C16" s="259">
        <v>659712</v>
      </c>
      <c r="D16" s="259">
        <v>662861</v>
      </c>
      <c r="E16" s="259">
        <v>405394</v>
      </c>
      <c r="F16" s="690">
        <f t="shared" si="1"/>
        <v>0.6115822170862368</v>
      </c>
      <c r="G16" s="13">
        <v>62783</v>
      </c>
      <c r="H16" s="489">
        <f t="shared" si="2"/>
        <v>342611</v>
      </c>
    </row>
    <row r="17" spans="1:8" s="3" customFormat="1" ht="16.5">
      <c r="A17" s="261">
        <v>3</v>
      </c>
      <c r="B17" s="16" t="s">
        <v>470</v>
      </c>
      <c r="C17" s="259">
        <f>SUM(C18:C21)</f>
        <v>344014</v>
      </c>
      <c r="D17" s="259">
        <v>269853</v>
      </c>
      <c r="E17" s="259">
        <f>SUM(E18:E21)</f>
        <v>96402</v>
      </c>
      <c r="F17" s="690">
        <f t="shared" si="1"/>
        <v>0.3572389412013207</v>
      </c>
      <c r="G17" s="13">
        <v>0</v>
      </c>
      <c r="H17" s="489">
        <f t="shared" si="2"/>
        <v>96402</v>
      </c>
    </row>
    <row r="18" spans="1:8" s="3" customFormat="1" ht="16.5">
      <c r="A18" s="263"/>
      <c r="B18" s="144" t="s">
        <v>634</v>
      </c>
      <c r="C18" s="260">
        <v>3000</v>
      </c>
      <c r="D18" s="258">
        <v>84847</v>
      </c>
      <c r="E18" s="259">
        <v>84847</v>
      </c>
      <c r="F18" s="690">
        <f t="shared" si="1"/>
        <v>1</v>
      </c>
      <c r="G18" s="13"/>
      <c r="H18" s="489">
        <f t="shared" si="2"/>
        <v>84847</v>
      </c>
    </row>
    <row r="19" spans="1:8" s="3" customFormat="1" ht="16.5">
      <c r="A19" s="263"/>
      <c r="B19" s="144" t="s">
        <v>557</v>
      </c>
      <c r="C19" s="260">
        <v>0</v>
      </c>
      <c r="D19" s="258">
        <v>0</v>
      </c>
      <c r="E19" s="259">
        <v>0</v>
      </c>
      <c r="F19" s="690"/>
      <c r="G19" s="13">
        <v>0</v>
      </c>
      <c r="H19" s="489">
        <f t="shared" si="2"/>
        <v>0</v>
      </c>
    </row>
    <row r="20" spans="1:8" s="18" customFormat="1" ht="16.5">
      <c r="A20" s="263"/>
      <c r="B20" s="144" t="s">
        <v>635</v>
      </c>
      <c r="C20" s="259">
        <v>16555</v>
      </c>
      <c r="D20" s="259">
        <v>23164</v>
      </c>
      <c r="E20" s="259">
        <v>11555</v>
      </c>
      <c r="F20" s="690">
        <f t="shared" si="1"/>
        <v>0.49883439820410985</v>
      </c>
      <c r="G20" s="13"/>
      <c r="H20" s="489">
        <f t="shared" si="2"/>
        <v>11555</v>
      </c>
    </row>
    <row r="21" spans="1:8" s="18" customFormat="1" ht="16.5">
      <c r="A21" s="263"/>
      <c r="B21" s="428" t="s">
        <v>558</v>
      </c>
      <c r="C21" s="260">
        <v>324459</v>
      </c>
      <c r="D21" s="260">
        <v>161842</v>
      </c>
      <c r="E21" s="260">
        <v>0</v>
      </c>
      <c r="F21" s="690">
        <f t="shared" si="1"/>
        <v>0</v>
      </c>
      <c r="G21" s="13"/>
      <c r="H21" s="489">
        <f t="shared" si="2"/>
        <v>0</v>
      </c>
    </row>
    <row r="22" spans="1:8" s="3" customFormat="1" ht="16.5">
      <c r="A22" s="265"/>
      <c r="B22" s="266"/>
      <c r="C22" s="272"/>
      <c r="D22" s="272"/>
      <c r="E22" s="272"/>
      <c r="F22" s="690"/>
      <c r="G22" s="282"/>
      <c r="H22" s="489">
        <f t="shared" si="2"/>
        <v>0</v>
      </c>
    </row>
    <row r="23" spans="1:8" s="3" customFormat="1" ht="16.5">
      <c r="A23" s="17"/>
      <c r="B23" s="262" t="s">
        <v>74</v>
      </c>
      <c r="C23" s="270">
        <f>C3-C14</f>
        <v>-3826251</v>
      </c>
      <c r="D23" s="270">
        <f>D3-D14</f>
        <v>-3796692</v>
      </c>
      <c r="E23" s="270">
        <f>E3-E14</f>
        <v>-523012</v>
      </c>
      <c r="F23" s="689">
        <f t="shared" si="1"/>
        <v>0.13775465589518454</v>
      </c>
      <c r="G23" s="282">
        <f>G3-G14</f>
        <v>-81440</v>
      </c>
      <c r="H23" s="488">
        <f t="shared" si="2"/>
        <v>-441572</v>
      </c>
    </row>
    <row r="24" spans="1:8" s="18" customFormat="1" ht="15.75">
      <c r="A24" s="17"/>
      <c r="B24" s="262"/>
      <c r="C24" s="270"/>
      <c r="D24" s="270"/>
      <c r="E24" s="270"/>
      <c r="F24" s="689"/>
      <c r="G24" s="13"/>
      <c r="H24" s="489"/>
    </row>
    <row r="25" spans="1:8" s="3" customFormat="1" ht="16.5">
      <c r="A25" s="17" t="s">
        <v>63</v>
      </c>
      <c r="B25" s="262" t="s">
        <v>21</v>
      </c>
      <c r="C25" s="270"/>
      <c r="D25" s="270"/>
      <c r="E25" s="270"/>
      <c r="F25" s="689"/>
      <c r="G25" s="282"/>
      <c r="H25" s="488"/>
    </row>
    <row r="26" spans="1:8" s="3" customFormat="1" ht="16.5">
      <c r="A26" s="261"/>
      <c r="B26" s="16"/>
      <c r="C26" s="259"/>
      <c r="D26" s="259"/>
      <c r="E26" s="270">
        <v>0</v>
      </c>
      <c r="F26" s="689"/>
      <c r="G26" s="282"/>
      <c r="H26" s="489"/>
    </row>
    <row r="27" spans="1:8" s="3" customFormat="1" ht="16.5">
      <c r="A27" s="17" t="s">
        <v>64</v>
      </c>
      <c r="B27" s="262" t="s">
        <v>41</v>
      </c>
      <c r="C27" s="270">
        <f>SUM(C30+C33)</f>
        <v>3779006</v>
      </c>
      <c r="D27" s="270">
        <f>D30+D33</f>
        <v>3780041</v>
      </c>
      <c r="E27" s="270">
        <f>E30+E33</f>
        <v>3780041</v>
      </c>
      <c r="F27" s="689">
        <f t="shared" si="1"/>
        <v>1</v>
      </c>
      <c r="G27" s="282">
        <f>G30+G33</f>
        <v>0</v>
      </c>
      <c r="H27" s="488">
        <f t="shared" si="2"/>
        <v>3780041</v>
      </c>
    </row>
    <row r="28" spans="1:8" s="3" customFormat="1" ht="16.5">
      <c r="A28" s="17"/>
      <c r="B28" s="262"/>
      <c r="C28" s="270"/>
      <c r="D28" s="270"/>
      <c r="E28" s="270"/>
      <c r="F28" s="689"/>
      <c r="G28" s="282"/>
      <c r="H28" s="489"/>
    </row>
    <row r="29" spans="1:8" s="3" customFormat="1" ht="16.5">
      <c r="A29" s="17"/>
      <c r="B29" s="20" t="s">
        <v>55</v>
      </c>
      <c r="C29" s="270"/>
      <c r="D29" s="270"/>
      <c r="E29" s="270">
        <v>0</v>
      </c>
      <c r="F29" s="689"/>
      <c r="G29" s="282"/>
      <c r="H29" s="489">
        <f t="shared" si="2"/>
        <v>0</v>
      </c>
    </row>
    <row r="30" spans="1:8" s="3" customFormat="1" ht="16.5">
      <c r="A30" s="261">
        <v>1</v>
      </c>
      <c r="B30" s="71" t="s">
        <v>417</v>
      </c>
      <c r="C30" s="259">
        <v>3779006</v>
      </c>
      <c r="D30" s="259">
        <v>3780041</v>
      </c>
      <c r="E30" s="259">
        <v>3780041</v>
      </c>
      <c r="F30" s="690">
        <f t="shared" si="1"/>
        <v>1</v>
      </c>
      <c r="G30" s="13"/>
      <c r="H30" s="489">
        <f t="shared" si="2"/>
        <v>3780041</v>
      </c>
    </row>
    <row r="31" spans="1:8" s="18" customFormat="1" ht="16.5">
      <c r="A31" s="261"/>
      <c r="B31" s="71"/>
      <c r="C31" s="259"/>
      <c r="D31" s="259"/>
      <c r="E31" s="270"/>
      <c r="F31" s="689"/>
      <c r="G31" s="282"/>
      <c r="H31" s="489"/>
    </row>
    <row r="32" spans="1:8" s="3" customFormat="1" ht="16.5">
      <c r="A32" s="17"/>
      <c r="B32" s="262" t="s">
        <v>18</v>
      </c>
      <c r="C32" s="270"/>
      <c r="D32" s="270"/>
      <c r="E32" s="270"/>
      <c r="F32" s="689"/>
      <c r="G32" s="13"/>
      <c r="H32" s="489"/>
    </row>
    <row r="33" spans="1:8" ht="16.5">
      <c r="A33" s="261">
        <v>1</v>
      </c>
      <c r="B33" s="16" t="s">
        <v>20</v>
      </c>
      <c r="C33" s="259">
        <v>0</v>
      </c>
      <c r="D33" s="259">
        <v>0</v>
      </c>
      <c r="E33" s="259">
        <v>0</v>
      </c>
      <c r="F33" s="689"/>
      <c r="G33" s="282"/>
      <c r="H33" s="489"/>
    </row>
    <row r="34" spans="1:8" s="80" customFormat="1" ht="16.5">
      <c r="A34" s="273"/>
      <c r="B34" s="264"/>
      <c r="C34" s="276"/>
      <c r="D34" s="276"/>
      <c r="E34" s="270">
        <v>0</v>
      </c>
      <c r="F34" s="689"/>
      <c r="G34" s="282"/>
      <c r="H34" s="489">
        <f t="shared" si="2"/>
        <v>0</v>
      </c>
    </row>
    <row r="35" spans="1:8" s="80" customFormat="1" ht="15.75">
      <c r="A35" s="274"/>
      <c r="B35" s="20" t="s">
        <v>418</v>
      </c>
      <c r="C35" s="693">
        <f>C3+C27</f>
        <v>4224285</v>
      </c>
      <c r="D35" s="693">
        <f>D3+D27</f>
        <v>4503250</v>
      </c>
      <c r="E35" s="270">
        <f>E3+E27</f>
        <v>4249484</v>
      </c>
      <c r="F35" s="689">
        <f t="shared" si="1"/>
        <v>0.9436482540387497</v>
      </c>
      <c r="G35" s="270">
        <f>G3+G27</f>
        <v>14760</v>
      </c>
      <c r="H35" s="643">
        <f>H3+H27</f>
        <v>4234724</v>
      </c>
    </row>
    <row r="36" spans="1:8" ht="16.5" thickBot="1">
      <c r="A36" s="275"/>
      <c r="B36" s="490" t="s">
        <v>419</v>
      </c>
      <c r="C36" s="694">
        <f>C14+C25</f>
        <v>4271530</v>
      </c>
      <c r="D36" s="694">
        <f>D14+D25</f>
        <v>4519901</v>
      </c>
      <c r="E36" s="277">
        <f>E14+E25</f>
        <v>992455</v>
      </c>
      <c r="F36" s="695">
        <f t="shared" si="1"/>
        <v>0.21957449952996758</v>
      </c>
      <c r="G36" s="277">
        <f>G14+G25</f>
        <v>96200</v>
      </c>
      <c r="H36" s="644">
        <f>H14+H25</f>
        <v>896255</v>
      </c>
    </row>
    <row r="39" ht="15">
      <c r="B39" s="800"/>
    </row>
  </sheetData>
  <sheetProtection/>
  <mergeCells count="7">
    <mergeCell ref="G1:H1"/>
    <mergeCell ref="A1:A2"/>
    <mergeCell ref="B1:B2"/>
    <mergeCell ref="C1:C2"/>
    <mergeCell ref="D1:D2"/>
    <mergeCell ref="E1:E2"/>
    <mergeCell ref="F1:F2"/>
  </mergeCells>
  <printOptions/>
  <pageMargins left="0.15748031496062992" right="0.15748031496062992" top="1.1811023622047245" bottom="0.7480314960629921" header="0.31496062992125984" footer="0.31496062992125984"/>
  <pageSetup horizontalDpi="600" verticalDpi="600" orientation="portrait" paperSize="9" scale="85" r:id="rId1"/>
  <headerFooter>
    <oddHeader>&amp;C&amp;"Book Antiqua,Félkövér"&amp;12Keszthely Város Önkormányzata
2018. évi felhalmozási költségvetése&amp;R&amp;"Book Antiqua,Félkövér"&amp;11 4. melléklet
ezer Ft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0.421875" style="1" customWidth="1"/>
    <col min="2" max="2" width="8.00390625" style="35" customWidth="1"/>
    <col min="3" max="3" width="9.28125" style="36" customWidth="1"/>
    <col min="4" max="4" width="11.421875" style="1" customWidth="1"/>
    <col min="5" max="5" width="12.00390625" style="37" customWidth="1"/>
    <col min="6" max="6" width="9.57421875" style="1" customWidth="1"/>
    <col min="7" max="7" width="11.00390625" style="1" customWidth="1"/>
    <col min="8" max="8" width="8.8515625" style="1" customWidth="1"/>
    <col min="9" max="10" width="10.00390625" style="1" customWidth="1"/>
    <col min="11" max="11" width="9.28125" style="1" customWidth="1"/>
    <col min="12" max="12" width="9.421875" style="1" customWidth="1"/>
    <col min="13" max="13" width="8.140625" style="1" customWidth="1"/>
    <col min="14" max="15" width="8.7109375" style="1" customWidth="1"/>
    <col min="16" max="16" width="5.140625" style="1" customWidth="1"/>
    <col min="17" max="17" width="9.00390625" style="1" customWidth="1"/>
    <col min="18" max="16384" width="9.140625" style="1" customWidth="1"/>
  </cols>
  <sheetData>
    <row r="1" spans="1:17" ht="14.25" customHeight="1">
      <c r="A1" s="1318" t="s">
        <v>40</v>
      </c>
      <c r="B1" s="1291" t="s">
        <v>11</v>
      </c>
      <c r="C1" s="1291"/>
      <c r="D1" s="1291"/>
      <c r="E1" s="1291"/>
      <c r="F1" s="1291"/>
      <c r="G1" s="1291"/>
      <c r="H1" s="1291"/>
      <c r="I1" s="1291"/>
      <c r="J1" s="1291"/>
      <c r="K1" s="1291"/>
      <c r="L1" s="1291"/>
      <c r="M1" s="1295" t="s">
        <v>41</v>
      </c>
      <c r="N1" s="1295"/>
      <c r="O1" s="1295"/>
      <c r="P1" s="1295"/>
      <c r="Q1" s="1303" t="s">
        <v>42</v>
      </c>
    </row>
    <row r="2" spans="1:17" ht="26.25" customHeight="1">
      <c r="A2" s="1319"/>
      <c r="B2" s="1314" t="s">
        <v>2</v>
      </c>
      <c r="C2" s="1315"/>
      <c r="D2" s="1315"/>
      <c r="E2" s="1315"/>
      <c r="F2" s="1315"/>
      <c r="G2" s="1315"/>
      <c r="H2" s="1313" t="s">
        <v>3</v>
      </c>
      <c r="I2" s="1313"/>
      <c r="J2" s="1313"/>
      <c r="K2" s="1313"/>
      <c r="L2" s="1313"/>
      <c r="M2" s="1308" t="s">
        <v>495</v>
      </c>
      <c r="N2" s="1309"/>
      <c r="O2" s="1306" t="s">
        <v>636</v>
      </c>
      <c r="P2" s="1307" t="s">
        <v>155</v>
      </c>
      <c r="Q2" s="1304"/>
    </row>
    <row r="3" spans="1:17" ht="13.5" customHeight="1">
      <c r="A3" s="1319"/>
      <c r="B3" s="1306" t="s">
        <v>248</v>
      </c>
      <c r="C3" s="1316" t="s">
        <v>24</v>
      </c>
      <c r="D3" s="1313" t="s">
        <v>496</v>
      </c>
      <c r="E3" s="1313" t="s">
        <v>497</v>
      </c>
      <c r="F3" s="1313" t="s">
        <v>498</v>
      </c>
      <c r="G3" s="1313" t="s">
        <v>823</v>
      </c>
      <c r="H3" s="1313" t="s">
        <v>502</v>
      </c>
      <c r="I3" s="1313" t="s">
        <v>499</v>
      </c>
      <c r="J3" s="1313" t="s">
        <v>498</v>
      </c>
      <c r="K3" s="1313" t="s">
        <v>261</v>
      </c>
      <c r="L3" s="1313" t="s">
        <v>822</v>
      </c>
      <c r="M3" s="1310"/>
      <c r="N3" s="1311"/>
      <c r="O3" s="1307"/>
      <c r="P3" s="1307"/>
      <c r="Q3" s="1304"/>
    </row>
    <row r="4" spans="1:17" ht="40.5" customHeight="1">
      <c r="A4" s="1320"/>
      <c r="B4" s="1307"/>
      <c r="C4" s="1317"/>
      <c r="D4" s="1313"/>
      <c r="E4" s="1313"/>
      <c r="F4" s="1313"/>
      <c r="G4" s="1313"/>
      <c r="H4" s="1313"/>
      <c r="I4" s="1313"/>
      <c r="J4" s="1313"/>
      <c r="K4" s="1313"/>
      <c r="L4" s="1313"/>
      <c r="M4" s="29" t="s">
        <v>501</v>
      </c>
      <c r="N4" s="25" t="s">
        <v>530</v>
      </c>
      <c r="O4" s="1312"/>
      <c r="P4" s="1312"/>
      <c r="Q4" s="1305"/>
    </row>
    <row r="5" spans="1:17" ht="14.25" thickBot="1">
      <c r="A5" s="30">
        <v>1</v>
      </c>
      <c r="B5" s="31">
        <v>2</v>
      </c>
      <c r="C5" s="31">
        <v>3</v>
      </c>
      <c r="D5" s="32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  <c r="L5" s="31">
        <v>12</v>
      </c>
      <c r="M5" s="33">
        <v>13</v>
      </c>
      <c r="N5" s="33">
        <v>14</v>
      </c>
      <c r="O5" s="31">
        <v>15</v>
      </c>
      <c r="P5" s="33">
        <v>16</v>
      </c>
      <c r="Q5" s="34">
        <v>17</v>
      </c>
    </row>
    <row r="6" spans="1:17" ht="38.25">
      <c r="A6" s="84" t="s">
        <v>243</v>
      </c>
      <c r="B6" s="76">
        <v>286380</v>
      </c>
      <c r="C6" s="76">
        <v>1224830</v>
      </c>
      <c r="D6" s="76">
        <v>1128892</v>
      </c>
      <c r="E6" s="76">
        <v>79947</v>
      </c>
      <c r="F6" s="76">
        <v>64824</v>
      </c>
      <c r="G6" s="76">
        <v>8284</v>
      </c>
      <c r="H6" s="76">
        <v>325683</v>
      </c>
      <c r="I6" s="76"/>
      <c r="J6" s="76">
        <v>0</v>
      </c>
      <c r="K6" s="76">
        <v>118596</v>
      </c>
      <c r="L6" s="76">
        <v>0</v>
      </c>
      <c r="M6" s="76"/>
      <c r="N6" s="76">
        <v>3774117</v>
      </c>
      <c r="O6" s="76"/>
      <c r="P6" s="380"/>
      <c r="Q6" s="365">
        <f>SUM(B6:O6)</f>
        <v>7011553</v>
      </c>
    </row>
    <row r="7" spans="1:17" ht="25.5">
      <c r="A7" s="115" t="s">
        <v>245</v>
      </c>
      <c r="B7" s="77">
        <v>292143</v>
      </c>
      <c r="C7" s="77">
        <v>1224830</v>
      </c>
      <c r="D7" s="77">
        <v>1289907</v>
      </c>
      <c r="E7" s="77">
        <v>75724</v>
      </c>
      <c r="F7" s="77">
        <v>64824</v>
      </c>
      <c r="G7" s="77">
        <v>10835</v>
      </c>
      <c r="H7" s="77">
        <v>325683</v>
      </c>
      <c r="I7" s="77">
        <v>14760</v>
      </c>
      <c r="J7" s="77"/>
      <c r="K7" s="77">
        <v>221257</v>
      </c>
      <c r="L7" s="77"/>
      <c r="M7" s="77"/>
      <c r="N7" s="77">
        <v>3774117</v>
      </c>
      <c r="O7" s="77">
        <v>48904</v>
      </c>
      <c r="P7" s="39"/>
      <c r="Q7" s="370">
        <f>SUM(B7:P7)</f>
        <v>7342984</v>
      </c>
    </row>
    <row r="8" spans="1:17" ht="15">
      <c r="A8" s="115" t="s">
        <v>182</v>
      </c>
      <c r="B8" s="77">
        <v>250661</v>
      </c>
      <c r="C8" s="77">
        <v>1322916</v>
      </c>
      <c r="D8" s="77">
        <v>1289907</v>
      </c>
      <c r="E8" s="77">
        <v>44760</v>
      </c>
      <c r="F8" s="77">
        <v>49324</v>
      </c>
      <c r="G8" s="77">
        <v>9935</v>
      </c>
      <c r="H8" s="77">
        <v>77574</v>
      </c>
      <c r="I8" s="77">
        <v>14760</v>
      </c>
      <c r="J8" s="77"/>
      <c r="K8" s="77">
        <v>215466</v>
      </c>
      <c r="L8" s="77"/>
      <c r="M8" s="77"/>
      <c r="N8" s="77">
        <v>3774117</v>
      </c>
      <c r="O8" s="77">
        <v>48904</v>
      </c>
      <c r="P8" s="39"/>
      <c r="Q8" s="370">
        <f>SUM(B8:P8)</f>
        <v>7098324</v>
      </c>
    </row>
    <row r="9" spans="1:17" ht="38.25">
      <c r="A9" s="107" t="s">
        <v>57</v>
      </c>
      <c r="B9" s="77"/>
      <c r="C9" s="77">
        <v>276438</v>
      </c>
      <c r="D9" s="77">
        <v>1289907</v>
      </c>
      <c r="E9" s="77"/>
      <c r="F9" s="77"/>
      <c r="G9" s="77"/>
      <c r="H9" s="77"/>
      <c r="I9" s="77">
        <v>14760</v>
      </c>
      <c r="J9" s="77"/>
      <c r="K9" s="77"/>
      <c r="L9" s="77"/>
      <c r="M9" s="77"/>
      <c r="N9" s="77"/>
      <c r="O9" s="77">
        <v>48904</v>
      </c>
      <c r="P9" s="39"/>
      <c r="Q9" s="370">
        <f>SUM(B9:P9)</f>
        <v>1630009</v>
      </c>
    </row>
    <row r="10" spans="1:17" ht="51">
      <c r="A10" s="38" t="s">
        <v>244</v>
      </c>
      <c r="B10" s="39">
        <v>377575</v>
      </c>
      <c r="C10" s="40"/>
      <c r="D10" s="39"/>
      <c r="E10" s="40">
        <v>152194</v>
      </c>
      <c r="F10" s="39"/>
      <c r="G10" s="39"/>
      <c r="H10" s="39"/>
      <c r="I10" s="39"/>
      <c r="J10" s="39">
        <v>1000</v>
      </c>
      <c r="K10" s="39"/>
      <c r="L10" s="39"/>
      <c r="M10" s="39">
        <v>3848</v>
      </c>
      <c r="N10" s="39">
        <v>4889</v>
      </c>
      <c r="O10" s="39"/>
      <c r="P10" s="39"/>
      <c r="Q10" s="108">
        <f>SUM(B10:O10)</f>
        <v>539506</v>
      </c>
    </row>
    <row r="11" spans="1:17" ht="25.5">
      <c r="A11" s="38" t="s">
        <v>245</v>
      </c>
      <c r="B11" s="39">
        <v>403462</v>
      </c>
      <c r="C11" s="40"/>
      <c r="D11" s="39"/>
      <c r="E11" s="40">
        <v>496498</v>
      </c>
      <c r="F11" s="39"/>
      <c r="G11" s="39">
        <v>200</v>
      </c>
      <c r="H11" s="39"/>
      <c r="I11" s="39"/>
      <c r="J11" s="39">
        <v>1000</v>
      </c>
      <c r="K11" s="39">
        <v>160509</v>
      </c>
      <c r="L11" s="39"/>
      <c r="M11" s="39">
        <v>15884</v>
      </c>
      <c r="N11" s="39">
        <v>5924</v>
      </c>
      <c r="O11" s="39"/>
      <c r="P11" s="39"/>
      <c r="Q11" s="108">
        <f>SUM(B11:O11)</f>
        <v>1083477</v>
      </c>
    </row>
    <row r="12" spans="1:17" ht="15">
      <c r="A12" s="371" t="s">
        <v>182</v>
      </c>
      <c r="B12" s="368">
        <v>416766</v>
      </c>
      <c r="C12" s="369"/>
      <c r="D12" s="368"/>
      <c r="E12" s="369">
        <v>496278</v>
      </c>
      <c r="F12" s="368"/>
      <c r="G12" s="368">
        <v>200</v>
      </c>
      <c r="H12" s="368"/>
      <c r="I12" s="368"/>
      <c r="J12" s="368">
        <v>1145</v>
      </c>
      <c r="K12" s="368">
        <v>160498</v>
      </c>
      <c r="L12" s="368"/>
      <c r="M12" s="368">
        <v>15884</v>
      </c>
      <c r="N12" s="368">
        <v>5924</v>
      </c>
      <c r="O12" s="368"/>
      <c r="P12" s="106"/>
      <c r="Q12" s="108">
        <f>SUM(B12:O12)</f>
        <v>1096695</v>
      </c>
    </row>
    <row r="13" spans="1:17" ht="39" thickBot="1">
      <c r="A13" s="377" t="s">
        <v>57</v>
      </c>
      <c r="B13" s="378">
        <v>224880</v>
      </c>
      <c r="C13" s="379"/>
      <c r="D13" s="378"/>
      <c r="E13" s="379">
        <v>86980</v>
      </c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81"/>
      <c r="Q13" s="108">
        <f>SUM(B13:O13)</f>
        <v>311860</v>
      </c>
    </row>
    <row r="14" spans="1:17" ht="40.5">
      <c r="A14" s="375" t="s">
        <v>249</v>
      </c>
      <c r="B14" s="376">
        <f aca="true" t="shared" si="0" ref="B14:P14">SUM(B6+B10)</f>
        <v>663955</v>
      </c>
      <c r="C14" s="376">
        <f t="shared" si="0"/>
        <v>1224830</v>
      </c>
      <c r="D14" s="376">
        <f t="shared" si="0"/>
        <v>1128892</v>
      </c>
      <c r="E14" s="376">
        <f t="shared" si="0"/>
        <v>232141</v>
      </c>
      <c r="F14" s="376">
        <f t="shared" si="0"/>
        <v>64824</v>
      </c>
      <c r="G14" s="376">
        <f t="shared" si="0"/>
        <v>8284</v>
      </c>
      <c r="H14" s="376">
        <f t="shared" si="0"/>
        <v>325683</v>
      </c>
      <c r="I14" s="376">
        <f t="shared" si="0"/>
        <v>0</v>
      </c>
      <c r="J14" s="376">
        <f t="shared" si="0"/>
        <v>1000</v>
      </c>
      <c r="K14" s="376">
        <f t="shared" si="0"/>
        <v>118596</v>
      </c>
      <c r="L14" s="376">
        <f t="shared" si="0"/>
        <v>0</v>
      </c>
      <c r="M14" s="376">
        <f t="shared" si="0"/>
        <v>3848</v>
      </c>
      <c r="N14" s="376">
        <f t="shared" si="0"/>
        <v>3779006</v>
      </c>
      <c r="O14" s="376">
        <f t="shared" si="0"/>
        <v>0</v>
      </c>
      <c r="P14" s="376">
        <f t="shared" si="0"/>
        <v>0</v>
      </c>
      <c r="Q14" s="165">
        <f>SUM(Q6+Q10)</f>
        <v>7551059</v>
      </c>
    </row>
    <row r="15" spans="1:17" ht="28.5" customHeight="1">
      <c r="A15" s="116" t="s">
        <v>245</v>
      </c>
      <c r="B15" s="83">
        <f>B7+B11</f>
        <v>695605</v>
      </c>
      <c r="C15" s="83">
        <f aca="true" t="shared" si="1" ref="C15:Q15">C7+C11</f>
        <v>1224830</v>
      </c>
      <c r="D15" s="83">
        <f t="shared" si="1"/>
        <v>1289907</v>
      </c>
      <c r="E15" s="83">
        <f t="shared" si="1"/>
        <v>572222</v>
      </c>
      <c r="F15" s="83">
        <f t="shared" si="1"/>
        <v>64824</v>
      </c>
      <c r="G15" s="83">
        <f t="shared" si="1"/>
        <v>11035</v>
      </c>
      <c r="H15" s="83">
        <f t="shared" si="1"/>
        <v>325683</v>
      </c>
      <c r="I15" s="83">
        <f t="shared" si="1"/>
        <v>14760</v>
      </c>
      <c r="J15" s="83">
        <f t="shared" si="1"/>
        <v>1000</v>
      </c>
      <c r="K15" s="83">
        <f t="shared" si="1"/>
        <v>381766</v>
      </c>
      <c r="L15" s="83">
        <f t="shared" si="1"/>
        <v>0</v>
      </c>
      <c r="M15" s="83">
        <f t="shared" si="1"/>
        <v>15884</v>
      </c>
      <c r="N15" s="83">
        <f t="shared" si="1"/>
        <v>3780041</v>
      </c>
      <c r="O15" s="83">
        <f t="shared" si="1"/>
        <v>48904</v>
      </c>
      <c r="P15" s="83">
        <f t="shared" si="1"/>
        <v>0</v>
      </c>
      <c r="Q15" s="85">
        <f t="shared" si="1"/>
        <v>8426461</v>
      </c>
    </row>
    <row r="16" spans="1:17" ht="16.5" customHeight="1">
      <c r="A16" s="116" t="s">
        <v>182</v>
      </c>
      <c r="B16" s="83">
        <f>B8+B12</f>
        <v>667427</v>
      </c>
      <c r="C16" s="83">
        <f aca="true" t="shared" si="2" ref="C16:O16">C8+C12</f>
        <v>1322916</v>
      </c>
      <c r="D16" s="83">
        <f t="shared" si="2"/>
        <v>1289907</v>
      </c>
      <c r="E16" s="83">
        <f t="shared" si="2"/>
        <v>541038</v>
      </c>
      <c r="F16" s="83">
        <f t="shared" si="2"/>
        <v>49324</v>
      </c>
      <c r="G16" s="83">
        <f t="shared" si="2"/>
        <v>10135</v>
      </c>
      <c r="H16" s="83">
        <f t="shared" si="2"/>
        <v>77574</v>
      </c>
      <c r="I16" s="83">
        <f t="shared" si="2"/>
        <v>14760</v>
      </c>
      <c r="J16" s="83">
        <f t="shared" si="2"/>
        <v>1145</v>
      </c>
      <c r="K16" s="83">
        <f t="shared" si="2"/>
        <v>375964</v>
      </c>
      <c r="L16" s="83">
        <f t="shared" si="2"/>
        <v>0</v>
      </c>
      <c r="M16" s="83">
        <f t="shared" si="2"/>
        <v>15884</v>
      </c>
      <c r="N16" s="83">
        <f t="shared" si="2"/>
        <v>3780041</v>
      </c>
      <c r="O16" s="83">
        <f t="shared" si="2"/>
        <v>48904</v>
      </c>
      <c r="P16" s="83">
        <f>P8+P12</f>
        <v>0</v>
      </c>
      <c r="Q16" s="85">
        <f>Q8+Q12</f>
        <v>8195019</v>
      </c>
    </row>
    <row r="17" spans="1:17" ht="40.5">
      <c r="A17" s="86" t="s">
        <v>57</v>
      </c>
      <c r="B17" s="83">
        <f>B9+B13</f>
        <v>224880</v>
      </c>
      <c r="C17" s="83">
        <f aca="true" t="shared" si="3" ref="C17:Q17">C9+C13</f>
        <v>276438</v>
      </c>
      <c r="D17" s="83">
        <f t="shared" si="3"/>
        <v>1289907</v>
      </c>
      <c r="E17" s="83">
        <f t="shared" si="3"/>
        <v>86980</v>
      </c>
      <c r="F17" s="83">
        <f t="shared" si="3"/>
        <v>0</v>
      </c>
      <c r="G17" s="83">
        <f t="shared" si="3"/>
        <v>0</v>
      </c>
      <c r="H17" s="83">
        <f t="shared" si="3"/>
        <v>0</v>
      </c>
      <c r="I17" s="83">
        <f t="shared" si="3"/>
        <v>14760</v>
      </c>
      <c r="J17" s="83">
        <f t="shared" si="3"/>
        <v>0</v>
      </c>
      <c r="K17" s="83">
        <f t="shared" si="3"/>
        <v>0</v>
      </c>
      <c r="L17" s="83">
        <f t="shared" si="3"/>
        <v>0</v>
      </c>
      <c r="M17" s="83">
        <f t="shared" si="3"/>
        <v>0</v>
      </c>
      <c r="N17" s="83">
        <f t="shared" si="3"/>
        <v>0</v>
      </c>
      <c r="O17" s="83">
        <f t="shared" si="3"/>
        <v>48904</v>
      </c>
      <c r="P17" s="83">
        <f t="shared" si="3"/>
        <v>0</v>
      </c>
      <c r="Q17" s="85">
        <f t="shared" si="3"/>
        <v>1941869</v>
      </c>
    </row>
    <row r="18" spans="1:17" ht="40.5">
      <c r="A18" s="374" t="s">
        <v>58</v>
      </c>
      <c r="B18" s="372">
        <f>B16-B17</f>
        <v>442547</v>
      </c>
      <c r="C18" s="372">
        <f aca="true" t="shared" si="4" ref="C18:Q18">C16-C17</f>
        <v>1046478</v>
      </c>
      <c r="D18" s="372">
        <f t="shared" si="4"/>
        <v>0</v>
      </c>
      <c r="E18" s="372">
        <f t="shared" si="4"/>
        <v>454058</v>
      </c>
      <c r="F18" s="372">
        <f t="shared" si="4"/>
        <v>49324</v>
      </c>
      <c r="G18" s="372">
        <f t="shared" si="4"/>
        <v>10135</v>
      </c>
      <c r="H18" s="372">
        <f t="shared" si="4"/>
        <v>77574</v>
      </c>
      <c r="I18" s="372">
        <f t="shared" si="4"/>
        <v>0</v>
      </c>
      <c r="J18" s="372">
        <f t="shared" si="4"/>
        <v>1145</v>
      </c>
      <c r="K18" s="372">
        <f t="shared" si="4"/>
        <v>375964</v>
      </c>
      <c r="L18" s="372">
        <f t="shared" si="4"/>
        <v>0</v>
      </c>
      <c r="M18" s="372">
        <f t="shared" si="4"/>
        <v>15884</v>
      </c>
      <c r="N18" s="372">
        <f t="shared" si="4"/>
        <v>3780041</v>
      </c>
      <c r="O18" s="372">
        <f t="shared" si="4"/>
        <v>0</v>
      </c>
      <c r="P18" s="372">
        <f t="shared" si="4"/>
        <v>0</v>
      </c>
      <c r="Q18" s="373">
        <f t="shared" si="4"/>
        <v>6253150</v>
      </c>
    </row>
    <row r="19" spans="1:17" ht="18.75" customHeight="1" thickBot="1">
      <c r="A19" s="229" t="s">
        <v>183</v>
      </c>
      <c r="B19" s="408">
        <f>B16/B15</f>
        <v>0.9594913780090712</v>
      </c>
      <c r="C19" s="408">
        <f aca="true" t="shared" si="5" ref="C19:O19">C16/C15</f>
        <v>1.0800813174073136</v>
      </c>
      <c r="D19" s="408">
        <f t="shared" si="5"/>
        <v>1</v>
      </c>
      <c r="E19" s="408">
        <f t="shared" si="5"/>
        <v>0.9455036681567643</v>
      </c>
      <c r="F19" s="408">
        <f t="shared" si="5"/>
        <v>0.7608910280143157</v>
      </c>
      <c r="G19" s="408">
        <f t="shared" si="5"/>
        <v>0.9184413230629814</v>
      </c>
      <c r="H19" s="408">
        <f t="shared" si="5"/>
        <v>0.23818866812206962</v>
      </c>
      <c r="I19" s="408">
        <f t="shared" si="5"/>
        <v>1</v>
      </c>
      <c r="J19" s="408">
        <f t="shared" si="5"/>
        <v>1.145</v>
      </c>
      <c r="K19" s="408">
        <f t="shared" si="5"/>
        <v>0.9848022086828057</v>
      </c>
      <c r="L19" s="408"/>
      <c r="M19" s="408">
        <f t="shared" si="5"/>
        <v>1</v>
      </c>
      <c r="N19" s="408">
        <f t="shared" si="5"/>
        <v>1</v>
      </c>
      <c r="O19" s="408">
        <f t="shared" si="5"/>
        <v>1</v>
      </c>
      <c r="P19" s="409">
        <v>0</v>
      </c>
      <c r="Q19" s="411">
        <f>Q16/Q15</f>
        <v>0.9725339024295016</v>
      </c>
    </row>
    <row r="21" spans="3:17" ht="13.5"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3" spans="3:17" ht="13.5"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</sheetData>
  <sheetProtection/>
  <mergeCells count="20">
    <mergeCell ref="O2:O4"/>
    <mergeCell ref="D3:D4"/>
    <mergeCell ref="E3:E4"/>
    <mergeCell ref="I3:I4"/>
    <mergeCell ref="K3:K4"/>
    <mergeCell ref="A1:A4"/>
    <mergeCell ref="J3:J4"/>
    <mergeCell ref="F3:F4"/>
    <mergeCell ref="G3:G4"/>
    <mergeCell ref="H3:H4"/>
    <mergeCell ref="Q1:Q4"/>
    <mergeCell ref="B3:B4"/>
    <mergeCell ref="B1:L1"/>
    <mergeCell ref="M2:N3"/>
    <mergeCell ref="M1:P1"/>
    <mergeCell ref="P2:P4"/>
    <mergeCell ref="L3:L4"/>
    <mergeCell ref="B2:G2"/>
    <mergeCell ref="H2:L2"/>
    <mergeCell ref="C3:C4"/>
  </mergeCells>
  <printOptions/>
  <pageMargins left="0.2755905511811024" right="0.15748031496062992" top="0.5511811023622047" bottom="0.31496062992125984" header="0.15748031496062992" footer="0.31496062992125984"/>
  <pageSetup horizontalDpi="600" verticalDpi="600" orientation="landscape" paperSize="9" scale="90" r:id="rId1"/>
  <headerFooter>
    <oddHeader>&amp;C&amp;"Book Antiqua,Félkövér"&amp;11Keszthely Város Önkormányzata 2018. évi költségvetési bevételei
&amp;R&amp;"Book Antiqua,Félkövér"5. melléklet
ezer Ft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1">
      <pane xSplit="1" ySplit="4" topLeftCell="B7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" sqref="H2:L2"/>
    </sheetView>
  </sheetViews>
  <sheetFormatPr defaultColWidth="9.140625" defaultRowHeight="12.75"/>
  <cols>
    <col min="1" max="1" width="24.421875" style="1" customWidth="1"/>
    <col min="2" max="2" width="9.421875" style="35" customWidth="1"/>
    <col min="3" max="3" width="11.00390625" style="36" customWidth="1"/>
    <col min="4" max="4" width="10.8515625" style="1" customWidth="1"/>
    <col min="5" max="5" width="9.140625" style="37" customWidth="1"/>
    <col min="6" max="6" width="9.00390625" style="1" customWidth="1"/>
    <col min="7" max="7" width="8.28125" style="1" customWidth="1"/>
    <col min="8" max="8" width="9.28125" style="1" customWidth="1"/>
    <col min="9" max="9" width="8.8515625" style="1" customWidth="1"/>
    <col min="10" max="10" width="9.421875" style="1" customWidth="1"/>
    <col min="11" max="11" width="7.00390625" style="1" customWidth="1"/>
    <col min="12" max="12" width="5.7109375" style="1" customWidth="1"/>
    <col min="13" max="13" width="4.57421875" style="1" customWidth="1"/>
    <col min="14" max="14" width="10.7109375" style="1" customWidth="1"/>
    <col min="15" max="15" width="8.7109375" style="1" customWidth="1"/>
    <col min="16" max="16" width="4.7109375" style="1" customWidth="1"/>
    <col min="17" max="17" width="10.8515625" style="6" customWidth="1"/>
    <col min="18" max="16384" width="9.140625" style="1" customWidth="1"/>
  </cols>
  <sheetData>
    <row r="1" spans="1:17" ht="14.25" customHeight="1" thickBot="1">
      <c r="A1" s="1318" t="s">
        <v>14</v>
      </c>
      <c r="B1" s="1323" t="s">
        <v>11</v>
      </c>
      <c r="C1" s="1324"/>
      <c r="D1" s="1324"/>
      <c r="E1" s="1324"/>
      <c r="F1" s="1324"/>
      <c r="G1" s="1324"/>
      <c r="H1" s="1324"/>
      <c r="I1" s="1324"/>
      <c r="J1" s="1324"/>
      <c r="K1" s="1324"/>
      <c r="L1" s="1325"/>
      <c r="M1" s="1326" t="s">
        <v>41</v>
      </c>
      <c r="N1" s="1327"/>
      <c r="O1" s="1327"/>
      <c r="P1" s="1328"/>
      <c r="Q1" s="1303" t="s">
        <v>42</v>
      </c>
    </row>
    <row r="2" spans="1:17" ht="25.5" customHeight="1">
      <c r="A2" s="1319"/>
      <c r="B2" s="1329" t="s">
        <v>2</v>
      </c>
      <c r="C2" s="1330"/>
      <c r="D2" s="1330"/>
      <c r="E2" s="1330"/>
      <c r="F2" s="1330"/>
      <c r="G2" s="1330"/>
      <c r="H2" s="1312" t="s">
        <v>3</v>
      </c>
      <c r="I2" s="1312"/>
      <c r="J2" s="1312"/>
      <c r="K2" s="1312"/>
      <c r="L2" s="1312"/>
      <c r="M2" s="1317" t="s">
        <v>509</v>
      </c>
      <c r="N2" s="1321"/>
      <c r="O2" s="1322" t="s">
        <v>638</v>
      </c>
      <c r="P2" s="1312" t="s">
        <v>155</v>
      </c>
      <c r="Q2" s="1304"/>
    </row>
    <row r="3" spans="1:17" ht="67.5" customHeight="1">
      <c r="A3" s="1320"/>
      <c r="B3" s="26" t="s">
        <v>248</v>
      </c>
      <c r="C3" s="25" t="s">
        <v>503</v>
      </c>
      <c r="D3" s="25" t="s">
        <v>504</v>
      </c>
      <c r="E3" s="25" t="s">
        <v>505</v>
      </c>
      <c r="F3" s="25" t="s">
        <v>498</v>
      </c>
      <c r="G3" s="25" t="s">
        <v>824</v>
      </c>
      <c r="H3" s="25" t="s">
        <v>506</v>
      </c>
      <c r="I3" s="25" t="s">
        <v>507</v>
      </c>
      <c r="J3" s="25" t="s">
        <v>508</v>
      </c>
      <c r="K3" s="26" t="s">
        <v>637</v>
      </c>
      <c r="L3" s="26" t="s">
        <v>988</v>
      </c>
      <c r="M3" s="29" t="s">
        <v>501</v>
      </c>
      <c r="N3" s="25" t="s">
        <v>500</v>
      </c>
      <c r="O3" s="1312"/>
      <c r="P3" s="1313"/>
      <c r="Q3" s="1305"/>
    </row>
    <row r="4" spans="1:17" ht="14.25" thickBot="1">
      <c r="A4" s="30">
        <v>1</v>
      </c>
      <c r="B4" s="31">
        <v>2</v>
      </c>
      <c r="C4" s="31">
        <v>3</v>
      </c>
      <c r="D4" s="32">
        <v>4</v>
      </c>
      <c r="E4" s="31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3">
        <v>13</v>
      </c>
      <c r="N4" s="33">
        <v>14</v>
      </c>
      <c r="O4" s="31">
        <v>15</v>
      </c>
      <c r="P4" s="154">
        <v>16</v>
      </c>
      <c r="Q4" s="34">
        <v>17</v>
      </c>
    </row>
    <row r="5" spans="1:17" ht="15">
      <c r="A5" s="904" t="s">
        <v>565</v>
      </c>
      <c r="B5" s="76">
        <v>508</v>
      </c>
      <c r="C5" s="76"/>
      <c r="D5" s="76"/>
      <c r="E5" s="76">
        <v>60000</v>
      </c>
      <c r="F5" s="76">
        <v>64824</v>
      </c>
      <c r="G5" s="76">
        <v>7284</v>
      </c>
      <c r="H5" s="76"/>
      <c r="I5" s="76"/>
      <c r="J5" s="76"/>
      <c r="K5" s="76"/>
      <c r="L5" s="76"/>
      <c r="M5" s="76"/>
      <c r="N5" s="76"/>
      <c r="O5" s="76"/>
      <c r="P5" s="163"/>
      <c r="Q5" s="905">
        <f>SUM(B5:O5)</f>
        <v>132616</v>
      </c>
    </row>
    <row r="6" spans="1:17" ht="15">
      <c r="A6" s="680" t="s">
        <v>86</v>
      </c>
      <c r="B6" s="77">
        <v>508</v>
      </c>
      <c r="C6" s="77"/>
      <c r="D6" s="77"/>
      <c r="E6" s="77">
        <v>57000</v>
      </c>
      <c r="F6" s="77">
        <v>64824</v>
      </c>
      <c r="G6" s="77">
        <v>7284</v>
      </c>
      <c r="H6" s="77"/>
      <c r="I6" s="77"/>
      <c r="J6" s="77"/>
      <c r="K6" s="77"/>
      <c r="L6" s="77"/>
      <c r="M6" s="77"/>
      <c r="N6" s="77"/>
      <c r="O6" s="77"/>
      <c r="P6" s="164"/>
      <c r="Q6" s="446">
        <f>SUM(B6:O6)</f>
        <v>129616</v>
      </c>
    </row>
    <row r="7" spans="1:17" ht="15">
      <c r="A7" s="680" t="s">
        <v>182</v>
      </c>
      <c r="B7" s="77">
        <v>7789</v>
      </c>
      <c r="C7" s="77"/>
      <c r="D7" s="77"/>
      <c r="E7" s="77">
        <v>26038</v>
      </c>
      <c r="F7" s="77">
        <v>49324</v>
      </c>
      <c r="G7" s="77">
        <v>7284</v>
      </c>
      <c r="H7" s="77"/>
      <c r="I7" s="77"/>
      <c r="J7" s="77"/>
      <c r="K7" s="77"/>
      <c r="L7" s="77"/>
      <c r="M7" s="77"/>
      <c r="N7" s="77"/>
      <c r="O7" s="77"/>
      <c r="P7" s="164"/>
      <c r="Q7" s="446">
        <f>SUM(B7:O7)</f>
        <v>90435</v>
      </c>
    </row>
    <row r="8" spans="1:17" ht="15">
      <c r="A8" s="673" t="s">
        <v>83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164"/>
      <c r="Q8" s="446">
        <f>SUM(B8:O8)</f>
        <v>0</v>
      </c>
    </row>
    <row r="9" spans="1:17" ht="15">
      <c r="A9" s="680" t="s">
        <v>183</v>
      </c>
      <c r="B9" s="399">
        <f>B7/B6</f>
        <v>15.332677165354331</v>
      </c>
      <c r="C9" s="399"/>
      <c r="D9" s="399"/>
      <c r="E9" s="399">
        <f>E7/E6</f>
        <v>0.45680701754385966</v>
      </c>
      <c r="F9" s="399">
        <f>F7/F6</f>
        <v>0.7608910280143157</v>
      </c>
      <c r="G9" s="399">
        <f>G7/G6</f>
        <v>1</v>
      </c>
      <c r="H9" s="77"/>
      <c r="I9" s="77"/>
      <c r="J9" s="77"/>
      <c r="K9" s="77"/>
      <c r="L9" s="77"/>
      <c r="M9" s="77"/>
      <c r="N9" s="77"/>
      <c r="O9" s="77"/>
      <c r="P9" s="164"/>
      <c r="Q9" s="407">
        <f>Q7/Q6</f>
        <v>0.697714788297741</v>
      </c>
    </row>
    <row r="10" spans="1:17" ht="25.5">
      <c r="A10" s="677" t="s">
        <v>986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968">
        <f>SUM(B10:P10)</f>
        <v>0</v>
      </c>
    </row>
    <row r="11" spans="1:17" ht="15">
      <c r="A11" s="807" t="s">
        <v>86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146">
        <f>SUM(B11:P11)</f>
        <v>0</v>
      </c>
    </row>
    <row r="12" spans="1:17" ht="15">
      <c r="A12" s="807" t="s">
        <v>182</v>
      </c>
      <c r="B12" s="77">
        <v>217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146">
        <f>SUM(B12:P12)</f>
        <v>217</v>
      </c>
    </row>
    <row r="13" spans="1:17" ht="15">
      <c r="A13" s="807" t="s">
        <v>183</v>
      </c>
      <c r="B13" s="966"/>
      <c r="C13" s="966"/>
      <c r="D13" s="966"/>
      <c r="E13" s="966"/>
      <c r="F13" s="966"/>
      <c r="G13" s="966"/>
      <c r="H13" s="966"/>
      <c r="I13" s="966"/>
      <c r="J13" s="402"/>
      <c r="K13" s="402"/>
      <c r="L13" s="402"/>
      <c r="M13" s="402"/>
      <c r="N13" s="402"/>
      <c r="O13" s="402"/>
      <c r="P13" s="402"/>
      <c r="Q13" s="407"/>
    </row>
    <row r="14" spans="1:17" ht="25.5">
      <c r="A14" s="677" t="s">
        <v>610</v>
      </c>
      <c r="B14" s="77">
        <v>260001</v>
      </c>
      <c r="C14" s="77"/>
      <c r="D14" s="77"/>
      <c r="E14" s="77"/>
      <c r="F14" s="77"/>
      <c r="G14" s="77"/>
      <c r="H14" s="77">
        <v>325683</v>
      </c>
      <c r="I14" s="77"/>
      <c r="J14" s="77"/>
      <c r="K14" s="77"/>
      <c r="L14" s="77"/>
      <c r="M14" s="77"/>
      <c r="N14" s="77"/>
      <c r="O14" s="77"/>
      <c r="P14" s="164"/>
      <c r="Q14" s="446">
        <f>SUM(B14:O14)</f>
        <v>585684</v>
      </c>
    </row>
    <row r="15" spans="1:17" ht="15">
      <c r="A15" s="807" t="s">
        <v>86</v>
      </c>
      <c r="B15" s="77">
        <v>265690</v>
      </c>
      <c r="C15" s="77"/>
      <c r="D15" s="77"/>
      <c r="E15" s="77"/>
      <c r="F15" s="77"/>
      <c r="G15" s="77"/>
      <c r="H15" s="77">
        <v>325683</v>
      </c>
      <c r="I15" s="77"/>
      <c r="J15" s="77"/>
      <c r="K15" s="77"/>
      <c r="L15" s="77"/>
      <c r="M15" s="77"/>
      <c r="N15" s="77"/>
      <c r="O15" s="77"/>
      <c r="P15" s="164"/>
      <c r="Q15" s="446">
        <f>SUM(B15:O15)</f>
        <v>591373</v>
      </c>
    </row>
    <row r="16" spans="1:17" ht="15">
      <c r="A16" s="807" t="s">
        <v>182</v>
      </c>
      <c r="B16" s="77">
        <v>217396</v>
      </c>
      <c r="C16" s="77"/>
      <c r="D16" s="77"/>
      <c r="E16" s="77"/>
      <c r="F16" s="77"/>
      <c r="G16" s="77"/>
      <c r="H16" s="77">
        <v>77574</v>
      </c>
      <c r="I16" s="77"/>
      <c r="J16" s="77"/>
      <c r="K16" s="77"/>
      <c r="L16" s="77"/>
      <c r="M16" s="77"/>
      <c r="N16" s="77"/>
      <c r="O16" s="77"/>
      <c r="P16" s="164"/>
      <c r="Q16" s="446">
        <f>SUM(B16:O16)</f>
        <v>294970</v>
      </c>
    </row>
    <row r="17" spans="1:17" ht="15">
      <c r="A17" s="807" t="s">
        <v>183</v>
      </c>
      <c r="B17" s="402">
        <f>B16/B15</f>
        <v>0.8182317738718055</v>
      </c>
      <c r="C17" s="402"/>
      <c r="D17" s="402"/>
      <c r="E17" s="402"/>
      <c r="F17" s="402"/>
      <c r="G17" s="402"/>
      <c r="H17" s="402">
        <f>H16/H15</f>
        <v>0.23818866812206962</v>
      </c>
      <c r="I17" s="402"/>
      <c r="J17" s="402"/>
      <c r="K17" s="77"/>
      <c r="L17" s="77"/>
      <c r="M17" s="77"/>
      <c r="N17" s="400"/>
      <c r="O17" s="77"/>
      <c r="P17" s="164"/>
      <c r="Q17" s="403">
        <f>Q16/Q15</f>
        <v>0.49878841272766933</v>
      </c>
    </row>
    <row r="18" spans="1:17" ht="15">
      <c r="A18" s="674" t="s">
        <v>531</v>
      </c>
      <c r="B18" s="77"/>
      <c r="C18" s="77"/>
      <c r="D18" s="77">
        <v>1128892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164"/>
      <c r="Q18" s="446">
        <f>SUM(B18:O18)</f>
        <v>1128892</v>
      </c>
    </row>
    <row r="19" spans="1:17" ht="15">
      <c r="A19" s="673" t="s">
        <v>86</v>
      </c>
      <c r="B19" s="77"/>
      <c r="C19" s="77"/>
      <c r="D19" s="77">
        <v>1289907</v>
      </c>
      <c r="E19" s="77"/>
      <c r="F19" s="77"/>
      <c r="G19" s="77"/>
      <c r="H19" s="77"/>
      <c r="I19" s="77">
        <v>14760</v>
      </c>
      <c r="J19" s="77"/>
      <c r="K19" s="77"/>
      <c r="L19" s="77"/>
      <c r="M19" s="77"/>
      <c r="N19" s="77"/>
      <c r="O19" s="77">
        <v>48904</v>
      </c>
      <c r="P19" s="164"/>
      <c r="Q19" s="446">
        <f>SUM(B19:P19)</f>
        <v>1353571</v>
      </c>
    </row>
    <row r="20" spans="1:17" ht="15">
      <c r="A20" s="673" t="s">
        <v>182</v>
      </c>
      <c r="B20" s="77"/>
      <c r="C20" s="77"/>
      <c r="D20" s="77">
        <v>1289907</v>
      </c>
      <c r="E20" s="77"/>
      <c r="F20" s="77"/>
      <c r="G20" s="77"/>
      <c r="H20" s="77"/>
      <c r="I20" s="77">
        <v>14760</v>
      </c>
      <c r="J20" s="77"/>
      <c r="K20" s="77"/>
      <c r="L20" s="77"/>
      <c r="M20" s="77"/>
      <c r="N20" s="77"/>
      <c r="O20" s="77">
        <v>48904</v>
      </c>
      <c r="P20" s="164"/>
      <c r="Q20" s="446">
        <f>SUM(B20:P20)</f>
        <v>1353571</v>
      </c>
    </row>
    <row r="21" spans="1:17" ht="15">
      <c r="A21" s="673" t="s">
        <v>83</v>
      </c>
      <c r="B21" s="77"/>
      <c r="C21" s="77"/>
      <c r="D21" s="77">
        <v>1289907</v>
      </c>
      <c r="E21" s="77"/>
      <c r="F21" s="77"/>
      <c r="G21" s="77"/>
      <c r="H21" s="77"/>
      <c r="I21" s="77">
        <v>14760</v>
      </c>
      <c r="J21" s="77"/>
      <c r="K21" s="77"/>
      <c r="L21" s="77"/>
      <c r="M21" s="77"/>
      <c r="N21" s="77"/>
      <c r="O21" s="77">
        <v>48904</v>
      </c>
      <c r="P21" s="164"/>
      <c r="Q21" s="446">
        <f>SUM(B21:P21)</f>
        <v>1353571</v>
      </c>
    </row>
    <row r="22" spans="1:17" ht="15">
      <c r="A22" s="673" t="s">
        <v>183</v>
      </c>
      <c r="B22" s="401"/>
      <c r="C22" s="401"/>
      <c r="D22" s="402">
        <f>D20/D19</f>
        <v>1</v>
      </c>
      <c r="E22" s="402"/>
      <c r="F22" s="402"/>
      <c r="G22" s="402"/>
      <c r="H22" s="402"/>
      <c r="I22" s="402">
        <f>I20/I19</f>
        <v>1</v>
      </c>
      <c r="J22" s="402"/>
      <c r="K22" s="402"/>
      <c r="L22" s="402"/>
      <c r="M22" s="402"/>
      <c r="N22" s="402"/>
      <c r="O22" s="402">
        <f>O20/O19</f>
        <v>1</v>
      </c>
      <c r="P22" s="402"/>
      <c r="Q22" s="901">
        <f>Q20/Q19</f>
        <v>1</v>
      </c>
    </row>
    <row r="23" spans="1:17" ht="25.5">
      <c r="A23" s="675" t="s">
        <v>568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>
        <v>3774117</v>
      </c>
      <c r="O23" s="77"/>
      <c r="P23" s="164"/>
      <c r="Q23" s="446">
        <f>SUM(B23:O23)</f>
        <v>3774117</v>
      </c>
    </row>
    <row r="24" spans="1:17" ht="15">
      <c r="A24" s="810" t="s">
        <v>86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>
        <v>3774117</v>
      </c>
      <c r="O24" s="77"/>
      <c r="P24" s="164"/>
      <c r="Q24" s="446">
        <f>SUM(B24:O24)</f>
        <v>3774117</v>
      </c>
    </row>
    <row r="25" spans="1:17" ht="15">
      <c r="A25" s="680" t="s">
        <v>182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>
        <v>3774117</v>
      </c>
      <c r="O25" s="77"/>
      <c r="P25" s="164"/>
      <c r="Q25" s="446">
        <f>SUM(B25:O25)</f>
        <v>3774117</v>
      </c>
    </row>
    <row r="26" spans="1:17" ht="15">
      <c r="A26" s="680" t="s">
        <v>183</v>
      </c>
      <c r="B26" s="400"/>
      <c r="C26" s="400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402">
        <f>N25/N24</f>
        <v>1</v>
      </c>
      <c r="O26" s="77"/>
      <c r="P26" s="164"/>
      <c r="Q26" s="901">
        <f>Q25/Q24</f>
        <v>1</v>
      </c>
    </row>
    <row r="27" spans="1:17" ht="25.5">
      <c r="A27" s="675" t="s">
        <v>718</v>
      </c>
      <c r="B27" s="1013"/>
      <c r="C27" s="1013"/>
      <c r="D27" s="1013"/>
      <c r="E27" s="1013">
        <v>789</v>
      </c>
      <c r="F27" s="1013"/>
      <c r="G27" s="1013"/>
      <c r="H27" s="1013"/>
      <c r="I27" s="1013"/>
      <c r="J27" s="1013"/>
      <c r="K27" s="1013"/>
      <c r="L27" s="1013"/>
      <c r="M27" s="1013"/>
      <c r="N27" s="1013"/>
      <c r="O27" s="1013"/>
      <c r="P27" s="1014"/>
      <c r="Q27" s="446">
        <f>SUM(B27:P27)</f>
        <v>789</v>
      </c>
    </row>
    <row r="28" spans="1:17" ht="15">
      <c r="A28" s="810" t="s">
        <v>86</v>
      </c>
      <c r="B28" s="1013"/>
      <c r="C28" s="1013"/>
      <c r="D28" s="1013"/>
      <c r="E28" s="1013">
        <v>789</v>
      </c>
      <c r="F28" s="1013"/>
      <c r="G28" s="1013"/>
      <c r="H28" s="1013"/>
      <c r="I28" s="1013"/>
      <c r="J28" s="1013"/>
      <c r="K28" s="1013"/>
      <c r="L28" s="1013"/>
      <c r="M28" s="1013"/>
      <c r="N28" s="1013"/>
      <c r="O28" s="1013"/>
      <c r="P28" s="1014"/>
      <c r="Q28" s="446">
        <f>SUM(B28:P28)</f>
        <v>789</v>
      </c>
    </row>
    <row r="29" spans="1:17" ht="15">
      <c r="A29" s="680" t="s">
        <v>182</v>
      </c>
      <c r="B29" s="1013"/>
      <c r="C29" s="1013"/>
      <c r="D29" s="1013"/>
      <c r="E29" s="1013">
        <v>787</v>
      </c>
      <c r="F29" s="1013"/>
      <c r="G29" s="1013"/>
      <c r="H29" s="1013"/>
      <c r="I29" s="1013"/>
      <c r="J29" s="1013"/>
      <c r="K29" s="1013"/>
      <c r="L29" s="1013"/>
      <c r="M29" s="1013"/>
      <c r="N29" s="1013"/>
      <c r="O29" s="1013"/>
      <c r="P29" s="1014"/>
      <c r="Q29" s="446">
        <f>SUM(B29:P29)</f>
        <v>787</v>
      </c>
    </row>
    <row r="30" spans="1:17" ht="14.25" thickBot="1">
      <c r="A30" s="680" t="s">
        <v>183</v>
      </c>
      <c r="B30" s="400"/>
      <c r="C30" s="400"/>
      <c r="D30" s="77"/>
      <c r="E30" s="399">
        <f>E29/E28</f>
        <v>0.9974651457541192</v>
      </c>
      <c r="F30" s="399"/>
      <c r="G30" s="399"/>
      <c r="H30" s="399"/>
      <c r="I30" s="399"/>
      <c r="J30" s="399"/>
      <c r="K30" s="399"/>
      <c r="L30" s="399"/>
      <c r="M30" s="399"/>
      <c r="N30" s="399"/>
      <c r="O30" s="399"/>
      <c r="P30" s="399"/>
      <c r="Q30" s="399">
        <f>Q29/Q28</f>
        <v>0.9974651457541192</v>
      </c>
    </row>
    <row r="31" spans="1:17" ht="15">
      <c r="A31" s="904" t="s">
        <v>562</v>
      </c>
      <c r="B31" s="76"/>
      <c r="C31" s="76"/>
      <c r="D31" s="76"/>
      <c r="E31" s="76">
        <v>1195</v>
      </c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163"/>
      <c r="Q31" s="905">
        <f>SUM(B31:P31)</f>
        <v>1195</v>
      </c>
    </row>
    <row r="32" spans="1:17" ht="15">
      <c r="A32" s="680" t="s">
        <v>86</v>
      </c>
      <c r="B32" s="77"/>
      <c r="C32" s="77"/>
      <c r="D32" s="77"/>
      <c r="E32" s="77">
        <v>4853</v>
      </c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164"/>
      <c r="Q32" s="146">
        <f>SUM(B32:P32)</f>
        <v>4853</v>
      </c>
    </row>
    <row r="33" spans="1:17" ht="15">
      <c r="A33" s="680" t="s">
        <v>182</v>
      </c>
      <c r="B33" s="77"/>
      <c r="C33" s="77"/>
      <c r="D33" s="77"/>
      <c r="E33" s="77">
        <v>4853</v>
      </c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146">
        <f>SUM(B33:P33)</f>
        <v>4853</v>
      </c>
    </row>
    <row r="34" spans="1:17" ht="15">
      <c r="A34" s="812" t="s">
        <v>183</v>
      </c>
      <c r="B34" s="383"/>
      <c r="C34" s="645"/>
      <c r="D34" s="645"/>
      <c r="E34" s="902">
        <f>E33/E32</f>
        <v>1</v>
      </c>
      <c r="F34" s="645"/>
      <c r="G34" s="645"/>
      <c r="H34" s="645"/>
      <c r="I34" s="645"/>
      <c r="J34" s="902"/>
      <c r="K34" s="902"/>
      <c r="L34" s="383"/>
      <c r="M34" s="383"/>
      <c r="N34" s="383"/>
      <c r="O34" s="383"/>
      <c r="P34" s="903"/>
      <c r="Q34" s="403">
        <f>Q33/Q32</f>
        <v>1</v>
      </c>
    </row>
    <row r="35" spans="1:17" ht="15">
      <c r="A35" s="679" t="s">
        <v>639</v>
      </c>
      <c r="B35" s="77"/>
      <c r="C35" s="77"/>
      <c r="D35" s="77"/>
      <c r="E35" s="77">
        <v>11359</v>
      </c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164"/>
      <c r="Q35" s="146">
        <f>SUM(B35:O35)</f>
        <v>11359</v>
      </c>
    </row>
    <row r="36" spans="1:17" ht="15">
      <c r="A36" s="680" t="s">
        <v>86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164"/>
      <c r="Q36" s="446">
        <f>SUM(B36:O36)</f>
        <v>0</v>
      </c>
    </row>
    <row r="37" spans="1:17" ht="15">
      <c r="A37" s="680" t="s">
        <v>182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412"/>
      <c r="N37" s="77"/>
      <c r="O37" s="77"/>
      <c r="P37" s="164"/>
      <c r="Q37" s="446">
        <f>SUM(B37:O37)</f>
        <v>0</v>
      </c>
    </row>
    <row r="38" spans="1:18" ht="15">
      <c r="A38" s="680" t="s">
        <v>183</v>
      </c>
      <c r="B38" s="646"/>
      <c r="C38" s="646"/>
      <c r="D38" s="646"/>
      <c r="E38" s="902"/>
      <c r="F38" s="902"/>
      <c r="G38" s="902"/>
      <c r="H38" s="902"/>
      <c r="I38" s="902"/>
      <c r="J38" s="902"/>
      <c r="K38" s="902"/>
      <c r="L38" s="902"/>
      <c r="M38" s="902"/>
      <c r="N38" s="902"/>
      <c r="O38" s="646"/>
      <c r="P38" s="646"/>
      <c r="Q38" s="901"/>
      <c r="R38" s="405"/>
    </row>
    <row r="39" spans="1:17" ht="15">
      <c r="A39" s="679" t="s">
        <v>564</v>
      </c>
      <c r="B39" s="77">
        <v>12700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164"/>
      <c r="Q39" s="900">
        <f>SUM(B39:O39)</f>
        <v>12700</v>
      </c>
    </row>
    <row r="40" spans="1:17" ht="15">
      <c r="A40" s="807" t="s">
        <v>86</v>
      </c>
      <c r="B40" s="77">
        <v>12700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164"/>
      <c r="Q40" s="446">
        <f>SUM(B40:O40)</f>
        <v>12700</v>
      </c>
    </row>
    <row r="41" spans="1:17" ht="15">
      <c r="A41" s="807" t="s">
        <v>182</v>
      </c>
      <c r="B41" s="77">
        <v>14630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164"/>
      <c r="Q41" s="146">
        <f>SUM(B41:O41)</f>
        <v>14630</v>
      </c>
    </row>
    <row r="42" spans="1:17" ht="15">
      <c r="A42" s="807" t="s">
        <v>183</v>
      </c>
      <c r="B42" s="902">
        <f>B41/B40</f>
        <v>1.1519685039370078</v>
      </c>
      <c r="C42" s="77"/>
      <c r="D42" s="77"/>
      <c r="E42" s="77"/>
      <c r="F42" s="77"/>
      <c r="G42" s="77"/>
      <c r="H42" s="77"/>
      <c r="I42" s="77"/>
      <c r="J42" s="400"/>
      <c r="K42" s="77"/>
      <c r="L42" s="400"/>
      <c r="M42" s="402"/>
      <c r="N42" s="402"/>
      <c r="O42" s="402"/>
      <c r="P42" s="402"/>
      <c r="Q42" s="407">
        <f>Q41/Q40</f>
        <v>1.1519685039370078</v>
      </c>
    </row>
    <row r="43" spans="1:17" ht="15">
      <c r="A43" s="677" t="s">
        <v>560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146">
        <f>SUM(B43:O43)</f>
        <v>0</v>
      </c>
    </row>
    <row r="44" spans="1:17" ht="15">
      <c r="A44" s="808" t="s">
        <v>86</v>
      </c>
      <c r="B44" s="77">
        <v>24</v>
      </c>
      <c r="C44" s="77"/>
      <c r="D44" s="77"/>
      <c r="E44" s="77"/>
      <c r="F44" s="77"/>
      <c r="G44" s="77">
        <v>2551</v>
      </c>
      <c r="H44" s="77"/>
      <c r="I44" s="77"/>
      <c r="J44" s="77"/>
      <c r="K44" s="77"/>
      <c r="L44" s="77"/>
      <c r="M44" s="77"/>
      <c r="N44" s="77"/>
      <c r="O44" s="77"/>
      <c r="P44" s="77"/>
      <c r="Q44" s="146">
        <f>SUM(B44:O44)</f>
        <v>2575</v>
      </c>
    </row>
    <row r="45" spans="1:17" ht="15">
      <c r="A45" s="808" t="s">
        <v>182</v>
      </c>
      <c r="B45" s="77">
        <v>24</v>
      </c>
      <c r="C45" s="77"/>
      <c r="D45" s="77"/>
      <c r="E45" s="77"/>
      <c r="F45" s="77"/>
      <c r="G45" s="77">
        <v>2551</v>
      </c>
      <c r="H45" s="77"/>
      <c r="I45" s="77"/>
      <c r="J45" s="77"/>
      <c r="K45" s="77"/>
      <c r="L45" s="77"/>
      <c r="M45" s="77"/>
      <c r="N45" s="77"/>
      <c r="O45" s="77"/>
      <c r="P45" s="77"/>
      <c r="Q45" s="146">
        <f>SUM(B45:O45)</f>
        <v>2575</v>
      </c>
    </row>
    <row r="46" spans="1:17" ht="15">
      <c r="A46" s="809" t="s">
        <v>183</v>
      </c>
      <c r="B46" s="902">
        <v>0</v>
      </c>
      <c r="C46" s="902"/>
      <c r="D46" s="902"/>
      <c r="E46" s="902"/>
      <c r="F46" s="902"/>
      <c r="G46" s="902"/>
      <c r="H46" s="902"/>
      <c r="I46" s="902"/>
      <c r="J46" s="902"/>
      <c r="K46" s="902"/>
      <c r="L46" s="77"/>
      <c r="M46" s="77"/>
      <c r="N46" s="77"/>
      <c r="O46" s="77"/>
      <c r="P46" s="164"/>
      <c r="Q46" s="404">
        <f>Q45/Q44</f>
        <v>1</v>
      </c>
    </row>
    <row r="47" spans="1:17" ht="15">
      <c r="A47" s="674" t="s">
        <v>640</v>
      </c>
      <c r="B47" s="77"/>
      <c r="C47" s="77"/>
      <c r="D47" s="77"/>
      <c r="E47" s="77"/>
      <c r="F47" s="77"/>
      <c r="G47" s="77"/>
      <c r="H47" s="77"/>
      <c r="I47" s="77"/>
      <c r="J47" s="77">
        <v>118596</v>
      </c>
      <c r="K47" s="77"/>
      <c r="L47" s="77"/>
      <c r="M47" s="77"/>
      <c r="N47" s="77"/>
      <c r="O47" s="77"/>
      <c r="P47" s="77"/>
      <c r="Q47" s="146">
        <f>SUM(B47:P47)</f>
        <v>118596</v>
      </c>
    </row>
    <row r="48" spans="1:17" ht="15">
      <c r="A48" s="673" t="s">
        <v>86</v>
      </c>
      <c r="B48" s="77"/>
      <c r="C48" s="77"/>
      <c r="D48" s="77"/>
      <c r="E48" s="77"/>
      <c r="F48" s="77"/>
      <c r="G48" s="77"/>
      <c r="H48" s="77"/>
      <c r="I48" s="77"/>
      <c r="J48" s="77">
        <v>221257</v>
      </c>
      <c r="K48" s="77"/>
      <c r="L48" s="77"/>
      <c r="M48" s="77"/>
      <c r="N48" s="77"/>
      <c r="O48" s="77"/>
      <c r="P48" s="77"/>
      <c r="Q48" s="146">
        <f>SUM(B48:P48)</f>
        <v>221257</v>
      </c>
    </row>
    <row r="49" spans="1:17" ht="15">
      <c r="A49" s="811" t="s">
        <v>182</v>
      </c>
      <c r="B49" s="77"/>
      <c r="C49" s="77"/>
      <c r="D49" s="77"/>
      <c r="E49" s="77"/>
      <c r="F49" s="77"/>
      <c r="G49" s="77"/>
      <c r="H49" s="77"/>
      <c r="I49" s="77"/>
      <c r="J49" s="77">
        <v>215466</v>
      </c>
      <c r="K49" s="77"/>
      <c r="L49" s="77"/>
      <c r="M49" s="77"/>
      <c r="N49" s="77"/>
      <c r="O49" s="77"/>
      <c r="P49" s="77"/>
      <c r="Q49" s="146">
        <f>SUM(B49:P49)</f>
        <v>215466</v>
      </c>
    </row>
    <row r="50" spans="1:17" ht="15">
      <c r="A50" s="673" t="s">
        <v>183</v>
      </c>
      <c r="B50" s="402"/>
      <c r="C50" s="402"/>
      <c r="D50" s="402"/>
      <c r="E50" s="402"/>
      <c r="F50" s="402"/>
      <c r="G50" s="402"/>
      <c r="H50" s="402"/>
      <c r="I50" s="402"/>
      <c r="J50" s="402">
        <f>J49/J48</f>
        <v>0.9738268167786782</v>
      </c>
      <c r="K50" s="402"/>
      <c r="L50" s="402"/>
      <c r="M50" s="402"/>
      <c r="N50" s="402"/>
      <c r="O50" s="402"/>
      <c r="P50" s="402"/>
      <c r="Q50" s="407">
        <f>Q49/Q48</f>
        <v>0.9738268167786782</v>
      </c>
    </row>
    <row r="51" spans="1:17" ht="15">
      <c r="A51" s="674" t="s">
        <v>561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164"/>
      <c r="Q51" s="446">
        <f>SUM(B51:O51)</f>
        <v>0</v>
      </c>
    </row>
    <row r="52" spans="1:17" ht="15">
      <c r="A52" s="673" t="s">
        <v>86</v>
      </c>
      <c r="B52" s="77">
        <v>50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164"/>
      <c r="Q52" s="446">
        <f>SUM(B52:O52)</f>
        <v>50</v>
      </c>
    </row>
    <row r="53" spans="1:17" ht="15">
      <c r="A53" s="811" t="s">
        <v>182</v>
      </c>
      <c r="B53" s="382">
        <v>41</v>
      </c>
      <c r="C53" s="382"/>
      <c r="D53" s="382"/>
      <c r="E53" s="382"/>
      <c r="F53" s="382"/>
      <c r="G53" s="382"/>
      <c r="H53" s="382"/>
      <c r="I53" s="382"/>
      <c r="J53" s="382"/>
      <c r="K53" s="382"/>
      <c r="L53" s="382"/>
      <c r="M53" s="382"/>
      <c r="N53" s="382"/>
      <c r="O53" s="382"/>
      <c r="P53" s="382"/>
      <c r="Q53" s="385">
        <f>SUM(B53:O53)</f>
        <v>41</v>
      </c>
    </row>
    <row r="54" spans="1:17" ht="15">
      <c r="A54" s="673" t="s">
        <v>183</v>
      </c>
      <c r="B54" s="902">
        <f>B53/B52</f>
        <v>0.82</v>
      </c>
      <c r="C54" s="383"/>
      <c r="D54" s="383"/>
      <c r="E54" s="383"/>
      <c r="F54" s="383"/>
      <c r="G54" s="383"/>
      <c r="H54" s="383"/>
      <c r="I54" s="383"/>
      <c r="J54" s="645"/>
      <c r="K54" s="383"/>
      <c r="L54" s="645"/>
      <c r="M54" s="383"/>
      <c r="N54" s="383"/>
      <c r="O54" s="383"/>
      <c r="P54" s="383"/>
      <c r="Q54" s="406">
        <f>Q53/Q52</f>
        <v>0.82</v>
      </c>
    </row>
    <row r="55" spans="1:17" ht="25.5">
      <c r="A55" s="677" t="s">
        <v>567</v>
      </c>
      <c r="B55" s="77"/>
      <c r="C55" s="77"/>
      <c r="D55" s="77"/>
      <c r="E55" s="77"/>
      <c r="F55" s="77"/>
      <c r="G55" s="77">
        <v>1000</v>
      </c>
      <c r="H55" s="77"/>
      <c r="I55" s="77"/>
      <c r="J55" s="77"/>
      <c r="K55" s="77"/>
      <c r="L55" s="77"/>
      <c r="M55" s="77"/>
      <c r="N55" s="77"/>
      <c r="O55" s="77"/>
      <c r="P55" s="164"/>
      <c r="Q55" s="446">
        <f aca="true" t="shared" si="0" ref="Q55:Q62">SUM(B55:O55)</f>
        <v>1000</v>
      </c>
    </row>
    <row r="56" spans="1:17" ht="15">
      <c r="A56" s="680" t="s">
        <v>86</v>
      </c>
      <c r="B56" s="77"/>
      <c r="C56" s="77"/>
      <c r="D56" s="77"/>
      <c r="E56" s="77"/>
      <c r="F56" s="77"/>
      <c r="G56" s="77">
        <v>1000</v>
      </c>
      <c r="H56" s="77"/>
      <c r="I56" s="77"/>
      <c r="J56" s="77"/>
      <c r="K56" s="77"/>
      <c r="L56" s="77"/>
      <c r="M56" s="77"/>
      <c r="N56" s="77"/>
      <c r="O56" s="77"/>
      <c r="P56" s="164"/>
      <c r="Q56" s="446">
        <f t="shared" si="0"/>
        <v>1000</v>
      </c>
    </row>
    <row r="57" spans="1:17" ht="15">
      <c r="A57" s="680" t="s">
        <v>182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164"/>
      <c r="Q57" s="446">
        <f t="shared" si="0"/>
        <v>0</v>
      </c>
    </row>
    <row r="58" spans="1:17" ht="15">
      <c r="A58" s="673" t="s">
        <v>83</v>
      </c>
      <c r="B58" s="383"/>
      <c r="C58" s="383"/>
      <c r="D58" s="383"/>
      <c r="E58" s="383"/>
      <c r="F58" s="383"/>
      <c r="G58" s="383"/>
      <c r="H58" s="383"/>
      <c r="I58" s="383"/>
      <c r="J58" s="383"/>
      <c r="K58" s="383"/>
      <c r="L58" s="383"/>
      <c r="M58" s="383"/>
      <c r="N58" s="383"/>
      <c r="O58" s="383"/>
      <c r="P58" s="782"/>
      <c r="Q58" s="446">
        <f t="shared" si="0"/>
        <v>0</v>
      </c>
    </row>
    <row r="59" spans="1:17" ht="15.75" thickBot="1">
      <c r="A59" s="1016" t="s">
        <v>183</v>
      </c>
      <c r="B59" s="1017"/>
      <c r="C59" s="1017"/>
      <c r="D59" s="1017"/>
      <c r="E59" s="1017"/>
      <c r="F59" s="1017"/>
      <c r="G59" s="1017">
        <f>G57/G56</f>
        <v>0</v>
      </c>
      <c r="H59" s="1017"/>
      <c r="I59" s="1019"/>
      <c r="J59" s="1018"/>
      <c r="K59" s="1018"/>
      <c r="L59" s="1018"/>
      <c r="M59" s="1018"/>
      <c r="N59" s="1018"/>
      <c r="O59" s="1018"/>
      <c r="P59" s="969"/>
      <c r="Q59" s="971">
        <f t="shared" si="0"/>
        <v>0</v>
      </c>
    </row>
    <row r="60" spans="1:17" ht="15">
      <c r="A60" s="671" t="s">
        <v>563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163"/>
      <c r="Q60" s="905">
        <f t="shared" si="0"/>
        <v>0</v>
      </c>
    </row>
    <row r="61" spans="1:17" ht="15">
      <c r="A61" s="673" t="s">
        <v>86</v>
      </c>
      <c r="B61" s="77"/>
      <c r="C61" s="77"/>
      <c r="D61" s="77"/>
      <c r="E61" s="77">
        <v>3713</v>
      </c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164"/>
      <c r="Q61" s="446">
        <f t="shared" si="0"/>
        <v>3713</v>
      </c>
    </row>
    <row r="62" spans="1:17" ht="15">
      <c r="A62" s="673" t="s">
        <v>182</v>
      </c>
      <c r="B62" s="77"/>
      <c r="C62" s="77"/>
      <c r="D62" s="77"/>
      <c r="E62" s="77">
        <v>3713</v>
      </c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164"/>
      <c r="Q62" s="446">
        <f t="shared" si="0"/>
        <v>3713</v>
      </c>
    </row>
    <row r="63" spans="1:17" ht="15">
      <c r="A63" s="673" t="s">
        <v>183</v>
      </c>
      <c r="B63" s="77"/>
      <c r="C63" s="77"/>
      <c r="D63" s="77"/>
      <c r="E63" s="400">
        <f>E62/E61</f>
        <v>1</v>
      </c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164"/>
      <c r="Q63" s="406">
        <f>Q62/Q61</f>
        <v>1</v>
      </c>
    </row>
    <row r="64" spans="1:17" ht="15">
      <c r="A64" s="677" t="s">
        <v>566</v>
      </c>
      <c r="B64" s="77">
        <v>13171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164"/>
      <c r="Q64" s="446">
        <f>SUM(B64:O64)</f>
        <v>13171</v>
      </c>
    </row>
    <row r="65" spans="1:17" ht="15">
      <c r="A65" s="680" t="s">
        <v>86</v>
      </c>
      <c r="B65" s="77">
        <v>13171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164"/>
      <c r="Q65" s="446">
        <f>SUM(B65:O65)</f>
        <v>13171</v>
      </c>
    </row>
    <row r="66" spans="1:18" ht="15">
      <c r="A66" s="680" t="s">
        <v>182</v>
      </c>
      <c r="B66" s="77">
        <v>10138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164"/>
      <c r="Q66" s="446">
        <f>SUM(B66:O66)</f>
        <v>10138</v>
      </c>
      <c r="R66" s="145"/>
    </row>
    <row r="67" spans="1:18" ht="15">
      <c r="A67" s="808" t="s">
        <v>183</v>
      </c>
      <c r="B67" s="645">
        <f>B66/B65</f>
        <v>0.7697213575279022</v>
      </c>
      <c r="C67" s="383"/>
      <c r="D67" s="383"/>
      <c r="E67" s="645"/>
      <c r="F67" s="645"/>
      <c r="G67" s="645"/>
      <c r="H67" s="383"/>
      <c r="I67" s="383"/>
      <c r="J67" s="383"/>
      <c r="K67" s="383"/>
      <c r="L67" s="383"/>
      <c r="M67" s="383"/>
      <c r="N67" s="383"/>
      <c r="O67" s="383"/>
      <c r="P67" s="383"/>
      <c r="Q67" s="901">
        <f>Q66/Q65</f>
        <v>0.7697213575279022</v>
      </c>
      <c r="R67" s="145"/>
    </row>
    <row r="68" spans="1:18" ht="15">
      <c r="A68" s="677" t="s">
        <v>701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146">
        <f>SUM(B68:P68)</f>
        <v>0</v>
      </c>
      <c r="R68" s="145"/>
    </row>
    <row r="69" spans="1:18" ht="15">
      <c r="A69" s="680" t="s">
        <v>86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146">
        <f>SUM(B69:P69)</f>
        <v>0</v>
      </c>
      <c r="R69" s="145"/>
    </row>
    <row r="70" spans="1:18" ht="15">
      <c r="A70" s="680" t="s">
        <v>182</v>
      </c>
      <c r="B70" s="77"/>
      <c r="C70" s="77"/>
      <c r="D70" s="77"/>
      <c r="E70" s="77"/>
      <c r="F70" s="77"/>
      <c r="G70" s="77">
        <v>100</v>
      </c>
      <c r="H70" s="77"/>
      <c r="I70" s="77"/>
      <c r="J70" s="77"/>
      <c r="K70" s="77"/>
      <c r="L70" s="77"/>
      <c r="M70" s="77"/>
      <c r="N70" s="77"/>
      <c r="O70" s="77"/>
      <c r="P70" s="77"/>
      <c r="Q70" s="146">
        <f>SUM(B70:P70)</f>
        <v>100</v>
      </c>
      <c r="R70" s="145"/>
    </row>
    <row r="71" spans="1:18" ht="15">
      <c r="A71" s="808" t="s">
        <v>183</v>
      </c>
      <c r="B71" s="400"/>
      <c r="C71" s="77"/>
      <c r="D71" s="77"/>
      <c r="E71" s="400"/>
      <c r="F71" s="400"/>
      <c r="G71" s="400"/>
      <c r="H71" s="77"/>
      <c r="I71" s="77"/>
      <c r="J71" s="77"/>
      <c r="K71" s="77"/>
      <c r="L71" s="77"/>
      <c r="M71" s="77"/>
      <c r="N71" s="77"/>
      <c r="O71" s="77"/>
      <c r="P71" s="77"/>
      <c r="Q71" s="407"/>
      <c r="R71" s="145"/>
    </row>
    <row r="72" spans="1:18" ht="25.5">
      <c r="A72" s="677" t="s">
        <v>987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146">
        <f>SUM(B72:P72)</f>
        <v>0</v>
      </c>
      <c r="R72" s="145"/>
    </row>
    <row r="73" spans="1:18" ht="15">
      <c r="A73" s="680" t="s">
        <v>86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146">
        <f>SUM(B73:P73)</f>
        <v>0</v>
      </c>
      <c r="R73" s="145"/>
    </row>
    <row r="74" spans="1:18" ht="15">
      <c r="A74" s="680" t="s">
        <v>182</v>
      </c>
      <c r="B74" s="77">
        <v>406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146">
        <f>SUM(B74:P74)</f>
        <v>406</v>
      </c>
      <c r="R74" s="145"/>
    </row>
    <row r="75" spans="1:18" ht="15">
      <c r="A75" s="680" t="s">
        <v>183</v>
      </c>
      <c r="B75" s="645"/>
      <c r="C75" s="645"/>
      <c r="D75" s="645"/>
      <c r="E75" s="645"/>
      <c r="F75" s="645"/>
      <c r="G75" s="645"/>
      <c r="H75" s="645"/>
      <c r="I75" s="645"/>
      <c r="J75" s="645"/>
      <c r="K75" s="645"/>
      <c r="L75" s="645"/>
      <c r="M75" s="645"/>
      <c r="N75" s="645"/>
      <c r="O75" s="645"/>
      <c r="P75" s="645"/>
      <c r="Q75" s="406"/>
      <c r="R75" s="145"/>
    </row>
    <row r="76" spans="1:18" ht="15">
      <c r="A76" s="677" t="s">
        <v>642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146">
        <f>SUM(B76:P76)</f>
        <v>0</v>
      </c>
      <c r="R76" s="145"/>
    </row>
    <row r="77" spans="1:18" ht="15">
      <c r="A77" s="680" t="s">
        <v>86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146">
        <f>SUM(B77:P77)</f>
        <v>0</v>
      </c>
      <c r="R77" s="145"/>
    </row>
    <row r="78" spans="1:18" ht="15">
      <c r="A78" s="680" t="s">
        <v>182</v>
      </c>
      <c r="B78" s="77">
        <v>20</v>
      </c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146">
        <f>SUM(B78:P78)</f>
        <v>20</v>
      </c>
      <c r="R78" s="145"/>
    </row>
    <row r="79" spans="1:18" ht="15">
      <c r="A79" s="680" t="s">
        <v>183</v>
      </c>
      <c r="B79" s="645"/>
      <c r="C79" s="645"/>
      <c r="D79" s="645"/>
      <c r="E79" s="645"/>
      <c r="F79" s="645"/>
      <c r="G79" s="645"/>
      <c r="H79" s="645"/>
      <c r="I79" s="645"/>
      <c r="J79" s="645"/>
      <c r="K79" s="645"/>
      <c r="L79" s="645"/>
      <c r="M79" s="645"/>
      <c r="N79" s="645"/>
      <c r="O79" s="645"/>
      <c r="P79" s="645"/>
      <c r="Q79" s="406"/>
      <c r="R79" s="145"/>
    </row>
    <row r="80" spans="1:17" ht="15">
      <c r="A80" s="672" t="s">
        <v>611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164"/>
      <c r="Q80" s="146">
        <f>SUM(B80:O80)</f>
        <v>0</v>
      </c>
    </row>
    <row r="81" spans="1:17" ht="15">
      <c r="A81" s="673" t="s">
        <v>86</v>
      </c>
      <c r="B81" s="77"/>
      <c r="C81" s="77"/>
      <c r="D81" s="77"/>
      <c r="E81" s="77">
        <v>2765</v>
      </c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146">
        <f>SUM(B81:O81)</f>
        <v>2765</v>
      </c>
    </row>
    <row r="82" spans="1:17" ht="15">
      <c r="A82" s="673" t="s">
        <v>182</v>
      </c>
      <c r="B82" s="77"/>
      <c r="C82" s="77"/>
      <c r="D82" s="77"/>
      <c r="E82" s="77">
        <v>2765</v>
      </c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146">
        <f>SUM(B82:O82)</f>
        <v>2765</v>
      </c>
    </row>
    <row r="83" spans="1:17" ht="15.75" thickBot="1">
      <c r="A83" s="1020" t="s">
        <v>183</v>
      </c>
      <c r="B83" s="1021"/>
      <c r="C83" s="1021"/>
      <c r="D83" s="1021"/>
      <c r="E83" s="1021">
        <f>E82/E81</f>
        <v>1</v>
      </c>
      <c r="F83" s="1022"/>
      <c r="G83" s="1022"/>
      <c r="H83" s="1022"/>
      <c r="I83" s="1022"/>
      <c r="J83" s="1022"/>
      <c r="K83" s="1022"/>
      <c r="L83" s="1022"/>
      <c r="M83" s="1022"/>
      <c r="N83" s="1022"/>
      <c r="O83" s="1022"/>
      <c r="P83" s="1023"/>
      <c r="Q83" s="1024">
        <f>Q82/Q81</f>
        <v>1</v>
      </c>
    </row>
    <row r="84" spans="1:17" ht="15">
      <c r="A84" s="671" t="s">
        <v>719</v>
      </c>
      <c r="B84" s="76"/>
      <c r="C84" s="76"/>
      <c r="D84" s="76"/>
      <c r="E84" s="76">
        <v>6604</v>
      </c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1132">
        <f>SUM(B84:P84)</f>
        <v>6604</v>
      </c>
    </row>
    <row r="85" spans="1:19" ht="15">
      <c r="A85" s="673" t="s">
        <v>86</v>
      </c>
      <c r="B85" s="383"/>
      <c r="C85" s="383"/>
      <c r="D85" s="383"/>
      <c r="E85" s="383">
        <v>6604</v>
      </c>
      <c r="F85" s="383"/>
      <c r="G85" s="383"/>
      <c r="H85" s="383"/>
      <c r="I85" s="383"/>
      <c r="J85" s="383"/>
      <c r="K85" s="383"/>
      <c r="L85" s="383"/>
      <c r="M85" s="383"/>
      <c r="N85" s="383"/>
      <c r="O85" s="383"/>
      <c r="P85" s="383"/>
      <c r="Q85" s="446">
        <f>SUM(B85:P85)</f>
        <v>6604</v>
      </c>
      <c r="S85" s="1" t="s">
        <v>575</v>
      </c>
    </row>
    <row r="86" spans="1:17" ht="15">
      <c r="A86" s="673" t="s">
        <v>182</v>
      </c>
      <c r="B86" s="383"/>
      <c r="C86" s="383"/>
      <c r="D86" s="383"/>
      <c r="E86" s="383">
        <v>6604</v>
      </c>
      <c r="F86" s="383"/>
      <c r="G86" s="383"/>
      <c r="H86" s="383"/>
      <c r="I86" s="383"/>
      <c r="J86" s="383"/>
      <c r="K86" s="383"/>
      <c r="L86" s="383"/>
      <c r="M86" s="383"/>
      <c r="N86" s="383"/>
      <c r="O86" s="383"/>
      <c r="P86" s="383"/>
      <c r="Q86" s="446">
        <f>SUM(B86:P86)</f>
        <v>6604</v>
      </c>
    </row>
    <row r="87" spans="1:17" ht="15">
      <c r="A87" s="673" t="s">
        <v>183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146"/>
    </row>
    <row r="88" spans="1:18" ht="15">
      <c r="A88" s="679" t="s">
        <v>612</v>
      </c>
      <c r="B88" s="383"/>
      <c r="C88" s="383">
        <v>1224830</v>
      </c>
      <c r="D88" s="383"/>
      <c r="E88" s="383"/>
      <c r="F88" s="383"/>
      <c r="G88" s="383"/>
      <c r="H88" s="383"/>
      <c r="I88" s="383"/>
      <c r="J88" s="383"/>
      <c r="K88" s="383"/>
      <c r="L88" s="383"/>
      <c r="M88" s="383"/>
      <c r="N88" s="383"/>
      <c r="O88" s="383"/>
      <c r="P88" s="383"/>
      <c r="Q88" s="446">
        <f>SUM(B88:O88)</f>
        <v>1224830</v>
      </c>
      <c r="R88" s="167"/>
    </row>
    <row r="89" spans="1:18" ht="15">
      <c r="A89" s="813" t="s">
        <v>86</v>
      </c>
      <c r="B89" s="383"/>
      <c r="C89" s="383">
        <v>1224830</v>
      </c>
      <c r="D89" s="383"/>
      <c r="E89" s="383"/>
      <c r="F89" s="383"/>
      <c r="G89" s="383"/>
      <c r="H89" s="383"/>
      <c r="I89" s="383"/>
      <c r="J89" s="383"/>
      <c r="K89" s="383"/>
      <c r="L89" s="383"/>
      <c r="M89" s="383"/>
      <c r="N89" s="383"/>
      <c r="O89" s="383"/>
      <c r="P89" s="383"/>
      <c r="Q89" s="446">
        <f>SUM(B89:O89)</f>
        <v>1224830</v>
      </c>
      <c r="R89" s="167"/>
    </row>
    <row r="90" spans="1:18" ht="15">
      <c r="A90" s="813" t="s">
        <v>182</v>
      </c>
      <c r="B90" s="383"/>
      <c r="C90" s="383">
        <v>1322916</v>
      </c>
      <c r="D90" s="383"/>
      <c r="E90" s="383"/>
      <c r="F90" s="383"/>
      <c r="G90" s="383"/>
      <c r="H90" s="383"/>
      <c r="I90" s="383"/>
      <c r="J90" s="383"/>
      <c r="K90" s="383"/>
      <c r="L90" s="383"/>
      <c r="M90" s="383"/>
      <c r="N90" s="383"/>
      <c r="O90" s="383"/>
      <c r="P90" s="383"/>
      <c r="Q90" s="446">
        <f>SUM(B90:O90)</f>
        <v>1322916</v>
      </c>
      <c r="R90" s="167"/>
    </row>
    <row r="91" spans="1:18" ht="15">
      <c r="A91" s="813" t="s">
        <v>83</v>
      </c>
      <c r="B91" s="383"/>
      <c r="C91" s="383">
        <v>276438</v>
      </c>
      <c r="D91" s="383"/>
      <c r="E91" s="383"/>
      <c r="F91" s="383"/>
      <c r="G91" s="383"/>
      <c r="H91" s="383"/>
      <c r="I91" s="383"/>
      <c r="J91" s="383"/>
      <c r="K91" s="383"/>
      <c r="L91" s="383"/>
      <c r="M91" s="383"/>
      <c r="N91" s="383"/>
      <c r="O91" s="383"/>
      <c r="P91" s="383"/>
      <c r="Q91" s="446">
        <f>SUM(B91:O91)</f>
        <v>276438</v>
      </c>
      <c r="R91" s="167"/>
    </row>
    <row r="92" spans="1:18" ht="15.75" thickBot="1">
      <c r="A92" s="377" t="s">
        <v>183</v>
      </c>
      <c r="B92" s="969"/>
      <c r="C92" s="970">
        <f>C90/C89</f>
        <v>1.0800813174073136</v>
      </c>
      <c r="D92" s="969"/>
      <c r="E92" s="969"/>
      <c r="F92" s="969"/>
      <c r="G92" s="969"/>
      <c r="H92" s="969"/>
      <c r="I92" s="969"/>
      <c r="J92" s="969"/>
      <c r="K92" s="969"/>
      <c r="L92" s="969"/>
      <c r="M92" s="969"/>
      <c r="N92" s="969"/>
      <c r="O92" s="969"/>
      <c r="P92" s="969"/>
      <c r="Q92" s="971">
        <f>Q90/Q89</f>
        <v>1.0800813174073136</v>
      </c>
      <c r="R92" s="167"/>
    </row>
    <row r="93" spans="1:18" ht="15">
      <c r="A93" s="452" t="s">
        <v>569</v>
      </c>
      <c r="B93" s="1105">
        <f>B5+B10+B14+B18+B23+B27+B31+B35+B39+B43+B47+B51+B55+B60+B64+B68+B72+B76+B80+B84+B88</f>
        <v>286380</v>
      </c>
      <c r="C93" s="1105">
        <f aca="true" t="shared" si="1" ref="C93:Q93">C5+C10+C14+C18+C23+C27+C31+C35+C39+C43+C47+C51+C55+C60+C64+C68+C72+C76+C80+C84+C88</f>
        <v>1224830</v>
      </c>
      <c r="D93" s="1105">
        <f t="shared" si="1"/>
        <v>1128892</v>
      </c>
      <c r="E93" s="1105">
        <f t="shared" si="1"/>
        <v>79947</v>
      </c>
      <c r="F93" s="1105">
        <f t="shared" si="1"/>
        <v>64824</v>
      </c>
      <c r="G93" s="1105">
        <f t="shared" si="1"/>
        <v>8284</v>
      </c>
      <c r="H93" s="1105">
        <f t="shared" si="1"/>
        <v>325683</v>
      </c>
      <c r="I93" s="1105">
        <f t="shared" si="1"/>
        <v>0</v>
      </c>
      <c r="J93" s="1105">
        <f t="shared" si="1"/>
        <v>118596</v>
      </c>
      <c r="K93" s="1105">
        <f t="shared" si="1"/>
        <v>0</v>
      </c>
      <c r="L93" s="1105">
        <f t="shared" si="1"/>
        <v>0</v>
      </c>
      <c r="M93" s="1105">
        <f t="shared" si="1"/>
        <v>0</v>
      </c>
      <c r="N93" s="1105">
        <f t="shared" si="1"/>
        <v>3774117</v>
      </c>
      <c r="O93" s="1105">
        <f t="shared" si="1"/>
        <v>0</v>
      </c>
      <c r="P93" s="1131">
        <f t="shared" si="1"/>
        <v>0</v>
      </c>
      <c r="Q93" s="1198">
        <f t="shared" si="1"/>
        <v>7011553</v>
      </c>
      <c r="R93" s="166"/>
    </row>
    <row r="94" spans="1:17" ht="15">
      <c r="A94" s="814" t="s">
        <v>86</v>
      </c>
      <c r="B94" s="1131">
        <f>B6+B11+B15+B19+B24+B28+B32+B36+B40+B44+B48+B52+B56+B61+B65+B69+B73+B77+B81+B85+B89</f>
        <v>292143</v>
      </c>
      <c r="C94" s="1131">
        <f aca="true" t="shared" si="2" ref="C94:Q94">C6+C11+C15+C19+C24+C28+C32+C36+C40+C44+C48+C52+C56+C61+C65+C69+C73+C77+C81+C85+C89</f>
        <v>1224830</v>
      </c>
      <c r="D94" s="1131">
        <f t="shared" si="2"/>
        <v>1289907</v>
      </c>
      <c r="E94" s="1131">
        <f t="shared" si="2"/>
        <v>75724</v>
      </c>
      <c r="F94" s="1131">
        <f t="shared" si="2"/>
        <v>64824</v>
      </c>
      <c r="G94" s="1131">
        <f t="shared" si="2"/>
        <v>10835</v>
      </c>
      <c r="H94" s="1131">
        <f t="shared" si="2"/>
        <v>325683</v>
      </c>
      <c r="I94" s="1131">
        <f t="shared" si="2"/>
        <v>14760</v>
      </c>
      <c r="J94" s="1131">
        <f t="shared" si="2"/>
        <v>221257</v>
      </c>
      <c r="K94" s="1131">
        <f t="shared" si="2"/>
        <v>0</v>
      </c>
      <c r="L94" s="1131">
        <f t="shared" si="2"/>
        <v>0</v>
      </c>
      <c r="M94" s="1131">
        <f t="shared" si="2"/>
        <v>0</v>
      </c>
      <c r="N94" s="1131">
        <f t="shared" si="2"/>
        <v>3774117</v>
      </c>
      <c r="O94" s="1131">
        <f t="shared" si="2"/>
        <v>48904</v>
      </c>
      <c r="P94" s="1131">
        <f t="shared" si="2"/>
        <v>0</v>
      </c>
      <c r="Q94" s="1199">
        <f t="shared" si="2"/>
        <v>7342984</v>
      </c>
    </row>
    <row r="95" spans="1:17" ht="15">
      <c r="A95" s="814" t="s">
        <v>182</v>
      </c>
      <c r="B95" s="1131">
        <f>SUM(B90+B86+B82+B78+B74+B66+B62+B57+B53+B49+B45+B41+B37+B33+B25+B20+B16+B12+B7+B70+B29)</f>
        <v>250661</v>
      </c>
      <c r="C95" s="1131">
        <f aca="true" t="shared" si="3" ref="C95:Q95">SUM(C90+C86+C82+C78+C74+C66+C62+C57+C53+C49+C45+C41+C37+C33+C25+C20+C16+C12+C7+C70+C29)</f>
        <v>1322916</v>
      </c>
      <c r="D95" s="1131">
        <f t="shared" si="3"/>
        <v>1289907</v>
      </c>
      <c r="E95" s="1131">
        <f t="shared" si="3"/>
        <v>44760</v>
      </c>
      <c r="F95" s="1131">
        <f t="shared" si="3"/>
        <v>49324</v>
      </c>
      <c r="G95" s="1131">
        <f t="shared" si="3"/>
        <v>9935</v>
      </c>
      <c r="H95" s="1131">
        <f t="shared" si="3"/>
        <v>77574</v>
      </c>
      <c r="I95" s="1131">
        <f t="shared" si="3"/>
        <v>14760</v>
      </c>
      <c r="J95" s="1131">
        <f t="shared" si="3"/>
        <v>215466</v>
      </c>
      <c r="K95" s="1131">
        <f t="shared" si="3"/>
        <v>0</v>
      </c>
      <c r="L95" s="1131">
        <f t="shared" si="3"/>
        <v>0</v>
      </c>
      <c r="M95" s="1131">
        <f t="shared" si="3"/>
        <v>0</v>
      </c>
      <c r="N95" s="1131">
        <f t="shared" si="3"/>
        <v>3774117</v>
      </c>
      <c r="O95" s="1131">
        <f t="shared" si="3"/>
        <v>48904</v>
      </c>
      <c r="P95" s="1131">
        <f t="shared" si="3"/>
        <v>0</v>
      </c>
      <c r="Q95" s="1199">
        <f t="shared" si="3"/>
        <v>7098324</v>
      </c>
    </row>
    <row r="96" spans="1:17" s="2" customFormat="1" ht="15">
      <c r="A96" s="453" t="s">
        <v>83</v>
      </c>
      <c r="B96" s="967">
        <f aca="true" t="shared" si="4" ref="B96:Q96">SUM(B91+B58+B21+B8)</f>
        <v>0</v>
      </c>
      <c r="C96" s="1131">
        <f t="shared" si="4"/>
        <v>276438</v>
      </c>
      <c r="D96" s="1131">
        <f t="shared" si="4"/>
        <v>1289907</v>
      </c>
      <c r="E96" s="1131">
        <f t="shared" si="4"/>
        <v>0</v>
      </c>
      <c r="F96" s="1131">
        <f t="shared" si="4"/>
        <v>0</v>
      </c>
      <c r="G96" s="1131">
        <f t="shared" si="4"/>
        <v>0</v>
      </c>
      <c r="H96" s="1131">
        <f t="shared" si="4"/>
        <v>0</v>
      </c>
      <c r="I96" s="1131">
        <f t="shared" si="4"/>
        <v>14760</v>
      </c>
      <c r="J96" s="1131">
        <f t="shared" si="4"/>
        <v>0</v>
      </c>
      <c r="K96" s="1131">
        <f t="shared" si="4"/>
        <v>0</v>
      </c>
      <c r="L96" s="1131">
        <f t="shared" si="4"/>
        <v>0</v>
      </c>
      <c r="M96" s="1131">
        <f t="shared" si="4"/>
        <v>0</v>
      </c>
      <c r="N96" s="1131">
        <f t="shared" si="4"/>
        <v>0</v>
      </c>
      <c r="O96" s="1131">
        <f t="shared" si="4"/>
        <v>48904</v>
      </c>
      <c r="P96" s="1131">
        <f t="shared" si="4"/>
        <v>0</v>
      </c>
      <c r="Q96" s="1199">
        <f t="shared" si="4"/>
        <v>1630009</v>
      </c>
    </row>
    <row r="97" spans="1:17" s="2" customFormat="1" ht="15" customHeight="1">
      <c r="A97" s="384" t="s">
        <v>88</v>
      </c>
      <c r="B97" s="1131">
        <f>B95-B96</f>
        <v>250661</v>
      </c>
      <c r="C97" s="1131">
        <f aca="true" t="shared" si="5" ref="C97:Q97">C95-C96</f>
        <v>1046478</v>
      </c>
      <c r="D97" s="1131">
        <f t="shared" si="5"/>
        <v>0</v>
      </c>
      <c r="E97" s="1131">
        <f t="shared" si="5"/>
        <v>44760</v>
      </c>
      <c r="F97" s="1131">
        <f t="shared" si="5"/>
        <v>49324</v>
      </c>
      <c r="G97" s="1131">
        <f t="shared" si="5"/>
        <v>9935</v>
      </c>
      <c r="H97" s="1131">
        <f t="shared" si="5"/>
        <v>77574</v>
      </c>
      <c r="I97" s="1131">
        <f t="shared" si="5"/>
        <v>0</v>
      </c>
      <c r="J97" s="1131">
        <f t="shared" si="5"/>
        <v>215466</v>
      </c>
      <c r="K97" s="1131">
        <f t="shared" si="5"/>
        <v>0</v>
      </c>
      <c r="L97" s="1131">
        <f t="shared" si="5"/>
        <v>0</v>
      </c>
      <c r="M97" s="1131">
        <f t="shared" si="5"/>
        <v>0</v>
      </c>
      <c r="N97" s="1131">
        <f t="shared" si="5"/>
        <v>3774117</v>
      </c>
      <c r="O97" s="1131">
        <f t="shared" si="5"/>
        <v>0</v>
      </c>
      <c r="P97" s="1131">
        <f t="shared" si="5"/>
        <v>0</v>
      </c>
      <c r="Q97" s="1199">
        <f t="shared" si="5"/>
        <v>5468315</v>
      </c>
    </row>
    <row r="98" spans="1:17" ht="15.75" thickBot="1">
      <c r="A98" s="229" t="s">
        <v>183</v>
      </c>
      <c r="B98" s="408">
        <f>B95/B94</f>
        <v>0.8580078933946732</v>
      </c>
      <c r="C98" s="408">
        <f aca="true" t="shared" si="6" ref="C98:Q98">C95/C94</f>
        <v>1.0800813174073136</v>
      </c>
      <c r="D98" s="408">
        <f t="shared" si="6"/>
        <v>1</v>
      </c>
      <c r="E98" s="408">
        <f t="shared" si="6"/>
        <v>0.5910939728487665</v>
      </c>
      <c r="F98" s="408">
        <f t="shared" si="6"/>
        <v>0.7608910280143157</v>
      </c>
      <c r="G98" s="408">
        <f t="shared" si="6"/>
        <v>0.9169358560221504</v>
      </c>
      <c r="H98" s="410">
        <f t="shared" si="6"/>
        <v>0.23818866812206962</v>
      </c>
      <c r="I98" s="408">
        <f t="shared" si="6"/>
        <v>1</v>
      </c>
      <c r="J98" s="408">
        <f t="shared" si="6"/>
        <v>0.9738268167786782</v>
      </c>
      <c r="K98" s="408"/>
      <c r="L98" s="408"/>
      <c r="M98" s="408"/>
      <c r="N98" s="408">
        <f t="shared" si="6"/>
        <v>1</v>
      </c>
      <c r="O98" s="408">
        <f t="shared" si="6"/>
        <v>1</v>
      </c>
      <c r="P98" s="1252"/>
      <c r="Q98" s="1015">
        <f t="shared" si="6"/>
        <v>0.966681120372862</v>
      </c>
    </row>
    <row r="103" ht="13.5">
      <c r="E103" s="1"/>
    </row>
  </sheetData>
  <sheetProtection/>
  <mergeCells count="9">
    <mergeCell ref="Q1:Q3"/>
    <mergeCell ref="H2:L2"/>
    <mergeCell ref="M2:N2"/>
    <mergeCell ref="O2:O3"/>
    <mergeCell ref="A1:A3"/>
    <mergeCell ref="B1:L1"/>
    <mergeCell ref="M1:P1"/>
    <mergeCell ref="P2:P3"/>
    <mergeCell ref="B2:G2"/>
  </mergeCells>
  <printOptions/>
  <pageMargins left="0.1968503937007874" right="0.15748031496062992" top="0.7480314960629921" bottom="0.3937007874015748" header="0.2755905511811024" footer="0.1968503937007874"/>
  <pageSetup horizontalDpi="600" verticalDpi="600" orientation="landscape" paperSize="9" scale="90" r:id="rId1"/>
  <headerFooter>
    <oddHeader>&amp;C&amp;"Book Antiqua,Félkövér"&amp;11Keszthely Város Önkormányzata
2018. évi bevételei&amp;R&amp;"Book Antiqua,Félkövér"6. melléklet
ezer Ft</oddHeader>
    <oddFooter>&amp;C&amp;P</oddFooter>
  </headerFooter>
  <rowBreaks count="3" manualBreakCount="3">
    <brk id="30" max="255" man="1"/>
    <brk id="59" max="255" man="1"/>
    <brk id="8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0" sqref="D30"/>
    </sheetView>
  </sheetViews>
  <sheetFormatPr defaultColWidth="9.140625" defaultRowHeight="12.75"/>
  <cols>
    <col min="1" max="1" width="31.00390625" style="11" customWidth="1"/>
    <col min="2" max="2" width="11.8515625" style="1" customWidth="1"/>
    <col min="3" max="3" width="10.57421875" style="1" customWidth="1"/>
    <col min="4" max="4" width="7.28125" style="1" customWidth="1"/>
    <col min="5" max="5" width="11.00390625" style="1" customWidth="1"/>
    <col min="6" max="6" width="9.28125" style="1" customWidth="1"/>
    <col min="7" max="7" width="10.28125" style="1" customWidth="1"/>
    <col min="8" max="8" width="9.421875" style="1" customWidth="1"/>
    <col min="9" max="9" width="7.7109375" style="1" customWidth="1"/>
    <col min="10" max="10" width="10.7109375" style="1" customWidth="1"/>
    <col min="11" max="11" width="10.28125" style="1" customWidth="1"/>
    <col min="12" max="12" width="10.00390625" style="1" customWidth="1"/>
    <col min="13" max="13" width="10.8515625" style="2" customWidth="1"/>
    <col min="14" max="14" width="12.28125" style="1" customWidth="1"/>
    <col min="15" max="16384" width="9.140625" style="1" customWidth="1"/>
  </cols>
  <sheetData>
    <row r="1" spans="1:21" ht="14.25" customHeight="1">
      <c r="A1" s="1341" t="s">
        <v>4</v>
      </c>
      <c r="B1" s="1347" t="s">
        <v>511</v>
      </c>
      <c r="C1" s="1347"/>
      <c r="D1" s="1347"/>
      <c r="E1" s="1347"/>
      <c r="F1" s="1344" t="s">
        <v>3</v>
      </c>
      <c r="G1" s="1345"/>
      <c r="H1" s="1345"/>
      <c r="I1" s="1346"/>
      <c r="J1" s="1348" t="s">
        <v>512</v>
      </c>
      <c r="K1" s="1351" t="s">
        <v>513</v>
      </c>
      <c r="L1" s="1351"/>
      <c r="M1" s="1338" t="s">
        <v>42</v>
      </c>
      <c r="N1" s="1335" t="s">
        <v>5</v>
      </c>
      <c r="O1"/>
      <c r="P1"/>
      <c r="Q1"/>
      <c r="R1"/>
      <c r="S1"/>
      <c r="T1"/>
      <c r="U1"/>
    </row>
    <row r="2" spans="1:21" ht="14.25" customHeight="1">
      <c r="A2" s="1342"/>
      <c r="B2" s="1331" t="s">
        <v>248</v>
      </c>
      <c r="C2" s="1331" t="s">
        <v>982</v>
      </c>
      <c r="D2" s="1333" t="s">
        <v>590</v>
      </c>
      <c r="E2" s="1331" t="s">
        <v>589</v>
      </c>
      <c r="F2" s="1331" t="s">
        <v>510</v>
      </c>
      <c r="G2" s="1331" t="s">
        <v>591</v>
      </c>
      <c r="H2" s="1331" t="s">
        <v>498</v>
      </c>
      <c r="I2" s="1331" t="s">
        <v>983</v>
      </c>
      <c r="J2" s="1349"/>
      <c r="K2" s="1333" t="s">
        <v>501</v>
      </c>
      <c r="L2" s="1333" t="s">
        <v>694</v>
      </c>
      <c r="M2" s="1339"/>
      <c r="N2" s="1336"/>
      <c r="O2"/>
      <c r="P2"/>
      <c r="Q2"/>
      <c r="R2"/>
      <c r="S2"/>
      <c r="T2"/>
      <c r="U2"/>
    </row>
    <row r="3" spans="1:21" ht="57.75" customHeight="1" thickBot="1">
      <c r="A3" s="1343"/>
      <c r="B3" s="1332"/>
      <c r="C3" s="1332"/>
      <c r="D3" s="1334"/>
      <c r="E3" s="1332"/>
      <c r="F3" s="1332"/>
      <c r="G3" s="1332"/>
      <c r="H3" s="1332"/>
      <c r="I3" s="1332"/>
      <c r="J3" s="1350"/>
      <c r="K3" s="1334"/>
      <c r="L3" s="1334"/>
      <c r="M3" s="1340"/>
      <c r="N3" s="1337"/>
      <c r="O3"/>
      <c r="P3"/>
      <c r="Q3"/>
      <c r="R3"/>
      <c r="S3"/>
      <c r="T3"/>
      <c r="U3"/>
    </row>
    <row r="4" spans="1:21" s="5" customFormat="1" ht="14.25" thickBot="1">
      <c r="A4" s="761">
        <v>1</v>
      </c>
      <c r="B4" s="762">
        <v>2</v>
      </c>
      <c r="C4" s="762">
        <v>3</v>
      </c>
      <c r="D4" s="762">
        <v>4</v>
      </c>
      <c r="E4" s="762">
        <v>5</v>
      </c>
      <c r="F4" s="762">
        <v>6</v>
      </c>
      <c r="G4" s="762">
        <v>7</v>
      </c>
      <c r="H4" s="762">
        <v>8</v>
      </c>
      <c r="I4" s="762">
        <v>9</v>
      </c>
      <c r="J4" s="762">
        <v>10</v>
      </c>
      <c r="K4" s="762">
        <v>11</v>
      </c>
      <c r="L4" s="762">
        <v>12</v>
      </c>
      <c r="M4" s="763">
        <v>13</v>
      </c>
      <c r="N4" s="764">
        <v>14</v>
      </c>
      <c r="O4" s="280"/>
      <c r="P4" s="280"/>
      <c r="Q4" s="280"/>
      <c r="R4" s="280"/>
      <c r="S4" s="280"/>
      <c r="T4" s="280"/>
      <c r="U4" s="281"/>
    </row>
    <row r="5" spans="1:21" s="5" customFormat="1" ht="28.5">
      <c r="A5" s="441" t="s">
        <v>452</v>
      </c>
      <c r="B5" s="70">
        <v>1500</v>
      </c>
      <c r="C5" s="70">
        <v>8758</v>
      </c>
      <c r="D5" s="70"/>
      <c r="E5" s="70"/>
      <c r="F5" s="70"/>
      <c r="G5" s="70"/>
      <c r="H5" s="70">
        <v>1000</v>
      </c>
      <c r="I5" s="70"/>
      <c r="J5" s="100">
        <v>312582</v>
      </c>
      <c r="K5" s="100">
        <v>1330</v>
      </c>
      <c r="L5" s="100">
        <v>3808</v>
      </c>
      <c r="M5" s="292">
        <f>SUM(B5:L5)</f>
        <v>328978</v>
      </c>
      <c r="N5" s="296">
        <v>190894</v>
      </c>
      <c r="O5" s="280"/>
      <c r="P5" s="280"/>
      <c r="Q5" s="280"/>
      <c r="R5" s="280"/>
      <c r="S5" s="280"/>
      <c r="T5" s="280"/>
      <c r="U5" s="281"/>
    </row>
    <row r="6" spans="1:21" s="5" customFormat="1" ht="15">
      <c r="A6" s="846" t="s">
        <v>86</v>
      </c>
      <c r="B6" s="12">
        <v>1571</v>
      </c>
      <c r="C6" s="258">
        <v>9307</v>
      </c>
      <c r="D6" s="258"/>
      <c r="E6" s="258"/>
      <c r="F6" s="258"/>
      <c r="G6" s="258"/>
      <c r="H6" s="12">
        <v>1000</v>
      </c>
      <c r="I6" s="12"/>
      <c r="J6" s="13">
        <v>315098</v>
      </c>
      <c r="K6" s="13">
        <v>1852</v>
      </c>
      <c r="L6" s="13">
        <v>3808</v>
      </c>
      <c r="M6" s="292">
        <f>SUM(B6:L6)</f>
        <v>332636</v>
      </c>
      <c r="N6" s="297">
        <v>191510</v>
      </c>
      <c r="O6" s="280"/>
      <c r="P6" s="280"/>
      <c r="Q6" s="280"/>
      <c r="R6" s="280"/>
      <c r="S6" s="280"/>
      <c r="T6" s="280"/>
      <c r="U6" s="281"/>
    </row>
    <row r="7" spans="1:21" s="5" customFormat="1" ht="15">
      <c r="A7" s="847" t="s">
        <v>182</v>
      </c>
      <c r="B7" s="444">
        <v>1754</v>
      </c>
      <c r="C7" s="444">
        <v>9306</v>
      </c>
      <c r="D7" s="444"/>
      <c r="E7" s="444"/>
      <c r="F7" s="444"/>
      <c r="G7" s="444"/>
      <c r="H7" s="444">
        <v>1145</v>
      </c>
      <c r="I7" s="444"/>
      <c r="J7" s="444">
        <v>305953</v>
      </c>
      <c r="K7" s="444">
        <v>1852</v>
      </c>
      <c r="L7" s="444">
        <v>3808</v>
      </c>
      <c r="M7" s="292">
        <f>SUM(B7:L7)</f>
        <v>323818</v>
      </c>
      <c r="N7" s="290">
        <v>191510</v>
      </c>
      <c r="O7" s="280"/>
      <c r="P7" s="280"/>
      <c r="Q7" s="280"/>
      <c r="R7" s="280"/>
      <c r="S7" s="280"/>
      <c r="T7" s="280"/>
      <c r="U7" s="281"/>
    </row>
    <row r="8" spans="1:21" s="5" customFormat="1" ht="15">
      <c r="A8" s="847" t="s">
        <v>57</v>
      </c>
      <c r="B8" s="444"/>
      <c r="C8" s="444"/>
      <c r="D8" s="444"/>
      <c r="E8" s="444"/>
      <c r="F8" s="444"/>
      <c r="G8" s="444"/>
      <c r="H8" s="444"/>
      <c r="I8" s="444"/>
      <c r="J8" s="444">
        <v>191510</v>
      </c>
      <c r="K8" s="444"/>
      <c r="L8" s="444"/>
      <c r="M8" s="292">
        <f>SUM(B8:L8)</f>
        <v>191510</v>
      </c>
      <c r="N8" s="290">
        <v>191510</v>
      </c>
      <c r="O8" s="280"/>
      <c r="P8" s="280"/>
      <c r="Q8" s="280"/>
      <c r="R8" s="280"/>
      <c r="S8" s="280"/>
      <c r="T8" s="280"/>
      <c r="U8" s="281"/>
    </row>
    <row r="9" spans="1:21" s="5" customFormat="1" ht="13.5">
      <c r="A9" s="848" t="s">
        <v>183</v>
      </c>
      <c r="B9" s="299">
        <f>B7/B6</f>
        <v>1.1164863144493953</v>
      </c>
      <c r="C9" s="299">
        <f>C7/C6</f>
        <v>0.9998925539916192</v>
      </c>
      <c r="D9" s="299"/>
      <c r="E9" s="299"/>
      <c r="F9" s="299"/>
      <c r="G9" s="299"/>
      <c r="H9" s="299">
        <f>H7/H6</f>
        <v>1.145</v>
      </c>
      <c r="I9" s="299"/>
      <c r="J9" s="299">
        <f>J7/J6</f>
        <v>0.9709772832579071</v>
      </c>
      <c r="K9" s="299">
        <f>K7/K6</f>
        <v>1</v>
      </c>
      <c r="L9" s="299">
        <f>L7/L6</f>
        <v>1</v>
      </c>
      <c r="M9" s="299">
        <f>M7/M6</f>
        <v>0.9734905422143123</v>
      </c>
      <c r="N9" s="917">
        <f>N7/N6</f>
        <v>1</v>
      </c>
      <c r="O9" s="280"/>
      <c r="P9" s="280"/>
      <c r="Q9" s="280"/>
      <c r="R9" s="280"/>
      <c r="S9" s="280"/>
      <c r="T9" s="280"/>
      <c r="U9" s="281"/>
    </row>
    <row r="10" spans="1:14" s="6" customFormat="1" ht="16.5" customHeight="1">
      <c r="A10" s="442" t="s">
        <v>592</v>
      </c>
      <c r="B10" s="13">
        <v>1000</v>
      </c>
      <c r="C10" s="433"/>
      <c r="D10" s="433"/>
      <c r="E10" s="433"/>
      <c r="F10" s="433"/>
      <c r="G10" s="433"/>
      <c r="H10" s="13"/>
      <c r="I10" s="13"/>
      <c r="J10" s="13">
        <v>443466</v>
      </c>
      <c r="K10" s="13"/>
      <c r="L10" s="284"/>
      <c r="M10" s="292">
        <f>SUM(B10:L10)</f>
        <v>444466</v>
      </c>
      <c r="N10" s="297">
        <v>373329</v>
      </c>
    </row>
    <row r="11" spans="1:14" s="6" customFormat="1" ht="15">
      <c r="A11" s="848" t="s">
        <v>86</v>
      </c>
      <c r="B11" s="12">
        <v>3349</v>
      </c>
      <c r="C11" s="434"/>
      <c r="D11" s="434"/>
      <c r="E11" s="434"/>
      <c r="F11" s="434"/>
      <c r="G11" s="434"/>
      <c r="H11" s="12"/>
      <c r="I11" s="12"/>
      <c r="J11" s="12">
        <v>444460</v>
      </c>
      <c r="K11" s="12">
        <v>794</v>
      </c>
      <c r="L11" s="284"/>
      <c r="M11" s="292">
        <f>SUM(B11:L11)</f>
        <v>448603</v>
      </c>
      <c r="N11" s="297">
        <v>374755</v>
      </c>
    </row>
    <row r="12" spans="1:14" s="6" customFormat="1" ht="15">
      <c r="A12" s="847" t="s">
        <v>182</v>
      </c>
      <c r="B12" s="12">
        <v>3738</v>
      </c>
      <c r="C12" s="286"/>
      <c r="D12" s="286"/>
      <c r="E12" s="286"/>
      <c r="F12" s="286"/>
      <c r="G12" s="286"/>
      <c r="H12" s="286"/>
      <c r="I12" s="286"/>
      <c r="J12" s="12">
        <v>435845</v>
      </c>
      <c r="K12" s="444">
        <v>794</v>
      </c>
      <c r="L12" s="286">
        <v>0</v>
      </c>
      <c r="M12" s="292">
        <f>SUM(B12:L12)</f>
        <v>440377</v>
      </c>
      <c r="N12" s="297">
        <v>374755</v>
      </c>
    </row>
    <row r="13" spans="1:14" s="6" customFormat="1" ht="15">
      <c r="A13" s="847" t="s">
        <v>57</v>
      </c>
      <c r="B13" s="286"/>
      <c r="C13" s="286"/>
      <c r="D13" s="286"/>
      <c r="E13" s="286"/>
      <c r="F13" s="286"/>
      <c r="G13" s="286"/>
      <c r="H13" s="286"/>
      <c r="I13" s="286"/>
      <c r="J13" s="12">
        <v>374755</v>
      </c>
      <c r="K13" s="444"/>
      <c r="L13" s="286"/>
      <c r="M13" s="292">
        <f>SUM(B13:L13)</f>
        <v>374755</v>
      </c>
      <c r="N13" s="297">
        <v>374755</v>
      </c>
    </row>
    <row r="14" spans="1:14" s="6" customFormat="1" ht="13.5">
      <c r="A14" s="848" t="s">
        <v>183</v>
      </c>
      <c r="B14" s="300">
        <f>B12/B11</f>
        <v>1.1161540758435353</v>
      </c>
      <c r="C14" s="300"/>
      <c r="D14" s="300"/>
      <c r="E14" s="300"/>
      <c r="F14" s="300"/>
      <c r="G14" s="300"/>
      <c r="H14" s="300"/>
      <c r="I14" s="300"/>
      <c r="J14" s="300">
        <f>J12/J11</f>
        <v>0.9806169284075057</v>
      </c>
      <c r="K14" s="300">
        <f>K12/K11</f>
        <v>1</v>
      </c>
      <c r="L14" s="300"/>
      <c r="M14" s="300">
        <f>M12/M11</f>
        <v>0.9816630740320507</v>
      </c>
      <c r="N14" s="678">
        <f>N12/N11</f>
        <v>1</v>
      </c>
    </row>
    <row r="15" spans="1:21" ht="28.5">
      <c r="A15" s="845" t="s">
        <v>593</v>
      </c>
      <c r="B15" s="12">
        <v>65160</v>
      </c>
      <c r="C15" s="434">
        <v>500</v>
      </c>
      <c r="D15" s="434"/>
      <c r="E15" s="434"/>
      <c r="F15" s="434"/>
      <c r="G15" s="434"/>
      <c r="H15" s="12"/>
      <c r="I15" s="12"/>
      <c r="J15" s="12">
        <v>116687</v>
      </c>
      <c r="K15" s="12"/>
      <c r="L15" s="284"/>
      <c r="M15" s="292">
        <f>SUM(B15:L15)</f>
        <v>182347</v>
      </c>
      <c r="N15" s="297">
        <v>13928</v>
      </c>
      <c r="O15"/>
      <c r="P15"/>
      <c r="Q15"/>
      <c r="R15"/>
      <c r="S15"/>
      <c r="T15"/>
      <c r="U15"/>
    </row>
    <row r="16" spans="1:21" ht="15">
      <c r="A16" s="848" t="s">
        <v>86</v>
      </c>
      <c r="B16" s="13">
        <v>65160</v>
      </c>
      <c r="C16" s="284">
        <v>222106</v>
      </c>
      <c r="D16" s="284"/>
      <c r="E16" s="284"/>
      <c r="F16" s="284"/>
      <c r="G16" s="284">
        <v>35328</v>
      </c>
      <c r="H16" s="13"/>
      <c r="I16" s="13"/>
      <c r="J16" s="13">
        <v>119549</v>
      </c>
      <c r="K16" s="13">
        <v>1346</v>
      </c>
      <c r="L16" s="284"/>
      <c r="M16" s="292">
        <f>SUM(B16:L16)</f>
        <v>443489</v>
      </c>
      <c r="N16" s="297">
        <v>17706</v>
      </c>
      <c r="O16"/>
      <c r="P16"/>
      <c r="Q16"/>
      <c r="R16"/>
      <c r="S16"/>
      <c r="T16"/>
      <c r="U16"/>
    </row>
    <row r="17" spans="1:21" ht="15">
      <c r="A17" s="847" t="s">
        <v>182</v>
      </c>
      <c r="B17" s="13">
        <v>72276</v>
      </c>
      <c r="C17" s="284">
        <v>222106</v>
      </c>
      <c r="D17" s="284"/>
      <c r="E17" s="284"/>
      <c r="F17" s="284"/>
      <c r="G17" s="287">
        <v>35328</v>
      </c>
      <c r="H17" s="287"/>
      <c r="I17" s="287"/>
      <c r="J17" s="12">
        <v>110019</v>
      </c>
      <c r="K17" s="12">
        <v>1346</v>
      </c>
      <c r="L17" s="284"/>
      <c r="M17" s="292">
        <f>SUM(B17:L17)</f>
        <v>441075</v>
      </c>
      <c r="N17" s="297">
        <v>17706</v>
      </c>
      <c r="O17"/>
      <c r="P17"/>
      <c r="Q17"/>
      <c r="R17"/>
      <c r="S17"/>
      <c r="T17"/>
      <c r="U17"/>
    </row>
    <row r="18" spans="1:21" ht="15">
      <c r="A18" s="847" t="s">
        <v>57</v>
      </c>
      <c r="B18" s="13"/>
      <c r="C18" s="13"/>
      <c r="D18" s="13"/>
      <c r="E18" s="287"/>
      <c r="F18" s="287"/>
      <c r="G18" s="287"/>
      <c r="H18" s="287"/>
      <c r="I18" s="287"/>
      <c r="J18" s="12">
        <v>17706</v>
      </c>
      <c r="K18" s="12"/>
      <c r="L18" s="284"/>
      <c r="M18" s="292">
        <f>SUM(B18:L18)</f>
        <v>17706</v>
      </c>
      <c r="N18" s="297">
        <v>17706</v>
      </c>
      <c r="O18"/>
      <c r="P18"/>
      <c r="Q18"/>
      <c r="R18"/>
      <c r="S18"/>
      <c r="T18"/>
      <c r="U18"/>
    </row>
    <row r="19" spans="1:21" ht="13.5">
      <c r="A19" s="848" t="s">
        <v>183</v>
      </c>
      <c r="B19" s="300">
        <f>B17/B16</f>
        <v>1.109208103130755</v>
      </c>
      <c r="C19" s="300">
        <f>C17/C16</f>
        <v>1</v>
      </c>
      <c r="D19" s="300"/>
      <c r="E19" s="300"/>
      <c r="F19" s="300"/>
      <c r="G19" s="300">
        <f>G17/G16</f>
        <v>1</v>
      </c>
      <c r="H19" s="300"/>
      <c r="I19" s="300"/>
      <c r="J19" s="300">
        <f>J17/J16</f>
        <v>0.920283733029971</v>
      </c>
      <c r="K19" s="300">
        <f>K17/K16</f>
        <v>1</v>
      </c>
      <c r="L19" s="300"/>
      <c r="M19" s="300">
        <f>M17/M16</f>
        <v>0.9945567984775271</v>
      </c>
      <c r="N19" s="678">
        <f>N17/N16</f>
        <v>1</v>
      </c>
      <c r="O19"/>
      <c r="P19"/>
      <c r="Q19"/>
      <c r="R19"/>
      <c r="S19"/>
      <c r="T19"/>
      <c r="U19"/>
    </row>
    <row r="20" spans="1:15" ht="15">
      <c r="A20" s="845" t="s">
        <v>594</v>
      </c>
      <c r="B20" s="14">
        <v>4200</v>
      </c>
      <c r="C20" s="435">
        <v>48627</v>
      </c>
      <c r="D20" s="435"/>
      <c r="E20" s="435"/>
      <c r="F20" s="435"/>
      <c r="G20" s="435"/>
      <c r="H20" s="14"/>
      <c r="I20" s="14"/>
      <c r="J20" s="14">
        <v>54692</v>
      </c>
      <c r="K20" s="260"/>
      <c r="L20" s="435"/>
      <c r="M20" s="292">
        <f>SUM(B20:L20)</f>
        <v>107519</v>
      </c>
      <c r="N20" s="298">
        <v>10000</v>
      </c>
      <c r="O20"/>
    </row>
    <row r="21" spans="1:15" ht="15">
      <c r="A21" s="848" t="s">
        <v>86</v>
      </c>
      <c r="B21" s="14">
        <v>4200</v>
      </c>
      <c r="C21" s="435">
        <v>4698</v>
      </c>
      <c r="D21" s="435"/>
      <c r="E21" s="435"/>
      <c r="F21" s="435"/>
      <c r="G21" s="435">
        <v>45776</v>
      </c>
      <c r="H21" s="14"/>
      <c r="I21" s="14"/>
      <c r="J21" s="13">
        <v>64144</v>
      </c>
      <c r="K21" s="13">
        <v>20</v>
      </c>
      <c r="L21" s="647">
        <v>753</v>
      </c>
      <c r="M21" s="292">
        <f>SUM(B21:L21)</f>
        <v>119591</v>
      </c>
      <c r="N21" s="297">
        <v>11958</v>
      </c>
      <c r="O21"/>
    </row>
    <row r="22" spans="1:15" ht="15">
      <c r="A22" s="847" t="s">
        <v>182</v>
      </c>
      <c r="B22" s="14">
        <v>4493</v>
      </c>
      <c r="C22" s="14">
        <v>4697</v>
      </c>
      <c r="D22" s="260"/>
      <c r="E22" s="435"/>
      <c r="F22" s="287"/>
      <c r="G22" s="435">
        <v>45776</v>
      </c>
      <c r="H22" s="287"/>
      <c r="I22" s="288"/>
      <c r="J22" s="12">
        <v>62078</v>
      </c>
      <c r="K22" s="13">
        <v>20</v>
      </c>
      <c r="L22" s="295">
        <v>753</v>
      </c>
      <c r="M22" s="292">
        <f>SUM(B22:L22)</f>
        <v>117817</v>
      </c>
      <c r="N22" s="297">
        <v>11958</v>
      </c>
      <c r="O22" s="167"/>
    </row>
    <row r="23" spans="1:15" ht="15">
      <c r="A23" s="847" t="s">
        <v>57</v>
      </c>
      <c r="B23" s="14"/>
      <c r="C23" s="14"/>
      <c r="D23" s="260"/>
      <c r="E23" s="435"/>
      <c r="F23" s="388"/>
      <c r="G23" s="435"/>
      <c r="H23" s="287"/>
      <c r="I23" s="288"/>
      <c r="J23" s="12">
        <v>11958</v>
      </c>
      <c r="K23" s="13"/>
      <c r="L23" s="295"/>
      <c r="M23" s="292">
        <f>SUM(B23:L23)</f>
        <v>11958</v>
      </c>
      <c r="N23" s="297">
        <v>11958</v>
      </c>
      <c r="O23" s="167"/>
    </row>
    <row r="24" spans="1:15" ht="13.5">
      <c r="A24" s="848" t="s">
        <v>183</v>
      </c>
      <c r="B24" s="300">
        <f>B22/B21</f>
        <v>1.0697619047619047</v>
      </c>
      <c r="C24" s="304">
        <f>C22/C21</f>
        <v>0.9997871434653044</v>
      </c>
      <c r="D24" s="304"/>
      <c r="E24" s="304"/>
      <c r="F24" s="304"/>
      <c r="G24" s="304">
        <f>G22/G21</f>
        <v>1</v>
      </c>
      <c r="H24" s="304"/>
      <c r="I24" s="304"/>
      <c r="J24" s="300">
        <f>J22/J21</f>
        <v>0.96779121975555</v>
      </c>
      <c r="K24" s="300">
        <f>K22/K21</f>
        <v>1</v>
      </c>
      <c r="L24" s="300">
        <f>L22/L21</f>
        <v>1</v>
      </c>
      <c r="M24" s="300">
        <f>M22/M21</f>
        <v>0.9851661078174779</v>
      </c>
      <c r="N24" s="678">
        <f>N22/N21</f>
        <v>1</v>
      </c>
      <c r="O24" s="305"/>
    </row>
    <row r="25" spans="1:15" ht="27" customHeight="1">
      <c r="A25" s="845" t="s">
        <v>595</v>
      </c>
      <c r="B25" s="13">
        <v>12177</v>
      </c>
      <c r="C25" s="433">
        <v>86980</v>
      </c>
      <c r="D25" s="433"/>
      <c r="E25" s="433"/>
      <c r="F25" s="436"/>
      <c r="G25" s="436"/>
      <c r="H25" s="13"/>
      <c r="I25" s="13"/>
      <c r="J25" s="13">
        <v>67171</v>
      </c>
      <c r="K25" s="13"/>
      <c r="L25" s="284">
        <v>1081</v>
      </c>
      <c r="M25" s="292">
        <f>SUM(B25:L25)</f>
        <v>167409</v>
      </c>
      <c r="N25" s="445">
        <v>0</v>
      </c>
      <c r="O25" s="167"/>
    </row>
    <row r="26" spans="1:15" ht="15">
      <c r="A26" s="848" t="s">
        <v>86</v>
      </c>
      <c r="B26" s="13">
        <v>12177</v>
      </c>
      <c r="C26" s="433">
        <v>88480</v>
      </c>
      <c r="D26" s="433"/>
      <c r="E26" s="433"/>
      <c r="F26" s="287"/>
      <c r="G26" s="436"/>
      <c r="H26" s="13"/>
      <c r="I26" s="13"/>
      <c r="J26" s="13">
        <v>68071</v>
      </c>
      <c r="K26" s="13">
        <v>7723</v>
      </c>
      <c r="L26" s="284">
        <v>1081</v>
      </c>
      <c r="M26" s="292">
        <f>SUM(B26:L26)</f>
        <v>177532</v>
      </c>
      <c r="N26" s="297">
        <v>1176</v>
      </c>
      <c r="O26" s="167"/>
    </row>
    <row r="27" spans="1:15" ht="15">
      <c r="A27" s="847" t="s">
        <v>182</v>
      </c>
      <c r="B27" s="13">
        <v>9132</v>
      </c>
      <c r="C27" s="433">
        <v>88261</v>
      </c>
      <c r="D27" s="433"/>
      <c r="E27" s="287"/>
      <c r="F27" s="285"/>
      <c r="G27" s="285"/>
      <c r="H27" s="285"/>
      <c r="I27" s="285"/>
      <c r="J27" s="13">
        <v>65979</v>
      </c>
      <c r="K27" s="13">
        <v>7723</v>
      </c>
      <c r="L27" s="287">
        <v>1081</v>
      </c>
      <c r="M27" s="292">
        <f>SUM(B27:L27)</f>
        <v>172176</v>
      </c>
      <c r="N27" s="297">
        <v>1176</v>
      </c>
      <c r="O27"/>
    </row>
    <row r="28" spans="1:15" ht="15">
      <c r="A28" s="847" t="s">
        <v>57</v>
      </c>
      <c r="B28" s="285">
        <v>12177</v>
      </c>
      <c r="C28" s="433">
        <v>86980</v>
      </c>
      <c r="D28" s="433"/>
      <c r="E28" s="287"/>
      <c r="F28" s="285"/>
      <c r="G28" s="285"/>
      <c r="H28" s="285"/>
      <c r="I28" s="285"/>
      <c r="J28" s="13">
        <v>43053</v>
      </c>
      <c r="K28" s="13"/>
      <c r="L28" s="287"/>
      <c r="M28" s="292">
        <f>SUM(B28:L28)</f>
        <v>142210</v>
      </c>
      <c r="N28" s="297">
        <v>1176</v>
      </c>
      <c r="O28"/>
    </row>
    <row r="29" spans="1:15" ht="13.5">
      <c r="A29" s="848" t="s">
        <v>183</v>
      </c>
      <c r="B29" s="300">
        <f>B27/B26</f>
        <v>0.7499384084749938</v>
      </c>
      <c r="C29" s="300">
        <f>C27/C26</f>
        <v>0.9975248643761302</v>
      </c>
      <c r="D29" s="300"/>
      <c r="E29" s="300"/>
      <c r="F29" s="300"/>
      <c r="G29" s="300"/>
      <c r="H29" s="300"/>
      <c r="I29" s="300"/>
      <c r="J29" s="300">
        <f>J27/J26</f>
        <v>0.9692673825858295</v>
      </c>
      <c r="K29" s="300">
        <f>K27/K26</f>
        <v>1</v>
      </c>
      <c r="L29" s="300">
        <f>L27/L26</f>
        <v>1</v>
      </c>
      <c r="M29" s="300">
        <f>M27/M26</f>
        <v>0.9698307910686524</v>
      </c>
      <c r="N29" s="678">
        <f>N27/N26</f>
        <v>1</v>
      </c>
      <c r="O29"/>
    </row>
    <row r="30" spans="1:15" ht="28.5">
      <c r="A30" s="442" t="s">
        <v>596</v>
      </c>
      <c r="B30" s="13">
        <v>80948</v>
      </c>
      <c r="C30" s="433">
        <v>3879</v>
      </c>
      <c r="D30" s="433"/>
      <c r="E30" s="433"/>
      <c r="F30" s="433"/>
      <c r="G30" s="433"/>
      <c r="H30" s="13"/>
      <c r="I30" s="13"/>
      <c r="J30" s="13">
        <v>200650</v>
      </c>
      <c r="K30" s="13"/>
      <c r="L30" s="284"/>
      <c r="M30" s="292">
        <f>SUM(B30:L30)</f>
        <v>285477</v>
      </c>
      <c r="N30" s="298">
        <v>159170</v>
      </c>
      <c r="O30"/>
    </row>
    <row r="31" spans="1:15" ht="15">
      <c r="A31" s="848" t="s">
        <v>86</v>
      </c>
      <c r="B31" s="14">
        <v>80948</v>
      </c>
      <c r="C31" s="435">
        <v>95461</v>
      </c>
      <c r="D31" s="435"/>
      <c r="E31" s="435"/>
      <c r="F31" s="435"/>
      <c r="G31" s="435">
        <v>8946</v>
      </c>
      <c r="H31" s="14"/>
      <c r="I31" s="14"/>
      <c r="J31" s="13">
        <v>222946</v>
      </c>
      <c r="K31" s="13">
        <v>1048</v>
      </c>
      <c r="L31" s="284"/>
      <c r="M31" s="292">
        <f>SUM(B31:L31)</f>
        <v>409349</v>
      </c>
      <c r="N31" s="298">
        <v>183841</v>
      </c>
      <c r="O31"/>
    </row>
    <row r="32" spans="1:15" ht="15">
      <c r="A32" s="847" t="s">
        <v>182</v>
      </c>
      <c r="B32" s="14">
        <v>83482</v>
      </c>
      <c r="C32" s="435">
        <v>95461</v>
      </c>
      <c r="D32" s="653"/>
      <c r="E32" s="435"/>
      <c r="F32" s="435"/>
      <c r="G32" s="435">
        <v>8946</v>
      </c>
      <c r="H32" s="653"/>
      <c r="I32" s="289"/>
      <c r="J32" s="13">
        <v>217922</v>
      </c>
      <c r="K32" s="13">
        <v>1048</v>
      </c>
      <c r="L32" s="435"/>
      <c r="M32" s="292">
        <f>SUM(B32:L32)</f>
        <v>406859</v>
      </c>
      <c r="N32" s="298">
        <v>183841</v>
      </c>
      <c r="O32"/>
    </row>
    <row r="33" spans="1:15" ht="15">
      <c r="A33" s="847" t="s">
        <v>57</v>
      </c>
      <c r="B33" s="14"/>
      <c r="C33" s="14"/>
      <c r="D33" s="844"/>
      <c r="E33" s="289"/>
      <c r="F33" s="289"/>
      <c r="G33" s="289"/>
      <c r="H33" s="289"/>
      <c r="I33" s="289"/>
      <c r="J33" s="13">
        <v>183841</v>
      </c>
      <c r="K33" s="291"/>
      <c r="L33" s="653"/>
      <c r="M33" s="292">
        <f>SUM(B33:L33)</f>
        <v>183841</v>
      </c>
      <c r="N33" s="298">
        <v>183841</v>
      </c>
      <c r="O33"/>
    </row>
    <row r="34" spans="1:15" ht="14.25" thickBot="1">
      <c r="A34" s="849" t="s">
        <v>183</v>
      </c>
      <c r="B34" s="301">
        <f>B32/B31</f>
        <v>1.0313040470425459</v>
      </c>
      <c r="C34" s="301">
        <f>C32/C31</f>
        <v>1</v>
      </c>
      <c r="D34" s="301"/>
      <c r="E34" s="301"/>
      <c r="F34" s="301"/>
      <c r="G34" s="301">
        <f>G32/G31</f>
        <v>1</v>
      </c>
      <c r="H34" s="301"/>
      <c r="I34" s="301"/>
      <c r="J34" s="301">
        <f>J32/J31</f>
        <v>0.9774653952078082</v>
      </c>
      <c r="K34" s="301">
        <f>K32/K31</f>
        <v>1</v>
      </c>
      <c r="L34" s="301"/>
      <c r="M34" s="301">
        <f>M32/M31</f>
        <v>0.9939171709226112</v>
      </c>
      <c r="N34" s="308">
        <f>N32/N31</f>
        <v>1</v>
      </c>
      <c r="O34"/>
    </row>
    <row r="35" spans="1:15" ht="15">
      <c r="A35" s="865" t="s">
        <v>597</v>
      </c>
      <c r="B35" s="100">
        <v>19590</v>
      </c>
      <c r="C35" s="866"/>
      <c r="D35" s="866"/>
      <c r="E35" s="866"/>
      <c r="F35" s="866"/>
      <c r="G35" s="866"/>
      <c r="H35" s="100"/>
      <c r="I35" s="100"/>
      <c r="J35" s="100">
        <v>56058</v>
      </c>
      <c r="K35" s="867">
        <v>589</v>
      </c>
      <c r="L35" s="866"/>
      <c r="M35" s="868">
        <f>SUM(B35:L35)</f>
        <v>76237</v>
      </c>
      <c r="N35" s="296">
        <v>33432</v>
      </c>
      <c r="O35"/>
    </row>
    <row r="36" spans="1:15" ht="15">
      <c r="A36" s="848" t="s">
        <v>86</v>
      </c>
      <c r="B36" s="14">
        <v>23354</v>
      </c>
      <c r="C36" s="435">
        <v>31131</v>
      </c>
      <c r="D36" s="435"/>
      <c r="E36" s="435"/>
      <c r="F36" s="435"/>
      <c r="G36" s="435">
        <v>57979</v>
      </c>
      <c r="H36" s="14"/>
      <c r="I36" s="14"/>
      <c r="J36" s="14">
        <v>66035</v>
      </c>
      <c r="K36" s="260">
        <v>588</v>
      </c>
      <c r="L36" s="435"/>
      <c r="M36" s="282">
        <f>SUM(B36:L36)</f>
        <v>179087</v>
      </c>
      <c r="N36" s="298">
        <v>36461</v>
      </c>
      <c r="O36"/>
    </row>
    <row r="37" spans="1:15" ht="15">
      <c r="A37" s="848" t="s">
        <v>182</v>
      </c>
      <c r="B37" s="14">
        <v>24033</v>
      </c>
      <c r="C37" s="14">
        <v>31131</v>
      </c>
      <c r="D37" s="844"/>
      <c r="E37" s="435">
        <v>0</v>
      </c>
      <c r="F37" s="653"/>
      <c r="G37" s="289">
        <v>57979</v>
      </c>
      <c r="H37" s="289"/>
      <c r="I37" s="289"/>
      <c r="J37" s="14">
        <v>60755</v>
      </c>
      <c r="K37" s="260">
        <v>588</v>
      </c>
      <c r="L37" s="435"/>
      <c r="M37" s="648">
        <f>SUM(B37:L37)</f>
        <v>174486</v>
      </c>
      <c r="N37" s="298">
        <v>36461</v>
      </c>
      <c r="O37"/>
    </row>
    <row r="38" spans="1:15" ht="13.5">
      <c r="A38" s="848" t="s">
        <v>183</v>
      </c>
      <c r="B38" s="300">
        <f>B37/B36</f>
        <v>1.029074248522737</v>
      </c>
      <c r="C38" s="300">
        <f>C37/C36</f>
        <v>1</v>
      </c>
      <c r="D38" s="300"/>
      <c r="E38" s="300"/>
      <c r="F38" s="300"/>
      <c r="G38" s="300">
        <f>G37/G36</f>
        <v>1</v>
      </c>
      <c r="H38" s="300"/>
      <c r="I38" s="300"/>
      <c r="J38" s="300">
        <f>J37/J36</f>
        <v>0.9200424017566442</v>
      </c>
      <c r="K38" s="300">
        <f>K37/K36</f>
        <v>1</v>
      </c>
      <c r="L38" s="300"/>
      <c r="M38" s="387">
        <f>M37/M36</f>
        <v>0.9743085762785685</v>
      </c>
      <c r="N38" s="424">
        <f>N37/N36</f>
        <v>1</v>
      </c>
      <c r="O38"/>
    </row>
    <row r="39" spans="1:15" ht="28.5">
      <c r="A39" s="850" t="s">
        <v>599</v>
      </c>
      <c r="B39" s="649"/>
      <c r="C39" s="649"/>
      <c r="D39" s="649"/>
      <c r="E39" s="649"/>
      <c r="F39" s="649"/>
      <c r="G39" s="649"/>
      <c r="H39" s="649"/>
      <c r="I39" s="649"/>
      <c r="J39" s="649">
        <v>47773</v>
      </c>
      <c r="K39" s="649"/>
      <c r="L39" s="649"/>
      <c r="M39" s="648">
        <f>SUM(B39+C39+E39+F39+G39+H39+I39+J39+K39+L39)</f>
        <v>47773</v>
      </c>
      <c r="N39" s="869">
        <v>33910</v>
      </c>
      <c r="O39"/>
    </row>
    <row r="40" spans="1:15" ht="15">
      <c r="A40" s="848" t="s">
        <v>86</v>
      </c>
      <c r="B40" s="13"/>
      <c r="C40" s="13">
        <v>25838</v>
      </c>
      <c r="D40" s="13"/>
      <c r="E40" s="13"/>
      <c r="F40" s="13"/>
      <c r="G40" s="13">
        <v>1828</v>
      </c>
      <c r="H40" s="13"/>
      <c r="I40" s="13"/>
      <c r="J40" s="13">
        <v>65687</v>
      </c>
      <c r="K40" s="13"/>
      <c r="L40" s="13">
        <v>282</v>
      </c>
      <c r="M40" s="282">
        <f>SUM(B40+C40+E40+F40+G40+H40+I40+J40+K40+L40)</f>
        <v>93635</v>
      </c>
      <c r="N40" s="445">
        <v>46061</v>
      </c>
      <c r="O40"/>
    </row>
    <row r="41" spans="1:15" ht="15">
      <c r="A41" s="848" t="s">
        <v>182</v>
      </c>
      <c r="B41" s="13">
        <v>4</v>
      </c>
      <c r="C41" s="13">
        <v>25838</v>
      </c>
      <c r="D41" s="13"/>
      <c r="E41" s="13"/>
      <c r="F41" s="13"/>
      <c r="G41" s="13">
        <v>1827</v>
      </c>
      <c r="H41" s="13"/>
      <c r="I41" s="13"/>
      <c r="J41" s="13">
        <v>59009</v>
      </c>
      <c r="K41" s="13"/>
      <c r="L41" s="13">
        <v>282</v>
      </c>
      <c r="M41" s="282">
        <f>SUM(B41+C41+E41+F41+G41+H41+I41+J41+K41+L41)</f>
        <v>86960</v>
      </c>
      <c r="N41" s="445">
        <v>46061</v>
      </c>
      <c r="O41"/>
    </row>
    <row r="42" spans="1:15" ht="15">
      <c r="A42" s="853" t="s">
        <v>57</v>
      </c>
      <c r="B42" s="649"/>
      <c r="C42" s="649"/>
      <c r="D42" s="649"/>
      <c r="E42" s="649"/>
      <c r="F42" s="649"/>
      <c r="G42" s="649"/>
      <c r="H42" s="649"/>
      <c r="I42" s="649"/>
      <c r="J42" s="649">
        <v>59924</v>
      </c>
      <c r="K42" s="649"/>
      <c r="L42" s="649"/>
      <c r="M42" s="282">
        <f>SUM(B42+C42+E42+F42+G42+H42+I42+J42+K42+L42)</f>
        <v>59924</v>
      </c>
      <c r="N42" s="869">
        <v>46061</v>
      </c>
      <c r="O42"/>
    </row>
    <row r="43" spans="1:15" ht="13.5">
      <c r="A43" s="848" t="s">
        <v>183</v>
      </c>
      <c r="B43" s="300"/>
      <c r="C43" s="300">
        <f>C41/C40</f>
        <v>1</v>
      </c>
      <c r="D43" s="300"/>
      <c r="E43" s="300"/>
      <c r="F43" s="300"/>
      <c r="G43" s="300">
        <f>G41/G40</f>
        <v>0.99945295404814</v>
      </c>
      <c r="H43" s="300"/>
      <c r="I43" s="300"/>
      <c r="J43" s="300">
        <f>J41/J40</f>
        <v>0.898336048228721</v>
      </c>
      <c r="K43" s="300"/>
      <c r="L43" s="300">
        <f>L41/L40</f>
        <v>1</v>
      </c>
      <c r="M43" s="300">
        <f>M41/M40</f>
        <v>0.9287125540663214</v>
      </c>
      <c r="N43" s="278">
        <f>N41/N40</f>
        <v>1</v>
      </c>
      <c r="O43"/>
    </row>
    <row r="44" spans="1:15" ht="28.5">
      <c r="A44" s="442" t="s">
        <v>598</v>
      </c>
      <c r="B44" s="13">
        <v>193000</v>
      </c>
      <c r="C44" s="433">
        <v>3450</v>
      </c>
      <c r="D44" s="433"/>
      <c r="E44" s="433"/>
      <c r="F44" s="433"/>
      <c r="G44" s="433"/>
      <c r="H44" s="13"/>
      <c r="I44" s="13"/>
      <c r="J44" s="13">
        <v>644631</v>
      </c>
      <c r="K44" s="259">
        <v>1929</v>
      </c>
      <c r="L44" s="433"/>
      <c r="M44" s="292">
        <f>SUM(B44:L44)</f>
        <v>843010</v>
      </c>
      <c r="N44" s="298">
        <v>166179</v>
      </c>
      <c r="O44"/>
    </row>
    <row r="45" spans="1:15" ht="15">
      <c r="A45" s="848" t="s">
        <v>86</v>
      </c>
      <c r="B45" s="13">
        <v>212703</v>
      </c>
      <c r="C45" s="284">
        <v>19477</v>
      </c>
      <c r="D45" s="284">
        <v>0</v>
      </c>
      <c r="E45" s="13">
        <v>200</v>
      </c>
      <c r="F45" s="284"/>
      <c r="G45" s="284">
        <v>10652</v>
      </c>
      <c r="H45" s="13"/>
      <c r="I45" s="13"/>
      <c r="J45" s="13">
        <v>621237</v>
      </c>
      <c r="K45" s="259">
        <v>2513</v>
      </c>
      <c r="L45" s="433"/>
      <c r="M45" s="292">
        <f>SUM(B45:L45)</f>
        <v>866782</v>
      </c>
      <c r="N45" s="298">
        <v>165592</v>
      </c>
      <c r="O45"/>
    </row>
    <row r="46" spans="1:15" ht="15">
      <c r="A46" s="848" t="s">
        <v>182</v>
      </c>
      <c r="B46" s="13">
        <v>217854</v>
      </c>
      <c r="C46" s="284">
        <v>19478</v>
      </c>
      <c r="D46" s="284"/>
      <c r="E46" s="13">
        <v>200</v>
      </c>
      <c r="F46" s="433"/>
      <c r="G46" s="284">
        <v>10642</v>
      </c>
      <c r="H46" s="287"/>
      <c r="I46" s="287"/>
      <c r="J46" s="13">
        <v>585255</v>
      </c>
      <c r="K46" s="259">
        <v>2513</v>
      </c>
      <c r="L46" s="293"/>
      <c r="M46" s="292">
        <f>SUM(B46:L46)</f>
        <v>835942</v>
      </c>
      <c r="N46" s="298">
        <v>165592</v>
      </c>
      <c r="O46"/>
    </row>
    <row r="47" spans="1:15" ht="15">
      <c r="A47" s="848" t="s">
        <v>57</v>
      </c>
      <c r="B47" s="14">
        <v>212703</v>
      </c>
      <c r="C47" s="14"/>
      <c r="D47" s="14"/>
      <c r="E47" s="388"/>
      <c r="F47" s="284"/>
      <c r="G47" s="388"/>
      <c r="H47" s="388"/>
      <c r="I47" s="388"/>
      <c r="J47" s="13">
        <v>165592</v>
      </c>
      <c r="K47" s="260"/>
      <c r="L47" s="389"/>
      <c r="M47" s="292">
        <f>SUM(B47:L47)</f>
        <v>378295</v>
      </c>
      <c r="N47" s="298">
        <v>165592</v>
      </c>
      <c r="O47"/>
    </row>
    <row r="48" spans="1:15" s="2" customFormat="1" ht="15.75" thickBot="1">
      <c r="A48" s="849" t="s">
        <v>183</v>
      </c>
      <c r="B48" s="301">
        <f>B46/B45</f>
        <v>1.0242168657705815</v>
      </c>
      <c r="C48" s="301">
        <f>C46/C45</f>
        <v>1.0000513426092315</v>
      </c>
      <c r="D48" s="301"/>
      <c r="E48" s="301">
        <f>E46/E45</f>
        <v>1</v>
      </c>
      <c r="F48" s="301"/>
      <c r="G48" s="301">
        <f>G46/G45</f>
        <v>0.9990612091625986</v>
      </c>
      <c r="H48" s="301"/>
      <c r="I48" s="301"/>
      <c r="J48" s="301">
        <f>J46/J45</f>
        <v>0.9420800757198944</v>
      </c>
      <c r="K48" s="301">
        <f>K46/K45</f>
        <v>1</v>
      </c>
      <c r="L48" s="301"/>
      <c r="M48" s="301">
        <f>M46/M45</f>
        <v>0.9644201194764082</v>
      </c>
      <c r="N48" s="308">
        <f>N46/N45</f>
        <v>1</v>
      </c>
      <c r="O48" s="364"/>
    </row>
    <row r="49" spans="1:15" ht="15">
      <c r="A49" s="861" t="s">
        <v>250</v>
      </c>
      <c r="B49" s="862">
        <f>B5+B10+B15+B20+B25+B30+B35+B44+B39</f>
        <v>377575</v>
      </c>
      <c r="C49" s="862">
        <f aca="true" t="shared" si="0" ref="C49:N49">C5+C10+C15+C20+C25+C30+C35+C44+C39</f>
        <v>152194</v>
      </c>
      <c r="D49" s="862">
        <f t="shared" si="0"/>
        <v>0</v>
      </c>
      <c r="E49" s="862">
        <f t="shared" si="0"/>
        <v>0</v>
      </c>
      <c r="F49" s="862">
        <f t="shared" si="0"/>
        <v>0</v>
      </c>
      <c r="G49" s="862">
        <f t="shared" si="0"/>
        <v>0</v>
      </c>
      <c r="H49" s="862">
        <f t="shared" si="0"/>
        <v>1000</v>
      </c>
      <c r="I49" s="862">
        <f t="shared" si="0"/>
        <v>0</v>
      </c>
      <c r="J49" s="862">
        <f t="shared" si="0"/>
        <v>1943710</v>
      </c>
      <c r="K49" s="862">
        <f t="shared" si="0"/>
        <v>3848</v>
      </c>
      <c r="L49" s="862">
        <f t="shared" si="0"/>
        <v>4889</v>
      </c>
      <c r="M49" s="862">
        <f t="shared" si="0"/>
        <v>2483216</v>
      </c>
      <c r="N49" s="863">
        <f t="shared" si="0"/>
        <v>980842</v>
      </c>
      <c r="O49" s="294"/>
    </row>
    <row r="50" spans="1:15" ht="15">
      <c r="A50" s="1006" t="s">
        <v>251</v>
      </c>
      <c r="B50" s="283">
        <f>B6+B11+B16+B21+B26+B31+B36+B45+B40</f>
        <v>403462</v>
      </c>
      <c r="C50" s="283">
        <f aca="true" t="shared" si="1" ref="C50:N50">C6+C11+C16+C21+C26+C31+C36+C45+C40</f>
        <v>496498</v>
      </c>
      <c r="D50" s="283">
        <f t="shared" si="1"/>
        <v>0</v>
      </c>
      <c r="E50" s="283">
        <f t="shared" si="1"/>
        <v>200</v>
      </c>
      <c r="F50" s="283">
        <f t="shared" si="1"/>
        <v>0</v>
      </c>
      <c r="G50" s="283">
        <f t="shared" si="1"/>
        <v>160509</v>
      </c>
      <c r="H50" s="283">
        <f t="shared" si="1"/>
        <v>1000</v>
      </c>
      <c r="I50" s="283">
        <f t="shared" si="1"/>
        <v>0</v>
      </c>
      <c r="J50" s="283">
        <f t="shared" si="1"/>
        <v>1987227</v>
      </c>
      <c r="K50" s="283">
        <f t="shared" si="1"/>
        <v>15884</v>
      </c>
      <c r="L50" s="283">
        <f t="shared" si="1"/>
        <v>5924</v>
      </c>
      <c r="M50" s="283">
        <f t="shared" si="1"/>
        <v>3070704</v>
      </c>
      <c r="N50" s="864">
        <f t="shared" si="1"/>
        <v>1029060</v>
      </c>
      <c r="O50" s="294"/>
    </row>
    <row r="51" spans="1:15" ht="15">
      <c r="A51" s="1007" t="s">
        <v>252</v>
      </c>
      <c r="B51" s="283">
        <f>B7+B12+B17+B22+B27+B32+B37+B46+B41</f>
        <v>416766</v>
      </c>
      <c r="C51" s="283">
        <f aca="true" t="shared" si="2" ref="C51:L51">C7+C12+C17+C22+C27+C32+C37+C46+C41</f>
        <v>496278</v>
      </c>
      <c r="D51" s="283">
        <f t="shared" si="2"/>
        <v>0</v>
      </c>
      <c r="E51" s="283">
        <f t="shared" si="2"/>
        <v>200</v>
      </c>
      <c r="F51" s="283">
        <f t="shared" si="2"/>
        <v>0</v>
      </c>
      <c r="G51" s="283">
        <f t="shared" si="2"/>
        <v>160498</v>
      </c>
      <c r="H51" s="283">
        <f t="shared" si="2"/>
        <v>1145</v>
      </c>
      <c r="I51" s="283">
        <f t="shared" si="2"/>
        <v>0</v>
      </c>
      <c r="J51" s="283">
        <f t="shared" si="2"/>
        <v>1902815</v>
      </c>
      <c r="K51" s="283">
        <f t="shared" si="2"/>
        <v>15884</v>
      </c>
      <c r="L51" s="283">
        <f t="shared" si="2"/>
        <v>5924</v>
      </c>
      <c r="M51" s="283">
        <f>M7+M12+M17+M22+M27+M32+M37+M46+M41</f>
        <v>2999510</v>
      </c>
      <c r="N51" s="864">
        <f>N7+N12+N17+N22+N27+N32+N37+N46+N41</f>
        <v>1029060</v>
      </c>
      <c r="O51" s="2"/>
    </row>
    <row r="52" spans="1:15" ht="15">
      <c r="A52" s="1008" t="s">
        <v>57</v>
      </c>
      <c r="B52" s="390">
        <f>B8+B13+B18+B23+B28+B33+B47+B42</f>
        <v>224880</v>
      </c>
      <c r="C52" s="390">
        <f aca="true" t="shared" si="3" ref="C52:N52">C8+C13+C18+C23+C28+C33+C47+C42</f>
        <v>86980</v>
      </c>
      <c r="D52" s="390">
        <f t="shared" si="3"/>
        <v>0</v>
      </c>
      <c r="E52" s="390">
        <f t="shared" si="3"/>
        <v>0</v>
      </c>
      <c r="F52" s="390">
        <f t="shared" si="3"/>
        <v>0</v>
      </c>
      <c r="G52" s="390">
        <f t="shared" si="3"/>
        <v>0</v>
      </c>
      <c r="H52" s="390">
        <f t="shared" si="3"/>
        <v>0</v>
      </c>
      <c r="I52" s="390">
        <f t="shared" si="3"/>
        <v>0</v>
      </c>
      <c r="J52" s="390">
        <f t="shared" si="3"/>
        <v>1048339</v>
      </c>
      <c r="K52" s="390">
        <f t="shared" si="3"/>
        <v>0</v>
      </c>
      <c r="L52" s="390">
        <f t="shared" si="3"/>
        <v>0</v>
      </c>
      <c r="M52" s="390">
        <f t="shared" si="3"/>
        <v>1360199</v>
      </c>
      <c r="N52" s="391">
        <f t="shared" si="3"/>
        <v>992599</v>
      </c>
      <c r="O52" s="2"/>
    </row>
    <row r="53" spans="1:15" ht="15.75" thickBot="1">
      <c r="A53" s="1009" t="s">
        <v>183</v>
      </c>
      <c r="B53" s="303">
        <f aca="true" t="shared" si="4" ref="B53:H53">B51/B50</f>
        <v>1.032974604795495</v>
      </c>
      <c r="C53" s="303">
        <f t="shared" si="4"/>
        <v>0.9995568965031078</v>
      </c>
      <c r="D53" s="303">
        <v>0</v>
      </c>
      <c r="E53" s="303">
        <f t="shared" si="4"/>
        <v>1</v>
      </c>
      <c r="F53" s="303">
        <v>0</v>
      </c>
      <c r="G53" s="303">
        <v>0</v>
      </c>
      <c r="H53" s="303">
        <f t="shared" si="4"/>
        <v>1.145</v>
      </c>
      <c r="I53" s="303"/>
      <c r="J53" s="303">
        <f>J51/J50</f>
        <v>0.9575227188438965</v>
      </c>
      <c r="K53" s="303">
        <f>K51/K50</f>
        <v>1</v>
      </c>
      <c r="L53" s="303">
        <f>L51/L50</f>
        <v>1</v>
      </c>
      <c r="M53" s="303">
        <f>M51/M50</f>
        <v>0.9768150886571939</v>
      </c>
      <c r="N53" s="306">
        <f>N51/N50</f>
        <v>1</v>
      </c>
      <c r="O53"/>
    </row>
    <row r="54" spans="1:15" ht="13.5">
      <c r="A5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/>
      <c r="O54"/>
    </row>
  </sheetData>
  <sheetProtection/>
  <mergeCells count="17">
    <mergeCell ref="N1:N3"/>
    <mergeCell ref="M1:M3"/>
    <mergeCell ref="A1:A3"/>
    <mergeCell ref="L2:L3"/>
    <mergeCell ref="F1:I1"/>
    <mergeCell ref="B1:E1"/>
    <mergeCell ref="J1:J3"/>
    <mergeCell ref="K1:L1"/>
    <mergeCell ref="K2:K3"/>
    <mergeCell ref="B2:B3"/>
    <mergeCell ref="C2:C3"/>
    <mergeCell ref="E2:E3"/>
    <mergeCell ref="F2:F3"/>
    <mergeCell ref="G2:G3"/>
    <mergeCell ref="H2:H3"/>
    <mergeCell ref="I2:I3"/>
    <mergeCell ref="D2:D3"/>
  </mergeCells>
  <printOptions/>
  <pageMargins left="0.15748031496062992" right="0.15748031496062992" top="0.5905511811023623" bottom="0.35433070866141736" header="0.1968503937007874" footer="0.15748031496062992"/>
  <pageSetup horizontalDpi="600" verticalDpi="600" orientation="landscape" paperSize="9" scale="90" r:id="rId1"/>
  <headerFooter>
    <oddHeader>&amp;C&amp;"Book Antiqua,Félkövér"&amp;11Önkormányzati költségvetési szervek 
2018. évi főbb bevételei&amp;R&amp;"Book Antiqua,Félkövér"&amp;11 7. melléklet
ezer Ft</oddHeader>
    <oddFooter>&amp;C&amp;P</oddFooter>
  </headerFooter>
  <rowBreaks count="1" manualBreakCount="1">
    <brk id="34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N4" sqref="N4"/>
    </sheetView>
  </sheetViews>
  <sheetFormatPr defaultColWidth="9.140625" defaultRowHeight="12.75"/>
  <cols>
    <col min="1" max="1" width="15.140625" style="41" customWidth="1"/>
    <col min="2" max="3" width="9.00390625" style="1" customWidth="1"/>
    <col min="4" max="4" width="8.28125" style="1" customWidth="1"/>
    <col min="5" max="6" width="7.57421875" style="1" customWidth="1"/>
    <col min="7" max="7" width="8.00390625" style="1" customWidth="1"/>
    <col min="8" max="9" width="6.7109375" style="1" customWidth="1"/>
    <col min="10" max="10" width="8.57421875" style="1" customWidth="1"/>
    <col min="11" max="12" width="6.8515625" style="1" customWidth="1"/>
    <col min="13" max="14" width="7.140625" style="1" customWidth="1"/>
    <col min="15" max="15" width="6.57421875" style="1" customWidth="1"/>
    <col min="16" max="16" width="8.28125" style="1" customWidth="1"/>
    <col min="17" max="17" width="5.28125" style="2" customWidth="1"/>
    <col min="18" max="18" width="10.57421875" style="2" customWidth="1"/>
    <col min="19" max="16384" width="9.140625" style="1" customWidth="1"/>
  </cols>
  <sheetData>
    <row r="1" spans="1:18" ht="35.25" customHeight="1" thickBot="1">
      <c r="A1" s="1363" t="s">
        <v>14</v>
      </c>
      <c r="B1" s="1355" t="s">
        <v>45</v>
      </c>
      <c r="C1" s="1356"/>
      <c r="D1" s="1356"/>
      <c r="E1" s="1356"/>
      <c r="F1" s="1356"/>
      <c r="G1" s="1356"/>
      <c r="H1" s="1356"/>
      <c r="I1" s="1356"/>
      <c r="J1" s="1356"/>
      <c r="K1" s="1356"/>
      <c r="L1" s="1356"/>
      <c r="M1" s="1356"/>
      <c r="N1" s="1356"/>
      <c r="O1" s="1356"/>
      <c r="P1" s="1354" t="s">
        <v>21</v>
      </c>
      <c r="Q1" s="1354"/>
      <c r="R1" s="1360" t="s">
        <v>8</v>
      </c>
    </row>
    <row r="2" spans="1:18" ht="15" customHeight="1">
      <c r="A2" s="1364"/>
      <c r="B2" s="1366" t="s">
        <v>7</v>
      </c>
      <c r="C2" s="1367"/>
      <c r="D2" s="1367"/>
      <c r="E2" s="1367"/>
      <c r="F2" s="1367"/>
      <c r="G2" s="1367"/>
      <c r="H2" s="1367"/>
      <c r="I2" s="1368"/>
      <c r="J2" s="1352" t="s">
        <v>56</v>
      </c>
      <c r="K2" s="1353"/>
      <c r="L2" s="1353"/>
      <c r="M2" s="1353"/>
      <c r="N2" s="1353"/>
      <c r="O2" s="1353"/>
      <c r="P2" s="1307" t="s">
        <v>992</v>
      </c>
      <c r="Q2" s="1307" t="s">
        <v>155</v>
      </c>
      <c r="R2" s="1361"/>
    </row>
    <row r="3" spans="1:18" ht="13.5" customHeight="1">
      <c r="A3" s="1364"/>
      <c r="B3" s="1316" t="s">
        <v>0</v>
      </c>
      <c r="C3" s="1306" t="s">
        <v>618</v>
      </c>
      <c r="D3" s="1306" t="s">
        <v>9</v>
      </c>
      <c r="E3" s="1306" t="s">
        <v>44</v>
      </c>
      <c r="F3" s="1313" t="s">
        <v>6</v>
      </c>
      <c r="G3" s="1313"/>
      <c r="H3" s="1313"/>
      <c r="I3" s="1313"/>
      <c r="J3" s="1313" t="s">
        <v>97</v>
      </c>
      <c r="K3" s="1313" t="s">
        <v>10</v>
      </c>
      <c r="L3" s="1357" t="s">
        <v>523</v>
      </c>
      <c r="M3" s="1358"/>
      <c r="N3" s="1358"/>
      <c r="O3" s="1359"/>
      <c r="P3" s="1307"/>
      <c r="Q3" s="1307"/>
      <c r="R3" s="1361"/>
    </row>
    <row r="4" spans="1:18" ht="84.75" customHeight="1">
      <c r="A4" s="1365"/>
      <c r="B4" s="1317"/>
      <c r="C4" s="1312"/>
      <c r="D4" s="1312"/>
      <c r="E4" s="1312"/>
      <c r="F4" s="386" t="s">
        <v>265</v>
      </c>
      <c r="G4" s="27" t="s">
        <v>266</v>
      </c>
      <c r="H4" s="28" t="s">
        <v>514</v>
      </c>
      <c r="I4" s="395" t="s">
        <v>515</v>
      </c>
      <c r="J4" s="1313"/>
      <c r="K4" s="1313"/>
      <c r="L4" s="42" t="s">
        <v>570</v>
      </c>
      <c r="M4" s="42" t="s">
        <v>266</v>
      </c>
      <c r="N4" s="148" t="s">
        <v>255</v>
      </c>
      <c r="O4" s="692" t="s">
        <v>91</v>
      </c>
      <c r="P4" s="1312"/>
      <c r="Q4" s="1312"/>
      <c r="R4" s="1362"/>
    </row>
    <row r="5" spans="1:18" ht="14.25" thickBot="1">
      <c r="A5" s="43">
        <v>1</v>
      </c>
      <c r="B5" s="44">
        <v>2</v>
      </c>
      <c r="C5" s="44">
        <v>3</v>
      </c>
      <c r="D5" s="45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44">
        <v>10</v>
      </c>
      <c r="K5" s="44">
        <v>11</v>
      </c>
      <c r="L5" s="44">
        <v>12</v>
      </c>
      <c r="M5" s="44">
        <v>13</v>
      </c>
      <c r="N5" s="44">
        <v>14</v>
      </c>
      <c r="O5" s="44">
        <v>15</v>
      </c>
      <c r="P5" s="44">
        <v>16</v>
      </c>
      <c r="Q5" s="154">
        <v>17</v>
      </c>
      <c r="R5" s="46">
        <v>18</v>
      </c>
    </row>
    <row r="6" spans="1:18" ht="28.5">
      <c r="A6" s="89" t="s">
        <v>253</v>
      </c>
      <c r="B6" s="74">
        <v>52424</v>
      </c>
      <c r="C6" s="74">
        <v>12321</v>
      </c>
      <c r="D6" s="74">
        <v>511630</v>
      </c>
      <c r="E6" s="74">
        <v>21150</v>
      </c>
      <c r="F6" s="74">
        <v>85060</v>
      </c>
      <c r="G6" s="74">
        <v>136579</v>
      </c>
      <c r="H6" s="74">
        <v>76263</v>
      </c>
      <c r="I6" s="74"/>
      <c r="J6" s="74">
        <v>3160833</v>
      </c>
      <c r="K6" s="74">
        <v>629019</v>
      </c>
      <c r="L6" s="74">
        <v>3000</v>
      </c>
      <c r="M6" s="74">
        <v>16555</v>
      </c>
      <c r="N6" s="74">
        <v>324459</v>
      </c>
      <c r="O6" s="74"/>
      <c r="P6" s="74">
        <v>38550</v>
      </c>
      <c r="Q6" s="159"/>
      <c r="R6" s="105">
        <f>SUM(B6:Q6)</f>
        <v>5067843</v>
      </c>
    </row>
    <row r="7" spans="1:18" ht="15">
      <c r="A7" s="103" t="s">
        <v>87</v>
      </c>
      <c r="B7" s="104">
        <v>83610</v>
      </c>
      <c r="C7" s="104">
        <v>19362</v>
      </c>
      <c r="D7" s="104">
        <v>546303</v>
      </c>
      <c r="E7" s="104">
        <v>23915</v>
      </c>
      <c r="F7" s="104">
        <v>96925</v>
      </c>
      <c r="G7" s="104">
        <v>251293</v>
      </c>
      <c r="H7" s="104">
        <v>17849</v>
      </c>
      <c r="I7" s="104"/>
      <c r="J7" s="104">
        <v>3345425</v>
      </c>
      <c r="K7" s="104">
        <v>613768</v>
      </c>
      <c r="L7" s="104">
        <v>84847</v>
      </c>
      <c r="M7" s="104">
        <v>23164</v>
      </c>
      <c r="N7" s="104">
        <v>161842</v>
      </c>
      <c r="O7" s="104"/>
      <c r="P7" s="104">
        <v>87454</v>
      </c>
      <c r="Q7" s="104"/>
      <c r="R7" s="105">
        <f>SUM(B7:Q7)</f>
        <v>5355757</v>
      </c>
    </row>
    <row r="8" spans="1:18" ht="15">
      <c r="A8" s="103" t="s">
        <v>182</v>
      </c>
      <c r="B8" s="104">
        <v>53313</v>
      </c>
      <c r="C8" s="104">
        <v>11315</v>
      </c>
      <c r="D8" s="104">
        <v>401377</v>
      </c>
      <c r="E8" s="104">
        <v>19475</v>
      </c>
      <c r="F8" s="104">
        <v>96239</v>
      </c>
      <c r="G8" s="104">
        <v>226700</v>
      </c>
      <c r="H8" s="104">
        <v>0</v>
      </c>
      <c r="I8" s="104">
        <v>0</v>
      </c>
      <c r="J8" s="104">
        <v>363904</v>
      </c>
      <c r="K8" s="104">
        <v>362028</v>
      </c>
      <c r="L8" s="104">
        <v>84847</v>
      </c>
      <c r="M8" s="104">
        <v>11555</v>
      </c>
      <c r="N8" s="104">
        <v>0</v>
      </c>
      <c r="O8" s="104"/>
      <c r="P8" s="104">
        <v>45035</v>
      </c>
      <c r="Q8" s="104"/>
      <c r="R8" s="105">
        <f>SUM(B8:Q8)</f>
        <v>1675788</v>
      </c>
    </row>
    <row r="9" spans="1:18" ht="15">
      <c r="A9" s="103" t="s">
        <v>83</v>
      </c>
      <c r="B9" s="104">
        <v>23975</v>
      </c>
      <c r="C9" s="104">
        <v>4675</v>
      </c>
      <c r="D9" s="104">
        <v>183850</v>
      </c>
      <c r="E9" s="104">
        <v>0</v>
      </c>
      <c r="F9" s="104">
        <v>21658</v>
      </c>
      <c r="G9" s="104">
        <v>99216</v>
      </c>
      <c r="H9" s="104"/>
      <c r="I9" s="104"/>
      <c r="J9" s="104">
        <v>31317</v>
      </c>
      <c r="K9" s="104">
        <v>62783</v>
      </c>
      <c r="L9" s="104"/>
      <c r="M9" s="104"/>
      <c r="N9" s="104"/>
      <c r="O9" s="104"/>
      <c r="P9" s="104">
        <v>45035</v>
      </c>
      <c r="Q9" s="160"/>
      <c r="R9" s="105">
        <f>SUM(B9:Q9)</f>
        <v>472509</v>
      </c>
    </row>
    <row r="10" spans="1:18" ht="28.5">
      <c r="A10" s="103" t="s">
        <v>254</v>
      </c>
      <c r="B10" s="104">
        <v>1249705</v>
      </c>
      <c r="C10" s="104">
        <v>261773</v>
      </c>
      <c r="D10" s="104">
        <v>833905</v>
      </c>
      <c r="E10" s="104"/>
      <c r="F10" s="104">
        <v>169</v>
      </c>
      <c r="G10" s="104"/>
      <c r="H10" s="104"/>
      <c r="I10" s="104"/>
      <c r="J10" s="104">
        <v>106971</v>
      </c>
      <c r="K10" s="104">
        <v>30693</v>
      </c>
      <c r="L10" s="104"/>
      <c r="M10" s="104"/>
      <c r="N10" s="104"/>
      <c r="O10" s="104"/>
      <c r="P10" s="104"/>
      <c r="Q10" s="160"/>
      <c r="R10" s="105">
        <f>SUM(B10:P10)</f>
        <v>2483216</v>
      </c>
    </row>
    <row r="11" spans="1:18" ht="15">
      <c r="A11" s="103" t="s">
        <v>87</v>
      </c>
      <c r="B11" s="104">
        <v>1440365</v>
      </c>
      <c r="C11" s="104">
        <v>300977</v>
      </c>
      <c r="D11" s="104">
        <v>1037488</v>
      </c>
      <c r="E11" s="104"/>
      <c r="F11" s="104">
        <v>169</v>
      </c>
      <c r="G11" s="104">
        <v>850</v>
      </c>
      <c r="H11" s="104"/>
      <c r="I11" s="104"/>
      <c r="J11" s="104">
        <v>241762</v>
      </c>
      <c r="K11" s="104">
        <v>49093</v>
      </c>
      <c r="L11" s="104"/>
      <c r="M11" s="104"/>
      <c r="N11" s="104"/>
      <c r="O11" s="104"/>
      <c r="P11" s="104"/>
      <c r="Q11" s="160"/>
      <c r="R11" s="73">
        <f>SUM(B11:P11)</f>
        <v>3070704</v>
      </c>
    </row>
    <row r="12" spans="1:18" ht="15">
      <c r="A12" s="103" t="s">
        <v>182</v>
      </c>
      <c r="B12" s="104">
        <v>1296504</v>
      </c>
      <c r="C12" s="104">
        <v>270612</v>
      </c>
      <c r="D12" s="104">
        <v>853804</v>
      </c>
      <c r="E12" s="104"/>
      <c r="F12" s="104">
        <v>169</v>
      </c>
      <c r="G12" s="104">
        <v>850</v>
      </c>
      <c r="H12" s="104"/>
      <c r="I12" s="104"/>
      <c r="J12" s="104">
        <v>126755</v>
      </c>
      <c r="K12" s="104">
        <v>43366</v>
      </c>
      <c r="L12" s="104"/>
      <c r="M12" s="104"/>
      <c r="N12" s="104"/>
      <c r="O12" s="104"/>
      <c r="P12" s="104"/>
      <c r="Q12" s="161"/>
      <c r="R12" s="73">
        <f>SUM(B12:P12)</f>
        <v>2592060</v>
      </c>
    </row>
    <row r="13" spans="1:18" ht="17.25" customHeight="1" thickBot="1">
      <c r="A13" s="118" t="s">
        <v>83</v>
      </c>
      <c r="B13" s="119">
        <v>701445</v>
      </c>
      <c r="C13" s="119">
        <v>146424</v>
      </c>
      <c r="D13" s="119">
        <v>314018</v>
      </c>
      <c r="E13" s="119"/>
      <c r="F13" s="119">
        <v>169</v>
      </c>
      <c r="G13" s="119"/>
      <c r="H13" s="119"/>
      <c r="I13" s="119"/>
      <c r="J13" s="119">
        <v>2100</v>
      </c>
      <c r="K13" s="119"/>
      <c r="L13" s="119"/>
      <c r="M13" s="119"/>
      <c r="N13" s="119"/>
      <c r="O13" s="119"/>
      <c r="P13" s="119"/>
      <c r="Q13" s="162"/>
      <c r="R13" s="120">
        <f>SUM(B13:P13)</f>
        <v>1164156</v>
      </c>
    </row>
    <row r="14" spans="1:18" ht="16.5" customHeight="1">
      <c r="A14" s="121" t="s">
        <v>256</v>
      </c>
      <c r="B14" s="117">
        <f aca="true" t="shared" si="0" ref="B14:R14">SUM(B6+B10)</f>
        <v>1302129</v>
      </c>
      <c r="C14" s="117">
        <f t="shared" si="0"/>
        <v>274094</v>
      </c>
      <c r="D14" s="117">
        <f t="shared" si="0"/>
        <v>1345535</v>
      </c>
      <c r="E14" s="117">
        <f t="shared" si="0"/>
        <v>21150</v>
      </c>
      <c r="F14" s="117">
        <f t="shared" si="0"/>
        <v>85229</v>
      </c>
      <c r="G14" s="117">
        <f t="shared" si="0"/>
        <v>136579</v>
      </c>
      <c r="H14" s="117">
        <f t="shared" si="0"/>
        <v>76263</v>
      </c>
      <c r="I14" s="117">
        <f t="shared" si="0"/>
        <v>0</v>
      </c>
      <c r="J14" s="117">
        <f t="shared" si="0"/>
        <v>3267804</v>
      </c>
      <c r="K14" s="117">
        <f t="shared" si="0"/>
        <v>659712</v>
      </c>
      <c r="L14" s="117">
        <f t="shared" si="0"/>
        <v>3000</v>
      </c>
      <c r="M14" s="117">
        <f t="shared" si="0"/>
        <v>16555</v>
      </c>
      <c r="N14" s="117">
        <f t="shared" si="0"/>
        <v>324459</v>
      </c>
      <c r="O14" s="117">
        <f t="shared" si="0"/>
        <v>0</v>
      </c>
      <c r="P14" s="117">
        <f t="shared" si="0"/>
        <v>38550</v>
      </c>
      <c r="Q14" s="117">
        <f t="shared" si="0"/>
        <v>0</v>
      </c>
      <c r="R14" s="105">
        <f t="shared" si="0"/>
        <v>7551059</v>
      </c>
    </row>
    <row r="15" spans="1:18" ht="16.5" customHeight="1">
      <c r="A15" s="103" t="s">
        <v>87</v>
      </c>
      <c r="B15" s="87">
        <f>B7+B11</f>
        <v>1523975</v>
      </c>
      <c r="C15" s="87">
        <f aca="true" t="shared" si="1" ref="C15:Q15">C7+C11</f>
        <v>320339</v>
      </c>
      <c r="D15" s="87">
        <f t="shared" si="1"/>
        <v>1583791</v>
      </c>
      <c r="E15" s="87">
        <f t="shared" si="1"/>
        <v>23915</v>
      </c>
      <c r="F15" s="87">
        <f t="shared" si="1"/>
        <v>97094</v>
      </c>
      <c r="G15" s="87">
        <f t="shared" si="1"/>
        <v>252143</v>
      </c>
      <c r="H15" s="87">
        <f t="shared" si="1"/>
        <v>17849</v>
      </c>
      <c r="I15" s="87">
        <f t="shared" si="1"/>
        <v>0</v>
      </c>
      <c r="J15" s="87">
        <f t="shared" si="1"/>
        <v>3587187</v>
      </c>
      <c r="K15" s="87">
        <f t="shared" si="1"/>
        <v>662861</v>
      </c>
      <c r="L15" s="87">
        <f t="shared" si="1"/>
        <v>84847</v>
      </c>
      <c r="M15" s="87">
        <f t="shared" si="1"/>
        <v>23164</v>
      </c>
      <c r="N15" s="87">
        <f t="shared" si="1"/>
        <v>161842</v>
      </c>
      <c r="O15" s="87">
        <f t="shared" si="1"/>
        <v>0</v>
      </c>
      <c r="P15" s="87">
        <f t="shared" si="1"/>
        <v>87454</v>
      </c>
      <c r="Q15" s="87">
        <f t="shared" si="1"/>
        <v>0</v>
      </c>
      <c r="R15" s="105">
        <f>SUM(R7+R11)</f>
        <v>8426461</v>
      </c>
    </row>
    <row r="16" spans="1:18" ht="17.25" customHeight="1">
      <c r="A16" s="103" t="s">
        <v>182</v>
      </c>
      <c r="B16" s="87">
        <f>B8+B12</f>
        <v>1349817</v>
      </c>
      <c r="C16" s="87">
        <f aca="true" t="shared" si="2" ref="C16:R16">C8+C12</f>
        <v>281927</v>
      </c>
      <c r="D16" s="87">
        <f t="shared" si="2"/>
        <v>1255181</v>
      </c>
      <c r="E16" s="87">
        <f t="shared" si="2"/>
        <v>19475</v>
      </c>
      <c r="F16" s="87">
        <f t="shared" si="2"/>
        <v>96408</v>
      </c>
      <c r="G16" s="87">
        <f t="shared" si="2"/>
        <v>227550</v>
      </c>
      <c r="H16" s="87">
        <f t="shared" si="2"/>
        <v>0</v>
      </c>
      <c r="I16" s="87">
        <f t="shared" si="2"/>
        <v>0</v>
      </c>
      <c r="J16" s="87">
        <f t="shared" si="2"/>
        <v>490659</v>
      </c>
      <c r="K16" s="87">
        <f t="shared" si="2"/>
        <v>405394</v>
      </c>
      <c r="L16" s="87">
        <f t="shared" si="2"/>
        <v>84847</v>
      </c>
      <c r="M16" s="87">
        <f t="shared" si="2"/>
        <v>11555</v>
      </c>
      <c r="N16" s="87">
        <f t="shared" si="2"/>
        <v>0</v>
      </c>
      <c r="O16" s="87">
        <f t="shared" si="2"/>
        <v>0</v>
      </c>
      <c r="P16" s="87">
        <f t="shared" si="2"/>
        <v>45035</v>
      </c>
      <c r="Q16" s="87">
        <f t="shared" si="2"/>
        <v>0</v>
      </c>
      <c r="R16" s="73">
        <f t="shared" si="2"/>
        <v>4267848</v>
      </c>
    </row>
    <row r="17" spans="1:18" s="2" customFormat="1" ht="28.5">
      <c r="A17" s="90" t="s">
        <v>57</v>
      </c>
      <c r="B17" s="87">
        <f>B9+B13</f>
        <v>725420</v>
      </c>
      <c r="C17" s="87">
        <f aca="true" t="shared" si="3" ref="C17:R17">C9+C13</f>
        <v>151099</v>
      </c>
      <c r="D17" s="87">
        <f t="shared" si="3"/>
        <v>497868</v>
      </c>
      <c r="E17" s="87">
        <f t="shared" si="3"/>
        <v>0</v>
      </c>
      <c r="F17" s="87">
        <f t="shared" si="3"/>
        <v>21827</v>
      </c>
      <c r="G17" s="87">
        <f t="shared" si="3"/>
        <v>99216</v>
      </c>
      <c r="H17" s="87">
        <f t="shared" si="3"/>
        <v>0</v>
      </c>
      <c r="I17" s="87">
        <f t="shared" si="3"/>
        <v>0</v>
      </c>
      <c r="J17" s="87">
        <f t="shared" si="3"/>
        <v>33417</v>
      </c>
      <c r="K17" s="87">
        <f t="shared" si="3"/>
        <v>62783</v>
      </c>
      <c r="L17" s="87">
        <f t="shared" si="3"/>
        <v>0</v>
      </c>
      <c r="M17" s="87">
        <f t="shared" si="3"/>
        <v>0</v>
      </c>
      <c r="N17" s="87">
        <f t="shared" si="3"/>
        <v>0</v>
      </c>
      <c r="O17" s="87">
        <f t="shared" si="3"/>
        <v>0</v>
      </c>
      <c r="P17" s="87">
        <f t="shared" si="3"/>
        <v>45035</v>
      </c>
      <c r="Q17" s="87">
        <f t="shared" si="3"/>
        <v>0</v>
      </c>
      <c r="R17" s="73">
        <f t="shared" si="3"/>
        <v>1636665</v>
      </c>
    </row>
    <row r="18" spans="1:18" s="2" customFormat="1" ht="28.5">
      <c r="A18" s="392" t="s">
        <v>58</v>
      </c>
      <c r="B18" s="393">
        <f>B16-B17</f>
        <v>624397</v>
      </c>
      <c r="C18" s="393">
        <f aca="true" t="shared" si="4" ref="C18:R18">C16-C17</f>
        <v>130828</v>
      </c>
      <c r="D18" s="393">
        <f t="shared" si="4"/>
        <v>757313</v>
      </c>
      <c r="E18" s="393">
        <f t="shared" si="4"/>
        <v>19475</v>
      </c>
      <c r="F18" s="393">
        <f t="shared" si="4"/>
        <v>74581</v>
      </c>
      <c r="G18" s="393">
        <f t="shared" si="4"/>
        <v>128334</v>
      </c>
      <c r="H18" s="393">
        <f t="shared" si="4"/>
        <v>0</v>
      </c>
      <c r="I18" s="393">
        <f t="shared" si="4"/>
        <v>0</v>
      </c>
      <c r="J18" s="393">
        <f t="shared" si="4"/>
        <v>457242</v>
      </c>
      <c r="K18" s="393">
        <f>K16-K17</f>
        <v>342611</v>
      </c>
      <c r="L18" s="393">
        <f>L16-L17</f>
        <v>84847</v>
      </c>
      <c r="M18" s="393">
        <f>M16-M17</f>
        <v>11555</v>
      </c>
      <c r="N18" s="393">
        <f t="shared" si="4"/>
        <v>0</v>
      </c>
      <c r="O18" s="393">
        <f t="shared" si="4"/>
        <v>0</v>
      </c>
      <c r="P18" s="393">
        <f t="shared" si="4"/>
        <v>0</v>
      </c>
      <c r="Q18" s="393">
        <f t="shared" si="4"/>
        <v>0</v>
      </c>
      <c r="R18" s="394">
        <f t="shared" si="4"/>
        <v>2631183</v>
      </c>
    </row>
    <row r="19" spans="1:18" ht="15.75" thickBot="1">
      <c r="A19" s="413" t="s">
        <v>183</v>
      </c>
      <c r="B19" s="414">
        <f>B16/B15</f>
        <v>0.8857212224609984</v>
      </c>
      <c r="C19" s="414">
        <f aca="true" t="shared" si="5" ref="C19:R19">C16/C15</f>
        <v>0.8800895301539932</v>
      </c>
      <c r="D19" s="414">
        <f t="shared" si="5"/>
        <v>0.7925168156657033</v>
      </c>
      <c r="E19" s="414">
        <f t="shared" si="5"/>
        <v>0.8143424628893999</v>
      </c>
      <c r="F19" s="414">
        <f t="shared" si="5"/>
        <v>0.9929346818546975</v>
      </c>
      <c r="G19" s="414">
        <f t="shared" si="5"/>
        <v>0.9024640779240352</v>
      </c>
      <c r="H19" s="415">
        <f t="shared" si="5"/>
        <v>0</v>
      </c>
      <c r="I19" s="415"/>
      <c r="J19" s="414">
        <f t="shared" si="5"/>
        <v>0.13678099301764865</v>
      </c>
      <c r="K19" s="417">
        <f t="shared" si="5"/>
        <v>0.6115822170862368</v>
      </c>
      <c r="L19" s="417"/>
      <c r="M19" s="417">
        <f t="shared" si="5"/>
        <v>0.49883439820410985</v>
      </c>
      <c r="N19" s="415">
        <f t="shared" si="5"/>
        <v>0</v>
      </c>
      <c r="O19" s="415"/>
      <c r="P19" s="415">
        <f t="shared" si="5"/>
        <v>0.5149564342397146</v>
      </c>
      <c r="Q19" s="417"/>
      <c r="R19" s="416">
        <f t="shared" si="5"/>
        <v>0.5064816653159613</v>
      </c>
    </row>
    <row r="22" ht="14.25" customHeight="1"/>
  </sheetData>
  <sheetProtection/>
  <mergeCells count="16">
    <mergeCell ref="R1:R4"/>
    <mergeCell ref="K3:K4"/>
    <mergeCell ref="F3:I3"/>
    <mergeCell ref="J3:J4"/>
    <mergeCell ref="A1:A4"/>
    <mergeCell ref="B2:I2"/>
    <mergeCell ref="C3:C4"/>
    <mergeCell ref="D3:D4"/>
    <mergeCell ref="B3:B4"/>
    <mergeCell ref="E3:E4"/>
    <mergeCell ref="J2:O2"/>
    <mergeCell ref="P2:P4"/>
    <mergeCell ref="P1:Q1"/>
    <mergeCell ref="Q2:Q4"/>
    <mergeCell ref="B1:O1"/>
    <mergeCell ref="L3:O3"/>
  </mergeCells>
  <printOptions/>
  <pageMargins left="0.31496062992125984" right="0.15748031496062992" top="1.0236220472440944" bottom="0.7480314960629921" header="0.31496062992125984" footer="0.31496062992125984"/>
  <pageSetup horizontalDpi="600" verticalDpi="600" orientation="landscape" paperSize="9" scale="95" r:id="rId1"/>
  <headerFooter>
    <oddHeader>&amp;C&amp;"Book Antiqua,Félkövér"&amp;11Keszthely Város Önkormányzata
2018. évi kiadásai kiemelt előirányzatok szerinti bontásban&amp;R&amp;"Book Antiqua,Félkövér"8. melléklet
ezer Ft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156"/>
  <sheetViews>
    <sheetView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53" sqref="M52:M53"/>
    </sheetView>
  </sheetViews>
  <sheetFormatPr defaultColWidth="9.140625" defaultRowHeight="12.75"/>
  <cols>
    <col min="1" max="1" width="28.28125" style="41" customWidth="1"/>
    <col min="2" max="2" width="9.140625" style="1" customWidth="1"/>
    <col min="3" max="3" width="8.00390625" style="1" customWidth="1"/>
    <col min="4" max="4" width="7.28125" style="6" customWidth="1"/>
    <col min="5" max="5" width="8.7109375" style="1" customWidth="1"/>
    <col min="6" max="6" width="9.140625" style="1" customWidth="1"/>
    <col min="7" max="7" width="8.7109375" style="1" customWidth="1"/>
    <col min="8" max="8" width="7.28125" style="1" customWidth="1"/>
    <col min="9" max="9" width="6.8515625" style="1" customWidth="1"/>
    <col min="10" max="10" width="10.140625" style="1" bestFit="1" customWidth="1"/>
    <col min="11" max="11" width="8.421875" style="1" customWidth="1"/>
    <col min="12" max="12" width="9.140625" style="1" customWidth="1"/>
    <col min="13" max="13" width="8.7109375" style="1" customWidth="1"/>
    <col min="14" max="14" width="7.421875" style="1" customWidth="1"/>
    <col min="15" max="15" width="9.00390625" style="1" customWidth="1"/>
    <col min="16" max="16" width="7.7109375" style="1" customWidth="1"/>
    <col min="17" max="17" width="7.00390625" style="2" customWidth="1"/>
    <col min="18" max="18" width="8.7109375" style="2" customWidth="1"/>
    <col min="19" max="16384" width="9.140625" style="1" customWidth="1"/>
  </cols>
  <sheetData>
    <row r="1" spans="1:18" ht="14.25" customHeight="1">
      <c r="A1" s="1363" t="s">
        <v>14</v>
      </c>
      <c r="B1" s="1371" t="s">
        <v>45</v>
      </c>
      <c r="C1" s="1372"/>
      <c r="D1" s="1372"/>
      <c r="E1" s="1372"/>
      <c r="F1" s="1372"/>
      <c r="G1" s="1372"/>
      <c r="H1" s="1372"/>
      <c r="I1" s="1372"/>
      <c r="J1" s="1372"/>
      <c r="K1" s="1372"/>
      <c r="L1" s="1372"/>
      <c r="M1" s="1372"/>
      <c r="N1" s="1372"/>
      <c r="O1" s="1374" t="s">
        <v>21</v>
      </c>
      <c r="P1" s="1375"/>
      <c r="Q1" s="1376"/>
      <c r="R1" s="1360" t="s">
        <v>8</v>
      </c>
    </row>
    <row r="2" spans="1:18" ht="13.5">
      <c r="A2" s="1369"/>
      <c r="B2" s="1377" t="s">
        <v>7</v>
      </c>
      <c r="C2" s="1378"/>
      <c r="D2" s="1378"/>
      <c r="E2" s="1378"/>
      <c r="F2" s="1378"/>
      <c r="G2" s="1378"/>
      <c r="H2" s="1378"/>
      <c r="I2" s="1379"/>
      <c r="J2" s="1380" t="s">
        <v>92</v>
      </c>
      <c r="K2" s="1380"/>
      <c r="L2" s="1380"/>
      <c r="M2" s="1380"/>
      <c r="N2" s="1380"/>
      <c r="O2" s="1313" t="s">
        <v>519</v>
      </c>
      <c r="P2" s="1313" t="s">
        <v>698</v>
      </c>
      <c r="Q2" s="1313" t="s">
        <v>643</v>
      </c>
      <c r="R2" s="1361"/>
    </row>
    <row r="3" spans="1:18" ht="13.5" customHeight="1">
      <c r="A3" s="1369"/>
      <c r="B3" s="1316" t="s">
        <v>0</v>
      </c>
      <c r="C3" s="1306" t="s">
        <v>697</v>
      </c>
      <c r="D3" s="1381" t="s">
        <v>9</v>
      </c>
      <c r="E3" s="1306" t="s">
        <v>700</v>
      </c>
      <c r="F3" s="1314" t="s">
        <v>43</v>
      </c>
      <c r="G3" s="1315"/>
      <c r="H3" s="1315"/>
      <c r="I3" s="1373"/>
      <c r="J3" s="1307" t="s">
        <v>67</v>
      </c>
      <c r="K3" s="1312" t="s">
        <v>23</v>
      </c>
      <c r="L3" s="1357" t="s">
        <v>695</v>
      </c>
      <c r="M3" s="1358"/>
      <c r="N3" s="1359"/>
      <c r="O3" s="1313"/>
      <c r="P3" s="1313"/>
      <c r="Q3" s="1313"/>
      <c r="R3" s="1361"/>
    </row>
    <row r="4" spans="1:18" ht="38.25">
      <c r="A4" s="1370"/>
      <c r="B4" s="1317"/>
      <c r="C4" s="1312"/>
      <c r="D4" s="1382"/>
      <c r="E4" s="1312"/>
      <c r="F4" s="42" t="s">
        <v>516</v>
      </c>
      <c r="G4" s="42" t="s">
        <v>517</v>
      </c>
      <c r="H4" s="148" t="s">
        <v>514</v>
      </c>
      <c r="I4" s="148" t="s">
        <v>91</v>
      </c>
      <c r="J4" s="1312"/>
      <c r="K4" s="1313"/>
      <c r="L4" s="27" t="s">
        <v>516</v>
      </c>
      <c r="M4" s="27" t="s">
        <v>518</v>
      </c>
      <c r="N4" s="28" t="s">
        <v>699</v>
      </c>
      <c r="O4" s="1313"/>
      <c r="P4" s="1313"/>
      <c r="Q4" s="1313"/>
      <c r="R4" s="1362"/>
    </row>
    <row r="5" spans="1:18" ht="15" thickBot="1">
      <c r="A5" s="43">
        <v>1</v>
      </c>
      <c r="B5" s="44">
        <v>2</v>
      </c>
      <c r="C5" s="44">
        <v>3</v>
      </c>
      <c r="D5" s="896">
        <v>4</v>
      </c>
      <c r="E5" s="44">
        <v>5</v>
      </c>
      <c r="F5" s="31">
        <v>6</v>
      </c>
      <c r="G5" s="44">
        <v>7</v>
      </c>
      <c r="H5" s="44">
        <v>8</v>
      </c>
      <c r="I5" s="44">
        <v>9</v>
      </c>
      <c r="J5" s="44">
        <v>10</v>
      </c>
      <c r="K5" s="44">
        <v>11</v>
      </c>
      <c r="L5" s="44">
        <v>12</v>
      </c>
      <c r="M5" s="44">
        <v>13</v>
      </c>
      <c r="N5" s="44">
        <v>14</v>
      </c>
      <c r="O5" s="44">
        <v>15</v>
      </c>
      <c r="P5" s="44">
        <v>16</v>
      </c>
      <c r="Q5" s="33">
        <v>17</v>
      </c>
      <c r="R5" s="437">
        <v>18</v>
      </c>
    </row>
    <row r="6" spans="1:20" s="47" customFormat="1" ht="14.25">
      <c r="A6" s="671" t="s">
        <v>75</v>
      </c>
      <c r="B6" s="438">
        <v>51424</v>
      </c>
      <c r="C6" s="438">
        <v>12126</v>
      </c>
      <c r="D6" s="438">
        <v>68470</v>
      </c>
      <c r="E6" s="438"/>
      <c r="F6" s="438"/>
      <c r="G6" s="438">
        <v>24000</v>
      </c>
      <c r="H6" s="438"/>
      <c r="I6" s="438"/>
      <c r="J6" s="438"/>
      <c r="K6" s="438"/>
      <c r="L6" s="438"/>
      <c r="M6" s="438">
        <v>6150</v>
      </c>
      <c r="N6" s="438"/>
      <c r="O6" s="438"/>
      <c r="P6" s="438"/>
      <c r="Q6" s="898"/>
      <c r="R6" s="899">
        <f>SUM(B6:Q6)</f>
        <v>162170</v>
      </c>
      <c r="S6" s="49"/>
      <c r="T6" s="48"/>
    </row>
    <row r="7" spans="1:20" s="47" customFormat="1" ht="14.25">
      <c r="A7" s="673" t="s">
        <v>86</v>
      </c>
      <c r="B7" s="439">
        <v>48735</v>
      </c>
      <c r="C7" s="439">
        <v>12241</v>
      </c>
      <c r="D7" s="439">
        <v>78022</v>
      </c>
      <c r="E7" s="439"/>
      <c r="F7" s="439"/>
      <c r="G7" s="439">
        <v>24000</v>
      </c>
      <c r="H7" s="439"/>
      <c r="I7" s="439"/>
      <c r="J7" s="439">
        <v>546</v>
      </c>
      <c r="K7" s="439"/>
      <c r="L7" s="439"/>
      <c r="M7" s="439">
        <v>1150</v>
      </c>
      <c r="N7" s="439"/>
      <c r="O7" s="439"/>
      <c r="P7" s="439"/>
      <c r="Q7" s="156"/>
      <c r="R7" s="147">
        <f>SUM(B7:Q7)</f>
        <v>164694</v>
      </c>
      <c r="S7" s="49"/>
      <c r="T7" s="48"/>
    </row>
    <row r="8" spans="1:20" s="47" customFormat="1" ht="14.25">
      <c r="A8" s="673" t="s">
        <v>182</v>
      </c>
      <c r="B8" s="439">
        <v>44190</v>
      </c>
      <c r="C8" s="439">
        <v>9804</v>
      </c>
      <c r="D8" s="439">
        <v>68548</v>
      </c>
      <c r="E8" s="439"/>
      <c r="F8" s="439"/>
      <c r="G8" s="439">
        <v>0</v>
      </c>
      <c r="H8" s="439"/>
      <c r="I8" s="439"/>
      <c r="J8" s="439">
        <v>546</v>
      </c>
      <c r="K8" s="439"/>
      <c r="L8" s="439"/>
      <c r="M8" s="439">
        <v>1150</v>
      </c>
      <c r="N8" s="439"/>
      <c r="O8" s="439"/>
      <c r="P8" s="439"/>
      <c r="Q8" s="156"/>
      <c r="R8" s="147">
        <f>SUM(B8:Q8)</f>
        <v>124238</v>
      </c>
      <c r="S8" s="49"/>
      <c r="T8" s="48"/>
    </row>
    <row r="9" spans="1:20" s="47" customFormat="1" ht="14.25">
      <c r="A9" s="843" t="s">
        <v>82</v>
      </c>
      <c r="B9" s="439">
        <v>23975</v>
      </c>
      <c r="C9" s="439">
        <v>4675</v>
      </c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40">
        <f>SUM(B9:Q9)</f>
        <v>28650</v>
      </c>
      <c r="S9" s="49"/>
      <c r="T9" s="48"/>
    </row>
    <row r="10" spans="1:20" s="47" customFormat="1" ht="14.25">
      <c r="A10" s="673" t="s">
        <v>183</v>
      </c>
      <c r="B10" s="300">
        <f>B8/B7</f>
        <v>0.9067405355493998</v>
      </c>
      <c r="C10" s="300">
        <f>C8/C7</f>
        <v>0.8009149579282738</v>
      </c>
      <c r="D10" s="300">
        <f>D8/D7</f>
        <v>0.8785727102612084</v>
      </c>
      <c r="E10" s="300"/>
      <c r="F10" s="300"/>
      <c r="G10" s="300">
        <f>G8/G7</f>
        <v>0</v>
      </c>
      <c r="H10" s="300"/>
      <c r="I10" s="420"/>
      <c r="J10" s="300">
        <f>J8/J7</f>
        <v>1</v>
      </c>
      <c r="K10" s="300"/>
      <c r="L10" s="300"/>
      <c r="M10" s="420">
        <f>M8/M7</f>
        <v>1</v>
      </c>
      <c r="N10" s="300"/>
      <c r="O10" s="300"/>
      <c r="P10" s="418"/>
      <c r="Q10" s="418"/>
      <c r="R10" s="419">
        <f>R8/R7</f>
        <v>0.7543565642949955</v>
      </c>
      <c r="S10" s="49"/>
      <c r="T10" s="48"/>
    </row>
    <row r="11" spans="1:19" s="47" customFormat="1" ht="14.25">
      <c r="A11" s="674" t="s">
        <v>600</v>
      </c>
      <c r="B11" s="439"/>
      <c r="C11" s="439"/>
      <c r="D11" s="439">
        <v>20300</v>
      </c>
      <c r="E11" s="439"/>
      <c r="F11" s="439"/>
      <c r="G11" s="439"/>
      <c r="H11" s="439"/>
      <c r="I11" s="439"/>
      <c r="J11" s="439"/>
      <c r="K11" s="439">
        <v>10000</v>
      </c>
      <c r="L11" s="439"/>
      <c r="M11" s="439"/>
      <c r="N11" s="439"/>
      <c r="O11" s="439"/>
      <c r="P11" s="439"/>
      <c r="Q11" s="156"/>
      <c r="R11" s="440">
        <f>SUM(B11:P11)</f>
        <v>30300</v>
      </c>
      <c r="S11" s="49"/>
    </row>
    <row r="12" spans="1:19" s="47" customFormat="1" ht="14.25">
      <c r="A12" s="673" t="s">
        <v>86</v>
      </c>
      <c r="B12" s="439"/>
      <c r="C12" s="439"/>
      <c r="D12" s="439">
        <v>20300</v>
      </c>
      <c r="E12" s="449"/>
      <c r="F12" s="449"/>
      <c r="G12" s="449"/>
      <c r="H12" s="449"/>
      <c r="I12" s="449"/>
      <c r="J12" s="449"/>
      <c r="K12" s="449">
        <v>10000</v>
      </c>
      <c r="L12" s="449"/>
      <c r="M12" s="449"/>
      <c r="N12" s="449"/>
      <c r="O12" s="449"/>
      <c r="P12" s="449"/>
      <c r="Q12" s="158"/>
      <c r="R12" s="440">
        <f>SUM(B12:P12)</f>
        <v>30300</v>
      </c>
      <c r="S12" s="49"/>
    </row>
    <row r="13" spans="1:19" s="47" customFormat="1" ht="14.25">
      <c r="A13" s="673" t="s">
        <v>182</v>
      </c>
      <c r="B13" s="439"/>
      <c r="C13" s="439"/>
      <c r="D13" s="439">
        <v>20300</v>
      </c>
      <c r="E13" s="439"/>
      <c r="F13" s="439"/>
      <c r="G13" s="439"/>
      <c r="H13" s="439"/>
      <c r="I13" s="439"/>
      <c r="J13" s="439"/>
      <c r="K13" s="439">
        <v>0</v>
      </c>
      <c r="L13" s="439"/>
      <c r="M13" s="439"/>
      <c r="N13" s="439"/>
      <c r="O13" s="439"/>
      <c r="P13" s="439"/>
      <c r="Q13" s="156"/>
      <c r="R13" s="440">
        <f>SUM(B13:P13)</f>
        <v>20300</v>
      </c>
      <c r="S13" s="49"/>
    </row>
    <row r="14" spans="1:19" s="47" customFormat="1" ht="14.25">
      <c r="A14" s="843" t="s">
        <v>82</v>
      </c>
      <c r="B14" s="439"/>
      <c r="C14" s="439"/>
      <c r="D14" s="439">
        <v>20300</v>
      </c>
      <c r="E14" s="439"/>
      <c r="F14" s="439"/>
      <c r="G14" s="439"/>
      <c r="H14" s="439"/>
      <c r="I14" s="439"/>
      <c r="J14" s="439"/>
      <c r="K14" s="439">
        <v>0</v>
      </c>
      <c r="L14" s="439"/>
      <c r="M14" s="439"/>
      <c r="N14" s="439"/>
      <c r="O14" s="439"/>
      <c r="P14" s="439"/>
      <c r="Q14" s="439"/>
      <c r="R14" s="440">
        <f>SUM(B14:P14)</f>
        <v>20300</v>
      </c>
      <c r="S14" s="49"/>
    </row>
    <row r="15" spans="1:19" s="47" customFormat="1" ht="14.25">
      <c r="A15" s="673" t="s">
        <v>183</v>
      </c>
      <c r="B15" s="439"/>
      <c r="C15" s="439"/>
      <c r="D15" s="420">
        <f>D13/D12</f>
        <v>1</v>
      </c>
      <c r="E15" s="439"/>
      <c r="F15" s="439"/>
      <c r="G15" s="439"/>
      <c r="H15" s="439"/>
      <c r="I15" s="439"/>
      <c r="J15" s="300"/>
      <c r="K15" s="300">
        <f>K13/K12</f>
        <v>0</v>
      </c>
      <c r="L15" s="300"/>
      <c r="M15" s="300"/>
      <c r="N15" s="300"/>
      <c r="O15" s="300"/>
      <c r="P15" s="300"/>
      <c r="Q15" s="300"/>
      <c r="R15" s="278">
        <f>R13/R12</f>
        <v>0.66996699669967</v>
      </c>
      <c r="S15" s="49"/>
    </row>
    <row r="16" spans="1:20" s="47" customFormat="1" ht="14.25">
      <c r="A16" s="674" t="s">
        <v>606</v>
      </c>
      <c r="B16" s="439"/>
      <c r="C16" s="439"/>
      <c r="D16" s="439">
        <v>123838</v>
      </c>
      <c r="E16" s="439"/>
      <c r="F16" s="439"/>
      <c r="G16" s="439"/>
      <c r="H16" s="439"/>
      <c r="I16" s="439"/>
      <c r="J16" s="439">
        <v>190880</v>
      </c>
      <c r="K16" s="439">
        <v>68058</v>
      </c>
      <c r="L16" s="439"/>
      <c r="M16" s="439"/>
      <c r="N16" s="439"/>
      <c r="O16" s="439"/>
      <c r="P16" s="439"/>
      <c r="R16" s="147">
        <f>SUM(B16:Q16)</f>
        <v>382776</v>
      </c>
      <c r="S16" s="49"/>
      <c r="T16" s="48"/>
    </row>
    <row r="17" spans="1:20" s="47" customFormat="1" ht="14.25">
      <c r="A17" s="673" t="s">
        <v>86</v>
      </c>
      <c r="B17" s="439"/>
      <c r="C17" s="439"/>
      <c r="D17" s="439">
        <v>126219</v>
      </c>
      <c r="E17" s="439"/>
      <c r="F17" s="439"/>
      <c r="G17" s="439"/>
      <c r="H17" s="439"/>
      <c r="I17" s="439"/>
      <c r="J17" s="439">
        <v>218700</v>
      </c>
      <c r="K17" s="439">
        <v>70105</v>
      </c>
      <c r="L17" s="439"/>
      <c r="M17" s="439">
        <v>11609</v>
      </c>
      <c r="N17" s="439"/>
      <c r="O17" s="439"/>
      <c r="P17" s="439"/>
      <c r="Q17" s="156"/>
      <c r="R17" s="147">
        <f>SUM(B17:Q17)</f>
        <v>426633</v>
      </c>
      <c r="S17" s="49"/>
      <c r="T17" s="48"/>
    </row>
    <row r="18" spans="1:20" s="47" customFormat="1" ht="14.25">
      <c r="A18" s="812" t="s">
        <v>182</v>
      </c>
      <c r="B18" s="439"/>
      <c r="C18" s="439"/>
      <c r="D18" s="439">
        <v>116879</v>
      </c>
      <c r="E18" s="439"/>
      <c r="F18" s="439"/>
      <c r="G18" s="439"/>
      <c r="H18" s="439"/>
      <c r="I18" s="439"/>
      <c r="J18" s="439">
        <v>41820</v>
      </c>
      <c r="K18" s="439">
        <v>41247</v>
      </c>
      <c r="L18" s="439"/>
      <c r="M18" s="439">
        <v>0</v>
      </c>
      <c r="N18" s="439"/>
      <c r="O18" s="439"/>
      <c r="P18" s="439"/>
      <c r="Q18" s="156"/>
      <c r="R18" s="147">
        <f>SUM(B18:Q18)</f>
        <v>199946</v>
      </c>
      <c r="S18" s="49"/>
      <c r="T18" s="48"/>
    </row>
    <row r="19" spans="1:20" s="47" customFormat="1" ht="14.25">
      <c r="A19" s="812" t="s">
        <v>183</v>
      </c>
      <c r="B19" s="439"/>
      <c r="C19" s="439"/>
      <c r="D19" s="300">
        <f>D18/D17</f>
        <v>0.9260016320839176</v>
      </c>
      <c r="E19" s="300"/>
      <c r="F19" s="300"/>
      <c r="G19" s="300"/>
      <c r="H19" s="300"/>
      <c r="I19" s="300"/>
      <c r="J19" s="300">
        <f>J18/J17</f>
        <v>0.19122085048010973</v>
      </c>
      <c r="K19" s="300">
        <f>K18/K17</f>
        <v>0.5883603166678554</v>
      </c>
      <c r="L19" s="420"/>
      <c r="M19" s="418"/>
      <c r="N19" s="300"/>
      <c r="O19" s="439"/>
      <c r="P19" s="439"/>
      <c r="Q19" s="156"/>
      <c r="R19" s="398">
        <f>R18/R17</f>
        <v>0.46866041773608696</v>
      </c>
      <c r="S19" s="49"/>
      <c r="T19" s="48"/>
    </row>
    <row r="20" spans="1:20" s="47" customFormat="1" ht="14.25">
      <c r="A20" s="674" t="s">
        <v>722</v>
      </c>
      <c r="B20" s="439"/>
      <c r="C20" s="439"/>
      <c r="D20" s="439"/>
      <c r="E20" s="439"/>
      <c r="F20" s="439"/>
      <c r="G20" s="439"/>
      <c r="H20" s="439"/>
      <c r="I20" s="439"/>
      <c r="J20" s="439">
        <v>11000</v>
      </c>
      <c r="K20" s="439"/>
      <c r="L20" s="439"/>
      <c r="M20" s="439"/>
      <c r="N20" s="439"/>
      <c r="O20" s="439"/>
      <c r="P20" s="439"/>
      <c r="Q20" s="439"/>
      <c r="R20" s="147">
        <f>SUM(B20:Q20)</f>
        <v>11000</v>
      </c>
      <c r="S20" s="49"/>
      <c r="T20" s="48"/>
    </row>
    <row r="21" spans="1:20" s="47" customFormat="1" ht="14.25">
      <c r="A21" s="673" t="s">
        <v>86</v>
      </c>
      <c r="B21" s="439"/>
      <c r="C21" s="439"/>
      <c r="D21" s="439">
        <v>5</v>
      </c>
      <c r="E21" s="439"/>
      <c r="F21" s="439"/>
      <c r="G21" s="439"/>
      <c r="H21" s="439"/>
      <c r="I21" s="439"/>
      <c r="J21" s="439">
        <v>10995</v>
      </c>
      <c r="K21" s="439"/>
      <c r="L21" s="439"/>
      <c r="M21" s="439"/>
      <c r="N21" s="439"/>
      <c r="O21" s="439"/>
      <c r="P21" s="439"/>
      <c r="Q21" s="156"/>
      <c r="R21" s="147">
        <f>SUM(B21:Q21)</f>
        <v>11000</v>
      </c>
      <c r="S21" s="49"/>
      <c r="T21" s="48"/>
    </row>
    <row r="22" spans="1:20" s="47" customFormat="1" ht="14.25">
      <c r="A22" s="812" t="s">
        <v>182</v>
      </c>
      <c r="B22" s="439"/>
      <c r="C22" s="439"/>
      <c r="D22" s="439">
        <v>4</v>
      </c>
      <c r="E22" s="300"/>
      <c r="F22" s="300"/>
      <c r="G22" s="300"/>
      <c r="H22" s="300"/>
      <c r="I22" s="300"/>
      <c r="J22" s="439">
        <v>2456</v>
      </c>
      <c r="K22" s="300"/>
      <c r="L22" s="420"/>
      <c r="M22" s="418"/>
      <c r="N22" s="300"/>
      <c r="O22" s="439"/>
      <c r="P22" s="439"/>
      <c r="Q22" s="156"/>
      <c r="R22" s="147">
        <f>SUM(B22:Q22)</f>
        <v>2460</v>
      </c>
      <c r="S22" s="49"/>
      <c r="T22" s="48"/>
    </row>
    <row r="23" spans="1:20" s="47" customFormat="1" ht="14.25">
      <c r="A23" s="812" t="s">
        <v>183</v>
      </c>
      <c r="B23" s="439"/>
      <c r="C23" s="439"/>
      <c r="D23" s="300">
        <f>D22/D21</f>
        <v>0.8</v>
      </c>
      <c r="E23" s="300"/>
      <c r="F23" s="300"/>
      <c r="G23" s="300"/>
      <c r="H23" s="300"/>
      <c r="I23" s="300"/>
      <c r="J23" s="300">
        <f>J22/J21</f>
        <v>0.22337426102773988</v>
      </c>
      <c r="K23" s="300"/>
      <c r="L23" s="300"/>
      <c r="M23" s="300"/>
      <c r="N23" s="300"/>
      <c r="O23" s="300"/>
      <c r="P23" s="300"/>
      <c r="Q23" s="300"/>
      <c r="R23" s="300">
        <f>R22/R21</f>
        <v>0.22363636363636363</v>
      </c>
      <c r="S23" s="49"/>
      <c r="T23" s="48"/>
    </row>
    <row r="24" spans="1:20" s="47" customFormat="1" ht="14.25">
      <c r="A24" s="677" t="s">
        <v>579</v>
      </c>
      <c r="B24" s="439"/>
      <c r="C24" s="439"/>
      <c r="D24" s="439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>
        <v>38550</v>
      </c>
      <c r="Q24" s="156"/>
      <c r="R24" s="147">
        <f>SUM(B24:Q24)</f>
        <v>38550</v>
      </c>
      <c r="S24" s="49"/>
      <c r="T24" s="48"/>
    </row>
    <row r="25" spans="1:20" s="47" customFormat="1" ht="14.25">
      <c r="A25" s="673" t="s">
        <v>86</v>
      </c>
      <c r="B25" s="439"/>
      <c r="C25" s="439"/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>
        <v>87454</v>
      </c>
      <c r="Q25" s="156"/>
      <c r="R25" s="147">
        <f>SUM(B25:Q25)</f>
        <v>87454</v>
      </c>
      <c r="S25" s="49"/>
      <c r="T25" s="48"/>
    </row>
    <row r="26" spans="1:20" s="47" customFormat="1" ht="14.25">
      <c r="A26" s="673" t="s">
        <v>182</v>
      </c>
      <c r="B26" s="439"/>
      <c r="C26" s="439"/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>
        <v>45035</v>
      </c>
      <c r="Q26" s="156"/>
      <c r="R26" s="147">
        <f>SUM(B26:Q26)</f>
        <v>45035</v>
      </c>
      <c r="S26" s="49"/>
      <c r="T26" s="48"/>
    </row>
    <row r="27" spans="1:20" s="47" customFormat="1" ht="14.25">
      <c r="A27" s="673" t="s">
        <v>257</v>
      </c>
      <c r="B27" s="439"/>
      <c r="C27" s="439"/>
      <c r="D27" s="439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>
        <v>45035</v>
      </c>
      <c r="Q27" s="156"/>
      <c r="R27" s="147">
        <f>SUM(B27:Q27)</f>
        <v>45035</v>
      </c>
      <c r="S27" s="49"/>
      <c r="T27" s="48"/>
    </row>
    <row r="28" spans="1:20" s="47" customFormat="1" ht="14.25">
      <c r="A28" s="673" t="s">
        <v>183</v>
      </c>
      <c r="B28" s="439"/>
      <c r="C28" s="439"/>
      <c r="D28" s="439"/>
      <c r="E28" s="439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18">
        <f>P26/P25</f>
        <v>0.5149564342397146</v>
      </c>
      <c r="Q28" s="670"/>
      <c r="R28" s="423">
        <f>R26/R25</f>
        <v>0.5149564342397146</v>
      </c>
      <c r="S28" s="49"/>
      <c r="T28" s="48"/>
    </row>
    <row r="29" spans="1:20" s="47" customFormat="1" ht="14.25">
      <c r="A29" s="677" t="s">
        <v>825</v>
      </c>
      <c r="B29" s="439"/>
      <c r="C29" s="439"/>
      <c r="D29" s="439"/>
      <c r="E29" s="439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18"/>
      <c r="Q29" s="670"/>
      <c r="R29" s="440">
        <f>SUM(B29:Q29)</f>
        <v>0</v>
      </c>
      <c r="S29" s="49"/>
      <c r="T29" s="48"/>
    </row>
    <row r="30" spans="1:20" s="47" customFormat="1" ht="14.25">
      <c r="A30" s="673" t="s">
        <v>86</v>
      </c>
      <c r="B30" s="439"/>
      <c r="C30" s="439"/>
      <c r="D30" s="439"/>
      <c r="E30" s="439"/>
      <c r="F30" s="439">
        <v>2575</v>
      </c>
      <c r="G30" s="439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40">
        <f>SUM(B30:Q30)</f>
        <v>2575</v>
      </c>
      <c r="S30" s="49"/>
      <c r="T30" s="48"/>
    </row>
    <row r="31" spans="1:20" s="47" customFormat="1" ht="14.25">
      <c r="A31" s="673" t="s">
        <v>182</v>
      </c>
      <c r="B31" s="439"/>
      <c r="C31" s="439"/>
      <c r="D31" s="439"/>
      <c r="E31" s="439"/>
      <c r="F31" s="439">
        <v>2555</v>
      </c>
      <c r="G31" s="421"/>
      <c r="H31" s="421"/>
      <c r="I31" s="421"/>
      <c r="J31" s="421"/>
      <c r="K31" s="421"/>
      <c r="L31" s="421"/>
      <c r="M31" s="421"/>
      <c r="N31" s="421"/>
      <c r="O31" s="421"/>
      <c r="P31" s="418"/>
      <c r="Q31" s="670"/>
      <c r="R31" s="440">
        <f>SUM(B31:Q31)</f>
        <v>2555</v>
      </c>
      <c r="S31" s="49"/>
      <c r="T31" s="48"/>
    </row>
    <row r="32" spans="1:20" s="47" customFormat="1" ht="14.25">
      <c r="A32" s="673" t="s">
        <v>257</v>
      </c>
      <c r="B32" s="439"/>
      <c r="C32" s="439"/>
      <c r="D32" s="439"/>
      <c r="E32" s="439"/>
      <c r="F32" s="439">
        <v>2555</v>
      </c>
      <c r="G32" s="421"/>
      <c r="H32" s="421"/>
      <c r="I32" s="421"/>
      <c r="J32" s="421"/>
      <c r="K32" s="421"/>
      <c r="L32" s="421"/>
      <c r="M32" s="421"/>
      <c r="N32" s="421"/>
      <c r="O32" s="421"/>
      <c r="P32" s="418"/>
      <c r="Q32" s="670"/>
      <c r="R32" s="440">
        <f>SUM(B32:Q32)</f>
        <v>2555</v>
      </c>
      <c r="S32" s="49"/>
      <c r="T32" s="48"/>
    </row>
    <row r="33" spans="1:20" s="47" customFormat="1" ht="14.25">
      <c r="A33" s="673" t="s">
        <v>183</v>
      </c>
      <c r="B33" s="439"/>
      <c r="C33" s="439"/>
      <c r="D33" s="439"/>
      <c r="E33" s="439"/>
      <c r="F33" s="300">
        <f>F31/F30</f>
        <v>0.9922330097087378</v>
      </c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278">
        <f>R31/R30</f>
        <v>0.9922330097087378</v>
      </c>
      <c r="S33" s="49"/>
      <c r="T33" s="48"/>
    </row>
    <row r="34" spans="1:20" s="47" customFormat="1" ht="15" customHeight="1">
      <c r="A34" s="674" t="s">
        <v>582</v>
      </c>
      <c r="B34" s="439"/>
      <c r="C34" s="439"/>
      <c r="D34" s="439"/>
      <c r="E34" s="439"/>
      <c r="F34" s="439">
        <v>83260</v>
      </c>
      <c r="G34" s="439"/>
      <c r="H34" s="439"/>
      <c r="I34" s="439"/>
      <c r="J34" s="439"/>
      <c r="K34" s="439"/>
      <c r="L34" s="439">
        <v>3000</v>
      </c>
      <c r="M34" s="439"/>
      <c r="N34" s="439"/>
      <c r="O34" s="439">
        <v>1943710</v>
      </c>
      <c r="P34" s="439"/>
      <c r="Q34" s="156"/>
      <c r="R34" s="147">
        <f>SUM(B34:Q34)</f>
        <v>2029970</v>
      </c>
      <c r="S34" s="49"/>
      <c r="T34" s="48"/>
    </row>
    <row r="35" spans="1:20" s="47" customFormat="1" ht="14.25">
      <c r="A35" s="673" t="s">
        <v>86</v>
      </c>
      <c r="B35" s="439"/>
      <c r="C35" s="439"/>
      <c r="D35" s="439"/>
      <c r="E35" s="439"/>
      <c r="F35" s="439">
        <v>92550</v>
      </c>
      <c r="G35" s="439"/>
      <c r="H35" s="439"/>
      <c r="I35" s="439"/>
      <c r="J35" s="439"/>
      <c r="K35" s="439"/>
      <c r="L35" s="439">
        <v>3000</v>
      </c>
      <c r="M35" s="439"/>
      <c r="N35" s="439"/>
      <c r="O35" s="439">
        <v>1987227</v>
      </c>
      <c r="P35" s="439"/>
      <c r="Q35" s="156"/>
      <c r="R35" s="147">
        <f>SUM(B35:Q35)</f>
        <v>2082777</v>
      </c>
      <c r="S35" s="49"/>
      <c r="T35" s="48"/>
    </row>
    <row r="36" spans="1:20" s="47" customFormat="1" ht="14.25">
      <c r="A36" s="673" t="s">
        <v>182</v>
      </c>
      <c r="B36" s="439"/>
      <c r="C36" s="439"/>
      <c r="D36" s="439"/>
      <c r="E36" s="439"/>
      <c r="F36" s="439">
        <v>92077</v>
      </c>
      <c r="G36" s="439"/>
      <c r="H36" s="439"/>
      <c r="I36" s="439"/>
      <c r="J36" s="439"/>
      <c r="K36" s="439"/>
      <c r="L36" s="439">
        <v>3000</v>
      </c>
      <c r="M36" s="439"/>
      <c r="N36" s="439"/>
      <c r="O36" s="439">
        <v>1902816</v>
      </c>
      <c r="P36" s="439"/>
      <c r="Q36" s="156"/>
      <c r="R36" s="147">
        <f>SUM(B36:Q36)</f>
        <v>1997893</v>
      </c>
      <c r="S36" s="49"/>
      <c r="T36" s="48"/>
    </row>
    <row r="37" spans="1:20" s="47" customFormat="1" ht="14.25">
      <c r="A37" s="673" t="s">
        <v>257</v>
      </c>
      <c r="B37" s="439"/>
      <c r="C37" s="439"/>
      <c r="D37" s="439"/>
      <c r="E37" s="439"/>
      <c r="F37" s="439">
        <v>21658</v>
      </c>
      <c r="G37" s="439"/>
      <c r="H37" s="439"/>
      <c r="I37" s="439"/>
      <c r="J37" s="439"/>
      <c r="K37" s="439"/>
      <c r="L37" s="439"/>
      <c r="M37" s="439"/>
      <c r="N37" s="439"/>
      <c r="O37" s="439">
        <v>1048339</v>
      </c>
      <c r="P37" s="439"/>
      <c r="Q37" s="156"/>
      <c r="R37" s="147">
        <f>SUM(B37:Q37)</f>
        <v>1069997</v>
      </c>
      <c r="S37" s="49"/>
      <c r="T37" s="48"/>
    </row>
    <row r="38" spans="1:20" s="47" customFormat="1" ht="14.25">
      <c r="A38" s="673" t="s">
        <v>183</v>
      </c>
      <c r="B38" s="439"/>
      <c r="C38" s="439"/>
      <c r="D38" s="439"/>
      <c r="E38" s="439"/>
      <c r="F38" s="300">
        <f>F36/F35</f>
        <v>0.9948892490545651</v>
      </c>
      <c r="G38" s="439"/>
      <c r="H38" s="439"/>
      <c r="I38" s="439"/>
      <c r="J38" s="439"/>
      <c r="K38" s="104"/>
      <c r="L38" s="439"/>
      <c r="M38" s="439"/>
      <c r="N38" s="439"/>
      <c r="O38" s="300">
        <f>O36/O35</f>
        <v>0.9575232220576713</v>
      </c>
      <c r="P38" s="300"/>
      <c r="Q38" s="300"/>
      <c r="R38" s="278">
        <f>R36/R35</f>
        <v>0.9592447967305189</v>
      </c>
      <c r="S38" s="49"/>
      <c r="T38" s="48"/>
    </row>
    <row r="39" spans="1:20" s="47" customFormat="1" ht="14.25">
      <c r="A39" s="674" t="s">
        <v>559</v>
      </c>
      <c r="B39" s="451"/>
      <c r="C39" s="451"/>
      <c r="D39" s="451">
        <v>1500</v>
      </c>
      <c r="E39" s="451"/>
      <c r="F39" s="451"/>
      <c r="G39" s="451"/>
      <c r="H39" s="451"/>
      <c r="I39" s="451"/>
      <c r="J39" s="451"/>
      <c r="K39" s="451"/>
      <c r="L39" s="451"/>
      <c r="M39" s="451"/>
      <c r="N39" s="451"/>
      <c r="O39" s="451"/>
      <c r="P39" s="451"/>
      <c r="Q39" s="155"/>
      <c r="R39" s="147">
        <f>SUM(B39:Q39)</f>
        <v>1500</v>
      </c>
      <c r="S39" s="49"/>
      <c r="T39" s="48"/>
    </row>
    <row r="40" spans="1:20" s="47" customFormat="1" ht="14.25">
      <c r="A40" s="673" t="s">
        <v>86</v>
      </c>
      <c r="B40" s="439">
        <v>535</v>
      </c>
      <c r="C40" s="439">
        <v>200</v>
      </c>
      <c r="D40" s="439">
        <v>765</v>
      </c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39"/>
      <c r="Q40" s="156"/>
      <c r="R40" s="147">
        <f>SUM(B40:Q40)</f>
        <v>1500</v>
      </c>
      <c r="S40" s="49"/>
      <c r="T40" s="48"/>
    </row>
    <row r="41" spans="1:20" s="47" customFormat="1" ht="14.25">
      <c r="A41" s="673" t="s">
        <v>182</v>
      </c>
      <c r="B41" s="439">
        <v>530</v>
      </c>
      <c r="C41" s="439">
        <v>196</v>
      </c>
      <c r="D41" s="439">
        <v>629</v>
      </c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156"/>
      <c r="R41" s="147">
        <f>SUM(B41:Q41)</f>
        <v>1355</v>
      </c>
      <c r="S41" s="49"/>
      <c r="T41" s="48"/>
    </row>
    <row r="42" spans="1:20" s="47" customFormat="1" ht="15" thickBot="1">
      <c r="A42" s="1020" t="s">
        <v>183</v>
      </c>
      <c r="B42" s="301">
        <f>B41/B40</f>
        <v>0.9906542056074766</v>
      </c>
      <c r="C42" s="301">
        <f>C41/C40</f>
        <v>0.98</v>
      </c>
      <c r="D42" s="1028">
        <f>D41/D40</f>
        <v>0.8222222222222222</v>
      </c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8">
        <f>R41/R40</f>
        <v>0.9033333333333333</v>
      </c>
      <c r="S42" s="49"/>
      <c r="T42" s="48"/>
    </row>
    <row r="43" spans="1:20" s="47" customFormat="1" ht="14.25">
      <c r="A43" s="671" t="s">
        <v>76</v>
      </c>
      <c r="B43" s="438">
        <v>1000</v>
      </c>
      <c r="C43" s="438">
        <v>195</v>
      </c>
      <c r="D43" s="438"/>
      <c r="E43" s="438"/>
      <c r="F43" s="438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899">
        <f>SUM(B43:Q43)</f>
        <v>1195</v>
      </c>
      <c r="S43" s="49"/>
      <c r="T43" s="48"/>
    </row>
    <row r="44" spans="1:20" s="47" customFormat="1" ht="14.25">
      <c r="A44" s="673" t="s">
        <v>86</v>
      </c>
      <c r="B44" s="439">
        <v>4389</v>
      </c>
      <c r="C44" s="439">
        <v>464</v>
      </c>
      <c r="D44" s="439"/>
      <c r="E44" s="439"/>
      <c r="F44" s="439"/>
      <c r="G44" s="439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147">
        <f>SUM(B44:Q44)</f>
        <v>4853</v>
      </c>
      <c r="S44" s="49"/>
      <c r="T44" s="48"/>
    </row>
    <row r="45" spans="1:20" s="47" customFormat="1" ht="14.25">
      <c r="A45" s="842" t="s">
        <v>182</v>
      </c>
      <c r="B45" s="451">
        <v>3757</v>
      </c>
      <c r="C45" s="451">
        <v>375</v>
      </c>
      <c r="D45" s="451"/>
      <c r="E45" s="451"/>
      <c r="F45" s="451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155"/>
      <c r="R45" s="147">
        <f>SUM(B45:Q45)</f>
        <v>4132</v>
      </c>
      <c r="S45" s="49"/>
      <c r="T45" s="48"/>
    </row>
    <row r="46" spans="1:20" s="47" customFormat="1" ht="14.25">
      <c r="A46" s="673" t="s">
        <v>183</v>
      </c>
      <c r="B46" s="300">
        <f>B45/B44</f>
        <v>0.8560036454773297</v>
      </c>
      <c r="C46" s="300">
        <f>C45/C44</f>
        <v>0.8081896551724138</v>
      </c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278">
        <f>R45/R44</f>
        <v>0.8514321038532866</v>
      </c>
      <c r="S46" s="49"/>
      <c r="T46" s="48"/>
    </row>
    <row r="47" spans="1:20" s="47" customFormat="1" ht="14.25">
      <c r="A47" s="672" t="s">
        <v>577</v>
      </c>
      <c r="B47" s="451"/>
      <c r="C47" s="451"/>
      <c r="D47" s="451">
        <v>1500</v>
      </c>
      <c r="E47" s="451"/>
      <c r="F47" s="451"/>
      <c r="G47" s="451"/>
      <c r="H47" s="451"/>
      <c r="I47" s="451"/>
      <c r="J47" s="451"/>
      <c r="K47" s="451"/>
      <c r="L47" s="451"/>
      <c r="M47" s="451"/>
      <c r="N47" s="451"/>
      <c r="O47" s="451"/>
      <c r="P47" s="451"/>
      <c r="Q47" s="451"/>
      <c r="R47" s="147">
        <f>SUM(B47:Q47)</f>
        <v>1500</v>
      </c>
      <c r="S47" s="49"/>
      <c r="T47" s="50"/>
    </row>
    <row r="48" spans="1:20" s="47" customFormat="1" ht="14.25">
      <c r="A48" s="673" t="s">
        <v>86</v>
      </c>
      <c r="B48" s="439"/>
      <c r="C48" s="439"/>
      <c r="D48" s="439">
        <v>1500</v>
      </c>
      <c r="E48" s="439"/>
      <c r="F48" s="439"/>
      <c r="G48" s="439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40">
        <f>SUM(B48:Q48)</f>
        <v>1500</v>
      </c>
      <c r="S48" s="49"/>
      <c r="T48" s="50"/>
    </row>
    <row r="49" spans="1:20" s="47" customFormat="1" ht="14.25">
      <c r="A49" s="842" t="s">
        <v>182</v>
      </c>
      <c r="B49" s="451"/>
      <c r="C49" s="451"/>
      <c r="D49" s="451">
        <v>170</v>
      </c>
      <c r="E49" s="451"/>
      <c r="F49" s="451"/>
      <c r="G49" s="451"/>
      <c r="H49" s="451"/>
      <c r="I49" s="451"/>
      <c r="J49" s="451"/>
      <c r="K49" s="451"/>
      <c r="L49" s="451"/>
      <c r="M49" s="451"/>
      <c r="N49" s="451"/>
      <c r="O49" s="451"/>
      <c r="P49" s="451"/>
      <c r="Q49" s="439"/>
      <c r="R49" s="147">
        <f>SUM(B49:Q49)</f>
        <v>170</v>
      </c>
      <c r="S49" s="49"/>
      <c r="T49" s="50"/>
    </row>
    <row r="50" spans="1:20" s="47" customFormat="1" ht="14.25">
      <c r="A50" s="673" t="s">
        <v>183</v>
      </c>
      <c r="B50" s="451"/>
      <c r="C50" s="451"/>
      <c r="D50" s="1200">
        <f>D49/D48</f>
        <v>0.11333333333333333</v>
      </c>
      <c r="E50" s="451"/>
      <c r="F50" s="451"/>
      <c r="G50" s="451"/>
      <c r="H50" s="451"/>
      <c r="I50" s="451"/>
      <c r="J50" s="451"/>
      <c r="K50" s="451"/>
      <c r="L50" s="451"/>
      <c r="M50" s="451"/>
      <c r="N50" s="451"/>
      <c r="O50" s="451"/>
      <c r="P50" s="451"/>
      <c r="Q50" s="156"/>
      <c r="R50" s="398">
        <f>R49/R48</f>
        <v>0.11333333333333333</v>
      </c>
      <c r="S50" s="49"/>
      <c r="T50" s="50"/>
    </row>
    <row r="51" spans="1:20" s="47" customFormat="1" ht="14.25">
      <c r="A51" s="672" t="s">
        <v>90</v>
      </c>
      <c r="B51" s="451"/>
      <c r="C51" s="451"/>
      <c r="D51" s="451"/>
      <c r="E51" s="451"/>
      <c r="F51" s="451"/>
      <c r="G51" s="451"/>
      <c r="H51" s="451"/>
      <c r="I51" s="451"/>
      <c r="J51" s="451">
        <v>135406</v>
      </c>
      <c r="K51" s="451">
        <v>82177</v>
      </c>
      <c r="L51" s="451"/>
      <c r="M51" s="451">
        <v>0</v>
      </c>
      <c r="N51" s="451"/>
      <c r="O51" s="451"/>
      <c r="P51" s="451"/>
      <c r="Q51" s="155"/>
      <c r="R51" s="147">
        <f>SUM(B51:Q51)</f>
        <v>217583</v>
      </c>
      <c r="S51" s="49"/>
      <c r="T51" s="48"/>
    </row>
    <row r="52" spans="1:20" s="47" customFormat="1" ht="14.25">
      <c r="A52" s="673" t="s">
        <v>86</v>
      </c>
      <c r="B52" s="439"/>
      <c r="C52" s="439"/>
      <c r="D52" s="439">
        <v>37648</v>
      </c>
      <c r="E52" s="439"/>
      <c r="F52" s="439"/>
      <c r="G52" s="439"/>
      <c r="H52" s="439"/>
      <c r="I52" s="439"/>
      <c r="J52" s="439">
        <v>136340</v>
      </c>
      <c r="K52" s="439">
        <v>73860</v>
      </c>
      <c r="L52" s="439"/>
      <c r="M52" s="439"/>
      <c r="N52" s="439"/>
      <c r="O52" s="439"/>
      <c r="P52" s="439"/>
      <c r="Q52" s="156"/>
      <c r="R52" s="147">
        <f>SUM(B52:Q52)</f>
        <v>247848</v>
      </c>
      <c r="S52" s="49"/>
      <c r="T52" s="48"/>
    </row>
    <row r="53" spans="1:20" s="47" customFormat="1" ht="14.25">
      <c r="A53" s="673" t="s">
        <v>182</v>
      </c>
      <c r="B53" s="439"/>
      <c r="C53" s="439"/>
      <c r="D53" s="439">
        <v>2551</v>
      </c>
      <c r="E53" s="439"/>
      <c r="F53" s="439"/>
      <c r="G53" s="439"/>
      <c r="H53" s="439"/>
      <c r="I53" s="439"/>
      <c r="J53" s="439">
        <v>133296</v>
      </c>
      <c r="K53" s="439">
        <v>62783</v>
      </c>
      <c r="L53" s="439"/>
      <c r="M53" s="439"/>
      <c r="N53" s="439"/>
      <c r="O53" s="439"/>
      <c r="P53" s="439"/>
      <c r="Q53" s="156"/>
      <c r="R53" s="147">
        <f>SUM(B53:Q53)</f>
        <v>198630</v>
      </c>
      <c r="S53" s="49"/>
      <c r="T53" s="48"/>
    </row>
    <row r="54" spans="1:20" s="47" customFormat="1" ht="14.25">
      <c r="A54" s="843" t="s">
        <v>82</v>
      </c>
      <c r="B54" s="439"/>
      <c r="C54" s="439"/>
      <c r="D54" s="439"/>
      <c r="E54" s="439"/>
      <c r="F54" s="439"/>
      <c r="G54" s="439"/>
      <c r="H54" s="439"/>
      <c r="I54" s="439"/>
      <c r="J54" s="439"/>
      <c r="K54" s="439">
        <v>62783</v>
      </c>
      <c r="L54" s="439"/>
      <c r="M54" s="439"/>
      <c r="N54" s="439"/>
      <c r="O54" s="439"/>
      <c r="P54" s="439"/>
      <c r="Q54" s="156"/>
      <c r="R54" s="147">
        <f>SUM(B54:Q54)</f>
        <v>62783</v>
      </c>
      <c r="S54" s="49"/>
      <c r="T54" s="48"/>
    </row>
    <row r="55" spans="1:20" s="47" customFormat="1" ht="14.25">
      <c r="A55" s="673" t="s">
        <v>183</v>
      </c>
      <c r="B55" s="439"/>
      <c r="C55" s="439"/>
      <c r="D55" s="418"/>
      <c r="E55" s="439"/>
      <c r="F55" s="439"/>
      <c r="G55" s="439"/>
      <c r="H55" s="439"/>
      <c r="I55" s="439"/>
      <c r="J55" s="300">
        <f>J53/J52</f>
        <v>0.9776734634003227</v>
      </c>
      <c r="K55" s="418">
        <f>K53/K52</f>
        <v>0.8500270782561603</v>
      </c>
      <c r="L55" s="418"/>
      <c r="M55" s="418"/>
      <c r="N55" s="300"/>
      <c r="O55" s="300"/>
      <c r="P55" s="300"/>
      <c r="Q55" s="300"/>
      <c r="R55" s="278">
        <f>R53/R52</f>
        <v>0.8014186114069913</v>
      </c>
      <c r="S55" s="49"/>
      <c r="T55" s="48"/>
    </row>
    <row r="56" spans="1:20" s="47" customFormat="1" ht="14.25">
      <c r="A56" s="674" t="s">
        <v>578</v>
      </c>
      <c r="B56" s="439"/>
      <c r="C56" s="439"/>
      <c r="D56" s="439">
        <v>93250</v>
      </c>
      <c r="E56" s="439"/>
      <c r="F56" s="439"/>
      <c r="G56" s="439">
        <v>9125</v>
      </c>
      <c r="H56" s="439"/>
      <c r="I56" s="439"/>
      <c r="J56" s="439"/>
      <c r="K56" s="439"/>
      <c r="L56" s="439"/>
      <c r="M56" s="439"/>
      <c r="N56" s="439"/>
      <c r="O56" s="439"/>
      <c r="P56" s="439"/>
      <c r="Q56" s="156"/>
      <c r="R56" s="147">
        <f>SUM(B56:Q56)</f>
        <v>102375</v>
      </c>
      <c r="S56" s="49"/>
      <c r="T56" s="48"/>
    </row>
    <row r="57" spans="1:20" s="47" customFormat="1" ht="14.25">
      <c r="A57" s="673" t="s">
        <v>86</v>
      </c>
      <c r="B57" s="439"/>
      <c r="C57" s="439"/>
      <c r="D57" s="439">
        <v>95470</v>
      </c>
      <c r="E57" s="439"/>
      <c r="F57" s="439"/>
      <c r="G57" s="439">
        <v>9623</v>
      </c>
      <c r="H57" s="439"/>
      <c r="I57" s="439"/>
      <c r="J57" s="439"/>
      <c r="K57" s="439"/>
      <c r="L57" s="439"/>
      <c r="M57" s="439"/>
      <c r="N57" s="439"/>
      <c r="O57" s="439"/>
      <c r="P57" s="439"/>
      <c r="Q57" s="156"/>
      <c r="R57" s="147">
        <f>SUM(B57:Q57)</f>
        <v>105093</v>
      </c>
      <c r="S57" s="49"/>
      <c r="T57" s="48"/>
    </row>
    <row r="58" spans="1:20" s="47" customFormat="1" ht="14.25">
      <c r="A58" s="673" t="s">
        <v>182</v>
      </c>
      <c r="B58" s="439"/>
      <c r="C58" s="439"/>
      <c r="D58" s="439">
        <v>91776</v>
      </c>
      <c r="E58" s="439"/>
      <c r="F58" s="439"/>
      <c r="G58" s="439">
        <v>9618</v>
      </c>
      <c r="H58" s="439"/>
      <c r="I58" s="439"/>
      <c r="J58" s="439"/>
      <c r="K58" s="439"/>
      <c r="L58" s="439"/>
      <c r="M58" s="439"/>
      <c r="N58" s="439"/>
      <c r="O58" s="439"/>
      <c r="P58" s="439"/>
      <c r="Q58" s="156"/>
      <c r="R58" s="147">
        <f>SUM(B58:Q58)</f>
        <v>101394</v>
      </c>
      <c r="S58" s="49"/>
      <c r="T58" s="48"/>
    </row>
    <row r="59" spans="1:20" s="47" customFormat="1" ht="14.25">
      <c r="A59" s="843" t="s">
        <v>82</v>
      </c>
      <c r="B59" s="439"/>
      <c r="C59" s="439"/>
      <c r="D59" s="439">
        <v>91776</v>
      </c>
      <c r="E59" s="439"/>
      <c r="F59" s="439"/>
      <c r="G59" s="439">
        <v>9618</v>
      </c>
      <c r="H59" s="439"/>
      <c r="I59" s="439"/>
      <c r="J59" s="439"/>
      <c r="K59" s="439"/>
      <c r="L59" s="439"/>
      <c r="M59" s="439"/>
      <c r="N59" s="439"/>
      <c r="O59" s="439"/>
      <c r="P59" s="439"/>
      <c r="Q59" s="156"/>
      <c r="R59" s="147">
        <f>SUM(B59:Q59)</f>
        <v>101394</v>
      </c>
      <c r="S59" s="49"/>
      <c r="T59" s="48"/>
    </row>
    <row r="60" spans="1:20" s="47" customFormat="1" ht="14.25">
      <c r="A60" s="673" t="s">
        <v>183</v>
      </c>
      <c r="B60" s="439"/>
      <c r="C60" s="439"/>
      <c r="D60" s="300">
        <f>D58/D57</f>
        <v>0.9613072169267833</v>
      </c>
      <c r="E60" s="300"/>
      <c r="F60" s="300"/>
      <c r="G60" s="420">
        <f>G58/G57</f>
        <v>0.9994804115140808</v>
      </c>
      <c r="H60" s="300"/>
      <c r="I60" s="300"/>
      <c r="J60" s="420"/>
      <c r="K60" s="439"/>
      <c r="L60" s="439"/>
      <c r="M60" s="439"/>
      <c r="N60" s="439"/>
      <c r="O60" s="439"/>
      <c r="P60" s="439"/>
      <c r="Q60" s="439"/>
      <c r="R60" s="278">
        <f>R58/R57</f>
        <v>0.9648026034084097</v>
      </c>
      <c r="S60" s="49"/>
      <c r="T60" s="48"/>
    </row>
    <row r="61" spans="1:20" s="47" customFormat="1" ht="14.25">
      <c r="A61" s="676" t="s">
        <v>602</v>
      </c>
      <c r="B61" s="449"/>
      <c r="C61" s="449"/>
      <c r="D61" s="449">
        <v>22150</v>
      </c>
      <c r="E61" s="449"/>
      <c r="F61" s="449"/>
      <c r="G61" s="449"/>
      <c r="H61" s="449"/>
      <c r="I61" s="449"/>
      <c r="J61" s="449">
        <v>144000</v>
      </c>
      <c r="K61" s="449"/>
      <c r="L61" s="449"/>
      <c r="M61" s="449"/>
      <c r="N61" s="449"/>
      <c r="O61" s="449"/>
      <c r="P61" s="449"/>
      <c r="Q61" s="158"/>
      <c r="R61" s="147">
        <f>SUM(B61:Q61)</f>
        <v>166150</v>
      </c>
      <c r="S61" s="49"/>
      <c r="T61" s="48"/>
    </row>
    <row r="62" spans="1:20" s="47" customFormat="1" ht="14.25">
      <c r="A62" s="673" t="s">
        <v>86</v>
      </c>
      <c r="B62" s="443"/>
      <c r="C62" s="443"/>
      <c r="D62" s="443">
        <v>23050</v>
      </c>
      <c r="E62" s="443"/>
      <c r="F62" s="443"/>
      <c r="G62" s="443">
        <v>89599</v>
      </c>
      <c r="H62" s="443"/>
      <c r="I62" s="443"/>
      <c r="J62" s="443">
        <v>144000</v>
      </c>
      <c r="K62" s="443"/>
      <c r="L62" s="443"/>
      <c r="M62" s="443"/>
      <c r="N62" s="443"/>
      <c r="O62" s="439"/>
      <c r="P62" s="443"/>
      <c r="Q62" s="157"/>
      <c r="R62" s="147">
        <f>SUM(B62:Q62)</f>
        <v>256649</v>
      </c>
      <c r="S62" s="49"/>
      <c r="T62" s="48"/>
    </row>
    <row r="63" spans="1:20" s="47" customFormat="1" ht="14.25">
      <c r="A63" s="673" t="s">
        <v>182</v>
      </c>
      <c r="B63" s="443"/>
      <c r="C63" s="443"/>
      <c r="D63" s="443">
        <v>20688</v>
      </c>
      <c r="E63" s="443"/>
      <c r="F63" s="443"/>
      <c r="G63" s="443">
        <v>89598</v>
      </c>
      <c r="H63" s="443"/>
      <c r="I63" s="443"/>
      <c r="J63" s="443">
        <v>24648</v>
      </c>
      <c r="K63" s="443"/>
      <c r="L63" s="443"/>
      <c r="M63" s="443"/>
      <c r="N63" s="443"/>
      <c r="O63" s="104"/>
      <c r="P63" s="443"/>
      <c r="Q63" s="157"/>
      <c r="R63" s="147">
        <f>SUM(B63:Q63)</f>
        <v>134934</v>
      </c>
      <c r="S63" s="49"/>
      <c r="T63" s="48"/>
    </row>
    <row r="64" spans="1:20" s="47" customFormat="1" ht="14.25">
      <c r="A64" s="843" t="s">
        <v>82</v>
      </c>
      <c r="B64" s="443"/>
      <c r="C64" s="443"/>
      <c r="D64" s="443">
        <v>20688</v>
      </c>
      <c r="E64" s="443"/>
      <c r="F64" s="443"/>
      <c r="G64" s="443">
        <v>89598</v>
      </c>
      <c r="H64" s="443"/>
      <c r="I64" s="443"/>
      <c r="J64" s="443">
        <v>24648</v>
      </c>
      <c r="K64" s="443"/>
      <c r="L64" s="443"/>
      <c r="M64" s="443"/>
      <c r="N64" s="443"/>
      <c r="O64" s="443"/>
      <c r="P64" s="443"/>
      <c r="Q64" s="157"/>
      <c r="R64" s="147">
        <f>SUM(B64:Q64)</f>
        <v>134934</v>
      </c>
      <c r="S64" s="49"/>
      <c r="T64" s="48"/>
    </row>
    <row r="65" spans="1:20" s="47" customFormat="1" ht="14.25">
      <c r="A65" s="673" t="s">
        <v>183</v>
      </c>
      <c r="B65" s="439"/>
      <c r="C65" s="439"/>
      <c r="D65" s="300">
        <f>D63/D62</f>
        <v>0.8975271149674621</v>
      </c>
      <c r="E65" s="300"/>
      <c r="F65" s="300"/>
      <c r="G65" s="421">
        <f>G63/G62</f>
        <v>0.9999888391611513</v>
      </c>
      <c r="H65" s="817"/>
      <c r="I65" s="300"/>
      <c r="J65" s="300">
        <f>J63/J62</f>
        <v>0.17116666666666666</v>
      </c>
      <c r="K65" s="300"/>
      <c r="L65" s="300"/>
      <c r="M65" s="300"/>
      <c r="N65" s="300"/>
      <c r="O65" s="300"/>
      <c r="P65" s="300"/>
      <c r="Q65" s="300"/>
      <c r="R65" s="278">
        <f>R63/R62</f>
        <v>0.5257530713152984</v>
      </c>
      <c r="S65" s="49"/>
      <c r="T65" s="48"/>
    </row>
    <row r="66" spans="1:20" s="47" customFormat="1" ht="14.25">
      <c r="A66" s="674" t="s">
        <v>615</v>
      </c>
      <c r="B66" s="439"/>
      <c r="C66" s="439"/>
      <c r="D66" s="439">
        <v>6000</v>
      </c>
      <c r="E66" s="439"/>
      <c r="F66" s="439"/>
      <c r="G66" s="439"/>
      <c r="H66" s="439"/>
      <c r="I66" s="439"/>
      <c r="J66" s="439"/>
      <c r="K66" s="439"/>
      <c r="L66" s="439"/>
      <c r="M66" s="439"/>
      <c r="N66" s="439"/>
      <c r="O66" s="439"/>
      <c r="P66" s="439"/>
      <c r="Q66" s="156"/>
      <c r="R66" s="147">
        <f>SUM(B66:Q66)</f>
        <v>6000</v>
      </c>
      <c r="S66" s="49"/>
      <c r="T66" s="48"/>
    </row>
    <row r="67" spans="1:20" s="47" customFormat="1" ht="14.25">
      <c r="A67" s="673" t="s">
        <v>86</v>
      </c>
      <c r="B67" s="439"/>
      <c r="C67" s="439"/>
      <c r="D67" s="439">
        <v>500</v>
      </c>
      <c r="E67" s="439"/>
      <c r="F67" s="439"/>
      <c r="G67" s="439"/>
      <c r="H67" s="439"/>
      <c r="I67" s="439"/>
      <c r="J67" s="439"/>
      <c r="K67" s="439"/>
      <c r="L67" s="439"/>
      <c r="M67" s="439"/>
      <c r="N67" s="439"/>
      <c r="O67" s="439"/>
      <c r="P67" s="439"/>
      <c r="Q67" s="156"/>
      <c r="R67" s="147">
        <f>SUM(B67:Q67)</f>
        <v>500</v>
      </c>
      <c r="S67" s="49"/>
      <c r="T67" s="48"/>
    </row>
    <row r="68" spans="1:20" s="47" customFormat="1" ht="14.25">
      <c r="A68" s="673" t="s">
        <v>182</v>
      </c>
      <c r="B68" s="439"/>
      <c r="C68" s="439"/>
      <c r="D68" s="439">
        <v>0</v>
      </c>
      <c r="E68" s="439"/>
      <c r="F68" s="439"/>
      <c r="G68" s="439"/>
      <c r="H68" s="439"/>
      <c r="I68" s="439"/>
      <c r="J68" s="439"/>
      <c r="K68" s="439"/>
      <c r="L68" s="439"/>
      <c r="M68" s="439"/>
      <c r="N68" s="439"/>
      <c r="O68" s="439"/>
      <c r="P68" s="439"/>
      <c r="Q68" s="156"/>
      <c r="R68" s="147">
        <f>SUM(B68:Q68)</f>
        <v>0</v>
      </c>
      <c r="S68" s="49"/>
      <c r="T68" s="48"/>
    </row>
    <row r="69" spans="1:20" s="47" customFormat="1" ht="14.25">
      <c r="A69" s="673" t="s">
        <v>183</v>
      </c>
      <c r="B69" s="439"/>
      <c r="C69" s="439"/>
      <c r="D69" s="300">
        <f>D68/D67</f>
        <v>0</v>
      </c>
      <c r="E69" s="300"/>
      <c r="F69" s="300"/>
      <c r="G69" s="300"/>
      <c r="H69" s="300"/>
      <c r="I69" s="300"/>
      <c r="J69" s="300"/>
      <c r="K69" s="439"/>
      <c r="L69" s="439"/>
      <c r="M69" s="439"/>
      <c r="N69" s="439"/>
      <c r="O69" s="439"/>
      <c r="P69" s="439"/>
      <c r="Q69" s="156"/>
      <c r="R69" s="278">
        <f>R68/R67</f>
        <v>0</v>
      </c>
      <c r="S69" s="49"/>
      <c r="T69" s="48"/>
    </row>
    <row r="70" spans="1:20" s="47" customFormat="1" ht="14.25">
      <c r="A70" s="672" t="s">
        <v>603</v>
      </c>
      <c r="B70" s="451"/>
      <c r="C70" s="451"/>
      <c r="D70" s="451">
        <v>11100</v>
      </c>
      <c r="E70" s="451"/>
      <c r="F70" s="451"/>
      <c r="G70" s="451"/>
      <c r="H70" s="451"/>
      <c r="I70" s="451"/>
      <c r="J70" s="451">
        <v>2665569</v>
      </c>
      <c r="K70" s="451">
        <v>16000</v>
      </c>
      <c r="L70" s="451"/>
      <c r="M70" s="451"/>
      <c r="N70" s="451"/>
      <c r="O70" s="451"/>
      <c r="P70" s="451"/>
      <c r="Q70" s="155"/>
      <c r="R70" s="147">
        <f>SUM(B70:Q70)</f>
        <v>2692669</v>
      </c>
      <c r="S70" s="49"/>
      <c r="T70" s="48"/>
    </row>
    <row r="71" spans="1:20" s="47" customFormat="1" ht="14.25">
      <c r="A71" s="812" t="s">
        <v>86</v>
      </c>
      <c r="B71" s="439">
        <v>8500</v>
      </c>
      <c r="C71" s="439">
        <v>697</v>
      </c>
      <c r="D71" s="439">
        <v>22580</v>
      </c>
      <c r="E71" s="439"/>
      <c r="F71" s="439"/>
      <c r="G71" s="439"/>
      <c r="H71" s="439"/>
      <c r="I71" s="439"/>
      <c r="J71" s="439">
        <v>2820204</v>
      </c>
      <c r="K71" s="439">
        <v>34560</v>
      </c>
      <c r="L71" s="439"/>
      <c r="M71" s="439"/>
      <c r="N71" s="439"/>
      <c r="O71" s="439"/>
      <c r="P71" s="439"/>
      <c r="Q71" s="156"/>
      <c r="R71" s="147">
        <f>SUM(B71:Q71)</f>
        <v>2886541</v>
      </c>
      <c r="S71" s="49"/>
      <c r="T71" s="48"/>
    </row>
    <row r="72" spans="1:20" s="47" customFormat="1" ht="14.25">
      <c r="A72" s="812" t="s">
        <v>182</v>
      </c>
      <c r="B72" s="439">
        <v>1444</v>
      </c>
      <c r="C72" s="439">
        <v>253</v>
      </c>
      <c r="D72" s="439">
        <v>14170</v>
      </c>
      <c r="E72" s="439"/>
      <c r="F72" s="439"/>
      <c r="G72" s="439"/>
      <c r="H72" s="439"/>
      <c r="I72" s="439"/>
      <c r="J72" s="439">
        <v>153430</v>
      </c>
      <c r="K72" s="439">
        <v>33535</v>
      </c>
      <c r="L72" s="439"/>
      <c r="M72" s="439"/>
      <c r="N72" s="439"/>
      <c r="O72" s="439"/>
      <c r="P72" s="439"/>
      <c r="Q72" s="156"/>
      <c r="R72" s="147">
        <f>SUM(B72:Q72)</f>
        <v>202832</v>
      </c>
      <c r="S72" s="49"/>
      <c r="T72" s="48"/>
    </row>
    <row r="73" spans="1:20" s="47" customFormat="1" ht="12.75" customHeight="1">
      <c r="A73" s="812" t="s">
        <v>183</v>
      </c>
      <c r="B73" s="300">
        <f>B72/B71</f>
        <v>0.16988235294117648</v>
      </c>
      <c r="C73" s="300">
        <f aca="true" t="shared" si="0" ref="C73:K73">C72/C71</f>
        <v>0.3629842180774749</v>
      </c>
      <c r="D73" s="300">
        <f t="shared" si="0"/>
        <v>0.6275465013286093</v>
      </c>
      <c r="E73" s="300"/>
      <c r="F73" s="300"/>
      <c r="G73" s="300"/>
      <c r="H73" s="300"/>
      <c r="I73" s="300"/>
      <c r="J73" s="300">
        <f t="shared" si="0"/>
        <v>0.054403865819635744</v>
      </c>
      <c r="K73" s="300">
        <f t="shared" si="0"/>
        <v>0.9703414351851852</v>
      </c>
      <c r="L73" s="300"/>
      <c r="M73" s="300"/>
      <c r="N73" s="300"/>
      <c r="O73" s="300"/>
      <c r="P73" s="300"/>
      <c r="Q73" s="300"/>
      <c r="R73" s="678">
        <f>R72/R71</f>
        <v>0.07026818603996964</v>
      </c>
      <c r="S73" s="49"/>
      <c r="T73" s="48"/>
    </row>
    <row r="74" spans="1:19" s="47" customFormat="1" ht="14.25">
      <c r="A74" s="672" t="s">
        <v>583</v>
      </c>
      <c r="B74" s="451"/>
      <c r="C74" s="451"/>
      <c r="D74" s="451">
        <v>56209</v>
      </c>
      <c r="E74" s="451"/>
      <c r="F74" s="451"/>
      <c r="G74" s="451"/>
      <c r="H74" s="451"/>
      <c r="I74" s="451"/>
      <c r="J74" s="451">
        <v>8428</v>
      </c>
      <c r="K74" s="451"/>
      <c r="L74" s="451"/>
      <c r="M74" s="451"/>
      <c r="N74" s="451"/>
      <c r="O74" s="451"/>
      <c r="P74" s="451"/>
      <c r="Q74" s="155"/>
      <c r="R74" s="147">
        <f>SUM(B74:Q74)</f>
        <v>64637</v>
      </c>
      <c r="S74" s="49"/>
    </row>
    <row r="75" spans="1:19" s="47" customFormat="1" ht="14.25">
      <c r="A75" s="673" t="s">
        <v>86</v>
      </c>
      <c r="B75" s="439"/>
      <c r="C75" s="439"/>
      <c r="D75" s="439">
        <v>56259</v>
      </c>
      <c r="E75" s="439"/>
      <c r="F75" s="439"/>
      <c r="G75" s="439"/>
      <c r="H75" s="439"/>
      <c r="I75" s="439"/>
      <c r="J75" s="439">
        <v>8428</v>
      </c>
      <c r="K75" s="439"/>
      <c r="L75" s="439"/>
      <c r="M75" s="439"/>
      <c r="N75" s="439"/>
      <c r="O75" s="439"/>
      <c r="P75" s="439"/>
      <c r="Q75" s="156"/>
      <c r="R75" s="147">
        <f>SUM(B75:Q75)</f>
        <v>64687</v>
      </c>
      <c r="S75" s="49"/>
    </row>
    <row r="76" spans="1:19" s="47" customFormat="1" ht="14.25">
      <c r="A76" s="673" t="s">
        <v>182</v>
      </c>
      <c r="B76" s="439"/>
      <c r="C76" s="439"/>
      <c r="D76" s="439">
        <v>46456</v>
      </c>
      <c r="E76" s="439"/>
      <c r="F76" s="439"/>
      <c r="G76" s="439"/>
      <c r="H76" s="439"/>
      <c r="I76" s="439"/>
      <c r="J76" s="439">
        <v>6669</v>
      </c>
      <c r="K76" s="439"/>
      <c r="L76" s="439"/>
      <c r="M76" s="439"/>
      <c r="N76" s="439"/>
      <c r="O76" s="439"/>
      <c r="P76" s="439"/>
      <c r="Q76" s="156"/>
      <c r="R76" s="147">
        <f>SUM(B76:Q76)</f>
        <v>53125</v>
      </c>
      <c r="S76" s="49"/>
    </row>
    <row r="77" spans="1:19" s="47" customFormat="1" ht="14.25">
      <c r="A77" s="843" t="s">
        <v>82</v>
      </c>
      <c r="B77" s="439"/>
      <c r="C77" s="439"/>
      <c r="D77" s="439">
        <v>46456</v>
      </c>
      <c r="E77" s="439"/>
      <c r="F77" s="439"/>
      <c r="G77" s="439"/>
      <c r="H77" s="439"/>
      <c r="I77" s="439"/>
      <c r="J77" s="439">
        <v>6669</v>
      </c>
      <c r="K77" s="439"/>
      <c r="L77" s="439"/>
      <c r="M77" s="439"/>
      <c r="N77" s="439"/>
      <c r="O77" s="439"/>
      <c r="P77" s="439"/>
      <c r="Q77" s="156"/>
      <c r="R77" s="147">
        <f>SUM(B77:Q77)</f>
        <v>53125</v>
      </c>
      <c r="S77" s="49"/>
    </row>
    <row r="78" spans="1:19" s="47" customFormat="1" ht="15" thickBot="1">
      <c r="A78" s="1201" t="s">
        <v>183</v>
      </c>
      <c r="B78" s="1027"/>
      <c r="C78" s="1027"/>
      <c r="D78" s="301">
        <f>D76/D75</f>
        <v>0.8257523240725928</v>
      </c>
      <c r="E78" s="1027"/>
      <c r="F78" s="1027"/>
      <c r="G78" s="1027"/>
      <c r="H78" s="1027"/>
      <c r="I78" s="1027"/>
      <c r="J78" s="301">
        <f>J76/J75</f>
        <v>0.7912909349786427</v>
      </c>
      <c r="K78" s="1027"/>
      <c r="L78" s="1027"/>
      <c r="M78" s="1027"/>
      <c r="N78" s="1027"/>
      <c r="O78" s="1027"/>
      <c r="P78" s="1027"/>
      <c r="Q78" s="1025"/>
      <c r="R78" s="1026">
        <f>R76/R75</f>
        <v>0.8212623865691715</v>
      </c>
      <c r="S78" s="49"/>
    </row>
    <row r="79" spans="1:20" s="47" customFormat="1" ht="14.25">
      <c r="A79" s="671" t="s">
        <v>584</v>
      </c>
      <c r="B79" s="438"/>
      <c r="C79" s="438"/>
      <c r="D79" s="438">
        <v>8350</v>
      </c>
      <c r="E79" s="438"/>
      <c r="F79" s="438"/>
      <c r="G79" s="438"/>
      <c r="H79" s="438"/>
      <c r="I79" s="438"/>
      <c r="J79" s="438">
        <v>550</v>
      </c>
      <c r="K79" s="438"/>
      <c r="L79" s="438"/>
      <c r="M79" s="438"/>
      <c r="N79" s="438"/>
      <c r="O79" s="438"/>
      <c r="P79" s="438"/>
      <c r="Q79" s="898"/>
      <c r="R79" s="899">
        <f>SUM(B79:Q79)</f>
        <v>8900</v>
      </c>
      <c r="S79" s="49"/>
      <c r="T79" s="48"/>
    </row>
    <row r="80" spans="1:20" s="47" customFormat="1" ht="14.25">
      <c r="A80" s="673" t="s">
        <v>86</v>
      </c>
      <c r="B80" s="439"/>
      <c r="C80" s="439"/>
      <c r="D80" s="439">
        <v>8370</v>
      </c>
      <c r="E80" s="439"/>
      <c r="F80" s="439"/>
      <c r="G80" s="439"/>
      <c r="H80" s="439"/>
      <c r="I80" s="439"/>
      <c r="J80" s="439">
        <v>450</v>
      </c>
      <c r="K80" s="439"/>
      <c r="L80" s="439"/>
      <c r="M80" s="439"/>
      <c r="N80" s="439"/>
      <c r="O80" s="439"/>
      <c r="P80" s="439"/>
      <c r="Q80" s="156"/>
      <c r="R80" s="147">
        <f>SUM(B80:Q80)</f>
        <v>8820</v>
      </c>
      <c r="S80" s="49"/>
      <c r="T80" s="48"/>
    </row>
    <row r="81" spans="1:20" s="47" customFormat="1" ht="14.25">
      <c r="A81" s="673" t="s">
        <v>182</v>
      </c>
      <c r="B81" s="439">
        <v>25</v>
      </c>
      <c r="C81" s="439">
        <v>4</v>
      </c>
      <c r="D81" s="439">
        <v>5339</v>
      </c>
      <c r="E81" s="439"/>
      <c r="F81" s="439"/>
      <c r="G81" s="439"/>
      <c r="H81" s="439"/>
      <c r="I81" s="439"/>
      <c r="J81" s="439">
        <v>289</v>
      </c>
      <c r="K81" s="439"/>
      <c r="L81" s="439"/>
      <c r="M81" s="439"/>
      <c r="N81" s="439"/>
      <c r="O81" s="439"/>
      <c r="P81" s="439"/>
      <c r="Q81" s="156"/>
      <c r="R81" s="147">
        <f>SUM(B81:Q81)</f>
        <v>5657</v>
      </c>
      <c r="S81" s="49"/>
      <c r="T81" s="48"/>
    </row>
    <row r="82" spans="1:20" s="47" customFormat="1" ht="14.25">
      <c r="A82" s="843" t="s">
        <v>82</v>
      </c>
      <c r="B82" s="439"/>
      <c r="C82" s="439"/>
      <c r="D82" s="439">
        <v>3800</v>
      </c>
      <c r="E82" s="439"/>
      <c r="F82" s="439"/>
      <c r="G82" s="439"/>
      <c r="H82" s="439"/>
      <c r="I82" s="439"/>
      <c r="J82" s="439"/>
      <c r="K82" s="439"/>
      <c r="L82" s="439"/>
      <c r="M82" s="439"/>
      <c r="N82" s="439"/>
      <c r="O82" s="439"/>
      <c r="P82" s="439"/>
      <c r="Q82" s="156"/>
      <c r="R82" s="147">
        <f>SUM(B82:Q82)</f>
        <v>3800</v>
      </c>
      <c r="S82" s="49"/>
      <c r="T82" s="48"/>
    </row>
    <row r="83" spans="1:20" s="47" customFormat="1" ht="14.25">
      <c r="A83" s="673" t="s">
        <v>183</v>
      </c>
      <c r="B83" s="439"/>
      <c r="C83" s="439"/>
      <c r="D83" s="300">
        <f>D81/D80</f>
        <v>0.6378733572281959</v>
      </c>
      <c r="E83" s="300"/>
      <c r="F83" s="300"/>
      <c r="G83" s="300"/>
      <c r="H83" s="300"/>
      <c r="I83" s="300"/>
      <c r="J83" s="300">
        <f>J81/J80</f>
        <v>0.6422222222222222</v>
      </c>
      <c r="K83" s="439"/>
      <c r="L83" s="439"/>
      <c r="M83" s="439"/>
      <c r="N83" s="439"/>
      <c r="O83" s="439"/>
      <c r="P83" s="439"/>
      <c r="Q83" s="156"/>
      <c r="R83" s="278">
        <f>R81/R80</f>
        <v>0.6413832199546485</v>
      </c>
      <c r="S83" s="49"/>
      <c r="T83" s="48"/>
    </row>
    <row r="84" spans="1:20" s="47" customFormat="1" ht="14.25">
      <c r="A84" s="672" t="s">
        <v>696</v>
      </c>
      <c r="B84" s="451"/>
      <c r="C84" s="451"/>
      <c r="D84" s="451">
        <v>22000</v>
      </c>
      <c r="E84" s="451"/>
      <c r="F84" s="451"/>
      <c r="G84" s="451"/>
      <c r="H84" s="451"/>
      <c r="I84" s="451"/>
      <c r="J84" s="451"/>
      <c r="K84" s="451"/>
      <c r="L84" s="451"/>
      <c r="M84" s="451"/>
      <c r="N84" s="451"/>
      <c r="O84" s="451"/>
      <c r="P84" s="451"/>
      <c r="Q84" s="155"/>
      <c r="R84" s="147">
        <f>SUM(B84:Q84)</f>
        <v>22000</v>
      </c>
      <c r="S84" s="49"/>
      <c r="T84" s="48"/>
    </row>
    <row r="85" spans="1:20" s="47" customFormat="1" ht="14.25">
      <c r="A85" s="673" t="s">
        <v>86</v>
      </c>
      <c r="B85" s="439"/>
      <c r="C85" s="439"/>
      <c r="D85" s="439">
        <v>22000</v>
      </c>
      <c r="E85" s="439"/>
      <c r="F85" s="439"/>
      <c r="G85" s="439"/>
      <c r="H85" s="439"/>
      <c r="I85" s="439"/>
      <c r="J85" s="439"/>
      <c r="K85" s="439"/>
      <c r="L85" s="439"/>
      <c r="M85" s="439"/>
      <c r="N85" s="439"/>
      <c r="O85" s="439"/>
      <c r="P85" s="439"/>
      <c r="Q85" s="156"/>
      <c r="R85" s="147">
        <f>SUM(B85:Q85)</f>
        <v>22000</v>
      </c>
      <c r="S85" s="49"/>
      <c r="T85" s="48"/>
    </row>
    <row r="86" spans="1:20" s="47" customFormat="1" ht="14.25">
      <c r="A86" s="673" t="s">
        <v>182</v>
      </c>
      <c r="B86" s="439">
        <v>3</v>
      </c>
      <c r="C86" s="439">
        <v>2</v>
      </c>
      <c r="D86" s="439">
        <v>830</v>
      </c>
      <c r="E86" s="439"/>
      <c r="F86" s="439"/>
      <c r="G86" s="439"/>
      <c r="H86" s="439"/>
      <c r="I86" s="439"/>
      <c r="J86" s="439"/>
      <c r="K86" s="439"/>
      <c r="L86" s="439"/>
      <c r="M86" s="439"/>
      <c r="N86" s="439"/>
      <c r="O86" s="439"/>
      <c r="P86" s="439"/>
      <c r="Q86" s="156"/>
      <c r="R86" s="147">
        <f>SUM(B86:Q86)</f>
        <v>835</v>
      </c>
      <c r="S86" s="49"/>
      <c r="T86" s="48"/>
    </row>
    <row r="87" spans="1:20" s="47" customFormat="1" ht="14.25">
      <c r="A87" s="843" t="s">
        <v>82</v>
      </c>
      <c r="B87" s="439"/>
      <c r="C87" s="439"/>
      <c r="D87" s="439">
        <v>830</v>
      </c>
      <c r="E87" s="439"/>
      <c r="F87" s="439"/>
      <c r="G87" s="439"/>
      <c r="H87" s="439"/>
      <c r="I87" s="439"/>
      <c r="J87" s="439"/>
      <c r="K87" s="439"/>
      <c r="L87" s="439"/>
      <c r="M87" s="439"/>
      <c r="N87" s="439"/>
      <c r="O87" s="439"/>
      <c r="P87" s="439"/>
      <c r="Q87" s="156"/>
      <c r="R87" s="147">
        <f>SUM(B87:Q87)</f>
        <v>830</v>
      </c>
      <c r="S87" s="49"/>
      <c r="T87" s="48"/>
    </row>
    <row r="88" spans="1:20" s="47" customFormat="1" ht="14.25">
      <c r="A88" s="673" t="s">
        <v>183</v>
      </c>
      <c r="B88" s="300"/>
      <c r="C88" s="300"/>
      <c r="D88" s="300">
        <f>D86/D85</f>
        <v>0.03772727272727273</v>
      </c>
      <c r="E88" s="300"/>
      <c r="F88" s="300"/>
      <c r="G88" s="300"/>
      <c r="H88" s="300"/>
      <c r="I88" s="300"/>
      <c r="J88" s="300"/>
      <c r="K88" s="439"/>
      <c r="L88" s="439"/>
      <c r="M88" s="439"/>
      <c r="N88" s="439"/>
      <c r="O88" s="439"/>
      <c r="P88" s="439"/>
      <c r="Q88" s="156"/>
      <c r="R88" s="278">
        <f>R86/R85</f>
        <v>0.037954545454545456</v>
      </c>
      <c r="S88" s="49"/>
      <c r="T88" s="48"/>
    </row>
    <row r="89" spans="1:20" s="47" customFormat="1" ht="14.25">
      <c r="A89" s="672" t="s">
        <v>77</v>
      </c>
      <c r="B89" s="451"/>
      <c r="C89" s="451"/>
      <c r="D89" s="451">
        <v>1580</v>
      </c>
      <c r="E89" s="451"/>
      <c r="F89" s="451"/>
      <c r="G89" s="451"/>
      <c r="H89" s="451"/>
      <c r="I89" s="451"/>
      <c r="J89" s="451"/>
      <c r="K89" s="451"/>
      <c r="L89" s="451"/>
      <c r="M89" s="451"/>
      <c r="N89" s="451"/>
      <c r="O89" s="451"/>
      <c r="P89" s="451"/>
      <c r="Q89" s="155"/>
      <c r="R89" s="147">
        <f>SUM(B89:Q89)</f>
        <v>1580</v>
      </c>
      <c r="S89" s="49"/>
      <c r="T89" s="48"/>
    </row>
    <row r="90" spans="1:20" s="47" customFormat="1" ht="14.25">
      <c r="A90" s="673" t="s">
        <v>86</v>
      </c>
      <c r="B90" s="451"/>
      <c r="C90" s="451"/>
      <c r="D90" s="451">
        <v>5293</v>
      </c>
      <c r="E90" s="451"/>
      <c r="F90" s="451"/>
      <c r="G90" s="451"/>
      <c r="H90" s="451"/>
      <c r="I90" s="451"/>
      <c r="J90" s="451"/>
      <c r="K90" s="451"/>
      <c r="L90" s="451"/>
      <c r="M90" s="451"/>
      <c r="N90" s="451"/>
      <c r="O90" s="451"/>
      <c r="P90" s="451"/>
      <c r="Q90" s="155"/>
      <c r="R90" s="147">
        <f>SUM(B90:Q90)</f>
        <v>5293</v>
      </c>
      <c r="S90" s="49"/>
      <c r="T90" s="48"/>
    </row>
    <row r="91" spans="1:20" s="47" customFormat="1" ht="14.25">
      <c r="A91" s="673" t="s">
        <v>182</v>
      </c>
      <c r="B91" s="451"/>
      <c r="C91" s="451"/>
      <c r="D91" s="451">
        <v>5257</v>
      </c>
      <c r="E91" s="451"/>
      <c r="F91" s="451"/>
      <c r="G91" s="451"/>
      <c r="H91" s="451"/>
      <c r="I91" s="451"/>
      <c r="J91" s="451"/>
      <c r="K91" s="451"/>
      <c r="L91" s="451"/>
      <c r="M91" s="451"/>
      <c r="N91" s="451"/>
      <c r="O91" s="451"/>
      <c r="P91" s="451"/>
      <c r="Q91" s="155"/>
      <c r="R91" s="147">
        <f>SUM(B91:Q91)</f>
        <v>5257</v>
      </c>
      <c r="S91" s="49"/>
      <c r="T91" s="48"/>
    </row>
    <row r="92" spans="1:20" s="47" customFormat="1" ht="14.25">
      <c r="A92" s="673" t="s">
        <v>183</v>
      </c>
      <c r="B92" s="451"/>
      <c r="C92" s="451"/>
      <c r="D92" s="422">
        <f>D91/D90</f>
        <v>0.9931985641413187</v>
      </c>
      <c r="E92" s="451"/>
      <c r="F92" s="451"/>
      <c r="G92" s="451"/>
      <c r="H92" s="451"/>
      <c r="I92" s="451"/>
      <c r="J92" s="451"/>
      <c r="K92" s="451"/>
      <c r="L92" s="451"/>
      <c r="M92" s="451"/>
      <c r="N92" s="451"/>
      <c r="O92" s="451"/>
      <c r="P92" s="451"/>
      <c r="Q92" s="155"/>
      <c r="R92" s="398">
        <f>R91/R90</f>
        <v>0.9931985641413187</v>
      </c>
      <c r="S92" s="49"/>
      <c r="T92" s="48"/>
    </row>
    <row r="93" spans="1:20" s="47" customFormat="1" ht="26.25">
      <c r="A93" s="672" t="s">
        <v>721</v>
      </c>
      <c r="B93" s="451"/>
      <c r="C93" s="451"/>
      <c r="D93" s="451">
        <v>1489</v>
      </c>
      <c r="E93" s="451"/>
      <c r="F93" s="451"/>
      <c r="G93" s="451"/>
      <c r="H93" s="451"/>
      <c r="I93" s="451"/>
      <c r="J93" s="451"/>
      <c r="K93" s="451"/>
      <c r="L93" s="451"/>
      <c r="M93" s="451"/>
      <c r="N93" s="451"/>
      <c r="O93" s="451"/>
      <c r="P93" s="451"/>
      <c r="Q93" s="155"/>
      <c r="R93" s="147">
        <f>SUM(B93:Q93)</f>
        <v>1489</v>
      </c>
      <c r="S93" s="49"/>
      <c r="T93" s="48"/>
    </row>
    <row r="94" spans="1:20" s="47" customFormat="1" ht="14.25">
      <c r="A94" s="673" t="s">
        <v>86</v>
      </c>
      <c r="B94" s="451">
        <v>400</v>
      </c>
      <c r="C94" s="451">
        <v>160</v>
      </c>
      <c r="D94" s="451">
        <v>1079</v>
      </c>
      <c r="E94" s="451"/>
      <c r="F94" s="451"/>
      <c r="G94" s="451"/>
      <c r="H94" s="451"/>
      <c r="I94" s="451"/>
      <c r="J94" s="451"/>
      <c r="K94" s="451"/>
      <c r="L94" s="451"/>
      <c r="M94" s="451"/>
      <c r="N94" s="451"/>
      <c r="O94" s="451"/>
      <c r="P94" s="451"/>
      <c r="Q94" s="155"/>
      <c r="R94" s="147">
        <f>SUM(B94:Q94)</f>
        <v>1639</v>
      </c>
      <c r="S94" s="49"/>
      <c r="T94" s="48"/>
    </row>
    <row r="95" spans="1:20" s="47" customFormat="1" ht="14.25">
      <c r="A95" s="673" t="s">
        <v>182</v>
      </c>
      <c r="B95" s="451">
        <v>396</v>
      </c>
      <c r="C95" s="451">
        <v>160</v>
      </c>
      <c r="D95" s="451">
        <v>952</v>
      </c>
      <c r="E95" s="451"/>
      <c r="F95" s="451"/>
      <c r="G95" s="451"/>
      <c r="H95" s="451"/>
      <c r="I95" s="451"/>
      <c r="J95" s="451"/>
      <c r="K95" s="451"/>
      <c r="L95" s="451"/>
      <c r="M95" s="451"/>
      <c r="N95" s="451"/>
      <c r="O95" s="451"/>
      <c r="P95" s="451"/>
      <c r="Q95" s="155"/>
      <c r="R95" s="147">
        <f>SUM(B95:Q95)</f>
        <v>1508</v>
      </c>
      <c r="S95" s="49"/>
      <c r="T95" s="48"/>
    </row>
    <row r="96" spans="1:20" s="47" customFormat="1" ht="14.25">
      <c r="A96" s="673" t="s">
        <v>183</v>
      </c>
      <c r="B96" s="451"/>
      <c r="C96" s="451"/>
      <c r="D96" s="422"/>
      <c r="E96" s="451"/>
      <c r="F96" s="451"/>
      <c r="G96" s="451"/>
      <c r="H96" s="451"/>
      <c r="I96" s="451"/>
      <c r="J96" s="451"/>
      <c r="K96" s="451"/>
      <c r="L96" s="451"/>
      <c r="M96" s="451"/>
      <c r="N96" s="451"/>
      <c r="O96" s="451"/>
      <c r="P96" s="451"/>
      <c r="Q96" s="155"/>
      <c r="R96" s="398"/>
      <c r="S96" s="49"/>
      <c r="T96" s="48"/>
    </row>
    <row r="97" spans="1:20" s="47" customFormat="1" ht="14.25">
      <c r="A97" s="674" t="s">
        <v>607</v>
      </c>
      <c r="B97" s="439"/>
      <c r="C97" s="439"/>
      <c r="D97" s="439"/>
      <c r="E97" s="439"/>
      <c r="F97" s="439"/>
      <c r="G97" s="439">
        <v>8500</v>
      </c>
      <c r="H97" s="439"/>
      <c r="I97" s="439"/>
      <c r="J97" s="439"/>
      <c r="K97" s="439"/>
      <c r="L97" s="439"/>
      <c r="M97" s="439"/>
      <c r="N97" s="439"/>
      <c r="O97" s="439"/>
      <c r="P97" s="439"/>
      <c r="Q97" s="156"/>
      <c r="R97" s="147">
        <f>SUM(B97:Q97)</f>
        <v>8500</v>
      </c>
      <c r="S97" s="49"/>
      <c r="T97" s="48"/>
    </row>
    <row r="98" spans="1:20" s="47" customFormat="1" ht="14.25">
      <c r="A98" s="673" t="s">
        <v>86</v>
      </c>
      <c r="B98" s="439"/>
      <c r="C98" s="439"/>
      <c r="D98" s="439"/>
      <c r="E98" s="439"/>
      <c r="F98" s="439"/>
      <c r="G98" s="439">
        <v>23627</v>
      </c>
      <c r="H98" s="439"/>
      <c r="I98" s="439"/>
      <c r="J98" s="439"/>
      <c r="K98" s="439"/>
      <c r="L98" s="439"/>
      <c r="M98" s="439"/>
      <c r="N98" s="439"/>
      <c r="O98" s="439"/>
      <c r="P98" s="439"/>
      <c r="Q98" s="156"/>
      <c r="R98" s="147">
        <f>SUM(B98:Q98)</f>
        <v>23627</v>
      </c>
      <c r="S98" s="49"/>
      <c r="T98" s="48"/>
    </row>
    <row r="99" spans="1:20" s="47" customFormat="1" ht="14.25">
      <c r="A99" s="673" t="s">
        <v>182</v>
      </c>
      <c r="B99" s="439"/>
      <c r="C99" s="439"/>
      <c r="D99" s="439"/>
      <c r="E99" s="439"/>
      <c r="F99" s="439"/>
      <c r="G99" s="439">
        <v>23601</v>
      </c>
      <c r="H99" s="439"/>
      <c r="I99" s="439"/>
      <c r="J99" s="439"/>
      <c r="K99" s="439"/>
      <c r="L99" s="439"/>
      <c r="M99" s="439"/>
      <c r="N99" s="439"/>
      <c r="O99" s="439"/>
      <c r="P99" s="439"/>
      <c r="Q99" s="156"/>
      <c r="R99" s="147">
        <f>SUM(B99:Q99)</f>
        <v>23601</v>
      </c>
      <c r="S99" s="49"/>
      <c r="T99" s="48"/>
    </row>
    <row r="100" spans="1:20" s="47" customFormat="1" ht="14.25">
      <c r="A100" s="673" t="s">
        <v>183</v>
      </c>
      <c r="B100" s="439"/>
      <c r="C100" s="439"/>
      <c r="D100" s="439"/>
      <c r="E100" s="439"/>
      <c r="F100" s="439"/>
      <c r="G100" s="420">
        <f>G99/G98</f>
        <v>0.9988995640580691</v>
      </c>
      <c r="H100" s="420"/>
      <c r="I100" s="420"/>
      <c r="J100" s="420"/>
      <c r="K100" s="420"/>
      <c r="L100" s="420"/>
      <c r="M100" s="420"/>
      <c r="N100" s="420"/>
      <c r="O100" s="439"/>
      <c r="P100" s="439"/>
      <c r="Q100" s="156"/>
      <c r="R100" s="398">
        <f>R99/R98</f>
        <v>0.9988995640580691</v>
      </c>
      <c r="S100" s="49"/>
      <c r="T100" s="48"/>
    </row>
    <row r="101" spans="1:19" s="47" customFormat="1" ht="14.25">
      <c r="A101" s="674" t="s">
        <v>532</v>
      </c>
      <c r="B101" s="439"/>
      <c r="C101" s="439"/>
      <c r="D101" s="439"/>
      <c r="E101" s="439"/>
      <c r="F101" s="439"/>
      <c r="G101" s="439"/>
      <c r="H101" s="439"/>
      <c r="I101" s="439"/>
      <c r="J101" s="439"/>
      <c r="K101" s="439"/>
      <c r="L101" s="439"/>
      <c r="M101" s="439">
        <v>4905</v>
      </c>
      <c r="N101" s="439"/>
      <c r="O101" s="439"/>
      <c r="P101" s="439"/>
      <c r="Q101" s="439"/>
      <c r="R101" s="440">
        <f>SUM(B101:Q101)</f>
        <v>4905</v>
      </c>
      <c r="S101" s="49"/>
    </row>
    <row r="102" spans="1:19" s="47" customFormat="1" ht="14.25">
      <c r="A102" s="673" t="s">
        <v>86</v>
      </c>
      <c r="B102" s="439"/>
      <c r="C102" s="439"/>
      <c r="D102" s="439"/>
      <c r="E102" s="439"/>
      <c r="F102" s="439"/>
      <c r="G102" s="439"/>
      <c r="H102" s="439"/>
      <c r="I102" s="439"/>
      <c r="J102" s="439"/>
      <c r="K102" s="439"/>
      <c r="L102" s="439"/>
      <c r="M102" s="439">
        <v>4905</v>
      </c>
      <c r="N102" s="439"/>
      <c r="O102" s="439"/>
      <c r="P102" s="439"/>
      <c r="Q102" s="439"/>
      <c r="R102" s="440">
        <f>SUM(B102:Q102)</f>
        <v>4905</v>
      </c>
      <c r="S102" s="49"/>
    </row>
    <row r="103" spans="1:19" s="47" customFormat="1" ht="14.25">
      <c r="A103" s="812" t="s">
        <v>182</v>
      </c>
      <c r="B103" s="439"/>
      <c r="C103" s="439"/>
      <c r="D103" s="439"/>
      <c r="E103" s="439"/>
      <c r="F103" s="439"/>
      <c r="G103" s="439"/>
      <c r="H103" s="439"/>
      <c r="I103" s="439"/>
      <c r="J103" s="439"/>
      <c r="K103" s="439"/>
      <c r="L103" s="439"/>
      <c r="M103" s="439">
        <v>4905</v>
      </c>
      <c r="N103" s="439"/>
      <c r="O103" s="439"/>
      <c r="P103" s="439"/>
      <c r="Q103" s="439"/>
      <c r="R103" s="440">
        <f>SUM(B103:Q103)</f>
        <v>4905</v>
      </c>
      <c r="S103" s="49"/>
    </row>
    <row r="104" spans="1:19" s="47" customFormat="1" ht="14.25">
      <c r="A104" s="812" t="s">
        <v>183</v>
      </c>
      <c r="B104" s="439"/>
      <c r="C104" s="439"/>
      <c r="D104" s="420"/>
      <c r="E104" s="439"/>
      <c r="F104" s="439"/>
      <c r="G104" s="439"/>
      <c r="H104" s="439"/>
      <c r="I104" s="439"/>
      <c r="J104" s="300"/>
      <c r="K104" s="300"/>
      <c r="L104" s="300"/>
      <c r="M104" s="420">
        <f>M103/M102</f>
        <v>1</v>
      </c>
      <c r="N104" s="300"/>
      <c r="O104" s="300"/>
      <c r="P104" s="300"/>
      <c r="Q104" s="300"/>
      <c r="R104" s="278">
        <f>R103/R102</f>
        <v>1</v>
      </c>
      <c r="S104" s="49"/>
    </row>
    <row r="105" spans="1:20" s="47" customFormat="1" ht="14.25">
      <c r="A105" s="672" t="s">
        <v>604</v>
      </c>
      <c r="B105" s="451"/>
      <c r="C105" s="451"/>
      <c r="D105" s="451"/>
      <c r="E105" s="451"/>
      <c r="F105" s="451"/>
      <c r="G105" s="451">
        <v>55454</v>
      </c>
      <c r="H105" s="451"/>
      <c r="I105" s="451"/>
      <c r="J105" s="451"/>
      <c r="K105" s="451"/>
      <c r="L105" s="451"/>
      <c r="M105" s="451"/>
      <c r="N105" s="451"/>
      <c r="O105" s="451"/>
      <c r="P105" s="451"/>
      <c r="Q105" s="451"/>
      <c r="R105" s="147">
        <f>SUM(B105:Q105)</f>
        <v>55454</v>
      </c>
      <c r="S105" s="49"/>
      <c r="T105" s="48"/>
    </row>
    <row r="106" spans="1:20" s="47" customFormat="1" ht="14.25">
      <c r="A106" s="673" t="s">
        <v>86</v>
      </c>
      <c r="B106" s="439"/>
      <c r="C106" s="439"/>
      <c r="D106" s="439"/>
      <c r="E106" s="439"/>
      <c r="F106" s="439"/>
      <c r="G106" s="439">
        <v>64769</v>
      </c>
      <c r="H106" s="439"/>
      <c r="I106" s="439"/>
      <c r="J106" s="439"/>
      <c r="K106" s="439"/>
      <c r="L106" s="439"/>
      <c r="M106" s="439"/>
      <c r="N106" s="439"/>
      <c r="O106" s="439"/>
      <c r="P106" s="439"/>
      <c r="Q106" s="156"/>
      <c r="R106" s="147">
        <f>SUM(B106:Q106)</f>
        <v>64769</v>
      </c>
      <c r="S106" s="49"/>
      <c r="T106" s="48"/>
    </row>
    <row r="107" spans="1:20" s="47" customFormat="1" ht="14.25">
      <c r="A107" s="811" t="s">
        <v>182</v>
      </c>
      <c r="B107" s="443"/>
      <c r="C107" s="443"/>
      <c r="D107" s="443"/>
      <c r="E107" s="443"/>
      <c r="F107" s="443"/>
      <c r="G107" s="443">
        <v>64208</v>
      </c>
      <c r="H107" s="443"/>
      <c r="I107" s="443"/>
      <c r="J107" s="443"/>
      <c r="K107" s="443"/>
      <c r="L107" s="443"/>
      <c r="M107" s="443"/>
      <c r="N107" s="443"/>
      <c r="O107" s="443"/>
      <c r="P107" s="443"/>
      <c r="Q107" s="157"/>
      <c r="R107" s="147">
        <f>SUM(B107:Q107)</f>
        <v>64208</v>
      </c>
      <c r="S107" s="49"/>
      <c r="T107" s="48"/>
    </row>
    <row r="108" spans="1:20" s="47" customFormat="1" ht="14.25">
      <c r="A108" s="673" t="s">
        <v>183</v>
      </c>
      <c r="B108" s="439"/>
      <c r="C108" s="439"/>
      <c r="D108" s="439"/>
      <c r="E108" s="439"/>
      <c r="F108" s="439"/>
      <c r="G108" s="300">
        <f>G107/G106</f>
        <v>0.9913384489493431</v>
      </c>
      <c r="H108" s="300"/>
      <c r="I108" s="420"/>
      <c r="J108" s="300"/>
      <c r="K108" s="300"/>
      <c r="L108" s="300"/>
      <c r="M108" s="420"/>
      <c r="N108" s="300"/>
      <c r="O108" s="439"/>
      <c r="P108" s="439"/>
      <c r="Q108" s="156"/>
      <c r="R108" s="278">
        <f>R107/R106</f>
        <v>0.9913384489493431</v>
      </c>
      <c r="S108" s="49"/>
      <c r="T108" s="48"/>
    </row>
    <row r="109" spans="1:20" s="47" customFormat="1" ht="14.25">
      <c r="A109" s="672" t="s">
        <v>605</v>
      </c>
      <c r="B109" s="451"/>
      <c r="C109" s="451"/>
      <c r="D109" s="451"/>
      <c r="E109" s="451"/>
      <c r="F109" s="451"/>
      <c r="G109" s="451"/>
      <c r="H109" s="451"/>
      <c r="I109" s="451"/>
      <c r="J109" s="451"/>
      <c r="K109" s="451"/>
      <c r="L109" s="451"/>
      <c r="M109" s="451">
        <v>5500</v>
      </c>
      <c r="N109" s="451"/>
      <c r="O109" s="451"/>
      <c r="P109" s="451"/>
      <c r="Q109" s="155"/>
      <c r="R109" s="147">
        <f>SUM(B109:Q109)</f>
        <v>5500</v>
      </c>
      <c r="S109" s="49"/>
      <c r="T109" s="48"/>
    </row>
    <row r="110" spans="1:20" s="47" customFormat="1" ht="14.25">
      <c r="A110" s="812" t="s">
        <v>86</v>
      </c>
      <c r="B110" s="439"/>
      <c r="C110" s="439"/>
      <c r="D110" s="439"/>
      <c r="E110" s="439"/>
      <c r="F110" s="439"/>
      <c r="G110" s="439">
        <v>175</v>
      </c>
      <c r="H110" s="439"/>
      <c r="I110" s="439"/>
      <c r="J110" s="439"/>
      <c r="K110" s="439"/>
      <c r="L110" s="439"/>
      <c r="M110" s="439">
        <v>5500</v>
      </c>
      <c r="N110" s="439"/>
      <c r="O110" s="439"/>
      <c r="P110" s="439"/>
      <c r="Q110" s="156"/>
      <c r="R110" s="147">
        <f>SUM(B110:Q110)</f>
        <v>5675</v>
      </c>
      <c r="S110" s="49"/>
      <c r="T110" s="48"/>
    </row>
    <row r="111" spans="1:20" s="47" customFormat="1" ht="14.25">
      <c r="A111" s="812" t="s">
        <v>182</v>
      </c>
      <c r="B111" s="439"/>
      <c r="C111" s="439"/>
      <c r="D111" s="439"/>
      <c r="E111" s="439"/>
      <c r="F111" s="439"/>
      <c r="G111" s="439">
        <v>175</v>
      </c>
      <c r="H111" s="439"/>
      <c r="I111" s="439"/>
      <c r="J111" s="439"/>
      <c r="K111" s="439"/>
      <c r="L111" s="439"/>
      <c r="M111" s="439">
        <v>5500</v>
      </c>
      <c r="N111" s="439"/>
      <c r="O111" s="439"/>
      <c r="P111" s="439"/>
      <c r="Q111" s="156"/>
      <c r="R111" s="147">
        <f>SUM(B111:Q111)</f>
        <v>5675</v>
      </c>
      <c r="S111" s="49"/>
      <c r="T111" s="48"/>
    </row>
    <row r="112" spans="1:20" s="47" customFormat="1" ht="15" thickBot="1">
      <c r="A112" s="1201" t="s">
        <v>183</v>
      </c>
      <c r="B112" s="1027"/>
      <c r="C112" s="1027"/>
      <c r="D112" s="1027"/>
      <c r="E112" s="1027"/>
      <c r="F112" s="1027"/>
      <c r="G112" s="1202">
        <f>G111/G110</f>
        <v>1</v>
      </c>
      <c r="H112" s="1027"/>
      <c r="I112" s="1027"/>
      <c r="J112" s="1027"/>
      <c r="K112" s="1027"/>
      <c r="L112" s="1027"/>
      <c r="M112" s="1028">
        <f>M111/M110</f>
        <v>1</v>
      </c>
      <c r="N112" s="301"/>
      <c r="O112" s="301"/>
      <c r="P112" s="301"/>
      <c r="Q112" s="301"/>
      <c r="R112" s="308">
        <f>R111/R110</f>
        <v>1</v>
      </c>
      <c r="S112" s="49"/>
      <c r="T112" s="48"/>
    </row>
    <row r="113" spans="1:20" s="47" customFormat="1" ht="14.25">
      <c r="A113" s="1203" t="s">
        <v>580</v>
      </c>
      <c r="B113" s="438"/>
      <c r="C113" s="438"/>
      <c r="D113" s="438"/>
      <c r="E113" s="438"/>
      <c r="F113" s="438"/>
      <c r="G113" s="438"/>
      <c r="H113" s="438"/>
      <c r="I113" s="438"/>
      <c r="J113" s="438"/>
      <c r="K113" s="438">
        <v>262938</v>
      </c>
      <c r="L113" s="438"/>
      <c r="M113" s="438"/>
      <c r="N113" s="438"/>
      <c r="O113" s="438"/>
      <c r="P113" s="438"/>
      <c r="Q113" s="898"/>
      <c r="R113" s="899">
        <f>SUM(B113:Q113)</f>
        <v>262938</v>
      </c>
      <c r="S113" s="49"/>
      <c r="T113" s="48"/>
    </row>
    <row r="114" spans="1:20" s="47" customFormat="1" ht="14.25">
      <c r="A114" s="811" t="s">
        <v>86</v>
      </c>
      <c r="B114" s="439"/>
      <c r="C114" s="439"/>
      <c r="D114" s="439"/>
      <c r="E114" s="439"/>
      <c r="F114" s="439"/>
      <c r="G114" s="439"/>
      <c r="H114" s="439"/>
      <c r="I114" s="439"/>
      <c r="J114" s="439">
        <v>762</v>
      </c>
      <c r="K114" s="439">
        <v>281718</v>
      </c>
      <c r="L114" s="439"/>
      <c r="M114" s="439"/>
      <c r="N114" s="439"/>
      <c r="O114" s="439"/>
      <c r="P114" s="439"/>
      <c r="Q114" s="156"/>
      <c r="R114" s="147">
        <f>SUM(B114:Q114)</f>
        <v>282480</v>
      </c>
      <c r="S114" s="49"/>
      <c r="T114" s="48"/>
    </row>
    <row r="115" spans="1:20" s="47" customFormat="1" ht="14.25">
      <c r="A115" s="811" t="s">
        <v>182</v>
      </c>
      <c r="B115" s="439"/>
      <c r="C115" s="439"/>
      <c r="D115" s="439"/>
      <c r="E115" s="439"/>
      <c r="F115" s="439"/>
      <c r="G115" s="439"/>
      <c r="H115" s="439"/>
      <c r="I115" s="439"/>
      <c r="J115" s="439">
        <v>750</v>
      </c>
      <c r="K115" s="439">
        <v>82931</v>
      </c>
      <c r="L115" s="439"/>
      <c r="M115" s="439"/>
      <c r="N115" s="439"/>
      <c r="O115" s="439"/>
      <c r="P115" s="439"/>
      <c r="Q115" s="156"/>
      <c r="R115" s="147">
        <f>SUM(B115:Q115)</f>
        <v>83681</v>
      </c>
      <c r="S115" s="49"/>
      <c r="T115" s="48"/>
    </row>
    <row r="116" spans="1:20" s="47" customFormat="1" ht="14.25">
      <c r="A116" s="673" t="s">
        <v>183</v>
      </c>
      <c r="B116" s="300"/>
      <c r="C116" s="439"/>
      <c r="D116" s="439"/>
      <c r="E116" s="439"/>
      <c r="F116" s="439"/>
      <c r="G116" s="439"/>
      <c r="H116" s="439"/>
      <c r="I116" s="439"/>
      <c r="J116" s="420">
        <f>J115/J114</f>
        <v>0.984251968503937</v>
      </c>
      <c r="K116" s="300">
        <f>K115/K114</f>
        <v>0.2943759362199079</v>
      </c>
      <c r="L116" s="300"/>
      <c r="M116" s="439"/>
      <c r="N116" s="439"/>
      <c r="O116" s="439"/>
      <c r="P116" s="439"/>
      <c r="Q116" s="156"/>
      <c r="R116" s="398">
        <f>R115/R114</f>
        <v>0.29623690172755596</v>
      </c>
      <c r="S116" s="49"/>
      <c r="T116" s="48"/>
    </row>
    <row r="117" spans="1:20" s="47" customFormat="1" ht="14.25">
      <c r="A117" s="672" t="s">
        <v>641</v>
      </c>
      <c r="B117" s="451"/>
      <c r="C117" s="451"/>
      <c r="D117" s="451"/>
      <c r="E117" s="451"/>
      <c r="F117" s="451"/>
      <c r="G117" s="451"/>
      <c r="H117" s="451"/>
      <c r="I117" s="451"/>
      <c r="J117" s="451"/>
      <c r="K117" s="451">
        <v>79317</v>
      </c>
      <c r="L117" s="451"/>
      <c r="M117" s="451"/>
      <c r="N117" s="451"/>
      <c r="O117" s="451"/>
      <c r="P117" s="451"/>
      <c r="Q117" s="451"/>
      <c r="R117" s="147">
        <f>SUM(B117:Q117)</f>
        <v>79317</v>
      </c>
      <c r="S117" s="49"/>
      <c r="T117" s="48"/>
    </row>
    <row r="118" spans="1:20" s="47" customFormat="1" ht="14.25">
      <c r="A118" s="673" t="s">
        <v>86</v>
      </c>
      <c r="B118" s="439"/>
      <c r="C118" s="439"/>
      <c r="D118" s="439"/>
      <c r="E118" s="439"/>
      <c r="F118" s="439"/>
      <c r="G118" s="439"/>
      <c r="H118" s="439"/>
      <c r="I118" s="439"/>
      <c r="J118" s="439"/>
      <c r="K118" s="439">
        <v>3925</v>
      </c>
      <c r="L118" s="439">
        <v>81847</v>
      </c>
      <c r="M118" s="439"/>
      <c r="N118" s="439"/>
      <c r="O118" s="439"/>
      <c r="P118" s="439"/>
      <c r="Q118" s="439"/>
      <c r="R118" s="440">
        <f>SUM(B118:Q118)</f>
        <v>85772</v>
      </c>
      <c r="S118" s="49"/>
      <c r="T118" s="48"/>
    </row>
    <row r="119" spans="1:20" s="47" customFormat="1" ht="14.25">
      <c r="A119" s="673" t="s">
        <v>182</v>
      </c>
      <c r="B119" s="439"/>
      <c r="C119" s="439"/>
      <c r="D119" s="439"/>
      <c r="E119" s="439"/>
      <c r="F119" s="439"/>
      <c r="G119" s="439"/>
      <c r="H119" s="439"/>
      <c r="I119" s="439"/>
      <c r="J119" s="439"/>
      <c r="K119" s="439">
        <v>3844</v>
      </c>
      <c r="L119" s="439">
        <v>81847</v>
      </c>
      <c r="M119" s="439"/>
      <c r="N119" s="439"/>
      <c r="O119" s="439"/>
      <c r="P119" s="439"/>
      <c r="Q119" s="156"/>
      <c r="R119" s="440">
        <f>SUM(B119:Q119)</f>
        <v>85691</v>
      </c>
      <c r="S119" s="49"/>
      <c r="T119" s="48"/>
    </row>
    <row r="120" spans="1:20" s="47" customFormat="1" ht="14.25">
      <c r="A120" s="673" t="s">
        <v>183</v>
      </c>
      <c r="B120" s="439"/>
      <c r="C120" s="439"/>
      <c r="D120" s="300"/>
      <c r="E120" s="300"/>
      <c r="F120" s="300"/>
      <c r="G120" s="420"/>
      <c r="H120" s="300"/>
      <c r="I120" s="300"/>
      <c r="J120" s="300"/>
      <c r="K120" s="300">
        <f>K119/K118</f>
        <v>0.9793630573248407</v>
      </c>
      <c r="L120" s="300">
        <f>L119/L118</f>
        <v>1</v>
      </c>
      <c r="M120" s="300"/>
      <c r="N120" s="300"/>
      <c r="O120" s="300"/>
      <c r="P120" s="300"/>
      <c r="Q120" s="300"/>
      <c r="R120" s="278">
        <f>R119/R118</f>
        <v>0.9990556358718463</v>
      </c>
      <c r="S120" s="49"/>
      <c r="T120" s="48"/>
    </row>
    <row r="121" spans="1:20" s="47" customFormat="1" ht="14.25">
      <c r="A121" s="672" t="s">
        <v>608</v>
      </c>
      <c r="B121" s="451"/>
      <c r="C121" s="451"/>
      <c r="D121" s="451">
        <v>1000</v>
      </c>
      <c r="E121" s="451"/>
      <c r="F121" s="451"/>
      <c r="G121" s="451">
        <v>39500</v>
      </c>
      <c r="H121" s="451"/>
      <c r="I121" s="451"/>
      <c r="J121" s="451"/>
      <c r="K121" s="451">
        <v>110529</v>
      </c>
      <c r="L121" s="451"/>
      <c r="M121" s="451"/>
      <c r="N121" s="451"/>
      <c r="O121" s="451"/>
      <c r="P121" s="451"/>
      <c r="Q121" s="155"/>
      <c r="R121" s="147">
        <f>SUM(B121:Q121)</f>
        <v>151029</v>
      </c>
      <c r="S121" s="49"/>
      <c r="T121" s="48"/>
    </row>
    <row r="122" spans="1:20" s="47" customFormat="1" ht="14.25">
      <c r="A122" s="673" t="s">
        <v>86</v>
      </c>
      <c r="B122" s="439"/>
      <c r="C122" s="439"/>
      <c r="D122" s="439">
        <v>1000</v>
      </c>
      <c r="E122" s="439"/>
      <c r="F122" s="439"/>
      <c r="G122" s="439">
        <v>39500</v>
      </c>
      <c r="H122" s="439"/>
      <c r="I122" s="439"/>
      <c r="J122" s="439"/>
      <c r="K122" s="439">
        <v>139600</v>
      </c>
      <c r="L122" s="439"/>
      <c r="M122" s="439"/>
      <c r="N122" s="439"/>
      <c r="O122" s="439"/>
      <c r="P122" s="439"/>
      <c r="Q122" s="156"/>
      <c r="R122" s="147">
        <f>SUM(B122:Q122)</f>
        <v>180100</v>
      </c>
      <c r="S122" s="49"/>
      <c r="T122" s="48"/>
    </row>
    <row r="123" spans="1:20" s="47" customFormat="1" ht="14.25">
      <c r="A123" s="673" t="s">
        <v>182</v>
      </c>
      <c r="B123" s="439"/>
      <c r="C123" s="439"/>
      <c r="D123" s="439">
        <v>471</v>
      </c>
      <c r="E123" s="439"/>
      <c r="F123" s="439"/>
      <c r="G123" s="439">
        <v>39500</v>
      </c>
      <c r="H123" s="439"/>
      <c r="I123" s="439"/>
      <c r="J123" s="439"/>
      <c r="K123" s="439">
        <v>137688</v>
      </c>
      <c r="L123" s="439"/>
      <c r="M123" s="439"/>
      <c r="N123" s="439"/>
      <c r="O123" s="439"/>
      <c r="P123" s="439"/>
      <c r="Q123" s="156"/>
      <c r="R123" s="147">
        <f>SUM(B123:Q123)</f>
        <v>177659</v>
      </c>
      <c r="S123" s="49"/>
      <c r="T123" s="48"/>
    </row>
    <row r="124" spans="1:20" s="47" customFormat="1" ht="14.25">
      <c r="A124" s="673" t="s">
        <v>183</v>
      </c>
      <c r="B124" s="439"/>
      <c r="C124" s="439"/>
      <c r="D124" s="420">
        <f>D123/D122</f>
        <v>0.471</v>
      </c>
      <c r="E124" s="420"/>
      <c r="F124" s="420"/>
      <c r="G124" s="420">
        <f>G123/G122</f>
        <v>1</v>
      </c>
      <c r="H124" s="420"/>
      <c r="I124" s="420"/>
      <c r="J124" s="420"/>
      <c r="K124" s="420">
        <f>K123/K122</f>
        <v>0.9863037249283667</v>
      </c>
      <c r="L124" s="420"/>
      <c r="M124" s="420"/>
      <c r="N124" s="420"/>
      <c r="O124" s="420"/>
      <c r="P124" s="420"/>
      <c r="Q124" s="420"/>
      <c r="R124" s="678">
        <f>R123/R122</f>
        <v>0.986446418656302</v>
      </c>
      <c r="S124" s="49"/>
      <c r="T124" s="48"/>
    </row>
    <row r="125" spans="1:20" s="47" customFormat="1" ht="14.25">
      <c r="A125" s="674" t="s">
        <v>644</v>
      </c>
      <c r="B125" s="439"/>
      <c r="C125" s="439"/>
      <c r="D125" s="439"/>
      <c r="E125" s="439"/>
      <c r="F125" s="439"/>
      <c r="G125" s="439"/>
      <c r="H125" s="439"/>
      <c r="I125" s="439"/>
      <c r="J125" s="439">
        <v>5000</v>
      </c>
      <c r="K125" s="439"/>
      <c r="L125" s="439"/>
      <c r="M125" s="439"/>
      <c r="N125" s="439"/>
      <c r="O125" s="439"/>
      <c r="P125" s="439"/>
      <c r="Q125" s="156"/>
      <c r="R125" s="147">
        <f aca="true" t="shared" si="1" ref="R125:R135">SUM(B125:Q125)</f>
        <v>5000</v>
      </c>
      <c r="S125" s="49"/>
      <c r="T125" s="48"/>
    </row>
    <row r="126" spans="1:20" s="47" customFormat="1" ht="14.25">
      <c r="A126" s="812" t="s">
        <v>86</v>
      </c>
      <c r="B126" s="439"/>
      <c r="C126" s="439"/>
      <c r="D126" s="439"/>
      <c r="E126" s="439"/>
      <c r="F126" s="439"/>
      <c r="G126" s="439"/>
      <c r="H126" s="439"/>
      <c r="I126" s="439"/>
      <c r="J126" s="439">
        <v>5000</v>
      </c>
      <c r="K126" s="439"/>
      <c r="L126" s="439"/>
      <c r="M126" s="439"/>
      <c r="N126" s="439"/>
      <c r="O126" s="439"/>
      <c r="P126" s="439"/>
      <c r="Q126" s="156"/>
      <c r="R126" s="147">
        <f t="shared" si="1"/>
        <v>5000</v>
      </c>
      <c r="S126" s="49"/>
      <c r="T126" s="48"/>
    </row>
    <row r="127" spans="1:20" s="47" customFormat="1" ht="14.25">
      <c r="A127" s="812" t="s">
        <v>182</v>
      </c>
      <c r="B127" s="439"/>
      <c r="C127" s="439"/>
      <c r="D127" s="439"/>
      <c r="E127" s="439"/>
      <c r="F127" s="439"/>
      <c r="G127" s="439"/>
      <c r="H127" s="439"/>
      <c r="I127" s="439"/>
      <c r="J127" s="439">
        <v>0</v>
      </c>
      <c r="K127" s="439"/>
      <c r="L127" s="439"/>
      <c r="M127" s="439"/>
      <c r="N127" s="439"/>
      <c r="O127" s="439"/>
      <c r="P127" s="439"/>
      <c r="Q127" s="156"/>
      <c r="R127" s="147">
        <f t="shared" si="1"/>
        <v>0</v>
      </c>
      <c r="S127" s="49"/>
      <c r="T127" s="48"/>
    </row>
    <row r="128" spans="1:20" s="47" customFormat="1" ht="14.25">
      <c r="A128" s="812" t="s">
        <v>183</v>
      </c>
      <c r="B128" s="439"/>
      <c r="C128" s="439"/>
      <c r="D128" s="439"/>
      <c r="E128" s="439"/>
      <c r="F128" s="300"/>
      <c r="G128" s="439"/>
      <c r="H128" s="439"/>
      <c r="I128" s="439"/>
      <c r="J128" s="439">
        <v>0</v>
      </c>
      <c r="K128" s="439"/>
      <c r="L128" s="439"/>
      <c r="M128" s="439"/>
      <c r="N128" s="439"/>
      <c r="O128" s="439"/>
      <c r="P128" s="439"/>
      <c r="Q128" s="156"/>
      <c r="R128" s="147">
        <f t="shared" si="1"/>
        <v>0</v>
      </c>
      <c r="S128" s="49"/>
      <c r="T128" s="48"/>
    </row>
    <row r="129" spans="1:20" s="47" customFormat="1" ht="14.25">
      <c r="A129" s="674" t="s">
        <v>720</v>
      </c>
      <c r="B129" s="439"/>
      <c r="C129" s="439"/>
      <c r="D129" s="439">
        <v>72894</v>
      </c>
      <c r="E129" s="439"/>
      <c r="F129" s="439"/>
      <c r="G129" s="43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40">
        <f t="shared" si="1"/>
        <v>72894</v>
      </c>
      <c r="S129" s="49"/>
      <c r="T129" s="48"/>
    </row>
    <row r="130" spans="1:20" s="47" customFormat="1" ht="14.25">
      <c r="A130" s="812" t="s">
        <v>86</v>
      </c>
      <c r="B130" s="439">
        <v>21051</v>
      </c>
      <c r="C130" s="439">
        <v>5600</v>
      </c>
      <c r="D130" s="439">
        <v>46243</v>
      </c>
      <c r="E130" s="439"/>
      <c r="F130" s="439">
        <v>0</v>
      </c>
      <c r="G130" s="439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40">
        <f t="shared" si="1"/>
        <v>72894</v>
      </c>
      <c r="S130" s="49"/>
      <c r="T130" s="48"/>
    </row>
    <row r="131" spans="1:20" s="47" customFormat="1" ht="14.25">
      <c r="A131" s="812" t="s">
        <v>182</v>
      </c>
      <c r="B131" s="439">
        <v>2968</v>
      </c>
      <c r="C131" s="439">
        <v>521</v>
      </c>
      <c r="D131" s="439">
        <v>6315</v>
      </c>
      <c r="E131" s="439"/>
      <c r="F131" s="439">
        <v>0</v>
      </c>
      <c r="G131" s="439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  <c r="R131" s="440">
        <f t="shared" si="1"/>
        <v>9804</v>
      </c>
      <c r="S131" s="49"/>
      <c r="T131" s="48"/>
    </row>
    <row r="132" spans="1:20" s="47" customFormat="1" ht="14.25">
      <c r="A132" s="812" t="s">
        <v>183</v>
      </c>
      <c r="B132" s="420">
        <f>B131/B130</f>
        <v>0.14099092679682676</v>
      </c>
      <c r="C132" s="420">
        <f>C131/C130</f>
        <v>0.09303571428571429</v>
      </c>
      <c r="D132" s="420">
        <f>D131/D130</f>
        <v>0.13656120926410484</v>
      </c>
      <c r="E132" s="420"/>
      <c r="F132" s="420">
        <v>0</v>
      </c>
      <c r="G132" s="420"/>
      <c r="H132" s="420"/>
      <c r="I132" s="420"/>
      <c r="J132" s="420"/>
      <c r="K132" s="420"/>
      <c r="L132" s="420"/>
      <c r="M132" s="420"/>
      <c r="N132" s="420"/>
      <c r="O132" s="420"/>
      <c r="P132" s="420"/>
      <c r="Q132" s="420"/>
      <c r="R132" s="678">
        <f t="shared" si="1"/>
        <v>0.3705878503466459</v>
      </c>
      <c r="S132" s="49"/>
      <c r="T132" s="48"/>
    </row>
    <row r="133" spans="1:20" s="47" customFormat="1" ht="14.25">
      <c r="A133" s="674" t="s">
        <v>99</v>
      </c>
      <c r="B133" s="439"/>
      <c r="C133" s="439"/>
      <c r="D133" s="439"/>
      <c r="E133" s="439"/>
      <c r="F133" s="439"/>
      <c r="G133" s="439"/>
      <c r="H133" s="439"/>
      <c r="I133" s="439"/>
      <c r="J133" s="439"/>
      <c r="K133" s="439"/>
      <c r="L133" s="439"/>
      <c r="M133" s="439"/>
      <c r="N133" s="439"/>
      <c r="O133" s="439"/>
      <c r="P133" s="439"/>
      <c r="Q133" s="156"/>
      <c r="R133" s="147">
        <f t="shared" si="1"/>
        <v>0</v>
      </c>
      <c r="S133" s="49"/>
      <c r="T133" s="48"/>
    </row>
    <row r="134" spans="1:20" s="47" customFormat="1" ht="14.25">
      <c r="A134" s="673" t="s">
        <v>86</v>
      </c>
      <c r="B134" s="439"/>
      <c r="C134" s="439"/>
      <c r="D134" s="439"/>
      <c r="E134" s="439">
        <v>2765</v>
      </c>
      <c r="F134" s="439"/>
      <c r="G134" s="439"/>
      <c r="H134" s="439"/>
      <c r="I134" s="439"/>
      <c r="J134" s="439"/>
      <c r="K134" s="439"/>
      <c r="L134" s="439"/>
      <c r="M134" s="439"/>
      <c r="N134" s="439"/>
      <c r="O134" s="439"/>
      <c r="P134" s="439"/>
      <c r="Q134" s="156"/>
      <c r="R134" s="147">
        <f t="shared" si="1"/>
        <v>2765</v>
      </c>
      <c r="S134" s="49"/>
      <c r="T134" s="48"/>
    </row>
    <row r="135" spans="1:20" s="47" customFormat="1" ht="14.25">
      <c r="A135" s="673" t="s">
        <v>182</v>
      </c>
      <c r="B135" s="439"/>
      <c r="C135" s="439"/>
      <c r="D135" s="439"/>
      <c r="E135" s="439">
        <v>2765</v>
      </c>
      <c r="F135" s="439"/>
      <c r="G135" s="439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147">
        <f t="shared" si="1"/>
        <v>2765</v>
      </c>
      <c r="S135" s="49"/>
      <c r="T135" s="48"/>
    </row>
    <row r="136" spans="1:20" s="47" customFormat="1" ht="14.25">
      <c r="A136" s="673" t="s">
        <v>183</v>
      </c>
      <c r="B136" s="439"/>
      <c r="C136" s="439"/>
      <c r="D136" s="439"/>
      <c r="E136" s="420">
        <f>E135/E134</f>
        <v>1</v>
      </c>
      <c r="F136" s="420"/>
      <c r="G136" s="420"/>
      <c r="H136" s="420"/>
      <c r="I136" s="420"/>
      <c r="J136" s="420"/>
      <c r="K136" s="420"/>
      <c r="L136" s="420"/>
      <c r="M136" s="420"/>
      <c r="N136" s="420"/>
      <c r="O136" s="420"/>
      <c r="P136" s="420"/>
      <c r="Q136" s="420"/>
      <c r="R136" s="678">
        <f>R135/R134</f>
        <v>1</v>
      </c>
      <c r="S136" s="49"/>
      <c r="T136" s="48"/>
    </row>
    <row r="137" spans="1:20" s="47" customFormat="1" ht="14.25">
      <c r="A137" s="672" t="s">
        <v>609</v>
      </c>
      <c r="B137" s="451"/>
      <c r="C137" s="451"/>
      <c r="D137" s="451"/>
      <c r="E137" s="451">
        <v>21150</v>
      </c>
      <c r="F137" s="451">
        <v>1800</v>
      </c>
      <c r="G137" s="451"/>
      <c r="H137" s="451"/>
      <c r="I137" s="451"/>
      <c r="J137" s="451"/>
      <c r="K137" s="451"/>
      <c r="L137" s="451"/>
      <c r="M137" s="451"/>
      <c r="N137" s="451"/>
      <c r="O137" s="451"/>
      <c r="P137" s="451"/>
      <c r="Q137" s="155"/>
      <c r="R137" s="147">
        <f>SUM(B137:Q137)</f>
        <v>22950</v>
      </c>
      <c r="S137" s="49"/>
      <c r="T137" s="48"/>
    </row>
    <row r="138" spans="1:20" s="47" customFormat="1" ht="14.25">
      <c r="A138" s="673" t="s">
        <v>86</v>
      </c>
      <c r="B138" s="439"/>
      <c r="C138" s="439"/>
      <c r="D138" s="439"/>
      <c r="E138" s="439">
        <v>21150</v>
      </c>
      <c r="F138" s="439">
        <v>1800</v>
      </c>
      <c r="G138" s="439"/>
      <c r="H138" s="439"/>
      <c r="I138" s="439"/>
      <c r="J138" s="439"/>
      <c r="K138" s="439"/>
      <c r="L138" s="439"/>
      <c r="M138" s="439"/>
      <c r="N138" s="439"/>
      <c r="O138" s="439"/>
      <c r="P138" s="439"/>
      <c r="Q138" s="156"/>
      <c r="R138" s="147">
        <f>SUM(B138:Q138)</f>
        <v>22950</v>
      </c>
      <c r="S138" s="49"/>
      <c r="T138" s="48"/>
    </row>
    <row r="139" spans="1:20" s="47" customFormat="1" ht="14.25">
      <c r="A139" s="811" t="s">
        <v>182</v>
      </c>
      <c r="B139" s="443"/>
      <c r="C139" s="443"/>
      <c r="D139" s="443">
        <v>42</v>
      </c>
      <c r="E139" s="443">
        <v>16710</v>
      </c>
      <c r="F139" s="443">
        <v>1607</v>
      </c>
      <c r="G139" s="443"/>
      <c r="H139" s="443"/>
      <c r="I139" s="443"/>
      <c r="J139" s="443"/>
      <c r="K139" s="443"/>
      <c r="L139" s="443"/>
      <c r="M139" s="443"/>
      <c r="N139" s="443"/>
      <c r="O139" s="443"/>
      <c r="P139" s="443"/>
      <c r="Q139" s="443"/>
      <c r="R139" s="440">
        <f>SUM(B139:Q139)</f>
        <v>18359</v>
      </c>
      <c r="S139" s="49"/>
      <c r="T139" s="48"/>
    </row>
    <row r="140" spans="1:20" s="47" customFormat="1" ht="14.25">
      <c r="A140" s="673" t="s">
        <v>183</v>
      </c>
      <c r="B140" s="439"/>
      <c r="C140" s="439"/>
      <c r="D140" s="300"/>
      <c r="E140" s="420">
        <f>E139/E138</f>
        <v>0.7900709219858156</v>
      </c>
      <c r="F140" s="420">
        <f>F139/F138</f>
        <v>0.8927777777777778</v>
      </c>
      <c r="G140" s="439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278">
        <f>R139/R138</f>
        <v>0.7999564270152505</v>
      </c>
      <c r="S140" s="49"/>
      <c r="T140" s="48"/>
    </row>
    <row r="141" spans="1:20" s="47" customFormat="1" ht="14.25">
      <c r="A141" s="676" t="s">
        <v>581</v>
      </c>
      <c r="B141" s="449"/>
      <c r="C141" s="449"/>
      <c r="D141" s="449"/>
      <c r="E141" s="449"/>
      <c r="F141" s="449"/>
      <c r="G141" s="449"/>
      <c r="H141" s="449">
        <v>76263</v>
      </c>
      <c r="I141" s="449"/>
      <c r="J141" s="449"/>
      <c r="K141" s="449"/>
      <c r="L141" s="449"/>
      <c r="M141" s="449"/>
      <c r="N141" s="449">
        <v>324459</v>
      </c>
      <c r="O141" s="449"/>
      <c r="P141" s="449"/>
      <c r="Q141" s="158"/>
      <c r="R141" s="147">
        <f>SUM(B141:Q141)</f>
        <v>400722</v>
      </c>
      <c r="S141" s="49"/>
      <c r="T141" s="48"/>
    </row>
    <row r="142" spans="1:20" s="47" customFormat="1" ht="14.25">
      <c r="A142" s="673" t="s">
        <v>86</v>
      </c>
      <c r="B142" s="443"/>
      <c r="C142" s="443"/>
      <c r="D142" s="443"/>
      <c r="E142" s="443"/>
      <c r="F142" s="443"/>
      <c r="G142" s="443"/>
      <c r="H142" s="443">
        <v>17849</v>
      </c>
      <c r="I142" s="443"/>
      <c r="J142" s="443"/>
      <c r="K142" s="443"/>
      <c r="L142" s="443"/>
      <c r="M142" s="443"/>
      <c r="N142" s="443">
        <v>161842</v>
      </c>
      <c r="O142" s="443"/>
      <c r="P142" s="443"/>
      <c r="Q142" s="157"/>
      <c r="R142" s="147">
        <f>SUM(B142:Q142)</f>
        <v>179691</v>
      </c>
      <c r="S142" s="49"/>
      <c r="T142" s="48"/>
    </row>
    <row r="143" spans="1:20" s="47" customFormat="1" ht="14.25">
      <c r="A143" s="673" t="s">
        <v>182</v>
      </c>
      <c r="B143" s="443"/>
      <c r="C143" s="443"/>
      <c r="D143" s="443"/>
      <c r="E143" s="443"/>
      <c r="F143" s="443"/>
      <c r="G143" s="443"/>
      <c r="H143" s="443">
        <v>0</v>
      </c>
      <c r="I143" s="443"/>
      <c r="J143" s="443"/>
      <c r="K143" s="443"/>
      <c r="L143" s="443"/>
      <c r="M143" s="443"/>
      <c r="N143" s="443">
        <v>0</v>
      </c>
      <c r="O143" s="443"/>
      <c r="P143" s="443"/>
      <c r="Q143" s="157"/>
      <c r="R143" s="147">
        <f>SUM(B143:Q143)</f>
        <v>0</v>
      </c>
      <c r="S143" s="49"/>
      <c r="T143" s="48"/>
    </row>
    <row r="144" spans="1:20" s="47" customFormat="1" ht="15" thickBot="1">
      <c r="A144" s="1020" t="s">
        <v>183</v>
      </c>
      <c r="B144" s="1027"/>
      <c r="C144" s="1027"/>
      <c r="D144" s="1027"/>
      <c r="E144" s="1027"/>
      <c r="F144" s="1027"/>
      <c r="G144" s="1027"/>
      <c r="H144" s="1027"/>
      <c r="I144" s="1027"/>
      <c r="J144" s="1027"/>
      <c r="K144" s="1027"/>
      <c r="L144" s="1027"/>
      <c r="M144" s="1027"/>
      <c r="N144" s="1027"/>
      <c r="O144" s="1027"/>
      <c r="P144" s="1027"/>
      <c r="Q144" s="1027"/>
      <c r="R144" s="1204"/>
      <c r="S144" s="49"/>
      <c r="T144" s="48"/>
    </row>
    <row r="145" spans="1:21" s="2" customFormat="1" ht="15">
      <c r="A145" s="815" t="s">
        <v>571</v>
      </c>
      <c r="B145" s="816">
        <f aca="true" t="shared" si="2" ref="B145:R145">B6+B11+B16+B24+B34+B39+B43+B47+B51+B56+B61+B66+B70+B74+B79+B84+B89+B93+B97+B101+B105+B109+B113+B117+B121+B125+B129+B133+B137+B141+B20</f>
        <v>52424</v>
      </c>
      <c r="C145" s="816">
        <f t="shared" si="2"/>
        <v>12321</v>
      </c>
      <c r="D145" s="816">
        <f t="shared" si="2"/>
        <v>511630</v>
      </c>
      <c r="E145" s="816">
        <f t="shared" si="2"/>
        <v>21150</v>
      </c>
      <c r="F145" s="816">
        <f t="shared" si="2"/>
        <v>85060</v>
      </c>
      <c r="G145" s="816">
        <f t="shared" si="2"/>
        <v>136579</v>
      </c>
      <c r="H145" s="816">
        <f t="shared" si="2"/>
        <v>76263</v>
      </c>
      <c r="I145" s="816">
        <f t="shared" si="2"/>
        <v>0</v>
      </c>
      <c r="J145" s="816">
        <f t="shared" si="2"/>
        <v>3160833</v>
      </c>
      <c r="K145" s="816">
        <f t="shared" si="2"/>
        <v>629019</v>
      </c>
      <c r="L145" s="816">
        <f t="shared" si="2"/>
        <v>3000</v>
      </c>
      <c r="M145" s="816">
        <f t="shared" si="2"/>
        <v>16555</v>
      </c>
      <c r="N145" s="816">
        <f t="shared" si="2"/>
        <v>324459</v>
      </c>
      <c r="O145" s="816">
        <f t="shared" si="2"/>
        <v>1943710</v>
      </c>
      <c r="P145" s="816">
        <f t="shared" si="2"/>
        <v>38550</v>
      </c>
      <c r="Q145" s="816">
        <f t="shared" si="2"/>
        <v>0</v>
      </c>
      <c r="R145" s="1195">
        <f t="shared" si="2"/>
        <v>7011553</v>
      </c>
      <c r="S145" s="8"/>
      <c r="T145" s="8"/>
      <c r="U145" s="8"/>
    </row>
    <row r="146" spans="1:21" s="2" customFormat="1" ht="15">
      <c r="A146" s="122" t="s">
        <v>86</v>
      </c>
      <c r="B146" s="123">
        <f aca="true" t="shared" si="3" ref="B146:R146">B7+B12+B17+B21+B25+B30+B35+B40+B44+B48+B52+B57+B62+B67+B71+B75+B80+B85+B90+B94+B98+B102+B106+B110+B114+B118+B122+B126+B130+B134+B138+B142</f>
        <v>83610</v>
      </c>
      <c r="C146" s="123">
        <f t="shared" si="3"/>
        <v>19362</v>
      </c>
      <c r="D146" s="123">
        <f t="shared" si="3"/>
        <v>546303</v>
      </c>
      <c r="E146" s="123">
        <f t="shared" si="3"/>
        <v>23915</v>
      </c>
      <c r="F146" s="123">
        <f t="shared" si="3"/>
        <v>96925</v>
      </c>
      <c r="G146" s="123">
        <f t="shared" si="3"/>
        <v>251293</v>
      </c>
      <c r="H146" s="123">
        <f t="shared" si="3"/>
        <v>17849</v>
      </c>
      <c r="I146" s="123">
        <f t="shared" si="3"/>
        <v>0</v>
      </c>
      <c r="J146" s="123">
        <f t="shared" si="3"/>
        <v>3345425</v>
      </c>
      <c r="K146" s="123">
        <f t="shared" si="3"/>
        <v>613768</v>
      </c>
      <c r="L146" s="123">
        <f t="shared" si="3"/>
        <v>84847</v>
      </c>
      <c r="M146" s="123">
        <f t="shared" si="3"/>
        <v>23164</v>
      </c>
      <c r="N146" s="123">
        <f t="shared" si="3"/>
        <v>161842</v>
      </c>
      <c r="O146" s="123">
        <f t="shared" si="3"/>
        <v>1987227</v>
      </c>
      <c r="P146" s="123">
        <f t="shared" si="3"/>
        <v>87454</v>
      </c>
      <c r="Q146" s="123">
        <f t="shared" si="3"/>
        <v>0</v>
      </c>
      <c r="R146" s="1196">
        <f t="shared" si="3"/>
        <v>7342984</v>
      </c>
      <c r="S146" s="8"/>
      <c r="T146" s="8"/>
      <c r="U146" s="8"/>
    </row>
    <row r="147" spans="1:21" s="2" customFormat="1" ht="15">
      <c r="A147" s="122" t="s">
        <v>182</v>
      </c>
      <c r="B147" s="1010">
        <f aca="true" t="shared" si="4" ref="B147:R147">B8+B13+B18+B22+B26+B31+B36+B41+B45+B49+B53+B58+B63+B68+B72+B76+B81+B86+B91+B95+B99+B103+B107+B111+B115+B119+B123+B127+B131+B135+B139+B143</f>
        <v>53313</v>
      </c>
      <c r="C147" s="1010">
        <f t="shared" si="4"/>
        <v>11315</v>
      </c>
      <c r="D147" s="1010">
        <f t="shared" si="4"/>
        <v>401377</v>
      </c>
      <c r="E147" s="1010">
        <f t="shared" si="4"/>
        <v>19475</v>
      </c>
      <c r="F147" s="1010">
        <f t="shared" si="4"/>
        <v>96239</v>
      </c>
      <c r="G147" s="1010">
        <f t="shared" si="4"/>
        <v>226700</v>
      </c>
      <c r="H147" s="1010">
        <f t="shared" si="4"/>
        <v>0</v>
      </c>
      <c r="I147" s="1010">
        <f t="shared" si="4"/>
        <v>0</v>
      </c>
      <c r="J147" s="1010">
        <f t="shared" si="4"/>
        <v>363904</v>
      </c>
      <c r="K147" s="1010">
        <f t="shared" si="4"/>
        <v>362028</v>
      </c>
      <c r="L147" s="1010">
        <f t="shared" si="4"/>
        <v>84847</v>
      </c>
      <c r="M147" s="1010">
        <f t="shared" si="4"/>
        <v>11555</v>
      </c>
      <c r="N147" s="1010">
        <f t="shared" si="4"/>
        <v>0</v>
      </c>
      <c r="O147" s="1010">
        <f t="shared" si="4"/>
        <v>1902816</v>
      </c>
      <c r="P147" s="1010">
        <f t="shared" si="4"/>
        <v>45035</v>
      </c>
      <c r="Q147" s="1010">
        <f t="shared" si="4"/>
        <v>0</v>
      </c>
      <c r="R147" s="1197">
        <f t="shared" si="4"/>
        <v>3578604</v>
      </c>
      <c r="S147" s="8"/>
      <c r="T147" s="8"/>
      <c r="U147" s="8"/>
    </row>
    <row r="148" spans="1:19" s="2" customFormat="1" ht="15">
      <c r="A148" s="450" t="s">
        <v>81</v>
      </c>
      <c r="B148" s="1011">
        <f>SUM(B82+B77+B64+B59+B54+B37+B27+B14+B9+B87)</f>
        <v>23975</v>
      </c>
      <c r="C148" s="1011">
        <f aca="true" t="shared" si="5" ref="C148:R148">SUM(C82+C77+C64+C59+C54+C37+C27+C14+C9+C87)</f>
        <v>4675</v>
      </c>
      <c r="D148" s="1011">
        <f t="shared" si="5"/>
        <v>183850</v>
      </c>
      <c r="E148" s="1011">
        <f t="shared" si="5"/>
        <v>0</v>
      </c>
      <c r="F148" s="1011">
        <f t="shared" si="5"/>
        <v>21658</v>
      </c>
      <c r="G148" s="1011">
        <f t="shared" si="5"/>
        <v>99216</v>
      </c>
      <c r="H148" s="1011">
        <f t="shared" si="5"/>
        <v>0</v>
      </c>
      <c r="I148" s="1011">
        <f t="shared" si="5"/>
        <v>0</v>
      </c>
      <c r="J148" s="1011">
        <f t="shared" si="5"/>
        <v>31317</v>
      </c>
      <c r="K148" s="1011">
        <f t="shared" si="5"/>
        <v>62783</v>
      </c>
      <c r="L148" s="1011">
        <f t="shared" si="5"/>
        <v>0</v>
      </c>
      <c r="M148" s="1011">
        <f t="shared" si="5"/>
        <v>0</v>
      </c>
      <c r="N148" s="1011">
        <f t="shared" si="5"/>
        <v>0</v>
      </c>
      <c r="O148" s="1011">
        <f t="shared" si="5"/>
        <v>1048339</v>
      </c>
      <c r="P148" s="1011">
        <f t="shared" si="5"/>
        <v>45035</v>
      </c>
      <c r="Q148" s="1011">
        <f t="shared" si="5"/>
        <v>0</v>
      </c>
      <c r="R148" s="1012">
        <f t="shared" si="5"/>
        <v>1520848</v>
      </c>
      <c r="S148" s="397"/>
    </row>
    <row r="149" spans="1:19" s="2" customFormat="1" ht="15">
      <c r="A149" s="384" t="s">
        <v>260</v>
      </c>
      <c r="B149" s="396">
        <f>B147-B148</f>
        <v>29338</v>
      </c>
      <c r="C149" s="396">
        <f aca="true" t="shared" si="6" ref="C149:R149">C147-C148</f>
        <v>6640</v>
      </c>
      <c r="D149" s="396">
        <f t="shared" si="6"/>
        <v>217527</v>
      </c>
      <c r="E149" s="396">
        <f t="shared" si="6"/>
        <v>19475</v>
      </c>
      <c r="F149" s="396">
        <f t="shared" si="6"/>
        <v>74581</v>
      </c>
      <c r="G149" s="396">
        <f t="shared" si="6"/>
        <v>127484</v>
      </c>
      <c r="H149" s="396">
        <f t="shared" si="6"/>
        <v>0</v>
      </c>
      <c r="I149" s="396">
        <f t="shared" si="6"/>
        <v>0</v>
      </c>
      <c r="J149" s="396">
        <f t="shared" si="6"/>
        <v>332587</v>
      </c>
      <c r="K149" s="396">
        <f t="shared" si="6"/>
        <v>299245</v>
      </c>
      <c r="L149" s="396">
        <f t="shared" si="6"/>
        <v>84847</v>
      </c>
      <c r="M149" s="396">
        <f t="shared" si="6"/>
        <v>11555</v>
      </c>
      <c r="N149" s="396">
        <f t="shared" si="6"/>
        <v>0</v>
      </c>
      <c r="O149" s="396">
        <f t="shared" si="6"/>
        <v>854477</v>
      </c>
      <c r="P149" s="396">
        <f t="shared" si="6"/>
        <v>0</v>
      </c>
      <c r="Q149" s="396">
        <f t="shared" si="6"/>
        <v>0</v>
      </c>
      <c r="R149" s="487">
        <f t="shared" si="6"/>
        <v>2057756</v>
      </c>
      <c r="S149" s="8"/>
    </row>
    <row r="150" spans="1:18" ht="15.75" thickBot="1">
      <c r="A150" s="413" t="s">
        <v>183</v>
      </c>
      <c r="B150" s="414">
        <f>B147/B146</f>
        <v>0.6376390383925368</v>
      </c>
      <c r="C150" s="417">
        <f>C147/C146</f>
        <v>0.5843921082532796</v>
      </c>
      <c r="D150" s="897">
        <f>D147/D146</f>
        <v>0.7347149841754484</v>
      </c>
      <c r="E150" s="415">
        <f>E147/E146</f>
        <v>0.8143424628893999</v>
      </c>
      <c r="F150" s="414">
        <f aca="true" t="shared" si="7" ref="F150:R150">F147/F146</f>
        <v>0.9929223626515347</v>
      </c>
      <c r="G150" s="414">
        <f t="shared" si="7"/>
        <v>0.9021341621135487</v>
      </c>
      <c r="H150" s="415">
        <f t="shared" si="7"/>
        <v>0</v>
      </c>
      <c r="I150" s="417">
        <v>0</v>
      </c>
      <c r="J150" s="414">
        <f t="shared" si="7"/>
        <v>0.10877661283693402</v>
      </c>
      <c r="K150" s="414">
        <f t="shared" si="7"/>
        <v>0.5898450228750929</v>
      </c>
      <c r="L150" s="414">
        <v>0</v>
      </c>
      <c r="M150" s="414">
        <f t="shared" si="7"/>
        <v>0.49883439820410985</v>
      </c>
      <c r="N150" s="414">
        <f t="shared" si="7"/>
        <v>0</v>
      </c>
      <c r="O150" s="414">
        <f t="shared" si="7"/>
        <v>0.9575232220576713</v>
      </c>
      <c r="P150" s="414">
        <f t="shared" si="7"/>
        <v>0.5149564342397146</v>
      </c>
      <c r="Q150" s="417">
        <v>0</v>
      </c>
      <c r="R150" s="416">
        <f t="shared" si="7"/>
        <v>0.48735010181147065</v>
      </c>
    </row>
    <row r="154" ht="15">
      <c r="K154" s="895"/>
    </row>
    <row r="156" ht="15">
      <c r="K156" s="895"/>
    </row>
  </sheetData>
  <sheetProtection/>
  <mergeCells count="17">
    <mergeCell ref="R1:R4"/>
    <mergeCell ref="B2:I2"/>
    <mergeCell ref="B3:B4"/>
    <mergeCell ref="J2:N2"/>
    <mergeCell ref="C3:C4"/>
    <mergeCell ref="D3:D4"/>
    <mergeCell ref="E3:E4"/>
    <mergeCell ref="J3:J4"/>
    <mergeCell ref="K3:K4"/>
    <mergeCell ref="P2:P4"/>
    <mergeCell ref="Q2:Q4"/>
    <mergeCell ref="A1:A4"/>
    <mergeCell ref="B1:N1"/>
    <mergeCell ref="F3:I3"/>
    <mergeCell ref="O2:O4"/>
    <mergeCell ref="O1:Q1"/>
    <mergeCell ref="L3:N3"/>
  </mergeCells>
  <printOptions/>
  <pageMargins left="0.1968503937007874" right="0.15748031496062992" top="0.57" bottom="0.26" header="0.1968503937007874" footer="0.16"/>
  <pageSetup horizontalDpi="600" verticalDpi="600" orientation="landscape" paperSize="9" scale="85" r:id="rId1"/>
  <headerFooter>
    <oddHeader>&amp;C&amp;"Book Antiqua,Félkövér"&amp;11Keszthely Város Önkormányzata
2018. évi főbb kiadásai jogcím-csoportonként és feladatonként&amp;R&amp;"Book Antiqua,Félkövér"9. melléklet
ezer Ft</oddHeader>
    <oddFooter>&amp;C&amp;P</oddFooter>
  </headerFooter>
  <rowBreaks count="3" manualBreakCount="3">
    <brk id="42" max="255" man="1"/>
    <brk id="78" max="255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Karsay Erika</dc:creator>
  <cp:keywords/>
  <dc:description/>
  <cp:lastModifiedBy>KPH</cp:lastModifiedBy>
  <cp:lastPrinted>2019-04-12T10:59:00Z</cp:lastPrinted>
  <dcterms:created xsi:type="dcterms:W3CDTF">2011-12-13T08:40:14Z</dcterms:created>
  <dcterms:modified xsi:type="dcterms:W3CDTF">2019-04-12T11:01:20Z</dcterms:modified>
  <cp:category/>
  <cp:version/>
  <cp:contentType/>
  <cp:contentStatus/>
</cp:coreProperties>
</file>