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63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>
    <definedName name="_xlnm.Print_Titles" localSheetId="9">'10'!$1:$1</definedName>
    <definedName name="_xlnm.Print_Titles" localSheetId="10">'11'!$1:$1</definedName>
    <definedName name="_xlnm.Print_Titles" localSheetId="11">'12'!$1:$1</definedName>
    <definedName name="_xlnm.Print_Titles" localSheetId="12">'13'!$1:$1</definedName>
    <definedName name="_xlnm.Print_Titles" localSheetId="14">'15'!$2:$2</definedName>
    <definedName name="_xlnm.Print_Titles" localSheetId="15">'16'!$2:$4</definedName>
    <definedName name="_xlnm.Print_Titles" localSheetId="1">'2'!$1:$1</definedName>
    <definedName name="_xlnm.Print_Titles" localSheetId="4">'5'!$1:$5</definedName>
    <definedName name="_xlnm.Print_Titles" localSheetId="5">'6'!$1:$4</definedName>
    <definedName name="_xlnm.Print_Titles" localSheetId="7">'8'!$1:$5</definedName>
    <definedName name="_xlnm.Print_Titles" localSheetId="8">'9'!$1:$4</definedName>
    <definedName name="_xlnm.Print_Area" localSheetId="5">'6'!$A$1:$M$44</definedName>
    <definedName name="_xlnm.Print_Area" localSheetId="8">'9'!$A$1:$M$44</definedName>
  </definedNames>
  <calcPr fullCalcOnLoad="1"/>
</workbook>
</file>

<file path=xl/sharedStrings.xml><?xml version="1.0" encoding="utf-8"?>
<sst xmlns="http://schemas.openxmlformats.org/spreadsheetml/2006/main" count="993" uniqueCount="649">
  <si>
    <t>Személyi juttatások</t>
  </si>
  <si>
    <t>Összesen</t>
  </si>
  <si>
    <t>I. Működési bevételek</t>
  </si>
  <si>
    <t>II. Felhalmozási bevételek</t>
  </si>
  <si>
    <t>Cím</t>
  </si>
  <si>
    <t>Lét-szám-keret</t>
  </si>
  <si>
    <t>Állami támogatás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</si>
  <si>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</si>
  <si>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</si>
  <si>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</si>
  <si>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</si>
  <si>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</si>
  <si>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</si>
  <si>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II. Felhalmozási költségvetés</t>
  </si>
  <si>
    <t>Sor-szám</t>
  </si>
  <si>
    <t>Megnevezés</t>
  </si>
  <si>
    <t>Ellátottak pénzbeli juttatása</t>
  </si>
  <si>
    <t>Általános tartalék</t>
  </si>
  <si>
    <t>Működési céltartalék</t>
  </si>
  <si>
    <t>Fejlesztési céltartalék</t>
  </si>
  <si>
    <t>Költségvetési hiány külső finanszírozása:</t>
  </si>
  <si>
    <t xml:space="preserve">Finanszírozási bevételek </t>
  </si>
  <si>
    <t xml:space="preserve">Felhalmozási célú hitel felvétele </t>
  </si>
  <si>
    <t>Finanszírozási kiadások</t>
  </si>
  <si>
    <t>Összesen:</t>
  </si>
  <si>
    <t>Közhatalmi bevételek</t>
  </si>
  <si>
    <t>Gépjárműadó</t>
  </si>
  <si>
    <t>Bevételek</t>
  </si>
  <si>
    <t>Kiadások</t>
  </si>
  <si>
    <t>I. Működési célú bevételek</t>
  </si>
  <si>
    <t>I. Működési célú kiadások</t>
  </si>
  <si>
    <t>1. Személyi juttatások</t>
  </si>
  <si>
    <t>7. Működési tartalék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</si>
  <si>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</si>
  <si>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</si>
  <si>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</si>
  <si>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</si>
  <si>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</si>
  <si>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</si>
  <si>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</si>
  <si>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>3. Dologi kiadások</t>
  </si>
  <si>
    <t>Felhal-mozási célra</t>
  </si>
  <si>
    <t>Költségvetési szerv megnevezése</t>
  </si>
  <si>
    <t>Finanszírozási bevételek</t>
  </si>
  <si>
    <t>Bevételek összesen</t>
  </si>
  <si>
    <t>Egyéb működési kiadások</t>
  </si>
  <si>
    <t>Ellátot-tak pénz-beli jutta-tása</t>
  </si>
  <si>
    <t>Felhal-mozási tartalék</t>
  </si>
  <si>
    <t>Költségvetési kiadások</t>
  </si>
  <si>
    <t xml:space="preserve">Összesen </t>
  </si>
  <si>
    <t>Beruházás megnevezése</t>
  </si>
  <si>
    <t>Mozgás Háza beruházás részlet</t>
  </si>
  <si>
    <t>Önkormányzat összesen:</t>
  </si>
  <si>
    <t>Keszthely Város Önkormányzata:</t>
  </si>
  <si>
    <t>Költségvetési szervek</t>
  </si>
  <si>
    <t>Felújítás megnevezése</t>
  </si>
  <si>
    <t>Keszthely Város Önkormányzata</t>
  </si>
  <si>
    <t>Castrum Camping értéknövelő beruházás</t>
  </si>
  <si>
    <t>Bursa Hungarica</t>
  </si>
  <si>
    <t>Szent Erzsébet Alapítvány</t>
  </si>
  <si>
    <t>Keszthelyi Turisztikai Egyesület</t>
  </si>
  <si>
    <t xml:space="preserve">VÜZ Kft - Csik F. Tanuszoda </t>
  </si>
  <si>
    <t>Egyéb felhalmozási kiadások</t>
  </si>
  <si>
    <t>Része-sedések értéke-sítése</t>
  </si>
  <si>
    <t>Hiány belső finanszírozása:</t>
  </si>
  <si>
    <t>II. Felhalmozási  költségvetés</t>
  </si>
  <si>
    <r>
      <rPr>
        <b/>
        <sz val="10"/>
        <rFont val="Book Antiqua"/>
        <family val="1"/>
      </rPr>
      <t xml:space="preserve">Keszthely Város Önk. Egyesített Szociális Intézménye </t>
    </r>
    <r>
      <rPr>
        <sz val="10"/>
        <rFont val="Book Antiqua"/>
        <family val="1"/>
      </rPr>
      <t>eredeti ei.</t>
    </r>
  </si>
  <si>
    <t>ebből: kötelező feladat</t>
  </si>
  <si>
    <t>önként vállalt feladat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</si>
  <si>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</si>
  <si>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</si>
  <si>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</si>
  <si>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</si>
  <si>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</si>
  <si>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</si>
  <si>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Engedélyezett létszám:</t>
  </si>
  <si>
    <t>Működési bevételek összesen (A + D)</t>
  </si>
  <si>
    <t>Működési kiadások összesen (B + C)</t>
  </si>
  <si>
    <t>Beruházások</t>
  </si>
  <si>
    <t>Felhalmozási bevételek összesen (A + D)</t>
  </si>
  <si>
    <t>Felhalmozási kiadások összesen (B + C)</t>
  </si>
  <si>
    <t>Működési bevételek</t>
  </si>
  <si>
    <t xml:space="preserve">2. Munkaadókat terhelő járulékok </t>
  </si>
  <si>
    <t>6. Felhalmozási célú hitelek felvétele</t>
  </si>
  <si>
    <t>Gazdasági Ellátó Szervezet Keszthely</t>
  </si>
  <si>
    <t>Telekadó</t>
  </si>
  <si>
    <t>2. Felújítások</t>
  </si>
  <si>
    <t>Felhalmozási hiány (A-B) :</t>
  </si>
  <si>
    <t>Parkoló üz. 045170</t>
  </si>
  <si>
    <t>Önk.jogalkotás 011130</t>
  </si>
  <si>
    <t>Közvilágítás 064010</t>
  </si>
  <si>
    <t>Város-és község-gazd. szolg. (főép.) 066020</t>
  </si>
  <si>
    <t>Közcélú fogl. 041233</t>
  </si>
  <si>
    <t>Erdősítés 042220</t>
  </si>
  <si>
    <t>Tel.hull. kez. 051030</t>
  </si>
  <si>
    <t>Utak, üz. 045160</t>
  </si>
  <si>
    <t>Zöldter.kez. 066010</t>
  </si>
  <si>
    <t>Tartalékok 900070</t>
  </si>
  <si>
    <t>Ár- és belvíz-véd.tev. 047410</t>
  </si>
  <si>
    <t>Fogorvosi szakell. 072313</t>
  </si>
  <si>
    <t>Civil szerv. műk.tám. 084031</t>
  </si>
  <si>
    <t>Köztemető fennt., műk. 013320</t>
  </si>
  <si>
    <t>Út, autópálya építés ( 045120 )</t>
  </si>
  <si>
    <t>Felhalmozási célú bevételek összesen:</t>
  </si>
  <si>
    <t>eből: köt.feladat</t>
  </si>
  <si>
    <t>ebból: köt.feladat</t>
  </si>
  <si>
    <t>ebből: köt.feladat</t>
  </si>
  <si>
    <t>Kötelező feladatok</t>
  </si>
  <si>
    <t>Önként vállalt feladatok</t>
  </si>
  <si>
    <t>Kötelező feladat</t>
  </si>
  <si>
    <t>Önként vállalt feladat</t>
  </si>
  <si>
    <t xml:space="preserve">Működési bevételek </t>
  </si>
  <si>
    <t>ebből: Önkormányzat - 2 fő választott tisztségviselő</t>
  </si>
  <si>
    <t>Ellátottak pénzbeli jutt.</t>
  </si>
  <si>
    <t>Maradvány igénybevétele</t>
  </si>
  <si>
    <t xml:space="preserve">Kormányzati funkciók </t>
  </si>
  <si>
    <t xml:space="preserve">Munka-adókat terhelő járulékok </t>
  </si>
  <si>
    <t>Támogatás ÁHT-n belülre</t>
  </si>
  <si>
    <t>Támogatás ÁHT-n kivülre</t>
  </si>
  <si>
    <t>Beruházás</t>
  </si>
  <si>
    <t>Felújítás</t>
  </si>
  <si>
    <t>Tartalék</t>
  </si>
  <si>
    <t>3. Működési bevételek</t>
  </si>
  <si>
    <t xml:space="preserve">Építményadó </t>
  </si>
  <si>
    <t>Magánszemélyek kommunális adója</t>
  </si>
  <si>
    <t>Idegenforgalmi adó tartózkodás után</t>
  </si>
  <si>
    <t>Bírság, pótlék, közigazgatási bírság</t>
  </si>
  <si>
    <t>Önkormányzat működési támogatásai</t>
  </si>
  <si>
    <t>Helyi önkormányzatok kiegészítő támogatásai</t>
  </si>
  <si>
    <t>Települési önkormányzatok egyes köznevelési fel tám.</t>
  </si>
  <si>
    <t xml:space="preserve">Működési célú támogatások államháztartáson belülről </t>
  </si>
  <si>
    <t xml:space="preserve">Felhalmozási célú támogatások ÁHT-n belüről </t>
  </si>
  <si>
    <t>Ingatlan értékesítése</t>
  </si>
  <si>
    <t>Felhalmozási bevételek</t>
  </si>
  <si>
    <t>Működési célú átvett pénzeszközök</t>
  </si>
  <si>
    <t>Kölcsön visszatérülése</t>
  </si>
  <si>
    <t xml:space="preserve">Egyéb működési célú átvett pénzeszközök </t>
  </si>
  <si>
    <t xml:space="preserve">Felhalmozási célú átvett pénzeszközök </t>
  </si>
  <si>
    <t>Egyéb felhalmozási célú átvett pénzeszközök</t>
  </si>
  <si>
    <t>Munkaadókat terhelő járulékok és szociális hozzájárulási adó</t>
  </si>
  <si>
    <t>Kölcsön  nyújtása ÁHT-n kívülre</t>
  </si>
  <si>
    <t>Egyéb működési célú támogatások ÁHT-n kívülre</t>
  </si>
  <si>
    <t>Egyéb felhalmozási célú kiadások</t>
  </si>
  <si>
    <t>Kölcsön nyújtása ÁHT-n kívülre</t>
  </si>
  <si>
    <t>Egyéb felhalm. célú támogatások ÁHT-n kívülre</t>
  </si>
  <si>
    <t>Egyéb felhalm. célú támogatások ÁHT-n belülre</t>
  </si>
  <si>
    <t xml:space="preserve">Beruházások </t>
  </si>
  <si>
    <t xml:space="preserve">Felújítások </t>
  </si>
  <si>
    <t>Helyi önkormányzatok működésének általános támogatása</t>
  </si>
  <si>
    <t>Települési önkormányzatok kulturális feladatainak tám.</t>
  </si>
  <si>
    <t>Ingatlan értékesítés</t>
  </si>
  <si>
    <t xml:space="preserve">Felhalm. célú támog. ÁHT-n belülről </t>
  </si>
  <si>
    <t>IV. Hitelek felvétele</t>
  </si>
  <si>
    <t>Működési célú támog. ÁHT-n belülről</t>
  </si>
  <si>
    <t>Felhalm. célú támog. ÁHT-n belülről</t>
  </si>
  <si>
    <t>Felhalmozási célú átvett pénzeszközök</t>
  </si>
  <si>
    <t>III. Pénzforgalom nélk.bev.</t>
  </si>
  <si>
    <t>Műk. célú támogatások ÁHT-n belülről</t>
  </si>
  <si>
    <t>Egyéb tárgyi eszköz értékesítés</t>
  </si>
  <si>
    <t>Működési célu átvett pénzeszközök</t>
  </si>
  <si>
    <t>Kölcsön</t>
  </si>
  <si>
    <t>Egyéb működési célú támogatás ÁHT-n belülre</t>
  </si>
  <si>
    <t>Egyéb működési célú támogatások ÁHT-n kivülre</t>
  </si>
  <si>
    <t>Egyéb felhalm. támogatás ÁHT-belülre</t>
  </si>
  <si>
    <t xml:space="preserve">Egyéb felhalm. célú támog. ÁHT-n kivülre </t>
  </si>
  <si>
    <t xml:space="preserve">Kölcsön </t>
  </si>
  <si>
    <t>Kölcsön vissza-térülés</t>
  </si>
  <si>
    <t>Önkormány-zatok működési támogatásai</t>
  </si>
  <si>
    <t>Egyéb szoc.term.beni és pénzb.ell. 107060</t>
  </si>
  <si>
    <t xml:space="preserve">Egyéb működési célú támogatások ÁHT-n belülről </t>
  </si>
  <si>
    <t>Önkormányzatok működési támogatásai</t>
  </si>
  <si>
    <t xml:space="preserve">Működési </t>
  </si>
  <si>
    <t xml:space="preserve">Felhal-mozási </t>
  </si>
  <si>
    <t xml:space="preserve">Kölcsön nyújtása </t>
  </si>
  <si>
    <t>Köztemető fenntartása, működtetése (013320)</t>
  </si>
  <si>
    <t xml:space="preserve">Csapadékelvezető rendszer tervezése és kivitelezése lakossági felvetés megoldására </t>
  </si>
  <si>
    <t>Balatoni Múzeum</t>
  </si>
  <si>
    <t>Fejér György Városi Könyvtár</t>
  </si>
  <si>
    <t>Egyesített Szociális Intézmény</t>
  </si>
  <si>
    <t>Keszthelyi Életfa Óvoda</t>
  </si>
  <si>
    <t>Munkaadókat terhelő járulékok és szha</t>
  </si>
  <si>
    <t>Tám. áht-n belülre</t>
  </si>
  <si>
    <t>Tám. áht-n kivülre</t>
  </si>
  <si>
    <t xml:space="preserve">SUN Teniszklub </t>
  </si>
  <si>
    <t xml:space="preserve">Jelzőrendszeres házi segítségnyújtás </t>
  </si>
  <si>
    <t xml:space="preserve">Házi segítségnyújtás </t>
  </si>
  <si>
    <t>Egyéb működési célú támogatások ÁHT-n belülre</t>
  </si>
  <si>
    <t>Egyéb felhalmozási célú kiadások ÁHT-n kívülre</t>
  </si>
  <si>
    <t>2. Önkormányzatok működési támogatásai</t>
  </si>
  <si>
    <t>7. Maradvány igénybevétele</t>
  </si>
  <si>
    <t>1. Beruházások</t>
  </si>
  <si>
    <t>5. Maradvány igénybevétele</t>
  </si>
  <si>
    <t>6. Ellátottak pénzbeli juttatásai</t>
  </si>
  <si>
    <t>4. Kölcsön visszatérülése</t>
  </si>
  <si>
    <t>8. Kölcsön nyújtása</t>
  </si>
  <si>
    <t>4. Működési célú támogatás ÁHT-n belülről</t>
  </si>
  <si>
    <t>4. Egyéb működési célú támogatások ÁHT-n belülre</t>
  </si>
  <si>
    <t>5. Egyéb működési célú támogatások ÁHT-n kívülre</t>
  </si>
  <si>
    <t>2. Felhalmozási célú támogatások ÁHT-n belülről</t>
  </si>
  <si>
    <t>1. Felhalmozási bevételek</t>
  </si>
  <si>
    <t>Kölcsön visszatérülés</t>
  </si>
  <si>
    <t>III. Maradány igénybevétele</t>
  </si>
  <si>
    <t>Műkö-dési</t>
  </si>
  <si>
    <t>Működési hiány-/többlet+ (A-B) :</t>
  </si>
  <si>
    <t>Talajterhelési díj</t>
  </si>
  <si>
    <t>Iparűzési adó</t>
  </si>
  <si>
    <t>Köz-fogl. létszáma</t>
  </si>
  <si>
    <t>Magyar Vöröskereszt Zala Megyei Szervezete</t>
  </si>
  <si>
    <t xml:space="preserve">Egyéb működési célú támogatások ÁHT-n belülre </t>
  </si>
  <si>
    <t>Közutak, hidak üzemeltetése, fenntartása (045160)</t>
  </si>
  <si>
    <t>Civil szervezetek működési támogatása (084031)</t>
  </si>
  <si>
    <t>III. Irányítószervi támogatás</t>
  </si>
  <si>
    <t xml:space="preserve">Felhalmozási </t>
  </si>
  <si>
    <t xml:space="preserve">ebből: kötelező feladat </t>
  </si>
  <si>
    <t>IV. Költségvetési maradvány</t>
  </si>
  <si>
    <t>Út, autópálya ép.,(fejl)  045120</t>
  </si>
  <si>
    <t>Hitelek</t>
  </si>
  <si>
    <t>Irányító szervi támogatások folyósítása</t>
  </si>
  <si>
    <t xml:space="preserve">ÁHT- belüli megelőlegezés visszafiz. </t>
  </si>
  <si>
    <t>Támog. célú fin. műveletek 018030</t>
  </si>
  <si>
    <t>Támogatási célú fin. műveletek 018030</t>
  </si>
  <si>
    <t>Strand 081061</t>
  </si>
  <si>
    <t>Önkor. elsz. kp. kv 018010</t>
  </si>
  <si>
    <t>ÁHT-n belüli megelőlegezés visszafiz.</t>
  </si>
  <si>
    <t>Államháztartáson belüli megelőlegezések</t>
  </si>
  <si>
    <t>9. Államháztartáson belüli megelőlegezés visszafizetése</t>
  </si>
  <si>
    <t xml:space="preserve">Goldmark Károly Művelődési Központ </t>
  </si>
  <si>
    <t>Keszthelyi Polgármesteri Hivatal</t>
  </si>
  <si>
    <t>Kisértékű informatikai eszközök</t>
  </si>
  <si>
    <t xml:space="preserve">Keszthelyi Turisztikai Egyesület - Verkli fesztivál </t>
  </si>
  <si>
    <t xml:space="preserve">Belvárosi Kereskedők Egyesülete Keszthely Történeti Belváros Kulturális Életéért </t>
  </si>
  <si>
    <t xml:space="preserve">Keszthelyi Televízió Nonprofit Kft. </t>
  </si>
  <si>
    <t xml:space="preserve">Szabadidős park, fürdő és strandszolgálatás (081061) </t>
  </si>
  <si>
    <t>Települési önkormányzatok szociális, gyermekjóléti és gyermekétkeztetési feladatainak támogatása</t>
  </si>
  <si>
    <t>ebből: köt. feladat</t>
  </si>
  <si>
    <t>Támoga-tás ÁHT-n belülre</t>
  </si>
  <si>
    <t>Beruhá-zások</t>
  </si>
  <si>
    <t>Zala Megyei Rendőrfőkapitányság - nyári közös járőrszolgálat</t>
  </si>
  <si>
    <t>Tagdíj</t>
  </si>
  <si>
    <t>Keszthelyi HUSZ Nonprofit Kft - gar.és kezességvállalás</t>
  </si>
  <si>
    <t>Keszthely város vízjogi üzemeltetési engedélye (Csókakői patak önálló részek)</t>
  </si>
  <si>
    <t>Anyakönyvvezetői szertartásokhoz kellékek</t>
  </si>
  <si>
    <t>Sportlétesítmények, edzőtáborok műk.és fejl. (081030)</t>
  </si>
  <si>
    <t>Keszthely és Környéke Kistérségi Többcélú Társulás</t>
  </si>
  <si>
    <t>Keszthelyi Kilométerek Egyesület</t>
  </si>
  <si>
    <t>Településfejl. 062020</t>
  </si>
  <si>
    <t>Településfejlesztés (062020)</t>
  </si>
  <si>
    <t>Kisértékű tárgyi eszközök</t>
  </si>
  <si>
    <r>
      <rPr>
        <b/>
        <sz val="9"/>
        <rFont val="Book Antiqua"/>
        <family val="1"/>
      </rPr>
      <t>Balatoni Múzeum</t>
    </r>
    <r>
      <rPr>
        <sz val="9"/>
        <rFont val="Book Antiqua"/>
        <family val="1"/>
      </rPr>
      <t xml:space="preserve"> eredeti előir.</t>
    </r>
  </si>
  <si>
    <t xml:space="preserve">Gyermekkönyvtári játszószoba kialakítása </t>
  </si>
  <si>
    <t>Faházak (6 db)</t>
  </si>
  <si>
    <t xml:space="preserve">Fő téri szökőkút (áthúzódó) </t>
  </si>
  <si>
    <t xml:space="preserve">GESZ Központ - bádogozás (áthúzódó) </t>
  </si>
  <si>
    <t xml:space="preserve">Várkerti tó padozat felújítás </t>
  </si>
  <si>
    <t>Színház felújítása</t>
  </si>
  <si>
    <t xml:space="preserve">Keszthely Város Önkormányzata Alapellátási Intézete </t>
  </si>
  <si>
    <t xml:space="preserve">Keszthelyi Család- és Gyermekjóléti Központ </t>
  </si>
  <si>
    <t>Bűnmegelőzés 031060</t>
  </si>
  <si>
    <t>Esélyegyenlőség 107080</t>
  </si>
  <si>
    <t>Önkorm. elsz. 018010</t>
  </si>
  <si>
    <t>Működési célú támogatások áht-n kívülről</t>
  </si>
  <si>
    <t xml:space="preserve">3. Felhalmozási célú támogatások ÁHT-n kívülről </t>
  </si>
  <si>
    <t>5. Működési célú támogatás ÁHT-n kívülről</t>
  </si>
  <si>
    <t>3. Egyéb felhalmozási célú támogatások ÁHT-n belülre</t>
  </si>
  <si>
    <t xml:space="preserve">6. Kölcsön nyújtás </t>
  </si>
  <si>
    <t>5. Felhalmozási tartalék</t>
  </si>
  <si>
    <t xml:space="preserve">4. Egyéb felhalmozási célú támogatások ÁHT-n kívülre </t>
  </si>
  <si>
    <t xml:space="preserve">Kossuth u. 5. I.em. 2. lakás </t>
  </si>
  <si>
    <t>Újkori Középiskolás Helikoni Ünnepségek Alapítvány</t>
  </si>
  <si>
    <t>Keszthelyért Polgárőr Egyesület</t>
  </si>
  <si>
    <t>Önkorm. és önkorm. hivatalok jogalkotó és ált. ig. tev. (011130)</t>
  </si>
  <si>
    <t>Önkormányzati jogalkotás ( 011130 )</t>
  </si>
  <si>
    <t>Tervezés, lebonyolítás, műszaki ellenőrzés közbeszerzés</t>
  </si>
  <si>
    <t xml:space="preserve">Kísérleti utcai óvoda épületének átalakítása és bővítése - TOP-1.4.1-15-ZA1-2016-00024 </t>
  </si>
  <si>
    <t>A keszthelyi Ipari Park belső infrastruktúrájának fejlesztése a vállalkozások versenyképességének javítása érdekében - TOP-1.1.1-15-ZA1-2016-00007.</t>
  </si>
  <si>
    <t xml:space="preserve">Helyi gazdaságfejlesztés megvalósítása a keszthelyi Reischl sörház barokk szárnyában TOP-1.1.3-15-ZA1-2016-00003 </t>
  </si>
  <si>
    <t>A Reischl féle sörház felújítása (barnamezős beruházás) TOP-2.1.1-15-ZA1-2016-00001</t>
  </si>
  <si>
    <t>Keszthely Zöld Város TOP-2.1.2-15-ZA1-2016-00003</t>
  </si>
  <si>
    <t xml:space="preserve">Keszthelyi Városi Strand társadalmi és környezeti szempontból fenntartható családbarát attrakció-fejlesztése. TOP-1.2.1-15-ZA1-2016-000011 </t>
  </si>
  <si>
    <t>Ingatlan felújítás</t>
  </si>
  <si>
    <t>Keszthely Város Önkormányzat Alapellátási Intézete</t>
  </si>
  <si>
    <t>Teréz Anya Szociális Integrált Intézmény</t>
  </si>
  <si>
    <t>Centrál Színház Nonprofit Kft.  Nyári Játékok</t>
  </si>
  <si>
    <t>Nyugat-Balatoni Turisztikai Iroda NKft. Nyári Játékok</t>
  </si>
  <si>
    <t>Támogatási célú finanszírozási műveletek (018030)</t>
  </si>
  <si>
    <t>Keszthelyi Vizimentő Közhasznú Egyesület</t>
  </si>
  <si>
    <t>6. Kölcsönök visszatérülése</t>
  </si>
  <si>
    <t>Bakacs u. 10. I/3. lakás felújítása</t>
  </si>
  <si>
    <t>Kossuth u. 41. I/6. lakás felújítása</t>
  </si>
  <si>
    <t>Kossuth u. 22. I/5. lakás felújítása</t>
  </si>
  <si>
    <t>Kossuth u. 22. I/7. lakás felújítása</t>
  </si>
  <si>
    <t>Kossuth u. 22. I/4. lakás felújítása</t>
  </si>
  <si>
    <t>Informatikai fejl. 013370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</si>
  <si>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</si>
  <si>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</si>
  <si>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</si>
  <si>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</si>
  <si>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</si>
  <si>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</si>
  <si>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</si>
  <si>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</si>
  <si>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</si>
  <si>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</si>
  <si>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</si>
  <si>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</si>
  <si>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</si>
  <si>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>1. Működési bevételek</t>
  </si>
  <si>
    <t>2.Önkormányzatok működési támogatásai</t>
  </si>
  <si>
    <t>3. Közhatalmi bevételek</t>
  </si>
  <si>
    <t>4. Működési és felhalmozási célú támogatások</t>
  </si>
  <si>
    <t>5. Felhalmozási bevételek</t>
  </si>
  <si>
    <t>6. Kölcsön visszatérülés</t>
  </si>
  <si>
    <t>7. Hitelek</t>
  </si>
  <si>
    <t>8. Maradvány</t>
  </si>
  <si>
    <t xml:space="preserve">Bevételek összesen </t>
  </si>
  <si>
    <t>9. Személyi juttatások</t>
  </si>
  <si>
    <t>10. Munkaadót terhelő járulékok</t>
  </si>
  <si>
    <t>11. Dologi kiadások</t>
  </si>
  <si>
    <t>12. Működési és felhalmozási célú támogatások</t>
  </si>
  <si>
    <t>13. Ellátottak pénzbeli juttatásai</t>
  </si>
  <si>
    <t>14. Felújítás</t>
  </si>
  <si>
    <t>15. Beruházás</t>
  </si>
  <si>
    <t xml:space="preserve">16.Kölcsön nyújtása </t>
  </si>
  <si>
    <t>17. Tartalék</t>
  </si>
  <si>
    <t xml:space="preserve"> Kiadások összesen</t>
  </si>
  <si>
    <t>Záró pénzkészlet</t>
  </si>
  <si>
    <t>Kis-Szent Teréz Plébánia - fűtési rendszer korszerűsítés</t>
  </si>
  <si>
    <t>Működési célra</t>
  </si>
  <si>
    <t>ebből: állami támogatás ( házi segítség-nyújtás, családsegítő- és gyermekjóléti szolg.,)</t>
  </si>
  <si>
    <t>Sport 081030</t>
  </si>
  <si>
    <t>Étkezési program</t>
  </si>
  <si>
    <t>MTZ traktor vásárlása</t>
  </si>
  <si>
    <t>Informatikai hálózat fejlesztés (szerver vásárlás)</t>
  </si>
  <si>
    <t>Konyhatechnikai gépek és eszközök</t>
  </si>
  <si>
    <t xml:space="preserve">Óvodai játszótéri eszközök </t>
  </si>
  <si>
    <t>Irattári berendezések</t>
  </si>
  <si>
    <t>Balaton parti rendezvények vízkiépítése</t>
  </si>
  <si>
    <t>Utánfutó vásárlás</t>
  </si>
  <si>
    <t>Csány-Szendrey ÁMK villámvédelem</t>
  </si>
  <si>
    <t xml:space="preserve">Vízlágyító berendezések (óvodák 3 db) </t>
  </si>
  <si>
    <t xml:space="preserve">Várkert vízelvezetés kiépítése </t>
  </si>
  <si>
    <t>Gyermekkönyvtár kazán vásárlás</t>
  </si>
  <si>
    <t>HEMO radiátorcsere (4 db)</t>
  </si>
  <si>
    <t>Városi szökőkutak és vízijátszótér szivattyúk berszerzése (5 db)</t>
  </si>
  <si>
    <t>Ingatlan felújítás - GESZ központ</t>
  </si>
  <si>
    <t>Gagarin utcai konyha felújítása</t>
  </si>
  <si>
    <t>Tetőszigetelés -Vörösmarty utcai óvoda</t>
  </si>
  <si>
    <t>Kazánház felújítás - ALI</t>
  </si>
  <si>
    <t xml:space="preserve">EFOP-1.5.2 Házmester programhoz eszközvásárlás </t>
  </si>
  <si>
    <t>Bölcsőde árnyékolás</t>
  </si>
  <si>
    <t>Gépkocsi szociális étkeztetéshez</t>
  </si>
  <si>
    <t xml:space="preserve">Idősek otthona csapadékvíz elvezetés </t>
  </si>
  <si>
    <t xml:space="preserve">Bölcsőde terasz </t>
  </si>
  <si>
    <t>Weboldal teljes körü kivitelezése</t>
  </si>
  <si>
    <t xml:space="preserve">WIFI hálózat (emeleti szekciótermek) </t>
  </si>
  <si>
    <t>Digitális erősítő</t>
  </si>
  <si>
    <t xml:space="preserve">Rádiós mikrofon szett fejmikrofonnal </t>
  </si>
  <si>
    <t>Rádiós mikrofon szett mikroporttal</t>
  </si>
  <si>
    <t xml:space="preserve">Összecsukható székek (30 db) </t>
  </si>
  <si>
    <t xml:space="preserve">Biztonsági kordok </t>
  </si>
  <si>
    <t xml:space="preserve">Kültéri kábelcsatorna </t>
  </si>
  <si>
    <t xml:space="preserve">Összecsukható partysátor (2 db) </t>
  </si>
  <si>
    <t>EFOP-"Nő-Köz-Pont"</t>
  </si>
  <si>
    <t>Könyv, kisértékű tárgyi eszköz</t>
  </si>
  <si>
    <t xml:space="preserve">Fénymásoló </t>
  </si>
  <si>
    <t>Óvodai vizesblokkok felújítása</t>
  </si>
  <si>
    <t>Mobil színpad felújítása</t>
  </si>
  <si>
    <t>EFOP-3.3.4-17-2017-00033 "Népmesepont kialakítása"</t>
  </si>
  <si>
    <t>Termőföld bérbeadásából származó SZJA</t>
  </si>
  <si>
    <t>Ingatlan vásárlás 020/47-49 hrsz "Leromlott városi ter." pályázathoz</t>
  </si>
  <si>
    <t xml:space="preserve">Batsányi utca vízelvezetése (áthúzódó) </t>
  </si>
  <si>
    <t>Rákóczi utca - Kazinczy utca csapadékvízelvezetésének átalakítása, kitermelt anyagok elhelyezése</t>
  </si>
  <si>
    <t xml:space="preserve">Csapadékvíz-elvezetési koncepció készítése Keszthely város és vízgyűjtő területe vonatkozásában </t>
  </si>
  <si>
    <t>Óvodai nevelés, ellátás működtetési feladatai (091140)</t>
  </si>
  <si>
    <t>Helyi identitás és kohézió erősítése Keszthelyen TOP-5.3.1-16-ZA1-2017-00010</t>
  </si>
  <si>
    <t>Keszthely Hazavár - ifjúságot segítő támogatási program (Esély Otthon) EFOP-1.2.1-16 -2017-00023</t>
  </si>
  <si>
    <t xml:space="preserve">MLSZ pályaépíti program -Fodor u. 43. </t>
  </si>
  <si>
    <t>Kisfaludy Tematikus élményparkfejlesztési konstrukció -"D" komponenes Új élményparkok létesítése</t>
  </si>
  <si>
    <t>MKSZ pályázat -Fodor 43. tornaterem felújítása (2017)</t>
  </si>
  <si>
    <t>Kossuth u. 5. lépcsőház felújítás</t>
  </si>
  <si>
    <t>Bakacs u. 10. tetőszerkezet és függőfolyosó</t>
  </si>
  <si>
    <t>Kossuth u. 2.- Kisfaludy utca homlokzat felújítás</t>
  </si>
  <si>
    <t xml:space="preserve">Kossuth u. 3. tetőszerkezet és homlokzat felújításának tervezése </t>
  </si>
  <si>
    <t>Kossuth u. 3-5. ingatlanok udvarának rendezése</t>
  </si>
  <si>
    <t>Sármellék, Dózsa Gy.u. 183. felújítása</t>
  </si>
  <si>
    <t>Vásár tér 10/A. II/8. felújítás</t>
  </si>
  <si>
    <t>Úrnakert tervezés</t>
  </si>
  <si>
    <t>Új köztemető A/7. parcella úthálózat kialakítás</t>
  </si>
  <si>
    <t xml:space="preserve">Vásártér 10. épületrész </t>
  </si>
  <si>
    <t>Keszthelyi Városfejlesztő Nonprofit Kft. - pótbefizetés</t>
  </si>
  <si>
    <t>Ipartestületi parkoló aszfaltozása</t>
  </si>
  <si>
    <t>Sz.Miklós u.-Béri B.Á.u. közötti garázssor aszfaltozása</t>
  </si>
  <si>
    <t xml:space="preserve">Közvilágítás tervezése egyedi bővítések (Fodor utcai garázsok, Napsugár u., stb.) </t>
  </si>
  <si>
    <t xml:space="preserve">Tomaji sor 43-47. hiányzó közvilágításának kiépítése </t>
  </si>
  <si>
    <t>Erkel Ferenc u. (Kórház felöli oldalon parkoló kialakítás árok lefedéssel)</t>
  </si>
  <si>
    <t xml:space="preserve">Hangtechnika (Goldmark nagyterem) </t>
  </si>
  <si>
    <t>Méhnyakrák szűrés feltételeinek megteremtése</t>
  </si>
  <si>
    <t xml:space="preserve">Ügyeleti  telefonos rögzítő program </t>
  </si>
  <si>
    <t>Amalgám szeparátor</t>
  </si>
  <si>
    <t>Ügyeleti defibrillátor tartozékai</t>
  </si>
  <si>
    <t>Hallásvizsgáló berendezése</t>
  </si>
  <si>
    <t xml:space="preserve">Fényvezérlő </t>
  </si>
  <si>
    <t>Számítógép, telefon beszerzés</t>
  </si>
  <si>
    <t>Veszélyes fák kivágása, pótlása</t>
  </si>
  <si>
    <t>Szalasztó utca járda felújítás, csapadékvíz elvezetés terve</t>
  </si>
  <si>
    <t>Balaton u. burkolat csere egyoldali járda felújítással</t>
  </si>
  <si>
    <t>Deák F.u. 57/A-B-C garázsok előtti területek aszfaltozása</t>
  </si>
  <si>
    <t>Gyöngyvirág u. szakaszos felújítása (300 fm)</t>
  </si>
  <si>
    <t>Galamb u. burkolat felújítása</t>
  </si>
  <si>
    <t xml:space="preserve">Iskola u. parkoló bővítéséhez garázsok és melléképületek bontásának tervezése </t>
  </si>
  <si>
    <t>Csapás u. kerékpárút kiegészítő munkái (sárga villogó)</t>
  </si>
  <si>
    <t>Iskola u. parkoló bővítéséhez garázsok, melléképületek bontása</t>
  </si>
  <si>
    <t>VÜZ Nonprofit Kft -Kossuth u.41. tetőfelújítás</t>
  </si>
  <si>
    <t>VÜZ Nonprofit Kft - Sörház u. parkoló (régi Szabadtéri Színház vetítő felület bontás)</t>
  </si>
  <si>
    <t>VÜZ Nonprifit Kft - Gyalogos sétány kiépítése Arany J.u. bejáratánál</t>
  </si>
  <si>
    <t>Parkolók üzemeltetése ( 045170 )</t>
  </si>
  <si>
    <t xml:space="preserve">VÜZ Nonprofit Kft. - Libás strand parkoló kavicsozás </t>
  </si>
  <si>
    <t xml:space="preserve">VÜZ Nonprofit Kft. - Városi Strand Szigetfürdő tornyok festése, vizimentő híd felújítása </t>
  </si>
  <si>
    <t xml:space="preserve">VÜZ Nonprofit Kft. - TOP-7.1.1-16 Játszótér pályázat közbeszerzés költségei </t>
  </si>
  <si>
    <t>Keszthelyi Evangélikus Egyházközség - templom felújítás</t>
  </si>
  <si>
    <t>ÉNYKK Északnyugat-magyarországi Közlekedési Központ Zrt. - veszteség kiegyenlítés 2019.I.félév</t>
  </si>
  <si>
    <t>ÉNYKK Északnyugat-magyarországi Közlekedési Központ Zrt. - veszteség kiegyenlítés 2018. év</t>
  </si>
  <si>
    <t>Keszthelyi Kiscápák SE - 354/2018. (XII.13.) kitűntetés</t>
  </si>
  <si>
    <t>Nemzeti Táncszínház Nonprofit Kft</t>
  </si>
  <si>
    <t>Zala Megyei Polgárvédelmi Szövetség - ifjúsági verseny</t>
  </si>
  <si>
    <t xml:space="preserve">Keszthelyi Szív és Érbetegek Egyesülete </t>
  </si>
  <si>
    <t>EFOP-3.3.2-16 pályázat "Sokszínű Múzeum"</t>
  </si>
  <si>
    <t>EFOP-4.1.9-16-2017-00052 pályázat "Balaton Kincsestár"</t>
  </si>
  <si>
    <t>Módosítás</t>
  </si>
  <si>
    <t>Módosított előirányzat</t>
  </si>
  <si>
    <t>Önkormányzati vagyonnal való gazdálkodás ( 013350 )</t>
  </si>
  <si>
    <t>Önkor.vagyonnal való gazd. 013350</t>
  </si>
  <si>
    <t>Egyházak, közösségi és hitéleti tevékenységének tám. (084040 )</t>
  </si>
  <si>
    <t xml:space="preserve">VÜZ Nonprofit Kft.- Helikon Strand kabinbontás, parkoló bővítés </t>
  </si>
  <si>
    <t>Konyhabútor</t>
  </si>
  <si>
    <t>Balogh F.u. 3-5-7., Vaszary K.u. 24. parkoló építés</t>
  </si>
  <si>
    <t>Kompenzáció</t>
  </si>
  <si>
    <t>Szociális ágazati pótlék</t>
  </si>
  <si>
    <t>Állami támogatás visszafizetése</t>
  </si>
  <si>
    <t>Vüz Kft - KETÉH Kft értékmeghatározás</t>
  </si>
  <si>
    <t>Koraszülött-mentő és Gyermekintenzív Alapítvány - VSB</t>
  </si>
  <si>
    <t>ZM Vállalkozásfejlesztési Alapítvány - VSB</t>
  </si>
  <si>
    <t>Tapolcai úton a Rákóczi téri csomóponttól autóbuszmegállóhely végéig útszakasz felújítás</t>
  </si>
  <si>
    <t>Balatoni Borbarát Hölgyek Egyesülete - Keszthelyi karnevál 650+200) VSB 25, EEB 25</t>
  </si>
  <si>
    <t>Rákóczi Szövetség - EEB</t>
  </si>
  <si>
    <t xml:space="preserve">VÜZ Kft - EEB </t>
  </si>
  <si>
    <t>Életfa Általános és Alapfokú Művészeti Iskola - EEB</t>
  </si>
  <si>
    <t>Keszthelyi Mentők Alapítvány - EEB</t>
  </si>
  <si>
    <t>Szeghalmy Bálint Református Egyházi Alapítvány - EEB</t>
  </si>
  <si>
    <t>Szülőföld, Kulturális Sport, Pénzügi, Fogyasztóvéd.és Örökségvéd. Egyesület - VSB 500, EEB 800</t>
  </si>
  <si>
    <t>Kolping Támogató Szolgálat - EEB</t>
  </si>
  <si>
    <t>Ranolder János Római Katolikus Általános Iskola - EEB</t>
  </si>
  <si>
    <t>Georgikon Hallgatói Egyesület - EEB</t>
  </si>
  <si>
    <t>Pelso Társaság - VSB 250, EEB 250</t>
  </si>
  <si>
    <t>Georgikon Kézilabda DSE - sporttámogatás</t>
  </si>
  <si>
    <t>BEFAG Erdész Lövész Klub - sporttámogatás</t>
  </si>
  <si>
    <t>Keszthelyi Haladás SC - sporttámogatás</t>
  </si>
  <si>
    <t>Futball Club Keszthely - sporttámogatás</t>
  </si>
  <si>
    <t>Pelso Sportegyesület - sporttámogatás</t>
  </si>
  <si>
    <t>Keszthelyi Kiscápák SE - 29/2018. VSB határozat , EEB 100, sporttámogatás 350</t>
  </si>
  <si>
    <t>Keszthelyi Yacht Klub - sporttámogatás</t>
  </si>
  <si>
    <t>Vajda János Gimnázium - sporttámogatás</t>
  </si>
  <si>
    <t>Keszthelyi Tollaslabda Egyesület - sporttámogatás</t>
  </si>
  <si>
    <t>Mazsola SE - sporttámogatás</t>
  </si>
  <si>
    <t>Balaton Triatlon SE - sporttámogatás</t>
  </si>
  <si>
    <t>Helikon Tenisz Klub - sporttámogatás</t>
  </si>
  <si>
    <t>SUN Tenisz Klub  - sporttámogatás</t>
  </si>
  <si>
    <t>Keszthelyi Kyokushin Karate Klub - sporttámogatás</t>
  </si>
  <si>
    <t>IloveBalaton.hu Kft - EEB</t>
  </si>
  <si>
    <t>Nagykanizsai Tankerületi Központ - EEB</t>
  </si>
  <si>
    <t>Magyarok Nagyasszonya Plébánia - EEB</t>
  </si>
  <si>
    <t>Értelmi Fogyatékos Gyermekekért Alapítvány - EEB</t>
  </si>
  <si>
    <t>Spartacus Sportkör Keszthely - sporttám.450, EEB 150</t>
  </si>
  <si>
    <t>Magyar Politikai Foglyok Szövetsége - EEB</t>
  </si>
  <si>
    <t>Országos Mentőszolgálat Alapítvány - EEB</t>
  </si>
  <si>
    <t>Keszthelyi Kórház - EEB</t>
  </si>
  <si>
    <t>Zalaegerszegi Szakképzési Centrum - EEB</t>
  </si>
  <si>
    <t>Helikon Kórus és Baráti Köre Egyesület - EEB</t>
  </si>
  <si>
    <t>Bethlen Gábor Nyugdíjas Klub - EEB 75</t>
  </si>
  <si>
    <t>Keszthelyi Környezetvédő Egyesület - EEB</t>
  </si>
  <si>
    <t>Látásfogyatékosok Keszthelyi Kistérségi Egyesülete - EEB</t>
  </si>
  <si>
    <t>Pannon Írok Társasága - EEB 80</t>
  </si>
  <si>
    <t>Kis Szent Teréz Plébánia - EEB</t>
  </si>
  <si>
    <t xml:space="preserve">Salve Regina Kulturális Egyesület - Dalünnep </t>
  </si>
  <si>
    <t xml:space="preserve">Lovassy u. - Kazinczy u. járda </t>
  </si>
  <si>
    <t>Vásár tér 10. parkoló építés</t>
  </si>
  <si>
    <t>Pavilonok terveztetése</t>
  </si>
  <si>
    <t>Keszthelyi Néptánc Hagyományokért Alapítvány - EEB 150, kitűntetés 500</t>
  </si>
  <si>
    <t>VÜZ Nonprifit Kft - Takarítógép beszerzés Tanuszodába</t>
  </si>
  <si>
    <t>Érdekeltségnövelő támogatás</t>
  </si>
  <si>
    <t>"Rejtélyes gyűjtemény" kiállítás eszközbeszerzés</t>
  </si>
  <si>
    <t>Számítógép, szoftverek beszerzése</t>
  </si>
  <si>
    <t>Fűkasza (2db)</t>
  </si>
  <si>
    <t>Áht-n belüli megelő-legezés</t>
  </si>
  <si>
    <t>Zöldmező Utcai EGMY előtti parkoló építése</t>
  </si>
  <si>
    <t>Egyházak, közösségi és hitéleti tev.tám. (084040 )</t>
  </si>
  <si>
    <t xml:space="preserve">Felhal-mozási célú támoga-tások áht-n kívülről </t>
  </si>
  <si>
    <t xml:space="preserve">9. Működési célú hitel felvétele </t>
  </si>
  <si>
    <t>8. Államháztartáron belüli megelőlegezések</t>
  </si>
  <si>
    <t xml:space="preserve">Közcélú fogl. 041233 </t>
  </si>
  <si>
    <t xml:space="preserve">Központi kvi. befizetések 018020 </t>
  </si>
  <si>
    <t>Öltözőszekrények - konyha</t>
  </si>
  <si>
    <t>Óvodai csoportszoba felújítása - Sopron Óvoda</t>
  </si>
  <si>
    <t>Civil szerv. műk.tám. módosítás 084031</t>
  </si>
  <si>
    <t>Asztali számítógépek, programok</t>
  </si>
  <si>
    <t>Egyházak köz. és hitél. tev. 084040</t>
  </si>
  <si>
    <t>Önkor.vagyonnal való gazdálk. 013350</t>
  </si>
  <si>
    <t>Kábítószer megelőzés progr.tev.074052</t>
  </si>
  <si>
    <t>Önk.funkcióra nem sor. bev. 900020</t>
  </si>
  <si>
    <t>Bűnmegelőzés (031060)</t>
  </si>
  <si>
    <t>Ventilátor</t>
  </si>
  <si>
    <t>A Festetics örökség bemutatását és hálózatba kapcsolatát célzó termék- és infrastruktúra fejlesztés - GINOP-7.1.9-17-2018-00005. pályázat</t>
  </si>
  <si>
    <t>Közvilágítás (064010 )</t>
  </si>
  <si>
    <t>Közterület rendjének fenntartása ( 031030 )</t>
  </si>
  <si>
    <t>Városi térfigyelő kamerarendszer további fejlesztése</t>
  </si>
  <si>
    <t>Minimálbér és garantált bérminimum kiegészítése</t>
  </si>
  <si>
    <t>Egyéb szociális természetbeni és pénzbeni ell.(107060)</t>
  </si>
  <si>
    <t>Shotokan SE - sporttámogatás, EEB 200</t>
  </si>
  <si>
    <t>Balaton Vívóklub - sporttámogatás, EEB 1.652</t>
  </si>
  <si>
    <t>Magyar Film és Médiatörténeti Egyesület - EEB</t>
  </si>
  <si>
    <t>56-os Szövetség - EEB</t>
  </si>
  <si>
    <t>Pannon Írok Egyesülete - EEB</t>
  </si>
  <si>
    <t>Helikon Liget Egyesület - EEB</t>
  </si>
  <si>
    <t>Ranolder J.Róm.Katolikus Ált. Iskola Alapítvány - EEB</t>
  </si>
  <si>
    <t>A belterületi csapadékvíz elvezetési rendszer fejlesztése Keszthely-Kertvárosban (Mély u. csapadékcsatorna) - TOP-2.1.3-15-ZA1-2016-00014. pályázat</t>
  </si>
  <si>
    <t>EFOP-4.1.8-2017-00090 "Közösségünk közösségi tere" pály.</t>
  </si>
  <si>
    <t>EFOP-1.5.2-16-2017-00044 "Humánszolgálatások fejl." pály.</t>
  </si>
  <si>
    <t>Előző évi elszámolásból adódó bevételek</t>
  </si>
  <si>
    <t>Lift felújítása</t>
  </si>
  <si>
    <t xml:space="preserve">Európai uniós forrásból finanszírozott támogatással megvalósuló programok, projektek bevételei, kiadásai, valamint az önkormányzat ilyen  projektekhez történő hozzájárulásai </t>
  </si>
  <si>
    <t>Határozat száma</t>
  </si>
  <si>
    <t>Összeg</t>
  </si>
  <si>
    <t>Támogatás összege</t>
  </si>
  <si>
    <t>Projekt összköltsége, hozzájárulás összege</t>
  </si>
  <si>
    <t>2019. év</t>
  </si>
  <si>
    <t>KÖFOP-1.2.1-VEKOP-16 "Csatlakozás az ASP rendszerhez"</t>
  </si>
  <si>
    <t>25/2017. (II.23)</t>
  </si>
  <si>
    <t xml:space="preserve">TOP-3.1.1-15-ZA1-2016-00005. "Zala Kétkeréken-Kerékpárút fejlesztés Keszthely, Hévíz és Hahót településeken" </t>
  </si>
  <si>
    <t>150/2017. (V.30.)</t>
  </si>
  <si>
    <t>151/2017. (V.30.)</t>
  </si>
  <si>
    <t xml:space="preserve">TOP-1.1.3-15-ZA1-2016-00003. "Helyi gazdaságfejlesztés megvalósítása a keszthelyi Reischl sörház barokk szárnyában" </t>
  </si>
  <si>
    <t>152/2017. (V.30.)</t>
  </si>
  <si>
    <t xml:space="preserve">TOP-1.1.1-15-ZA1-2016-00007. "A Keszthelyi Ipari Park belső infrastruktúrájának fejlesztése a vállalkozások versenyképességének javítása érdekében" </t>
  </si>
  <si>
    <t>153/2017. (V.30.)</t>
  </si>
  <si>
    <t xml:space="preserve">TOP-1.2.1-15-ZA1-2016-00011. "Keszthelyi Városi strand társadalmi és környezeti szempontból fenntartható családbarát attrakciófejlesztése"  </t>
  </si>
  <si>
    <t>154/2017. (V.30.)</t>
  </si>
  <si>
    <t>TOP-2.1.1-15-ZA-2016-00001. "Barnamezős területek rehabilitációja a Reischl féle sörház felújítása"</t>
  </si>
  <si>
    <t>157/2017. (VI.20.)</t>
  </si>
  <si>
    <t>EFOP-1.2.11-16-2017-0003 "Keszthely Hazavár ifjúságot segítő támgoatási program" (Esély Otthon)</t>
  </si>
  <si>
    <t>156/2017.(VI.20)</t>
  </si>
  <si>
    <t>TOP-2.1.3-15-ZA1-2016-00014. „A belterületi csapadékvíz elvezetési rendszer fejlesztése Keszthely-Kertvárosban"</t>
  </si>
  <si>
    <t xml:space="preserve">247/2017. (X.5.) </t>
  </si>
  <si>
    <t>TOP-2.1.2-15-ZA1-2016-00003. „Zöld Város kialakítása"</t>
  </si>
  <si>
    <t>248/2017. (X.5.)</t>
  </si>
  <si>
    <t>TOP-1.4.1-15-ZA1-2016-00024 "Kísérleti utcai óvoda épületének átalakítása és bővítése"</t>
  </si>
  <si>
    <t>246/2017. (X.5.)</t>
  </si>
  <si>
    <t>EFOP-1.5.2-16-2017-00044. "Humán közszolgáltatások fejlesztése térségi szemléletben Keszthely, Bókaháza, Egeraracsa, Egervár, Orbányosfa településeken"</t>
  </si>
  <si>
    <t>350/2017. (XII.14)</t>
  </si>
  <si>
    <t>EFOP 4.1.8-16-2017-00090. "Közönségünk közösségi terve-Infrastruktúra fejlesztés a keszthelyi F.Gy.Városi Könyvtárban"</t>
  </si>
  <si>
    <t>29/2017. (II.23)</t>
  </si>
  <si>
    <t>TOP-3.1.1-15-ZA1-2016-00006."Ingyenes B+R parkoló kialakítása a keszthelyi városközpont forg.csillapítása érdekében"</t>
  </si>
  <si>
    <t>356/2016.(XII.15)</t>
  </si>
  <si>
    <t>TOP-5.3.1-16-ZA1-2017-00010 "Helyi identitás és kohézió erősítése Keszthelyen"</t>
  </si>
  <si>
    <t>334/2018(XII.13)</t>
  </si>
  <si>
    <t>EFOP-4.1.9-16-2017-00052. "Balatoni Kincsestár"</t>
  </si>
  <si>
    <t>170/2018.</t>
  </si>
  <si>
    <t>EFOP-4.1.8-2017-00090 "Közösségünk közösségi tere "pályázat - F.Gy. Városi Könyvtár</t>
  </si>
  <si>
    <t>EFOP-1.5.2 Házmester programhoz eszközvásárlás - Egyesített Szociális Intézmény</t>
  </si>
  <si>
    <t>EFOP-3.3.4-17-2017-00033. "Az Óperenciás tengeren innen - Népmesepont kialakítása Keszthelyen" - Goldmark KMK</t>
  </si>
  <si>
    <t>70/2018. (III.29)</t>
  </si>
  <si>
    <t>EFOP-1.5.2-16-2017-00044 "Humánszolgálatások  fejlesztése térségi szemléletben Keszthely, Bókaháza, Egeraracsa, Egervár, Orbányosfa településeken" - Goldmark Károly Művelődési Központ</t>
  </si>
  <si>
    <t>EFOP-1.5.2-16-2017-00044 "Humánszolgálatások  fejlesztése térségi szemléletben Keszthely, Bókaháza, Egeraracsa, Egervár, Orbányosfa településeken" - Egyesített Szociális Intézmény</t>
  </si>
  <si>
    <t>EFOP-1.2.9-17-2017-00073. "Keszthelyi Nő-Köz-Pont" - Goldmark Károly Művelődési Központ</t>
  </si>
  <si>
    <t>69/2018.(III.29)</t>
  </si>
  <si>
    <t>EFOP-1.2.9-17-2017-00073. "Keszthelyi Nő-Köz-Pont" - Keszthelyi Családsegítő és Gyermekjóléti Központ</t>
  </si>
  <si>
    <t>GINOP-7.1.9-17-2018-00015. "A Festetics örökség bemutatását és hálózatba kapcsolását célzó termék- és infrastruktúra fejlesztés" I. ütem</t>
  </si>
  <si>
    <t>209/2019. (VIII.29)</t>
  </si>
  <si>
    <t xml:space="preserve">TOP-5.2.1-15-ZA1-2016-00003. "A társadalmi hátrányok kompenzálását szolgáló komplex programok megvalósítása Keszthelyen" </t>
  </si>
  <si>
    <t>Leromlott városi területek rehabilitációja Keszthelyen  -  TOP-4.3.1-15-ZA1-2016-0004</t>
  </si>
  <si>
    <t>Működési célú támog. ÁHT-n kívülről</t>
  </si>
  <si>
    <t>Felhalm. célú tám. ÁHT-n kívülről</t>
  </si>
  <si>
    <t>Önkormány-zat módosított   előirányzat</t>
  </si>
  <si>
    <t>Költségvetési szervek módosított előirányzata</t>
  </si>
  <si>
    <r>
      <t xml:space="preserve">Keszthelyi Polgármesteri  Hivatal </t>
    </r>
    <r>
      <rPr>
        <sz val="9"/>
        <rFont val="Book Antiqua"/>
        <family val="1"/>
      </rPr>
      <t>módosított  előirányzata</t>
    </r>
  </si>
  <si>
    <r>
      <rPr>
        <b/>
        <sz val="9"/>
        <rFont val="Book Antiqua"/>
        <family val="1"/>
      </rPr>
      <t>Keszthelyi Életfa Óvoda</t>
    </r>
    <r>
      <rPr>
        <sz val="9"/>
        <rFont val="Book Antiqua"/>
        <family val="1"/>
      </rPr>
      <t xml:space="preserve"> mód. ei.</t>
    </r>
  </si>
  <si>
    <r>
      <rPr>
        <b/>
        <sz val="9"/>
        <rFont val="Book Antiqua"/>
        <family val="1"/>
      </rPr>
      <t xml:space="preserve">Goldmark Károly Művelődési Központ </t>
    </r>
    <r>
      <rPr>
        <sz val="9"/>
        <rFont val="Book Antiqua"/>
        <family val="1"/>
      </rPr>
      <t xml:space="preserve"> módosított előirányzat</t>
    </r>
  </si>
  <si>
    <r>
      <rPr>
        <b/>
        <sz val="9"/>
        <rFont val="Book Antiqua"/>
        <family val="1"/>
      </rPr>
      <t xml:space="preserve">F.Gy. Városi Könyvtár </t>
    </r>
    <r>
      <rPr>
        <sz val="9"/>
        <rFont val="Book Antiqua"/>
        <family val="1"/>
      </rPr>
      <t xml:space="preserve"> mód. ei.</t>
    </r>
  </si>
  <si>
    <r>
      <rPr>
        <b/>
        <sz val="9"/>
        <rFont val="Book Antiqua"/>
        <family val="1"/>
      </rPr>
      <t xml:space="preserve">Keszthely Város Önkorm. Alapellátási Intézete </t>
    </r>
    <r>
      <rPr>
        <sz val="9"/>
        <rFont val="Book Antiqua"/>
        <family val="1"/>
      </rPr>
      <t>mód.előir.</t>
    </r>
  </si>
  <si>
    <r>
      <rPr>
        <b/>
        <sz val="9"/>
        <rFont val="Book Antiqua"/>
        <family val="1"/>
      </rPr>
      <t>Keszthely Város Önkorm.Egyesített Szociális Intézménye</t>
    </r>
    <r>
      <rPr>
        <sz val="9"/>
        <rFont val="Book Antiqua"/>
        <family val="1"/>
      </rPr>
      <t xml:space="preserve"> mód. előir.</t>
    </r>
  </si>
  <si>
    <r>
      <t xml:space="preserve">Keszthelyi Család- Gyermekjóléti Központ </t>
    </r>
    <r>
      <rPr>
        <sz val="9"/>
        <rFont val="Book Antiqua"/>
        <family val="1"/>
      </rPr>
      <t>módosított előirányzat</t>
    </r>
    <r>
      <rPr>
        <b/>
        <sz val="9"/>
        <rFont val="Book Antiqua"/>
        <family val="1"/>
      </rPr>
      <t xml:space="preserve"> </t>
    </r>
  </si>
  <si>
    <r>
      <rPr>
        <b/>
        <sz val="9"/>
        <rFont val="Book Antiqua"/>
        <family val="1"/>
      </rPr>
      <t>Gazdasági Ellátó Szervezet Keszthely</t>
    </r>
    <r>
      <rPr>
        <sz val="9"/>
        <rFont val="Book Antiqua"/>
        <family val="1"/>
      </rPr>
      <t xml:space="preserve"> módosított előirányzat</t>
    </r>
  </si>
  <si>
    <t>Önkormányzat módosított előirányzata</t>
  </si>
  <si>
    <r>
      <t xml:space="preserve">Keszthelyi Polgármesteri Hivatal </t>
    </r>
    <r>
      <rPr>
        <sz val="10"/>
        <rFont val="Book Antiqua"/>
        <family val="1"/>
      </rPr>
      <t>módosított előirányzat</t>
    </r>
  </si>
  <si>
    <r>
      <rPr>
        <b/>
        <sz val="10"/>
        <rFont val="Book Antiqua"/>
        <family val="1"/>
      </rPr>
      <t>Keszthelyi</t>
    </r>
    <r>
      <rPr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Életfa Óvoda</t>
    </r>
    <r>
      <rPr>
        <sz val="10"/>
        <rFont val="Book Antiqua"/>
        <family val="1"/>
      </rPr>
      <t xml:space="preserve"> módosított előirányzat</t>
    </r>
  </si>
  <si>
    <r>
      <rPr>
        <b/>
        <sz val="10"/>
        <rFont val="Book Antiqua"/>
        <family val="1"/>
      </rPr>
      <t>Goldmark Károly Művelődési Központ</t>
    </r>
    <r>
      <rPr>
        <sz val="10"/>
        <rFont val="Book Antiqua"/>
        <family val="1"/>
      </rPr>
      <t xml:space="preserve"> módosított előirányzat</t>
    </r>
  </si>
  <si>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módosított előir.</t>
    </r>
  </si>
  <si>
    <r>
      <rPr>
        <b/>
        <sz val="10"/>
        <rFont val="Book Antiqua"/>
        <family val="1"/>
      </rPr>
      <t xml:space="preserve">Keszthely Város Önk. Alapellátási Intézete </t>
    </r>
    <r>
      <rPr>
        <sz val="10"/>
        <rFont val="Book Antiqua"/>
        <family val="1"/>
      </rPr>
      <t>módosított előirányzata</t>
    </r>
  </si>
  <si>
    <r>
      <rPr>
        <b/>
        <sz val="10"/>
        <rFont val="Book Antiqua"/>
        <family val="1"/>
      </rPr>
      <t xml:space="preserve">Balatoni Múzeum </t>
    </r>
    <r>
      <rPr>
        <sz val="10"/>
        <rFont val="Book Antiqua"/>
        <family val="1"/>
      </rPr>
      <t>módosított ei.</t>
    </r>
  </si>
  <si>
    <r>
      <rPr>
        <b/>
        <sz val="10"/>
        <rFont val="Book Antiqua"/>
        <family val="1"/>
      </rPr>
      <t>Keszthelyi Család- és Gyermekjóléti Központ</t>
    </r>
    <r>
      <rPr>
        <sz val="10"/>
        <rFont val="Book Antiqua"/>
        <family val="1"/>
      </rPr>
      <t xml:space="preserve"> módosított előirányzata</t>
    </r>
  </si>
  <si>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módosított előirányzata</t>
    </r>
  </si>
  <si>
    <t>Költségvetési szervek módosított előirányzata összesen</t>
  </si>
  <si>
    <t xml:space="preserve">Ingyenes B+R parkoló kialakítása a keszthelyi városközpont forgalomcsill. érdekében TOP-3.1.1-15-ZA1-2016-00006 </t>
  </si>
  <si>
    <t xml:space="preserve">Festetics György Zeneiskola és egyéb önkormányzati intéz-mények energ. korszer. - TOP-3.2.1-15-ZA1-2018-00019. </t>
  </si>
  <si>
    <t>Ár- és belvízvédelemmel összefüggő tevékenység (047410)</t>
  </si>
  <si>
    <t>Keszthelyi Tanuszoda energetikai korszerűsítése - TOP-3.2.1-16-ZA1-2018-00022. pályázat</t>
  </si>
  <si>
    <t>206/2019. (VIII.29)</t>
  </si>
  <si>
    <t>207/2019. (VIII.29)</t>
  </si>
  <si>
    <t>TOP-3.2.1-16-ZA1-2018-00019 "Festetics György Zeneiskola és egyéb Önkormányzati intézmények energetikai korszerűsítése"</t>
  </si>
  <si>
    <t>TOP-3.2.1-16-ZA1-2018-00022 "Keszthelyi Tanuszoda energetikai korszerűsítése"</t>
  </si>
  <si>
    <t>Gyermekvéd.ellátások módosítás 104051</t>
  </si>
  <si>
    <t>Közter.rendjének fennt. 031030</t>
  </si>
  <si>
    <t>Gyermekvédelmi ell. 104051</t>
  </si>
  <si>
    <t>Konyhatechnikai eszközök</t>
  </si>
  <si>
    <t>Projektor</t>
  </si>
  <si>
    <t>Bútorszéf</t>
  </si>
  <si>
    <t>Eszközök beszerzése - EFOP "Nő-Köz-Pont" pályázat</t>
  </si>
  <si>
    <t>Kazán - Óvoda</t>
  </si>
  <si>
    <t>Munkaegészségügyi eszközök</t>
  </si>
  <si>
    <t>John Deere karos fűnyíró traktor</t>
  </si>
  <si>
    <t>Fénymásoló</t>
  </si>
  <si>
    <t>Nagyteljesítményű fűnyíró kasza ( 10 db )</t>
  </si>
  <si>
    <t>Kézi lombfútó ( 3 db )</t>
  </si>
  <si>
    <t>Egykezes, illetve teleszkópos motorfűrész ( 3 db )</t>
  </si>
  <si>
    <t>Óvodai nevelés ell.műk.felad.091140</t>
  </si>
  <si>
    <t>Fiatalok társ.integr.fejl.mód. 084070</t>
  </si>
  <si>
    <t>Ár- és belvíz-védelmi tevékenység ( 047410 )</t>
  </si>
  <si>
    <t>DRV Zrt - lakossági  víz- és csatornaszolgáltatás tám.</t>
  </si>
  <si>
    <t xml:space="preserve">Volánbusz Zrt - helyi közösségi közlekedés </t>
  </si>
  <si>
    <t>Örökség Alapítvány - EEB</t>
  </si>
  <si>
    <t>Keszthelyi Városvédő Egyesület - EEB</t>
  </si>
  <si>
    <t>Keszthely Városi DSE - sporttámogatás, EEB 1.015</t>
  </si>
  <si>
    <t>Napelemes kandelláber telepítése a 4501/100.hrsz-on</t>
  </si>
  <si>
    <t>Süttői mészkő emlékkő</t>
  </si>
  <si>
    <t>Bűnmegelőzés (011130)</t>
  </si>
  <si>
    <t>EFOP-3.3.4-17 "Népmese pont"</t>
  </si>
  <si>
    <t>NKA pályázat - pincezárak</t>
  </si>
  <si>
    <t>Járásszékhely múzeumok támogatása - Térképszekrény, polcrendszer, műszerek</t>
  </si>
  <si>
    <t xml:space="preserve">Önkormányzatok elszámolásai (018010) </t>
  </si>
  <si>
    <t>Börzödújfaluért Egyesület - EEB</t>
  </si>
  <si>
    <t>TOP-2.1.3-15. „A belterületi csapadékvíz elvezetési rendszer fejlesztése Keszthely-Kertvárosban II.ütem"</t>
  </si>
  <si>
    <t>243/2019. (IX.26)</t>
  </si>
  <si>
    <t>Mobiltelefon - 3 db</t>
  </si>
  <si>
    <t xml:space="preserve">Laptop </t>
  </si>
  <si>
    <t>Mosógép felújítás</t>
  </si>
  <si>
    <t>KESOTE - sporttámogatás, EEB  150</t>
  </si>
  <si>
    <t>Vakok és Gyengénlátók Zala Megyei Egyesülete - EEB</t>
  </si>
  <si>
    <t>Nemzeti Ifjúsági Tanács Szövetség - EEB</t>
  </si>
  <si>
    <t>Új köztemető - ravatalozó épület bontása, új ravatalozóépület tervezése</t>
  </si>
  <si>
    <t xml:space="preserve">Irodabútorok, függönyök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</si>
</sst>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  <numFmt numFmtId="167" formatCode="#,##0_ ;\-#,##0\ "/>
    <numFmt numFmtId="168" formatCode="_-* #,##0.0\ _F_t_-;\-* #,##0.0\ _F_t_-;_-* \-??\ _F_t_-;_-@_-"/>
    <numFmt numFmtId="169" formatCode="[$-40E]yyyy\.\ mmmm\ d\."/>
    <numFmt numFmtId="170" formatCode="0.0"/>
    <numFmt numFmtId="171" formatCode="_-* #,##0.000\ _F_t_-;\-* #,##0.000\ _F_t_-;_-* \-??\ _F_t_-;_-@_-"/>
    <numFmt numFmtId="172" formatCode="_-* #,##0.0000\ _F_t_-;\-* #,##0.0000\ _F_t_-;_-* \-??\ _F_t_-;_-@_-"/>
    <numFmt numFmtId="173" formatCode="_-* #,##0.00000\ _F_t_-;\-* #,##0.00000\ _F_t_-;_-* \-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9"/>
      <name val="Arial CE"/>
      <family val="0"/>
    </font>
    <font>
      <b/>
      <sz val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/>
      <top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/>
      <top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/>
      <bottom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/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>
        <color indexed="63"/>
      </right>
      <top style="thin">
        <color indexed="8"/>
      </top>
      <bottom style="thin"/>
    </border>
    <border>
      <left/>
      <right/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/>
      <bottom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/>
      <right style="thin"/>
      <top style="thin"/>
      <bottom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/>
      <top style="thin">
        <color indexed="8"/>
      </top>
      <bottom style="thin"/>
    </border>
    <border>
      <left/>
      <right style="thin">
        <color indexed="8"/>
      </right>
      <top/>
      <bottom style="medium"/>
    </border>
    <border>
      <left style="thin">
        <color indexed="8"/>
      </left>
      <right>
        <color indexed="63"/>
      </right>
      <top/>
      <bottom style="medium"/>
    </border>
    <border>
      <left/>
      <right style="thin"/>
      <top style="thin"/>
      <bottom style="medium"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7" fillId="14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8" fillId="0" borderId="2" applyNumberFormat="0" applyFill="0" applyAlignment="0" applyProtection="0"/>
    <xf numFmtId="0" fontId="24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8" fillId="15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16" borderId="7" applyNumberFormat="0" applyFont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" borderId="1" applyNumberFormat="0" applyAlignment="0" applyProtection="0"/>
    <xf numFmtId="9" fontId="0" fillId="0" borderId="0" applyFont="0" applyFill="0" applyBorder="0" applyAlignment="0" applyProtection="0"/>
  </cellStyleXfs>
  <cellXfs count="8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 indent="1"/>
    </xf>
    <xf numFmtId="0" fontId="9" fillId="0" borderId="0" xfId="0" applyFont="1" applyAlignment="1">
      <alignment/>
    </xf>
    <xf numFmtId="166" fontId="4" fillId="0" borderId="0" xfId="41" applyNumberFormat="1" applyFont="1" applyFill="1" applyBorder="1" applyAlignment="1">
      <alignment/>
    </xf>
    <xf numFmtId="0" fontId="10" fillId="0" borderId="12" xfId="0" applyFont="1" applyFill="1" applyBorder="1" applyAlignment="1">
      <alignment horizontal="left" wrapText="1" indent="1"/>
    </xf>
    <xf numFmtId="0" fontId="10" fillId="0" borderId="0" xfId="0" applyFont="1" applyFill="1" applyAlignment="1">
      <alignment wrapText="1"/>
    </xf>
    <xf numFmtId="3" fontId="2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165" fontId="8" fillId="0" borderId="21" xfId="41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left" indent="2"/>
    </xf>
    <xf numFmtId="0" fontId="5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21" xfId="0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166" fontId="2" fillId="0" borderId="14" xfId="41" applyNumberFormat="1" applyFont="1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166" fontId="3" fillId="0" borderId="20" xfId="4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166" fontId="12" fillId="0" borderId="0" xfId="41" applyNumberFormat="1" applyFont="1" applyAlignment="1">
      <alignment/>
    </xf>
    <xf numFmtId="0" fontId="3" fillId="0" borderId="10" xfId="0" applyFont="1" applyBorder="1" applyAlignment="1">
      <alignment horizontal="left" vertical="center" wrapText="1"/>
    </xf>
    <xf numFmtId="166" fontId="3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8" xfId="0" applyNumberFormat="1" applyFont="1" applyFill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41" applyNumberFormat="1" applyFont="1" applyAlignment="1">
      <alignment/>
    </xf>
    <xf numFmtId="0" fontId="9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" fontId="7" fillId="0" borderId="28" xfId="4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15" fillId="0" borderId="28" xfId="41" applyNumberFormat="1" applyFont="1" applyFill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left" wrapText="1" indent="2"/>
    </xf>
    <xf numFmtId="0" fontId="5" fillId="0" borderId="34" xfId="0" applyFont="1" applyBorder="1" applyAlignment="1">
      <alignment wrapText="1"/>
    </xf>
    <xf numFmtId="165" fontId="5" fillId="0" borderId="35" xfId="41" applyNumberFormat="1" applyFont="1" applyFill="1" applyBorder="1" applyAlignment="1" applyProtection="1">
      <alignment/>
      <protection/>
    </xf>
    <xf numFmtId="0" fontId="4" fillId="0" borderId="34" xfId="0" applyFont="1" applyBorder="1" applyAlignment="1">
      <alignment horizontal="left" wrapText="1" indent="1"/>
    </xf>
    <xf numFmtId="0" fontId="5" fillId="0" borderId="36" xfId="0" applyFont="1" applyBorder="1" applyAlignment="1">
      <alignment wrapText="1"/>
    </xf>
    <xf numFmtId="165" fontId="5" fillId="0" borderId="37" xfId="41" applyNumberFormat="1" applyFont="1" applyFill="1" applyBorder="1" applyAlignment="1" applyProtection="1">
      <alignment/>
      <protection/>
    </xf>
    <xf numFmtId="0" fontId="5" fillId="0" borderId="38" xfId="0" applyFont="1" applyBorder="1" applyAlignment="1">
      <alignment horizontal="center"/>
    </xf>
    <xf numFmtId="0" fontId="4" fillId="0" borderId="36" xfId="0" applyFont="1" applyBorder="1" applyAlignment="1">
      <alignment horizontal="left" wrapText="1" inden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wrapText="1"/>
    </xf>
    <xf numFmtId="0" fontId="5" fillId="0" borderId="36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4" fillId="0" borderId="0" xfId="0" applyFont="1" applyAlignment="1">
      <alignment horizontal="left" indent="3"/>
    </xf>
    <xf numFmtId="0" fontId="5" fillId="0" borderId="34" xfId="0" applyFont="1" applyBorder="1" applyAlignment="1">
      <alignment horizontal="center" wrapText="1"/>
    </xf>
    <xf numFmtId="0" fontId="4" fillId="0" borderId="34" xfId="0" applyFont="1" applyBorder="1" applyAlignment="1">
      <alignment wrapText="1"/>
    </xf>
    <xf numFmtId="0" fontId="5" fillId="0" borderId="41" xfId="0" applyFont="1" applyBorder="1" applyAlignment="1">
      <alignment horizontal="center" wrapText="1"/>
    </xf>
    <xf numFmtId="165" fontId="5" fillId="0" borderId="42" xfId="41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 wrapText="1"/>
    </xf>
    <xf numFmtId="0" fontId="5" fillId="0" borderId="40" xfId="0" applyFont="1" applyBorder="1" applyAlignment="1">
      <alignment wrapText="1"/>
    </xf>
    <xf numFmtId="0" fontId="4" fillId="0" borderId="40" xfId="0" applyFont="1" applyBorder="1" applyAlignment="1">
      <alignment horizontal="left" wrapText="1" indent="1"/>
    </xf>
    <xf numFmtId="0" fontId="5" fillId="0" borderId="40" xfId="0" applyFont="1" applyBorder="1" applyAlignment="1">
      <alignment horizontal="left" wrapText="1"/>
    </xf>
    <xf numFmtId="0" fontId="5" fillId="0" borderId="0" xfId="0" applyFont="1" applyAlignment="1">
      <alignment horizontal="left" indent="3"/>
    </xf>
    <xf numFmtId="0" fontId="4" fillId="0" borderId="40" xfId="0" applyFont="1" applyBorder="1" applyAlignment="1">
      <alignment wrapText="1"/>
    </xf>
    <xf numFmtId="0" fontId="5" fillId="0" borderId="45" xfId="0" applyFont="1" applyBorder="1" applyAlignment="1">
      <alignment horizontal="center"/>
    </xf>
    <xf numFmtId="165" fontId="5" fillId="0" borderId="46" xfId="41" applyNumberFormat="1" applyFont="1" applyFill="1" applyBorder="1" applyAlignment="1" applyProtection="1">
      <alignment/>
      <protection/>
    </xf>
    <xf numFmtId="165" fontId="5" fillId="0" borderId="35" xfId="41" applyNumberFormat="1" applyFont="1" applyFill="1" applyBorder="1" applyAlignment="1" applyProtection="1">
      <alignment horizontal="center"/>
      <protection/>
    </xf>
    <xf numFmtId="0" fontId="5" fillId="0" borderId="38" xfId="0" applyFont="1" applyBorder="1" applyAlignment="1">
      <alignment horizontal="left" wrapText="1"/>
    </xf>
    <xf numFmtId="0" fontId="5" fillId="0" borderId="47" xfId="0" applyFont="1" applyBorder="1" applyAlignment="1">
      <alignment horizontal="left" wrapText="1"/>
    </xf>
    <xf numFmtId="165" fontId="5" fillId="0" borderId="42" xfId="41" applyNumberFormat="1" applyFont="1" applyFill="1" applyBorder="1" applyAlignment="1" applyProtection="1">
      <alignment horizontal="center"/>
      <protection/>
    </xf>
    <xf numFmtId="165" fontId="5" fillId="0" borderId="35" xfId="41" applyNumberFormat="1" applyFont="1" applyFill="1" applyBorder="1" applyAlignment="1" applyProtection="1">
      <alignment horizontal="left" wrapText="1"/>
      <protection/>
    </xf>
    <xf numFmtId="0" fontId="4" fillId="0" borderId="34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 indent="1"/>
    </xf>
    <xf numFmtId="0" fontId="5" fillId="0" borderId="49" xfId="0" applyFont="1" applyBorder="1" applyAlignment="1">
      <alignment wrapText="1"/>
    </xf>
    <xf numFmtId="0" fontId="4" fillId="0" borderId="40" xfId="0" applyFont="1" applyBorder="1" applyAlignment="1">
      <alignment horizontal="left" indent="2"/>
    </xf>
    <xf numFmtId="0" fontId="4" fillId="0" borderId="14" xfId="0" applyFont="1" applyBorder="1" applyAlignment="1">
      <alignment wrapText="1"/>
    </xf>
    <xf numFmtId="166" fontId="2" fillId="0" borderId="13" xfId="41" applyNumberFormat="1" applyFont="1" applyFill="1" applyBorder="1" applyAlignment="1">
      <alignment wrapText="1"/>
    </xf>
    <xf numFmtId="166" fontId="2" fillId="0" borderId="14" xfId="41" applyNumberFormat="1" applyFont="1" applyFill="1" applyBorder="1" applyAlignment="1">
      <alignment wrapText="1"/>
    </xf>
    <xf numFmtId="166" fontId="2" fillId="0" borderId="14" xfId="41" applyNumberFormat="1" applyFont="1" applyFill="1" applyBorder="1" applyAlignment="1">
      <alignment vertical="top" wrapText="1"/>
    </xf>
    <xf numFmtId="166" fontId="3" fillId="0" borderId="14" xfId="41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13" xfId="0" applyFont="1" applyFill="1" applyBorder="1" applyAlignment="1">
      <alignment vertical="center" wrapText="1"/>
    </xf>
    <xf numFmtId="1" fontId="2" fillId="0" borderId="14" xfId="41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2" xfId="0" applyBorder="1" applyAlignment="1">
      <alignment/>
    </xf>
    <xf numFmtId="0" fontId="11" fillId="0" borderId="12" xfId="0" applyFont="1" applyBorder="1" applyAlignment="1">
      <alignment/>
    </xf>
    <xf numFmtId="0" fontId="4" fillId="0" borderId="36" xfId="0" applyFont="1" applyBorder="1" applyAlignment="1">
      <alignment horizontal="left" wrapText="1" indent="2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3" fillId="0" borderId="28" xfId="0" applyFont="1" applyBorder="1" applyAlignment="1">
      <alignment wrapText="1"/>
    </xf>
    <xf numFmtId="0" fontId="14" fillId="0" borderId="12" xfId="0" applyFont="1" applyBorder="1" applyAlignment="1">
      <alignment horizontal="left" vertical="center" wrapText="1" indent="1"/>
    </xf>
    <xf numFmtId="0" fontId="8" fillId="0" borderId="50" xfId="0" applyFont="1" applyBorder="1" applyAlignment="1">
      <alignment horizontal="left" vertical="center" wrapText="1"/>
    </xf>
    <xf numFmtId="166" fontId="2" fillId="0" borderId="51" xfId="41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8" fillId="0" borderId="5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52" xfId="0" applyFont="1" applyFill="1" applyBorder="1" applyAlignment="1">
      <alignment horizontal="left" vertical="center" wrapText="1" indent="2"/>
    </xf>
    <xf numFmtId="0" fontId="5" fillId="0" borderId="53" xfId="0" applyFont="1" applyBorder="1" applyAlignment="1">
      <alignment wrapText="1"/>
    </xf>
    <xf numFmtId="0" fontId="14" fillId="0" borderId="50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 indent="1"/>
    </xf>
    <xf numFmtId="0" fontId="8" fillId="0" borderId="26" xfId="0" applyFont="1" applyBorder="1" applyAlignment="1">
      <alignment horizontal="left" vertical="center" wrapText="1" indent="1"/>
    </xf>
    <xf numFmtId="165" fontId="3" fillId="0" borderId="51" xfId="41" applyNumberFormat="1" applyFont="1" applyFill="1" applyBorder="1" applyAlignment="1">
      <alignment vertical="center" wrapText="1"/>
    </xf>
    <xf numFmtId="0" fontId="4" fillId="0" borderId="52" xfId="0" applyFont="1" applyBorder="1" applyAlignment="1">
      <alignment horizontal="center"/>
    </xf>
    <xf numFmtId="0" fontId="5" fillId="0" borderId="21" xfId="0" applyFont="1" applyBorder="1" applyAlignment="1">
      <alignment horizontal="left" indent="4"/>
    </xf>
    <xf numFmtId="0" fontId="11" fillId="0" borderId="52" xfId="0" applyFont="1" applyBorder="1" applyAlignment="1">
      <alignment/>
    </xf>
    <xf numFmtId="0" fontId="5" fillId="0" borderId="45" xfId="0" applyFont="1" applyBorder="1" applyAlignment="1">
      <alignment horizontal="left" wrapText="1"/>
    </xf>
    <xf numFmtId="0" fontId="3" fillId="0" borderId="51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 vertical="top" wrapText="1"/>
    </xf>
    <xf numFmtId="0" fontId="2" fillId="0" borderId="54" xfId="0" applyFont="1" applyBorder="1" applyAlignment="1">
      <alignment/>
    </xf>
    <xf numFmtId="0" fontId="5" fillId="0" borderId="14" xfId="0" applyFont="1" applyBorder="1" applyAlignment="1">
      <alignment horizontal="left" wrapText="1"/>
    </xf>
    <xf numFmtId="165" fontId="3" fillId="0" borderId="55" xfId="41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" fontId="3" fillId="0" borderId="56" xfId="41" applyNumberFormat="1" applyFont="1" applyBorder="1" applyAlignment="1">
      <alignment/>
    </xf>
    <xf numFmtId="0" fontId="9" fillId="0" borderId="12" xfId="0" applyFont="1" applyFill="1" applyBorder="1" applyAlignment="1">
      <alignment horizontal="left" wrapText="1" indent="1"/>
    </xf>
    <xf numFmtId="1" fontId="2" fillId="0" borderId="57" xfId="41" applyNumberFormat="1" applyFont="1" applyFill="1" applyBorder="1" applyAlignment="1">
      <alignment/>
    </xf>
    <xf numFmtId="0" fontId="3" fillId="0" borderId="12" xfId="0" applyFont="1" applyBorder="1" applyAlignment="1">
      <alignment horizontal="left" indent="1"/>
    </xf>
    <xf numFmtId="0" fontId="3" fillId="0" borderId="52" xfId="0" applyFont="1" applyBorder="1" applyAlignment="1">
      <alignment horizontal="left" wrapText="1" indent="1"/>
    </xf>
    <xf numFmtId="1" fontId="2" fillId="0" borderId="13" xfId="41" applyNumberFormat="1" applyFont="1" applyFill="1" applyBorder="1" applyAlignment="1">
      <alignment/>
    </xf>
    <xf numFmtId="0" fontId="9" fillId="0" borderId="12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wrapText="1" indent="1"/>
    </xf>
    <xf numFmtId="0" fontId="3" fillId="0" borderId="21" xfId="0" applyFont="1" applyBorder="1" applyAlignment="1">
      <alignment wrapText="1"/>
    </xf>
    <xf numFmtId="1" fontId="3" fillId="0" borderId="14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0" fontId="8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166" fontId="5" fillId="0" borderId="20" xfId="41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6" fontId="4" fillId="0" borderId="58" xfId="41" applyNumberFormat="1" applyFont="1" applyFill="1" applyBorder="1" applyAlignment="1">
      <alignment/>
    </xf>
    <xf numFmtId="166" fontId="5" fillId="0" borderId="58" xfId="41" applyNumberFormat="1" applyFont="1" applyFill="1" applyBorder="1" applyAlignment="1">
      <alignment/>
    </xf>
    <xf numFmtId="166" fontId="5" fillId="0" borderId="59" xfId="41" applyNumberFormat="1" applyFont="1" applyFill="1" applyBorder="1" applyAlignment="1">
      <alignment/>
    </xf>
    <xf numFmtId="166" fontId="4" fillId="0" borderId="27" xfId="41" applyNumberFormat="1" applyFont="1" applyFill="1" applyBorder="1" applyAlignment="1">
      <alignment/>
    </xf>
    <xf numFmtId="166" fontId="5" fillId="0" borderId="19" xfId="41" applyNumberFormat="1" applyFont="1" applyFill="1" applyBorder="1" applyAlignment="1">
      <alignment horizontal="center" vertical="center" wrapText="1"/>
    </xf>
    <xf numFmtId="166" fontId="5" fillId="0" borderId="60" xfId="41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51" xfId="0" applyFont="1" applyBorder="1" applyAlignment="1">
      <alignment/>
    </xf>
    <xf numFmtId="166" fontId="4" fillId="0" borderId="51" xfId="0" applyNumberFormat="1" applyFont="1" applyBorder="1" applyAlignment="1">
      <alignment/>
    </xf>
    <xf numFmtId="0" fontId="5" fillId="0" borderId="62" xfId="0" applyFont="1" applyBorder="1" applyAlignment="1">
      <alignment horizontal="center" vertical="center" wrapText="1"/>
    </xf>
    <xf numFmtId="165" fontId="4" fillId="0" borderId="63" xfId="41" applyNumberFormat="1" applyFont="1" applyFill="1" applyBorder="1" applyAlignment="1" applyProtection="1">
      <alignment/>
      <protection/>
    </xf>
    <xf numFmtId="165" fontId="5" fillId="0" borderId="63" xfId="41" applyNumberFormat="1" applyFont="1" applyFill="1" applyBorder="1" applyAlignment="1" applyProtection="1">
      <alignment/>
      <protection/>
    </xf>
    <xf numFmtId="165" fontId="5" fillId="0" borderId="64" xfId="41" applyNumberFormat="1" applyFont="1" applyFill="1" applyBorder="1" applyAlignment="1" applyProtection="1">
      <alignment/>
      <protection/>
    </xf>
    <xf numFmtId="165" fontId="4" fillId="0" borderId="64" xfId="41" applyNumberFormat="1" applyFont="1" applyFill="1" applyBorder="1" applyAlignment="1" applyProtection="1">
      <alignment/>
      <protection/>
    </xf>
    <xf numFmtId="165" fontId="4" fillId="0" borderId="65" xfId="41" applyNumberFormat="1" applyFont="1" applyFill="1" applyBorder="1" applyAlignment="1" applyProtection="1">
      <alignment/>
      <protection/>
    </xf>
    <xf numFmtId="165" fontId="5" fillId="0" borderId="66" xfId="41" applyNumberFormat="1" applyFont="1" applyFill="1" applyBorder="1" applyAlignment="1" applyProtection="1">
      <alignment/>
      <protection/>
    </xf>
    <xf numFmtId="165" fontId="4" fillId="0" borderId="51" xfId="0" applyNumberFormat="1" applyFont="1" applyBorder="1" applyAlignment="1">
      <alignment/>
    </xf>
    <xf numFmtId="165" fontId="5" fillId="0" borderId="67" xfId="41" applyNumberFormat="1" applyFont="1" applyFill="1" applyBorder="1" applyAlignment="1" applyProtection="1">
      <alignment/>
      <protection/>
    </xf>
    <xf numFmtId="0" fontId="4" fillId="0" borderId="68" xfId="0" applyFont="1" applyBorder="1" applyAlignment="1">
      <alignment/>
    </xf>
    <xf numFmtId="0" fontId="4" fillId="0" borderId="64" xfId="0" applyFont="1" applyBorder="1" applyAlignment="1">
      <alignment/>
    </xf>
    <xf numFmtId="165" fontId="5" fillId="0" borderId="63" xfId="41" applyNumberFormat="1" applyFont="1" applyFill="1" applyBorder="1" applyAlignment="1" applyProtection="1">
      <alignment horizontal="center"/>
      <protection/>
    </xf>
    <xf numFmtId="165" fontId="4" fillId="0" borderId="63" xfId="41" applyNumberFormat="1" applyFont="1" applyFill="1" applyBorder="1" applyAlignment="1" applyProtection="1">
      <alignment horizontal="center"/>
      <protection/>
    </xf>
    <xf numFmtId="165" fontId="5" fillId="0" borderId="63" xfId="41" applyNumberFormat="1" applyFont="1" applyFill="1" applyBorder="1" applyAlignment="1" applyProtection="1">
      <alignment horizontal="left" wrapText="1"/>
      <protection/>
    </xf>
    <xf numFmtId="165" fontId="4" fillId="0" borderId="63" xfId="41" applyNumberFormat="1" applyFont="1" applyFill="1" applyBorder="1" applyAlignment="1" applyProtection="1">
      <alignment horizontal="left" wrapText="1"/>
      <protection/>
    </xf>
    <xf numFmtId="165" fontId="5" fillId="0" borderId="66" xfId="41" applyNumberFormat="1" applyFont="1" applyFill="1" applyBorder="1" applyAlignment="1" applyProtection="1">
      <alignment horizontal="center"/>
      <protection/>
    </xf>
    <xf numFmtId="165" fontId="4" fillId="0" borderId="64" xfId="41" applyNumberFormat="1" applyFont="1" applyFill="1" applyBorder="1" applyAlignment="1" applyProtection="1">
      <alignment horizontal="left" wrapText="1"/>
      <protection/>
    </xf>
    <xf numFmtId="165" fontId="5" fillId="0" borderId="64" xfId="41" applyNumberFormat="1" applyFont="1" applyFill="1" applyBorder="1" applyAlignment="1" applyProtection="1">
      <alignment horizontal="left" wrapText="1"/>
      <protection/>
    </xf>
    <xf numFmtId="165" fontId="5" fillId="0" borderId="51" xfId="0" applyNumberFormat="1" applyFont="1" applyBorder="1" applyAlignment="1">
      <alignment/>
    </xf>
    <xf numFmtId="0" fontId="9" fillId="0" borderId="69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wrapText="1" indent="2"/>
    </xf>
    <xf numFmtId="0" fontId="4" fillId="25" borderId="14" xfId="0" applyFont="1" applyFill="1" applyBorder="1" applyAlignment="1">
      <alignment/>
    </xf>
    <xf numFmtId="0" fontId="4" fillId="25" borderId="14" xfId="0" applyFont="1" applyFill="1" applyBorder="1" applyAlignment="1">
      <alignment horizontal="left" indent="2"/>
    </xf>
    <xf numFmtId="0" fontId="9" fillId="0" borderId="13" xfId="0" applyFont="1" applyBorder="1" applyAlignment="1">
      <alignment vertical="center" wrapText="1"/>
    </xf>
    <xf numFmtId="165" fontId="8" fillId="0" borderId="16" xfId="41" applyNumberFormat="1" applyFont="1" applyFill="1" applyBorder="1" applyAlignment="1">
      <alignment horizontal="center" vertical="center" wrapText="1"/>
    </xf>
    <xf numFmtId="165" fontId="8" fillId="0" borderId="16" xfId="41" applyNumberFormat="1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left" vertical="top" wrapText="1" indent="1"/>
    </xf>
    <xf numFmtId="3" fontId="2" fillId="0" borderId="16" xfId="0" applyNumberFormat="1" applyFont="1" applyFill="1" applyBorder="1" applyAlignment="1">
      <alignment/>
    </xf>
    <xf numFmtId="0" fontId="2" fillId="25" borderId="13" xfId="0" applyFont="1" applyFill="1" applyBorder="1" applyAlignment="1">
      <alignment vertical="center" wrapText="1"/>
    </xf>
    <xf numFmtId="165" fontId="4" fillId="25" borderId="63" xfId="41" applyNumberFormat="1" applyFont="1" applyFill="1" applyBorder="1" applyAlignment="1" applyProtection="1">
      <alignment/>
      <protection/>
    </xf>
    <xf numFmtId="0" fontId="5" fillId="0" borderId="70" xfId="0" applyFont="1" applyBorder="1" applyAlignment="1">
      <alignment horizontal="center"/>
    </xf>
    <xf numFmtId="165" fontId="4" fillId="0" borderId="14" xfId="41" applyNumberFormat="1" applyFont="1" applyFill="1" applyBorder="1" applyAlignment="1" applyProtection="1">
      <alignment/>
      <protection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2" xfId="0" applyFont="1" applyFill="1" applyBorder="1" applyAlignment="1">
      <alignment/>
    </xf>
    <xf numFmtId="0" fontId="2" fillId="0" borderId="73" xfId="0" applyFont="1" applyBorder="1" applyAlignment="1">
      <alignment/>
    </xf>
    <xf numFmtId="0" fontId="3" fillId="0" borderId="26" xfId="0" applyFont="1" applyFill="1" applyBorder="1" applyAlignment="1">
      <alignment horizontal="left" vertical="top" wrapText="1" indent="4"/>
    </xf>
    <xf numFmtId="3" fontId="3" fillId="0" borderId="74" xfId="0" applyNumberFormat="1" applyFont="1" applyFill="1" applyBorder="1" applyAlignment="1">
      <alignment/>
    </xf>
    <xf numFmtId="0" fontId="2" fillId="0" borderId="74" xfId="0" applyFont="1" applyFill="1" applyBorder="1" applyAlignment="1">
      <alignment horizontal="center"/>
    </xf>
    <xf numFmtId="3" fontId="3" fillId="0" borderId="75" xfId="0" applyNumberFormat="1" applyFont="1" applyFill="1" applyBorder="1" applyAlignment="1">
      <alignment/>
    </xf>
    <xf numFmtId="1" fontId="2" fillId="25" borderId="25" xfId="41" applyNumberFormat="1" applyFont="1" applyFill="1" applyBorder="1" applyAlignment="1">
      <alignment/>
    </xf>
    <xf numFmtId="1" fontId="2" fillId="25" borderId="14" xfId="41" applyNumberFormat="1" applyFont="1" applyFill="1" applyBorder="1" applyAlignment="1">
      <alignment/>
    </xf>
    <xf numFmtId="0" fontId="3" fillId="25" borderId="51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left" wrapText="1" indent="1"/>
    </xf>
    <xf numFmtId="165" fontId="5" fillId="0" borderId="14" xfId="41" applyNumberFormat="1" applyFont="1" applyFill="1" applyBorder="1" applyAlignment="1" applyProtection="1">
      <alignment/>
      <protection/>
    </xf>
    <xf numFmtId="165" fontId="4" fillId="0" borderId="14" xfId="41" applyNumberFormat="1" applyFont="1" applyFill="1" applyBorder="1" applyAlignment="1" applyProtection="1">
      <alignment horizontal="center"/>
      <protection/>
    </xf>
    <xf numFmtId="165" fontId="4" fillId="0" borderId="35" xfId="41" applyNumberFormat="1" applyFont="1" applyFill="1" applyBorder="1" applyAlignment="1" applyProtection="1">
      <alignment horizontal="center"/>
      <protection/>
    </xf>
    <xf numFmtId="165" fontId="5" fillId="0" borderId="37" xfId="41" applyNumberFormat="1" applyFont="1" applyFill="1" applyBorder="1" applyAlignment="1" applyProtection="1">
      <alignment horizontal="left" wrapText="1"/>
      <protection/>
    </xf>
    <xf numFmtId="0" fontId="4" fillId="0" borderId="40" xfId="0" applyFont="1" applyBorder="1" applyAlignment="1">
      <alignment horizontal="left" wrapText="1"/>
    </xf>
    <xf numFmtId="165" fontId="4" fillId="0" borderId="35" xfId="41" applyNumberFormat="1" applyFont="1" applyFill="1" applyBorder="1" applyAlignment="1" applyProtection="1">
      <alignment horizontal="left" wrapText="1"/>
      <protection/>
    </xf>
    <xf numFmtId="0" fontId="12" fillId="0" borderId="54" xfId="0" applyFont="1" applyBorder="1" applyAlignment="1">
      <alignment/>
    </xf>
    <xf numFmtId="0" fontId="2" fillId="25" borderId="11" xfId="0" applyFont="1" applyFill="1" applyBorder="1" applyAlignment="1">
      <alignment vertical="top" wrapText="1"/>
    </xf>
    <xf numFmtId="0" fontId="2" fillId="25" borderId="12" xfId="0" applyFont="1" applyFill="1" applyBorder="1" applyAlignment="1">
      <alignment vertical="top" wrapText="1"/>
    </xf>
    <xf numFmtId="3" fontId="2" fillId="25" borderId="21" xfId="0" applyNumberFormat="1" applyFont="1" applyFill="1" applyBorder="1" applyAlignment="1">
      <alignment/>
    </xf>
    <xf numFmtId="166" fontId="4" fillId="25" borderId="58" xfId="41" applyNumberFormat="1" applyFont="1" applyFill="1" applyBorder="1" applyAlignment="1">
      <alignment/>
    </xf>
    <xf numFmtId="166" fontId="4" fillId="25" borderId="59" xfId="41" applyNumberFormat="1" applyFont="1" applyFill="1" applyBorder="1" applyAlignment="1">
      <alignment/>
    </xf>
    <xf numFmtId="166" fontId="4" fillId="25" borderId="58" xfId="41" applyNumberFormat="1" applyFont="1" applyFill="1" applyBorder="1" applyAlignment="1">
      <alignment/>
    </xf>
    <xf numFmtId="166" fontId="5" fillId="0" borderId="61" xfId="41" applyNumberFormat="1" applyFont="1" applyFill="1" applyBorder="1" applyAlignment="1">
      <alignment/>
    </xf>
    <xf numFmtId="166" fontId="5" fillId="25" borderId="76" xfId="41" applyNumberFormat="1" applyFont="1" applyFill="1" applyBorder="1" applyAlignment="1">
      <alignment/>
    </xf>
    <xf numFmtId="166" fontId="5" fillId="25" borderId="58" xfId="41" applyNumberFormat="1" applyFont="1" applyFill="1" applyBorder="1" applyAlignment="1">
      <alignment/>
    </xf>
    <xf numFmtId="0" fontId="10" fillId="0" borderId="2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left" wrapText="1"/>
    </xf>
    <xf numFmtId="166" fontId="3" fillId="0" borderId="0" xfId="0" applyNumberFormat="1" applyFont="1" applyAlignment="1">
      <alignment/>
    </xf>
    <xf numFmtId="0" fontId="9" fillId="0" borderId="12" xfId="0" applyFont="1" applyBorder="1" applyAlignment="1">
      <alignment vertical="center" wrapText="1"/>
    </xf>
    <xf numFmtId="0" fontId="7" fillId="25" borderId="21" xfId="0" applyFont="1" applyFill="1" applyBorder="1" applyAlignment="1">
      <alignment horizontal="center"/>
    </xf>
    <xf numFmtId="0" fontId="7" fillId="25" borderId="27" xfId="0" applyFont="1" applyFill="1" applyBorder="1" applyAlignment="1">
      <alignment horizontal="center"/>
    </xf>
    <xf numFmtId="3" fontId="3" fillId="25" borderId="14" xfId="0" applyNumberFormat="1" applyFont="1" applyFill="1" applyBorder="1" applyAlignment="1">
      <alignment/>
    </xf>
    <xf numFmtId="3" fontId="2" fillId="25" borderId="14" xfId="0" applyNumberFormat="1" applyFont="1" applyFill="1" applyBorder="1" applyAlignment="1">
      <alignment/>
    </xf>
    <xf numFmtId="165" fontId="4" fillId="0" borderId="13" xfId="41" applyNumberFormat="1" applyFont="1" applyFill="1" applyBorder="1" applyAlignment="1" applyProtection="1">
      <alignment/>
      <protection/>
    </xf>
    <xf numFmtId="0" fontId="2" fillId="0" borderId="19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2" fillId="25" borderId="57" xfId="41" applyNumberFormat="1" applyFont="1" applyFill="1" applyBorder="1" applyAlignment="1">
      <alignment/>
    </xf>
    <xf numFmtId="0" fontId="4" fillId="0" borderId="63" xfId="0" applyFont="1" applyBorder="1" applyAlignment="1">
      <alignment horizontal="left" wrapText="1" indent="1"/>
    </xf>
    <xf numFmtId="165" fontId="4" fillId="0" borderId="14" xfId="41" applyNumberFormat="1" applyFont="1" applyFill="1" applyBorder="1" applyAlignment="1" applyProtection="1">
      <alignment horizontal="left" wrapText="1"/>
      <protection/>
    </xf>
    <xf numFmtId="165" fontId="5" fillId="0" borderId="14" xfId="41" applyNumberFormat="1" applyFont="1" applyFill="1" applyBorder="1" applyAlignment="1" applyProtection="1">
      <alignment horizontal="left" wrapText="1"/>
      <protection/>
    </xf>
    <xf numFmtId="0" fontId="4" fillId="0" borderId="49" xfId="0" applyFont="1" applyBorder="1" applyAlignment="1">
      <alignment horizontal="left" wrapText="1" indent="1"/>
    </xf>
    <xf numFmtId="0" fontId="4" fillId="0" borderId="34" xfId="0" applyFont="1" applyFill="1" applyBorder="1" applyAlignment="1">
      <alignment horizontal="left" wrapText="1" indent="2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165" fontId="4" fillId="0" borderId="51" xfId="41" applyNumberFormat="1" applyFont="1" applyFill="1" applyBorder="1" applyAlignment="1" applyProtection="1">
      <alignment vertical="center"/>
      <protection/>
    </xf>
    <xf numFmtId="0" fontId="4" fillId="0" borderId="40" xfId="0" applyFont="1" applyBorder="1" applyAlignment="1">
      <alignment horizontal="left" wrapText="1" indent="2"/>
    </xf>
    <xf numFmtId="0" fontId="4" fillId="0" borderId="40" xfId="0" applyFont="1" applyBorder="1" applyAlignment="1">
      <alignment horizontal="left" wrapText="1" indent="4"/>
    </xf>
    <xf numFmtId="0" fontId="5" fillId="0" borderId="79" xfId="0" applyFont="1" applyBorder="1" applyAlignment="1">
      <alignment horizontal="center" wrapText="1"/>
    </xf>
    <xf numFmtId="165" fontId="5" fillId="0" borderId="67" xfId="41" applyNumberFormat="1" applyFont="1" applyFill="1" applyBorder="1" applyAlignment="1" applyProtection="1">
      <alignment horizontal="center"/>
      <protection/>
    </xf>
    <xf numFmtId="0" fontId="4" fillId="0" borderId="68" xfId="0" applyFont="1" applyFill="1" applyBorder="1" applyAlignment="1">
      <alignment/>
    </xf>
    <xf numFmtId="0" fontId="4" fillId="0" borderId="14" xfId="0" applyFont="1" applyFill="1" applyBorder="1" applyAlignment="1">
      <alignment horizontal="left" wrapText="1" indent="1"/>
    </xf>
    <xf numFmtId="0" fontId="5" fillId="0" borderId="80" xfId="0" applyFont="1" applyBorder="1" applyAlignment="1">
      <alignment horizontal="center"/>
    </xf>
    <xf numFmtId="165" fontId="5" fillId="0" borderId="51" xfId="41" applyNumberFormat="1" applyFont="1" applyFill="1" applyBorder="1" applyAlignment="1" applyProtection="1">
      <alignment/>
      <protection/>
    </xf>
    <xf numFmtId="165" fontId="5" fillId="0" borderId="14" xfId="41" applyNumberFormat="1" applyFont="1" applyFill="1" applyBorder="1" applyAlignment="1" applyProtection="1">
      <alignment horizontal="center"/>
      <protection/>
    </xf>
    <xf numFmtId="165" fontId="4" fillId="0" borderId="67" xfId="41" applyNumberFormat="1" applyFont="1" applyFill="1" applyBorder="1" applyAlignment="1" applyProtection="1">
      <alignment/>
      <protection/>
    </xf>
    <xf numFmtId="165" fontId="4" fillId="0" borderId="81" xfId="41" applyNumberFormat="1" applyFont="1" applyFill="1" applyBorder="1" applyAlignment="1" applyProtection="1">
      <alignment/>
      <protection/>
    </xf>
    <xf numFmtId="165" fontId="2" fillId="0" borderId="81" xfId="41" applyNumberFormat="1" applyFont="1" applyFill="1" applyBorder="1" applyAlignment="1" applyProtection="1">
      <alignment/>
      <protection/>
    </xf>
    <xf numFmtId="165" fontId="4" fillId="25" borderId="51" xfId="0" applyNumberFormat="1" applyFont="1" applyFill="1" applyBorder="1" applyAlignment="1">
      <alignment/>
    </xf>
    <xf numFmtId="166" fontId="2" fillId="25" borderId="14" xfId="41" applyNumberFormat="1" applyFont="1" applyFill="1" applyBorder="1" applyAlignment="1">
      <alignment wrapText="1"/>
    </xf>
    <xf numFmtId="166" fontId="2" fillId="25" borderId="14" xfId="41" applyNumberFormat="1" applyFont="1" applyFill="1" applyBorder="1" applyAlignment="1">
      <alignment vertical="top" wrapText="1"/>
    </xf>
    <xf numFmtId="166" fontId="3" fillId="25" borderId="14" xfId="41" applyNumberFormat="1" applyFont="1" applyFill="1" applyBorder="1" applyAlignment="1">
      <alignment wrapText="1"/>
    </xf>
    <xf numFmtId="166" fontId="3" fillId="25" borderId="51" xfId="41" applyNumberFormat="1" applyFont="1" applyFill="1" applyBorder="1" applyAlignment="1">
      <alignment vertical="top" wrapText="1"/>
    </xf>
    <xf numFmtId="166" fontId="3" fillId="25" borderId="51" xfId="41" applyNumberFormat="1" applyFont="1" applyFill="1" applyBorder="1" applyAlignment="1">
      <alignment/>
    </xf>
    <xf numFmtId="166" fontId="3" fillId="25" borderId="18" xfId="41" applyNumberFormat="1" applyFont="1" applyFill="1" applyBorder="1" applyAlignment="1">
      <alignment horizontal="center" vertical="center"/>
    </xf>
    <xf numFmtId="166" fontId="3" fillId="25" borderId="20" xfId="41" applyNumberFormat="1" applyFont="1" applyFill="1" applyBorder="1" applyAlignment="1">
      <alignment vertical="center" wrapText="1"/>
    </xf>
    <xf numFmtId="166" fontId="5" fillId="25" borderId="76" xfId="41" applyNumberFormat="1" applyFont="1" applyFill="1" applyBorder="1" applyAlignment="1">
      <alignment/>
    </xf>
    <xf numFmtId="166" fontId="4" fillId="25" borderId="76" xfId="41" applyNumberFormat="1" applyFont="1" applyFill="1" applyBorder="1" applyAlignment="1">
      <alignment/>
    </xf>
    <xf numFmtId="166" fontId="5" fillId="25" borderId="82" xfId="41" applyNumberFormat="1" applyFont="1" applyFill="1" applyBorder="1" applyAlignment="1">
      <alignment/>
    </xf>
    <xf numFmtId="166" fontId="4" fillId="25" borderId="82" xfId="41" applyNumberFormat="1" applyFont="1" applyFill="1" applyBorder="1" applyAlignment="1">
      <alignment/>
    </xf>
    <xf numFmtId="166" fontId="5" fillId="25" borderId="59" xfId="41" applyNumberFormat="1" applyFont="1" applyFill="1" applyBorder="1" applyAlignment="1">
      <alignment/>
    </xf>
    <xf numFmtId="0" fontId="5" fillId="25" borderId="14" xfId="0" applyFont="1" applyFill="1" applyBorder="1" applyAlignment="1">
      <alignment/>
    </xf>
    <xf numFmtId="0" fontId="5" fillId="25" borderId="58" xfId="0" applyFont="1" applyFill="1" applyBorder="1" applyAlignment="1">
      <alignment/>
    </xf>
    <xf numFmtId="0" fontId="0" fillId="25" borderId="58" xfId="0" applyFont="1" applyFill="1" applyBorder="1" applyAlignment="1">
      <alignment/>
    </xf>
    <xf numFmtId="0" fontId="0" fillId="25" borderId="14" xfId="0" applyFill="1" applyBorder="1" applyAlignment="1">
      <alignment/>
    </xf>
    <xf numFmtId="0" fontId="11" fillId="25" borderId="14" xfId="0" applyFont="1" applyFill="1" applyBorder="1" applyAlignment="1">
      <alignment/>
    </xf>
    <xf numFmtId="166" fontId="5" fillId="25" borderId="27" xfId="41" applyNumberFormat="1" applyFont="1" applyFill="1" applyBorder="1" applyAlignment="1">
      <alignment/>
    </xf>
    <xf numFmtId="0" fontId="2" fillId="25" borderId="25" xfId="0" applyFont="1" applyFill="1" applyBorder="1" applyAlignment="1">
      <alignment vertical="center" wrapText="1"/>
    </xf>
    <xf numFmtId="0" fontId="3" fillId="25" borderId="83" xfId="0" applyFont="1" applyFill="1" applyBorder="1" applyAlignment="1">
      <alignment vertical="center" wrapText="1"/>
    </xf>
    <xf numFmtId="0" fontId="3" fillId="25" borderId="84" xfId="0" applyFont="1" applyFill="1" applyBorder="1" applyAlignment="1">
      <alignment vertical="center" wrapText="1"/>
    </xf>
    <xf numFmtId="0" fontId="2" fillId="25" borderId="14" xfId="0" applyFont="1" applyFill="1" applyBorder="1" applyAlignment="1">
      <alignment vertical="center" wrapText="1"/>
    </xf>
    <xf numFmtId="0" fontId="2" fillId="25" borderId="14" xfId="41" applyNumberFormat="1" applyFont="1" applyFill="1" applyBorder="1" applyAlignment="1">
      <alignment vertical="center" wrapText="1"/>
    </xf>
    <xf numFmtId="0" fontId="2" fillId="25" borderId="85" xfId="0" applyFont="1" applyFill="1" applyBorder="1" applyAlignment="1">
      <alignment vertical="center" wrapText="1"/>
    </xf>
    <xf numFmtId="0" fontId="2" fillId="25" borderId="85" xfId="41" applyNumberFormat="1" applyFont="1" applyFill="1" applyBorder="1" applyAlignment="1">
      <alignment vertical="center" wrapText="1"/>
    </xf>
    <xf numFmtId="0" fontId="3" fillId="25" borderId="86" xfId="0" applyFont="1" applyFill="1" applyBorder="1" applyAlignment="1">
      <alignment wrapText="1"/>
    </xf>
    <xf numFmtId="0" fontId="3" fillId="25" borderId="83" xfId="0" applyFont="1" applyFill="1" applyBorder="1" applyAlignment="1">
      <alignment wrapText="1"/>
    </xf>
    <xf numFmtId="0" fontId="3" fillId="25" borderId="14" xfId="0" applyFont="1" applyFill="1" applyBorder="1" applyAlignment="1">
      <alignment wrapText="1"/>
    </xf>
    <xf numFmtId="0" fontId="3" fillId="25" borderId="51" xfId="0" applyFont="1" applyFill="1" applyBorder="1" applyAlignment="1">
      <alignment wrapText="1"/>
    </xf>
    <xf numFmtId="0" fontId="3" fillId="25" borderId="74" xfId="0" applyFont="1" applyFill="1" applyBorder="1" applyAlignment="1">
      <alignment wrapText="1"/>
    </xf>
    <xf numFmtId="0" fontId="3" fillId="25" borderId="75" xfId="0" applyFont="1" applyFill="1" applyBorder="1" applyAlignment="1">
      <alignment wrapText="1"/>
    </xf>
    <xf numFmtId="165" fontId="3" fillId="25" borderId="87" xfId="41" applyNumberFormat="1" applyFont="1" applyFill="1" applyBorder="1" applyAlignment="1">
      <alignment horizontal="left" vertical="center" wrapText="1"/>
    </xf>
    <xf numFmtId="165" fontId="3" fillId="25" borderId="14" xfId="41" applyNumberFormat="1" applyFont="1" applyFill="1" applyBorder="1" applyAlignment="1">
      <alignment vertical="center" wrapText="1"/>
    </xf>
    <xf numFmtId="165" fontId="3" fillId="25" borderId="21" xfId="41" applyNumberFormat="1" applyFont="1" applyFill="1" applyBorder="1" applyAlignment="1">
      <alignment vertical="center" wrapText="1"/>
    </xf>
    <xf numFmtId="0" fontId="2" fillId="25" borderId="25" xfId="0" applyFont="1" applyFill="1" applyBorder="1" applyAlignment="1">
      <alignment/>
    </xf>
    <xf numFmtId="0" fontId="3" fillId="25" borderId="82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3" fillId="25" borderId="51" xfId="0" applyFont="1" applyFill="1" applyBorder="1" applyAlignment="1">
      <alignment/>
    </xf>
    <xf numFmtId="0" fontId="3" fillId="25" borderId="83" xfId="0" applyFont="1" applyFill="1" applyBorder="1" applyAlignment="1">
      <alignment/>
    </xf>
    <xf numFmtId="0" fontId="3" fillId="25" borderId="14" xfId="0" applyFont="1" applyFill="1" applyBorder="1" applyAlignment="1">
      <alignment/>
    </xf>
    <xf numFmtId="0" fontId="3" fillId="25" borderId="21" xfId="0" applyFont="1" applyFill="1" applyBorder="1" applyAlignment="1">
      <alignment/>
    </xf>
    <xf numFmtId="0" fontId="3" fillId="25" borderId="28" xfId="0" applyFont="1" applyFill="1" applyBorder="1" applyAlignment="1">
      <alignment/>
    </xf>
    <xf numFmtId="3" fontId="2" fillId="25" borderId="16" xfId="0" applyNumberFormat="1" applyFont="1" applyFill="1" applyBorder="1" applyAlignment="1">
      <alignment/>
    </xf>
    <xf numFmtId="0" fontId="4" fillId="25" borderId="34" xfId="0" applyFont="1" applyFill="1" applyBorder="1" applyAlignment="1">
      <alignment horizontal="left" wrapText="1" indent="1"/>
    </xf>
    <xf numFmtId="0" fontId="5" fillId="25" borderId="36" xfId="0" applyFont="1" applyFill="1" applyBorder="1" applyAlignment="1">
      <alignment wrapText="1"/>
    </xf>
    <xf numFmtId="0" fontId="5" fillId="25" borderId="88" xfId="0" applyFont="1" applyFill="1" applyBorder="1" applyAlignment="1">
      <alignment horizontal="center" wrapText="1"/>
    </xf>
    <xf numFmtId="165" fontId="5" fillId="25" borderId="65" xfId="41" applyNumberFormat="1" applyFont="1" applyFill="1" applyBorder="1" applyAlignment="1" applyProtection="1">
      <alignment/>
      <protection/>
    </xf>
    <xf numFmtId="165" fontId="5" fillId="25" borderId="66" xfId="41" applyNumberFormat="1" applyFont="1" applyFill="1" applyBorder="1" applyAlignment="1" applyProtection="1">
      <alignment/>
      <protection/>
    </xf>
    <xf numFmtId="165" fontId="4" fillId="25" borderId="63" xfId="41" applyNumberFormat="1" applyFont="1" applyFill="1" applyBorder="1" applyAlignment="1" applyProtection="1">
      <alignment horizontal="left" wrapText="1"/>
      <protection/>
    </xf>
    <xf numFmtId="165" fontId="5" fillId="25" borderId="63" xfId="41" applyNumberFormat="1" applyFont="1" applyFill="1" applyBorder="1" applyAlignment="1" applyProtection="1">
      <alignment horizontal="left" wrapText="1"/>
      <protection/>
    </xf>
    <xf numFmtId="165" fontId="5" fillId="25" borderId="66" xfId="41" applyNumberFormat="1" applyFont="1" applyFill="1" applyBorder="1" applyAlignment="1" applyProtection="1">
      <alignment horizontal="left" wrapText="1"/>
      <protection/>
    </xf>
    <xf numFmtId="165" fontId="5" fillId="25" borderId="42" xfId="41" applyNumberFormat="1" applyFont="1" applyFill="1" applyBorder="1" applyAlignment="1" applyProtection="1">
      <alignment horizontal="left" wrapText="1"/>
      <protection/>
    </xf>
    <xf numFmtId="165" fontId="4" fillId="0" borderId="48" xfId="41" applyNumberFormat="1" applyFont="1" applyFill="1" applyBorder="1" applyAlignment="1" applyProtection="1">
      <alignment/>
      <protection/>
    </xf>
    <xf numFmtId="0" fontId="9" fillId="0" borderId="11" xfId="0" applyFont="1" applyBorder="1" applyAlignment="1">
      <alignment horizontal="left" vertical="center" wrapText="1"/>
    </xf>
    <xf numFmtId="0" fontId="3" fillId="0" borderId="82" xfId="0" applyFont="1" applyFill="1" applyBorder="1" applyAlignment="1">
      <alignment vertical="center" wrapText="1"/>
    </xf>
    <xf numFmtId="1" fontId="2" fillId="0" borderId="14" xfId="41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left" wrapText="1"/>
    </xf>
    <xf numFmtId="0" fontId="4" fillId="0" borderId="89" xfId="0" applyFont="1" applyFill="1" applyBorder="1" applyAlignment="1">
      <alignment horizontal="left" wrapText="1" indent="2"/>
    </xf>
    <xf numFmtId="1" fontId="2" fillId="0" borderId="25" xfId="41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66" fontId="3" fillId="0" borderId="0" xfId="41" applyNumberFormat="1" applyFont="1" applyAlignment="1">
      <alignment/>
    </xf>
    <xf numFmtId="165" fontId="5" fillId="0" borderId="48" xfId="41" applyNumberFormat="1" applyFont="1" applyFill="1" applyBorder="1" applyAlignment="1" applyProtection="1">
      <alignment horizontal="center"/>
      <protection/>
    </xf>
    <xf numFmtId="0" fontId="5" fillId="0" borderId="14" xfId="0" applyFont="1" applyBorder="1" applyAlignment="1">
      <alignment horizontal="center" wrapText="1"/>
    </xf>
    <xf numFmtId="165" fontId="4" fillId="0" borderId="14" xfId="41" applyNumberFormat="1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>
      <alignment horizontal="left" wrapText="1" indent="1"/>
    </xf>
    <xf numFmtId="0" fontId="4" fillId="0" borderId="29" xfId="0" applyFont="1" applyFill="1" applyBorder="1" applyAlignment="1">
      <alignment horizontal="left" wrapText="1" indent="1"/>
    </xf>
    <xf numFmtId="0" fontId="4" fillId="0" borderId="69" xfId="0" applyFont="1" applyFill="1" applyBorder="1" applyAlignment="1">
      <alignment horizontal="left" wrapText="1" indent="1"/>
    </xf>
    <xf numFmtId="0" fontId="5" fillId="0" borderId="90" xfId="0" applyFont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165" fontId="5" fillId="25" borderId="91" xfId="41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4" fillId="0" borderId="47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165" fontId="4" fillId="0" borderId="92" xfId="41" applyNumberFormat="1" applyFont="1" applyFill="1" applyBorder="1" applyAlignment="1" applyProtection="1">
      <alignment/>
      <protection/>
    </xf>
    <xf numFmtId="0" fontId="5" fillId="0" borderId="93" xfId="0" applyFont="1" applyBorder="1" applyAlignment="1">
      <alignment horizontal="center"/>
    </xf>
    <xf numFmtId="165" fontId="5" fillId="0" borderId="13" xfId="41" applyNumberFormat="1" applyFont="1" applyFill="1" applyBorder="1" applyAlignment="1" applyProtection="1">
      <alignment/>
      <protection/>
    </xf>
    <xf numFmtId="165" fontId="5" fillId="0" borderId="82" xfId="41" applyNumberFormat="1" applyFont="1" applyFill="1" applyBorder="1" applyAlignment="1" applyProtection="1">
      <alignment/>
      <protection/>
    </xf>
    <xf numFmtId="0" fontId="5" fillId="0" borderId="13" xfId="0" applyFont="1" applyBorder="1" applyAlignment="1">
      <alignment horizontal="left" wrapText="1"/>
    </xf>
    <xf numFmtId="0" fontId="4" fillId="0" borderId="94" xfId="0" applyFont="1" applyBorder="1" applyAlignment="1">
      <alignment horizontal="left" wrapText="1" indent="1"/>
    </xf>
    <xf numFmtId="0" fontId="5" fillId="0" borderId="14" xfId="0" applyFont="1" applyFill="1" applyBorder="1" applyAlignment="1">
      <alignment wrapText="1"/>
    </xf>
    <xf numFmtId="165" fontId="4" fillId="25" borderId="14" xfId="41" applyNumberFormat="1" applyFont="1" applyFill="1" applyBorder="1" applyAlignment="1" applyProtection="1">
      <alignment/>
      <protection/>
    </xf>
    <xf numFmtId="0" fontId="5" fillId="0" borderId="64" xfId="0" applyFont="1" applyBorder="1" applyAlignment="1">
      <alignment horizontal="left" wrapText="1"/>
    </xf>
    <xf numFmtId="165" fontId="4" fillId="0" borderId="58" xfId="41" applyNumberFormat="1" applyFont="1" applyFill="1" applyBorder="1" applyAlignment="1" applyProtection="1">
      <alignment vertical="center"/>
      <protection/>
    </xf>
    <xf numFmtId="165" fontId="5" fillId="0" borderId="58" xfId="41" applyNumberFormat="1" applyFont="1" applyFill="1" applyBorder="1" applyAlignment="1" applyProtection="1">
      <alignment/>
      <protection/>
    </xf>
    <xf numFmtId="165" fontId="4" fillId="0" borderId="58" xfId="41" applyNumberFormat="1" applyFont="1" applyFill="1" applyBorder="1" applyAlignment="1" applyProtection="1">
      <alignment/>
      <protection/>
    </xf>
    <xf numFmtId="0" fontId="5" fillId="0" borderId="49" xfId="0" applyFont="1" applyBorder="1" applyAlignment="1">
      <alignment horizontal="left" wrapText="1"/>
    </xf>
    <xf numFmtId="0" fontId="4" fillId="0" borderId="65" xfId="0" applyFont="1" applyBorder="1" applyAlignment="1">
      <alignment horizontal="left" wrapText="1" indent="1"/>
    </xf>
    <xf numFmtId="0" fontId="4" fillId="0" borderId="58" xfId="0" applyFont="1" applyBorder="1" applyAlignment="1">
      <alignment horizontal="left" wrapText="1" indent="1"/>
    </xf>
    <xf numFmtId="165" fontId="4" fillId="0" borderId="13" xfId="41" applyNumberFormat="1" applyFont="1" applyFill="1" applyBorder="1" applyAlignment="1" applyProtection="1">
      <alignment vertical="center"/>
      <protection/>
    </xf>
    <xf numFmtId="0" fontId="4" fillId="25" borderId="14" xfId="0" applyFont="1" applyFill="1" applyBorder="1" applyAlignment="1">
      <alignment horizontal="left" wrapText="1" indent="1"/>
    </xf>
    <xf numFmtId="0" fontId="5" fillId="0" borderId="95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wrapText="1"/>
    </xf>
    <xf numFmtId="0" fontId="4" fillId="0" borderId="96" xfId="0" applyFont="1" applyBorder="1" applyAlignment="1">
      <alignment horizontal="left" wrapText="1" indent="1"/>
    </xf>
    <xf numFmtId="0" fontId="5" fillId="0" borderId="97" xfId="0" applyFont="1" applyBorder="1" applyAlignment="1">
      <alignment wrapText="1"/>
    </xf>
    <xf numFmtId="165" fontId="5" fillId="0" borderId="92" xfId="41" applyNumberFormat="1" applyFont="1" applyFill="1" applyBorder="1" applyAlignment="1" applyProtection="1">
      <alignment/>
      <protection/>
    </xf>
    <xf numFmtId="0" fontId="5" fillId="0" borderId="47" xfId="0" applyFont="1" applyBorder="1" applyAlignment="1">
      <alignment wrapText="1"/>
    </xf>
    <xf numFmtId="0" fontId="4" fillId="0" borderId="98" xfId="0" applyFont="1" applyFill="1" applyBorder="1" applyAlignment="1">
      <alignment horizontal="left" wrapText="1" indent="1"/>
    </xf>
    <xf numFmtId="0" fontId="4" fillId="0" borderId="88" xfId="0" applyFont="1" applyBorder="1" applyAlignment="1">
      <alignment horizontal="left" wrapText="1" indent="1"/>
    </xf>
    <xf numFmtId="0" fontId="4" fillId="0" borderId="79" xfId="0" applyFont="1" applyFill="1" applyBorder="1" applyAlignment="1">
      <alignment horizontal="left" wrapText="1" indent="1"/>
    </xf>
    <xf numFmtId="166" fontId="5" fillId="0" borderId="28" xfId="0" applyNumberFormat="1" applyFont="1" applyBorder="1" applyAlignment="1">
      <alignment/>
    </xf>
    <xf numFmtId="1" fontId="2" fillId="0" borderId="14" xfId="41" applyNumberFormat="1" applyFont="1" applyBorder="1" applyAlignment="1">
      <alignment/>
    </xf>
    <xf numFmtId="1" fontId="3" fillId="0" borderId="51" xfId="41" applyNumberFormat="1" applyFont="1" applyBorder="1" applyAlignment="1">
      <alignment/>
    </xf>
    <xf numFmtId="1" fontId="2" fillId="0" borderId="23" xfId="41" applyNumberFormat="1" applyFont="1" applyBorder="1" applyAlignment="1">
      <alignment/>
    </xf>
    <xf numFmtId="1" fontId="3" fillId="0" borderId="25" xfId="41" applyNumberFormat="1" applyFont="1" applyBorder="1" applyAlignment="1">
      <alignment/>
    </xf>
    <xf numFmtId="1" fontId="3" fillId="0" borderId="61" xfId="41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0" fontId="3" fillId="0" borderId="12" xfId="0" applyFont="1" applyFill="1" applyBorder="1" applyAlignment="1">
      <alignment horizontal="left" vertical="top" wrapText="1" indent="1"/>
    </xf>
    <xf numFmtId="3" fontId="3" fillId="0" borderId="51" xfId="0" applyNumberFormat="1" applyFont="1" applyFill="1" applyBorder="1" applyAlignment="1">
      <alignment/>
    </xf>
    <xf numFmtId="1" fontId="3" fillId="0" borderId="51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9" fontId="2" fillId="0" borderId="0" xfId="41" applyNumberFormat="1" applyFont="1" applyAlignment="1">
      <alignment/>
    </xf>
    <xf numFmtId="9" fontId="2" fillId="0" borderId="0" xfId="0" applyNumberFormat="1" applyFont="1" applyAlignment="1">
      <alignment wrapText="1"/>
    </xf>
    <xf numFmtId="1" fontId="9" fillId="0" borderId="0" xfId="0" applyNumberFormat="1" applyFont="1" applyFill="1" applyBorder="1" applyAlignment="1">
      <alignment/>
    </xf>
    <xf numFmtId="165" fontId="4" fillId="0" borderId="99" xfId="41" applyNumberFormat="1" applyFont="1" applyFill="1" applyBorder="1" applyAlignment="1" applyProtection="1">
      <alignment/>
      <protection/>
    </xf>
    <xf numFmtId="165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5" fillId="0" borderId="67" xfId="0" applyFont="1" applyBorder="1" applyAlignment="1">
      <alignment wrapText="1"/>
    </xf>
    <xf numFmtId="0" fontId="4" fillId="25" borderId="79" xfId="0" applyFont="1" applyFill="1" applyBorder="1" applyAlignment="1">
      <alignment horizontal="left" wrapText="1" indent="1"/>
    </xf>
    <xf numFmtId="165" fontId="4" fillId="0" borderId="51" xfId="41" applyNumberFormat="1" applyFont="1" applyFill="1" applyBorder="1" applyAlignment="1" applyProtection="1">
      <alignment/>
      <protection/>
    </xf>
    <xf numFmtId="0" fontId="5" fillId="0" borderId="95" xfId="0" applyFont="1" applyBorder="1" applyAlignment="1">
      <alignment horizontal="center"/>
    </xf>
    <xf numFmtId="0" fontId="5" fillId="0" borderId="100" xfId="0" applyFont="1" applyBorder="1" applyAlignment="1">
      <alignment horizontal="center"/>
    </xf>
    <xf numFmtId="0" fontId="5" fillId="0" borderId="101" xfId="0" applyFont="1" applyBorder="1" applyAlignment="1">
      <alignment horizontal="center" wrapText="1"/>
    </xf>
    <xf numFmtId="165" fontId="5" fillId="0" borderId="102" xfId="41" applyNumberFormat="1" applyFont="1" applyFill="1" applyBorder="1" applyAlignment="1" applyProtection="1">
      <alignment/>
      <protection/>
    </xf>
    <xf numFmtId="165" fontId="5" fillId="0" borderId="103" xfId="41" applyNumberFormat="1" applyFont="1" applyFill="1" applyBorder="1" applyAlignment="1" applyProtection="1">
      <alignment/>
      <protection/>
    </xf>
    <xf numFmtId="165" fontId="4" fillId="0" borderId="48" xfId="41" applyNumberFormat="1" applyFont="1" applyFill="1" applyBorder="1" applyAlignment="1" applyProtection="1">
      <alignment horizontal="center"/>
      <protection/>
    </xf>
    <xf numFmtId="0" fontId="5" fillId="0" borderId="33" xfId="0" applyFont="1" applyBorder="1" applyAlignment="1">
      <alignment horizontal="center" vertical="center"/>
    </xf>
    <xf numFmtId="166" fontId="5" fillId="0" borderId="0" xfId="0" applyNumberFormat="1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24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" fillId="0" borderId="24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6" xfId="0" applyFont="1" applyBorder="1" applyAlignment="1">
      <alignment wrapText="1"/>
    </xf>
    <xf numFmtId="1" fontId="3" fillId="0" borderId="28" xfId="0" applyNumberFormat="1" applyFont="1" applyBorder="1" applyAlignment="1">
      <alignment/>
    </xf>
    <xf numFmtId="0" fontId="5" fillId="0" borderId="25" xfId="0" applyFont="1" applyBorder="1" applyAlignment="1">
      <alignment horizontal="left" wrapText="1"/>
    </xf>
    <xf numFmtId="0" fontId="5" fillId="0" borderId="5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166" fontId="3" fillId="0" borderId="19" xfId="41" applyNumberFormat="1" applyFont="1" applyBorder="1" applyAlignment="1">
      <alignment horizontal="center" vertical="center" wrapText="1"/>
    </xf>
    <xf numFmtId="166" fontId="3" fillId="0" borderId="60" xfId="41" applyNumberFormat="1" applyFont="1" applyBorder="1" applyAlignment="1">
      <alignment horizontal="center" vertical="center" wrapText="1"/>
    </xf>
    <xf numFmtId="166" fontId="2" fillId="0" borderId="58" xfId="41" applyNumberFormat="1" applyFont="1" applyFill="1" applyBorder="1" applyAlignment="1">
      <alignment/>
    </xf>
    <xf numFmtId="166" fontId="2" fillId="25" borderId="58" xfId="41" applyNumberFormat="1" applyFont="1" applyFill="1" applyBorder="1" applyAlignment="1">
      <alignment/>
    </xf>
    <xf numFmtId="166" fontId="3" fillId="25" borderId="58" xfId="41" applyNumberFormat="1" applyFont="1" applyFill="1" applyBorder="1" applyAlignment="1">
      <alignment vertical="top" wrapText="1"/>
    </xf>
    <xf numFmtId="166" fontId="3" fillId="25" borderId="58" xfId="41" applyNumberFormat="1" applyFont="1" applyFill="1" applyBorder="1" applyAlignment="1">
      <alignment/>
    </xf>
    <xf numFmtId="166" fontId="12" fillId="25" borderId="58" xfId="41" applyNumberFormat="1" applyFont="1" applyFill="1" applyBorder="1" applyAlignment="1">
      <alignment/>
    </xf>
    <xf numFmtId="166" fontId="3" fillId="25" borderId="58" xfId="41" applyNumberFormat="1" applyFont="1" applyFill="1" applyBorder="1" applyAlignment="1">
      <alignment/>
    </xf>
    <xf numFmtId="166" fontId="3" fillId="25" borderId="19" xfId="41" applyNumberFormat="1" applyFont="1" applyFill="1" applyBorder="1" applyAlignment="1">
      <alignment horizontal="center" vertical="center"/>
    </xf>
    <xf numFmtId="166" fontId="2" fillId="0" borderId="14" xfId="41" applyNumberFormat="1" applyFont="1" applyFill="1" applyBorder="1" applyAlignment="1">
      <alignment/>
    </xf>
    <xf numFmtId="166" fontId="3" fillId="0" borderId="14" xfId="41" applyNumberFormat="1" applyFont="1" applyFill="1" applyBorder="1" applyAlignment="1">
      <alignment/>
    </xf>
    <xf numFmtId="166" fontId="12" fillId="0" borderId="14" xfId="41" applyNumberFormat="1" applyFont="1" applyFill="1" applyBorder="1" applyAlignment="1">
      <alignment/>
    </xf>
    <xf numFmtId="166" fontId="3" fillId="0" borderId="21" xfId="41" applyNumberFormat="1" applyFont="1" applyFill="1" applyBorder="1" applyAlignment="1">
      <alignment wrapText="1"/>
    </xf>
    <xf numFmtId="166" fontId="3" fillId="0" borderId="25" xfId="41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/>
    </xf>
    <xf numFmtId="166" fontId="2" fillId="0" borderId="51" xfId="0" applyNumberFormat="1" applyFont="1" applyBorder="1" applyAlignment="1">
      <alignment/>
    </xf>
    <xf numFmtId="166" fontId="4" fillId="25" borderId="76" xfId="41" applyNumberFormat="1" applyFont="1" applyFill="1" applyBorder="1" applyAlignment="1">
      <alignment/>
    </xf>
    <xf numFmtId="166" fontId="4" fillId="25" borderId="27" xfId="41" applyNumberFormat="1" applyFont="1" applyFill="1" applyBorder="1" applyAlignment="1">
      <alignment/>
    </xf>
    <xf numFmtId="166" fontId="4" fillId="25" borderId="28" xfId="41" applyNumberFormat="1" applyFont="1" applyFill="1" applyBorder="1" applyAlignment="1">
      <alignment/>
    </xf>
    <xf numFmtId="166" fontId="5" fillId="0" borderId="51" xfId="0" applyNumberFormat="1" applyFont="1" applyBorder="1" applyAlignment="1">
      <alignment/>
    </xf>
    <xf numFmtId="0" fontId="3" fillId="25" borderId="104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25" borderId="85" xfId="0" applyFont="1" applyFill="1" applyBorder="1" applyAlignment="1">
      <alignment wrapText="1"/>
    </xf>
    <xf numFmtId="0" fontId="3" fillId="25" borderId="104" xfId="0" applyFont="1" applyFill="1" applyBorder="1" applyAlignment="1">
      <alignment wrapText="1"/>
    </xf>
    <xf numFmtId="0" fontId="14" fillId="0" borderId="12" xfId="0" applyFont="1" applyBorder="1" applyAlignment="1">
      <alignment horizontal="left" vertical="center" wrapText="1"/>
    </xf>
    <xf numFmtId="0" fontId="3" fillId="25" borderId="58" xfId="0" applyFont="1" applyFill="1" applyBorder="1" applyAlignment="1">
      <alignment wrapText="1"/>
    </xf>
    <xf numFmtId="0" fontId="2" fillId="25" borderId="58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65" fontId="3" fillId="25" borderId="105" xfId="41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wrapText="1" indent="1"/>
    </xf>
    <xf numFmtId="165" fontId="3" fillId="25" borderId="29" xfId="41" applyNumberFormat="1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wrapText="1"/>
    </xf>
    <xf numFmtId="166" fontId="2" fillId="25" borderId="74" xfId="41" applyNumberFormat="1" applyFont="1" applyFill="1" applyBorder="1" applyAlignment="1">
      <alignment horizontal="right"/>
    </xf>
    <xf numFmtId="166" fontId="2" fillId="25" borderId="16" xfId="41" applyNumberFormat="1" applyFont="1" applyFill="1" applyBorder="1" applyAlignment="1">
      <alignment/>
    </xf>
    <xf numFmtId="166" fontId="2" fillId="0" borderId="75" xfId="41" applyNumberFormat="1" applyFont="1" applyFill="1" applyBorder="1" applyAlignment="1">
      <alignment/>
    </xf>
    <xf numFmtId="0" fontId="8" fillId="0" borderId="12" xfId="0" applyFont="1" applyFill="1" applyBorder="1" applyAlignment="1">
      <alignment horizontal="left" wrapText="1" indent="1"/>
    </xf>
    <xf numFmtId="165" fontId="3" fillId="25" borderId="14" xfId="41" applyNumberFormat="1" applyFont="1" applyFill="1" applyBorder="1" applyAlignment="1">
      <alignment horizontal="left" vertical="center" wrapText="1"/>
    </xf>
    <xf numFmtId="165" fontId="3" fillId="25" borderId="106" xfId="41" applyNumberFormat="1" applyFont="1" applyFill="1" applyBorder="1" applyAlignment="1">
      <alignment horizontal="left" vertical="center" wrapText="1"/>
    </xf>
    <xf numFmtId="166" fontId="2" fillId="25" borderId="51" xfId="41" applyNumberFormat="1" applyFont="1" applyFill="1" applyBorder="1" applyAlignment="1">
      <alignment/>
    </xf>
    <xf numFmtId="0" fontId="10" fillId="0" borderId="26" xfId="0" applyFont="1" applyFill="1" applyBorder="1" applyAlignment="1">
      <alignment horizontal="left" wrapText="1" indent="1"/>
    </xf>
    <xf numFmtId="166" fontId="2" fillId="25" borderId="107" xfId="41" applyNumberFormat="1" applyFont="1" applyFill="1" applyBorder="1" applyAlignment="1">
      <alignment/>
    </xf>
    <xf numFmtId="166" fontId="2" fillId="25" borderId="30" xfId="41" applyNumberFormat="1" applyFont="1" applyFill="1" applyBorder="1" applyAlignment="1">
      <alignment horizontal="right"/>
    </xf>
    <xf numFmtId="166" fontId="2" fillId="25" borderId="74" xfId="41" applyNumberFormat="1" applyFont="1" applyFill="1" applyBorder="1" applyAlignment="1">
      <alignment/>
    </xf>
    <xf numFmtId="165" fontId="3" fillId="25" borderId="21" xfId="41" applyNumberFormat="1" applyFont="1" applyFill="1" applyBorder="1" applyAlignment="1">
      <alignment horizontal="left" vertical="center" wrapText="1"/>
    </xf>
    <xf numFmtId="166" fontId="2" fillId="0" borderId="14" xfId="41" applyNumberFormat="1" applyFont="1" applyFill="1" applyBorder="1" applyAlignment="1">
      <alignment vertical="center"/>
    </xf>
    <xf numFmtId="166" fontId="2" fillId="0" borderId="14" xfId="41" applyNumberFormat="1" applyFont="1" applyFill="1" applyBorder="1" applyAlignment="1">
      <alignment horizontal="right" vertical="center"/>
    </xf>
    <xf numFmtId="166" fontId="2" fillId="25" borderId="14" xfId="41" applyNumberFormat="1" applyFont="1" applyFill="1" applyBorder="1" applyAlignment="1">
      <alignment vertical="center"/>
    </xf>
    <xf numFmtId="166" fontId="2" fillId="25" borderId="14" xfId="41" applyNumberFormat="1" applyFont="1" applyFill="1" applyBorder="1" applyAlignment="1">
      <alignment horizontal="right" vertical="center"/>
    </xf>
    <xf numFmtId="166" fontId="2" fillId="25" borderId="58" xfId="41" applyNumberFormat="1" applyFont="1" applyFill="1" applyBorder="1" applyAlignment="1">
      <alignment vertical="center"/>
    </xf>
    <xf numFmtId="166" fontId="2" fillId="25" borderId="58" xfId="41" applyNumberFormat="1" applyFont="1" applyFill="1" applyBorder="1" applyAlignment="1">
      <alignment horizontal="right" vertical="center"/>
    </xf>
    <xf numFmtId="166" fontId="2" fillId="0" borderId="83" xfId="41" applyNumberFormat="1" applyFont="1" applyFill="1" applyBorder="1" applyAlignment="1">
      <alignment vertical="center"/>
    </xf>
    <xf numFmtId="166" fontId="2" fillId="0" borderId="51" xfId="41" applyNumberFormat="1" applyFont="1" applyFill="1" applyBorder="1" applyAlignment="1">
      <alignment vertical="center"/>
    </xf>
    <xf numFmtId="166" fontId="2" fillId="25" borderId="51" xfId="41" applyNumberFormat="1" applyFont="1" applyFill="1" applyBorder="1" applyAlignment="1">
      <alignment vertical="center"/>
    </xf>
    <xf numFmtId="166" fontId="2" fillId="0" borderId="56" xfId="41" applyNumberFormat="1" applyFont="1" applyFill="1" applyBorder="1" applyAlignment="1">
      <alignment vertical="center"/>
    </xf>
    <xf numFmtId="166" fontId="3" fillId="25" borderId="14" xfId="41" applyNumberFormat="1" applyFont="1" applyFill="1" applyBorder="1" applyAlignment="1">
      <alignment horizontal="right" vertical="center"/>
    </xf>
    <xf numFmtId="0" fontId="10" fillId="0" borderId="52" xfId="0" applyFont="1" applyFill="1" applyBorder="1" applyAlignment="1">
      <alignment horizontal="left" wrapText="1" indent="1"/>
    </xf>
    <xf numFmtId="166" fontId="2" fillId="25" borderId="21" xfId="41" applyNumberFormat="1" applyFont="1" applyFill="1" applyBorder="1" applyAlignment="1">
      <alignment vertical="center"/>
    </xf>
    <xf numFmtId="166" fontId="2" fillId="25" borderId="21" xfId="41" applyNumberFormat="1" applyFont="1" applyFill="1" applyBorder="1" applyAlignment="1">
      <alignment horizontal="right" vertical="center"/>
    </xf>
    <xf numFmtId="166" fontId="2" fillId="0" borderId="28" xfId="41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wrapText="1"/>
    </xf>
    <xf numFmtId="166" fontId="2" fillId="25" borderId="25" xfId="41" applyNumberFormat="1" applyFont="1" applyFill="1" applyBorder="1" applyAlignment="1">
      <alignment vertical="center"/>
    </xf>
    <xf numFmtId="166" fontId="2" fillId="25" borderId="25" xfId="41" applyNumberFormat="1" applyFont="1" applyFill="1" applyBorder="1" applyAlignment="1">
      <alignment horizontal="right" vertical="center"/>
    </xf>
    <xf numFmtId="165" fontId="3" fillId="25" borderId="25" xfId="41" applyNumberFormat="1" applyFont="1" applyFill="1" applyBorder="1" applyAlignment="1">
      <alignment horizontal="left" vertical="center" wrapText="1"/>
    </xf>
    <xf numFmtId="166" fontId="2" fillId="0" borderId="61" xfId="41" applyNumberFormat="1" applyFont="1" applyFill="1" applyBorder="1" applyAlignment="1">
      <alignment vertical="center"/>
    </xf>
    <xf numFmtId="165" fontId="3" fillId="25" borderId="28" xfId="41" applyNumberFormat="1" applyFont="1" applyFill="1" applyBorder="1" applyAlignment="1">
      <alignment vertical="center" wrapText="1"/>
    </xf>
    <xf numFmtId="0" fontId="3" fillId="25" borderId="104" xfId="0" applyFont="1" applyFill="1" applyBorder="1" applyAlignment="1">
      <alignment/>
    </xf>
    <xf numFmtId="164" fontId="0" fillId="25" borderId="14" xfId="41" applyFill="1" applyBorder="1" applyAlignment="1">
      <alignment/>
    </xf>
    <xf numFmtId="0" fontId="3" fillId="25" borderId="25" xfId="0" applyFont="1" applyFill="1" applyBorder="1" applyAlignment="1">
      <alignment/>
    </xf>
    <xf numFmtId="0" fontId="8" fillId="0" borderId="52" xfId="0" applyFont="1" applyBorder="1" applyAlignment="1">
      <alignment horizontal="left" vertical="center" wrapText="1"/>
    </xf>
    <xf numFmtId="0" fontId="2" fillId="25" borderId="21" xfId="0" applyFont="1" applyFill="1" applyBorder="1" applyAlignment="1">
      <alignment/>
    </xf>
    <xf numFmtId="1" fontId="2" fillId="25" borderId="13" xfId="41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" fontId="3" fillId="0" borderId="57" xfId="41" applyNumberFormat="1" applyFont="1" applyBorder="1" applyAlignment="1">
      <alignment/>
    </xf>
    <xf numFmtId="1" fontId="3" fillId="0" borderId="14" xfId="41" applyNumberFormat="1" applyFont="1" applyBorder="1" applyAlignment="1">
      <alignment/>
    </xf>
    <xf numFmtId="1" fontId="3" fillId="0" borderId="83" xfId="41" applyNumberFormat="1" applyFont="1" applyFill="1" applyBorder="1" applyAlignment="1">
      <alignment/>
    </xf>
    <xf numFmtId="1" fontId="3" fillId="0" borderId="82" xfId="41" applyNumberFormat="1" applyFont="1" applyFill="1" applyBorder="1" applyAlignment="1">
      <alignment/>
    </xf>
    <xf numFmtId="1" fontId="3" fillId="0" borderId="51" xfId="41" applyNumberFormat="1" applyFont="1" applyFill="1" applyBorder="1" applyAlignment="1">
      <alignment/>
    </xf>
    <xf numFmtId="0" fontId="14" fillId="0" borderId="12" xfId="0" applyFont="1" applyFill="1" applyBorder="1" applyAlignment="1">
      <alignment horizontal="left" wrapText="1" indent="1"/>
    </xf>
    <xf numFmtId="0" fontId="14" fillId="0" borderId="11" xfId="0" applyFont="1" applyFill="1" applyBorder="1" applyAlignment="1">
      <alignment horizontal="left" wrapText="1" indent="1"/>
    </xf>
    <xf numFmtId="0" fontId="2" fillId="0" borderId="108" xfId="0" applyFont="1" applyBorder="1" applyAlignment="1">
      <alignment/>
    </xf>
    <xf numFmtId="3" fontId="3" fillId="0" borderId="57" xfId="0" applyNumberFormat="1" applyFont="1" applyFill="1" applyBorder="1" applyAlignment="1">
      <alignment/>
    </xf>
    <xf numFmtId="3" fontId="3" fillId="0" borderId="104" xfId="0" applyNumberFormat="1" applyFont="1" applyFill="1" applyBorder="1" applyAlignment="1">
      <alignment/>
    </xf>
    <xf numFmtId="0" fontId="2" fillId="0" borderId="1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3" fontId="3" fillId="0" borderId="25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25" borderId="25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/>
    </xf>
    <xf numFmtId="3" fontId="3" fillId="0" borderId="82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2" fillId="0" borderId="109" xfId="0" applyFont="1" applyBorder="1" applyAlignment="1">
      <alignment/>
    </xf>
    <xf numFmtId="3" fontId="2" fillId="0" borderId="5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3" fontId="2" fillId="25" borderId="25" xfId="0" applyNumberFormat="1" applyFont="1" applyFill="1" applyBorder="1" applyAlignment="1">
      <alignment/>
    </xf>
    <xf numFmtId="0" fontId="4" fillId="25" borderId="48" xfId="0" applyFont="1" applyFill="1" applyBorder="1" applyAlignment="1">
      <alignment horizontal="left" wrapText="1" indent="1"/>
    </xf>
    <xf numFmtId="0" fontId="4" fillId="25" borderId="110" xfId="0" applyFont="1" applyFill="1" applyBorder="1" applyAlignment="1">
      <alignment horizontal="left" wrapText="1" indent="1"/>
    </xf>
    <xf numFmtId="0" fontId="4" fillId="0" borderId="111" xfId="0" applyFont="1" applyFill="1" applyBorder="1" applyAlignment="1">
      <alignment horizontal="left" wrapText="1" indent="1"/>
    </xf>
    <xf numFmtId="165" fontId="5" fillId="25" borderId="92" xfId="41" applyNumberFormat="1" applyFont="1" applyFill="1" applyBorder="1" applyAlignment="1" applyProtection="1">
      <alignment/>
      <protection/>
    </xf>
    <xf numFmtId="0" fontId="5" fillId="0" borderId="19" xfId="0" applyFont="1" applyBorder="1" applyAlignment="1">
      <alignment horizontal="center" vertical="center" wrapText="1"/>
    </xf>
    <xf numFmtId="165" fontId="4" fillId="25" borderId="14" xfId="41" applyNumberFormat="1" applyFont="1" applyFill="1" applyBorder="1" applyAlignment="1" applyProtection="1">
      <alignment vertical="center"/>
      <protection/>
    </xf>
    <xf numFmtId="0" fontId="5" fillId="0" borderId="112" xfId="0" applyFont="1" applyBorder="1" applyAlignment="1">
      <alignment horizontal="center"/>
    </xf>
    <xf numFmtId="0" fontId="4" fillId="25" borderId="113" xfId="0" applyFont="1" applyFill="1" applyBorder="1" applyAlignment="1">
      <alignment horizontal="left" wrapText="1" indent="1"/>
    </xf>
    <xf numFmtId="0" fontId="4" fillId="25" borderId="88" xfId="0" applyFont="1" applyFill="1" applyBorder="1" applyAlignment="1">
      <alignment horizontal="left" wrapText="1" indent="1"/>
    </xf>
    <xf numFmtId="165" fontId="5" fillId="25" borderId="37" xfId="41" applyNumberFormat="1" applyFont="1" applyFill="1" applyBorder="1" applyAlignment="1" applyProtection="1">
      <alignment/>
      <protection/>
    </xf>
    <xf numFmtId="165" fontId="5" fillId="0" borderId="21" xfId="41" applyNumberFormat="1" applyFont="1" applyFill="1" applyBorder="1" applyAlignment="1" applyProtection="1">
      <alignment/>
      <protection/>
    </xf>
    <xf numFmtId="165" fontId="5" fillId="0" borderId="28" xfId="41" applyNumberFormat="1" applyFont="1" applyFill="1" applyBorder="1" applyAlignment="1" applyProtection="1">
      <alignment/>
      <protection/>
    </xf>
    <xf numFmtId="165" fontId="4" fillId="0" borderId="29" xfId="41" applyNumberFormat="1" applyFont="1" applyFill="1" applyBorder="1" applyAlignment="1" applyProtection="1">
      <alignment/>
      <protection/>
    </xf>
    <xf numFmtId="165" fontId="5" fillId="0" borderId="49" xfId="41" applyNumberFormat="1" applyFont="1" applyFill="1" applyBorder="1" applyAlignment="1" applyProtection="1">
      <alignment/>
      <protection/>
    </xf>
    <xf numFmtId="165" fontId="5" fillId="0" borderId="76" xfId="41" applyNumberFormat="1" applyFont="1" applyFill="1" applyBorder="1" applyAlignment="1" applyProtection="1">
      <alignment/>
      <protection/>
    </xf>
    <xf numFmtId="0" fontId="5" fillId="0" borderId="60" xfId="0" applyFont="1" applyBorder="1" applyAlignment="1">
      <alignment horizontal="left" wrapText="1"/>
    </xf>
    <xf numFmtId="165" fontId="5" fillId="0" borderId="114" xfId="41" applyNumberFormat="1" applyFont="1" applyFill="1" applyBorder="1" applyAlignment="1" applyProtection="1">
      <alignment/>
      <protection/>
    </xf>
    <xf numFmtId="0" fontId="4" fillId="0" borderId="29" xfId="0" applyFont="1" applyBorder="1" applyAlignment="1">
      <alignment/>
    </xf>
    <xf numFmtId="165" fontId="5" fillId="0" borderId="48" xfId="41" applyNumberFormat="1" applyFont="1" applyFill="1" applyBorder="1" applyAlignment="1" applyProtection="1">
      <alignment horizontal="left" wrapText="1"/>
      <protection/>
    </xf>
    <xf numFmtId="0" fontId="4" fillId="0" borderId="60" xfId="0" applyFont="1" applyBorder="1" applyAlignment="1">
      <alignment/>
    </xf>
    <xf numFmtId="165" fontId="4" fillId="0" borderId="115" xfId="41" applyNumberFormat="1" applyFont="1" applyFill="1" applyBorder="1" applyAlignment="1" applyProtection="1">
      <alignment horizontal="center"/>
      <protection/>
    </xf>
    <xf numFmtId="165" fontId="5" fillId="0" borderId="115" xfId="41" applyNumberFormat="1" applyFont="1" applyFill="1" applyBorder="1" applyAlignment="1" applyProtection="1">
      <alignment horizontal="left" wrapText="1"/>
      <protection/>
    </xf>
    <xf numFmtId="165" fontId="5" fillId="0" borderId="115" xfId="41" applyNumberFormat="1" applyFont="1" applyFill="1" applyBorder="1" applyAlignment="1" applyProtection="1">
      <alignment horizontal="center"/>
      <protection/>
    </xf>
    <xf numFmtId="0" fontId="4" fillId="0" borderId="116" xfId="0" applyFont="1" applyBorder="1" applyAlignment="1">
      <alignment/>
    </xf>
    <xf numFmtId="165" fontId="4" fillId="0" borderId="58" xfId="41" applyNumberFormat="1" applyFont="1" applyFill="1" applyBorder="1" applyAlignment="1" applyProtection="1">
      <alignment horizontal="left" wrapText="1"/>
      <protection/>
    </xf>
    <xf numFmtId="0" fontId="4" fillId="0" borderId="117" xfId="0" applyFont="1" applyBorder="1" applyAlignment="1">
      <alignment/>
    </xf>
    <xf numFmtId="165" fontId="5" fillId="0" borderId="29" xfId="41" applyNumberFormat="1" applyFont="1" applyFill="1" applyBorder="1" applyAlignment="1" applyProtection="1">
      <alignment horizontal="center"/>
      <protection/>
    </xf>
    <xf numFmtId="0" fontId="5" fillId="0" borderId="86" xfId="0" applyFont="1" applyFill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/>
    </xf>
    <xf numFmtId="165" fontId="4" fillId="0" borderId="48" xfId="41" applyNumberFormat="1" applyFont="1" applyFill="1" applyBorder="1" applyAlignment="1" applyProtection="1">
      <alignment horizontal="left" wrapText="1"/>
      <protection/>
    </xf>
    <xf numFmtId="165" fontId="4" fillId="25" borderId="14" xfId="41" applyNumberFormat="1" applyFont="1" applyFill="1" applyBorder="1" applyAlignment="1" applyProtection="1">
      <alignment horizontal="left" wrapText="1"/>
      <protection/>
    </xf>
    <xf numFmtId="165" fontId="4" fillId="25" borderId="35" xfId="41" applyNumberFormat="1" applyFont="1" applyFill="1" applyBorder="1" applyAlignment="1" applyProtection="1">
      <alignment/>
      <protection/>
    </xf>
    <xf numFmtId="165" fontId="5" fillId="0" borderId="21" xfId="41" applyNumberFormat="1" applyFont="1" applyFill="1" applyBorder="1" applyAlignment="1" applyProtection="1">
      <alignment horizontal="left" wrapText="1"/>
      <protection/>
    </xf>
    <xf numFmtId="0" fontId="2" fillId="0" borderId="12" xfId="0" applyFont="1" applyBorder="1" applyAlignment="1">
      <alignment horizontal="left" wrapText="1" indent="1"/>
    </xf>
    <xf numFmtId="1" fontId="3" fillId="0" borderId="84" xfId="41" applyNumberFormat="1" applyFont="1" applyBorder="1" applyAlignment="1">
      <alignment/>
    </xf>
    <xf numFmtId="1" fontId="3" fillId="0" borderId="28" xfId="41" applyNumberFormat="1" applyFont="1" applyBorder="1" applyAlignment="1">
      <alignment/>
    </xf>
    <xf numFmtId="1" fontId="3" fillId="0" borderId="21" xfId="41" applyNumberFormat="1" applyFont="1" applyBorder="1" applyAlignment="1">
      <alignment/>
    </xf>
    <xf numFmtId="1" fontId="3" fillId="0" borderId="75" xfId="41" applyNumberFormat="1" applyFont="1" applyBorder="1" applyAlignment="1">
      <alignment/>
    </xf>
    <xf numFmtId="0" fontId="2" fillId="0" borderId="22" xfId="0" applyFont="1" applyBorder="1" applyAlignment="1">
      <alignment horizontal="left" wrapText="1" indent="1"/>
    </xf>
    <xf numFmtId="0" fontId="5" fillId="0" borderId="118" xfId="0" applyFont="1" applyBorder="1" applyAlignment="1">
      <alignment horizontal="center"/>
    </xf>
    <xf numFmtId="165" fontId="4" fillId="0" borderId="92" xfId="41" applyNumberFormat="1" applyFont="1" applyFill="1" applyBorder="1" applyAlignment="1" applyProtection="1">
      <alignment vertical="center"/>
      <protection/>
    </xf>
    <xf numFmtId="165" fontId="4" fillId="25" borderId="63" xfId="41" applyNumberFormat="1" applyFont="1" applyFill="1" applyBorder="1" applyAlignment="1" applyProtection="1">
      <alignment vertical="center"/>
      <protection/>
    </xf>
    <xf numFmtId="165" fontId="4" fillId="0" borderId="0" xfId="41" applyNumberFormat="1" applyFont="1" applyFill="1" applyBorder="1" applyAlignment="1" applyProtection="1">
      <alignment vertical="center"/>
      <protection/>
    </xf>
    <xf numFmtId="165" fontId="4" fillId="25" borderId="48" xfId="41" applyNumberFormat="1" applyFont="1" applyFill="1" applyBorder="1" applyAlignment="1" applyProtection="1">
      <alignment vertical="center"/>
      <protection/>
    </xf>
    <xf numFmtId="0" fontId="5" fillId="0" borderId="119" xfId="0" applyFont="1" applyBorder="1" applyAlignment="1">
      <alignment horizontal="center"/>
    </xf>
    <xf numFmtId="0" fontId="5" fillId="0" borderId="120" xfId="0" applyFont="1" applyBorder="1" applyAlignment="1">
      <alignment horizontal="center"/>
    </xf>
    <xf numFmtId="165" fontId="4" fillId="0" borderId="25" xfId="41" applyNumberFormat="1" applyFont="1" applyFill="1" applyBorder="1" applyAlignment="1" applyProtection="1">
      <alignment horizontal="left" wrapText="1"/>
      <protection/>
    </xf>
    <xf numFmtId="165" fontId="4" fillId="0" borderId="61" xfId="0" applyNumberFormat="1" applyFont="1" applyBorder="1" applyAlignment="1">
      <alignment/>
    </xf>
    <xf numFmtId="165" fontId="5" fillId="0" borderId="13" xfId="41" applyNumberFormat="1" applyFont="1" applyFill="1" applyBorder="1" applyAlignment="1" applyProtection="1">
      <alignment horizontal="left" wrapText="1"/>
      <protection/>
    </xf>
    <xf numFmtId="165" fontId="4" fillId="0" borderId="23" xfId="41" applyNumberFormat="1" applyFont="1" applyFill="1" applyBorder="1" applyAlignment="1" applyProtection="1">
      <alignment/>
      <protection/>
    </xf>
    <xf numFmtId="165" fontId="4" fillId="0" borderId="121" xfId="41" applyNumberFormat="1" applyFont="1" applyFill="1" applyBorder="1" applyAlignment="1" applyProtection="1">
      <alignment/>
      <protection/>
    </xf>
    <xf numFmtId="165" fontId="4" fillId="0" borderId="69" xfId="41" applyNumberFormat="1" applyFont="1" applyFill="1" applyBorder="1" applyAlignment="1" applyProtection="1">
      <alignment/>
      <protection/>
    </xf>
    <xf numFmtId="0" fontId="4" fillId="0" borderId="113" xfId="0" applyFont="1" applyFill="1" applyBorder="1" applyAlignment="1">
      <alignment horizontal="left" wrapText="1" indent="1"/>
    </xf>
    <xf numFmtId="165" fontId="4" fillId="0" borderId="76" xfId="41" applyNumberFormat="1" applyFont="1" applyFill="1" applyBorder="1" applyAlignment="1" applyProtection="1">
      <alignment/>
      <protection/>
    </xf>
    <xf numFmtId="165" fontId="4" fillId="0" borderId="82" xfId="41" applyNumberFormat="1" applyFont="1" applyFill="1" applyBorder="1" applyAlignment="1" applyProtection="1">
      <alignment/>
      <protection/>
    </xf>
    <xf numFmtId="0" fontId="4" fillId="0" borderId="122" xfId="0" applyFont="1" applyFill="1" applyBorder="1" applyAlignment="1">
      <alignment horizontal="left" wrapText="1" indent="1"/>
    </xf>
    <xf numFmtId="165" fontId="4" fillId="0" borderId="21" xfId="41" applyNumberFormat="1" applyFont="1" applyFill="1" applyBorder="1" applyAlignment="1" applyProtection="1">
      <alignment/>
      <protection/>
    </xf>
    <xf numFmtId="165" fontId="4" fillId="0" borderId="28" xfId="41" applyNumberFormat="1" applyFont="1" applyFill="1" applyBorder="1" applyAlignment="1" applyProtection="1">
      <alignment/>
      <protection/>
    </xf>
    <xf numFmtId="0" fontId="2" fillId="0" borderId="25" xfId="0" applyFont="1" applyFill="1" applyBorder="1" applyAlignment="1">
      <alignment vertical="center" wrapText="1"/>
    </xf>
    <xf numFmtId="165" fontId="3" fillId="25" borderId="72" xfId="41" applyNumberFormat="1" applyFont="1" applyFill="1" applyBorder="1" applyAlignment="1">
      <alignment horizontal="left" vertical="center" wrapText="1"/>
    </xf>
    <xf numFmtId="165" fontId="4" fillId="0" borderId="63" xfId="41" applyNumberFormat="1" applyFont="1" applyFill="1" applyBorder="1" applyAlignment="1" applyProtection="1">
      <alignment horizontal="left" vertical="center" wrapText="1"/>
      <protection/>
    </xf>
    <xf numFmtId="165" fontId="4" fillId="0" borderId="14" xfId="41" applyNumberFormat="1" applyFont="1" applyFill="1" applyBorder="1" applyAlignment="1" applyProtection="1">
      <alignment horizontal="left" vertical="center" wrapText="1"/>
      <protection/>
    </xf>
    <xf numFmtId="0" fontId="4" fillId="0" borderId="29" xfId="0" applyFont="1" applyBorder="1" applyAlignment="1">
      <alignment vertical="center"/>
    </xf>
    <xf numFmtId="165" fontId="4" fillId="0" borderId="51" xfId="0" applyNumberFormat="1" applyFont="1" applyBorder="1" applyAlignment="1">
      <alignment vertical="center"/>
    </xf>
    <xf numFmtId="165" fontId="4" fillId="0" borderId="48" xfId="41" applyNumberFormat="1" applyFont="1" applyFill="1" applyBorder="1" applyAlignment="1" applyProtection="1">
      <alignment vertical="center"/>
      <protection/>
    </xf>
    <xf numFmtId="165" fontId="4" fillId="0" borderId="64" xfId="41" applyNumberFormat="1" applyFont="1" applyFill="1" applyBorder="1" applyAlignment="1" applyProtection="1">
      <alignment horizontal="left" vertical="center" wrapText="1"/>
      <protection/>
    </xf>
    <xf numFmtId="165" fontId="4" fillId="0" borderId="58" xfId="41" applyNumberFormat="1" applyFont="1" applyFill="1" applyBorder="1" applyAlignment="1" applyProtection="1">
      <alignment horizontal="left" vertical="center" wrapText="1"/>
      <protection/>
    </xf>
    <xf numFmtId="165" fontId="5" fillId="0" borderId="58" xfId="41" applyNumberFormat="1" applyFont="1" applyFill="1" applyBorder="1" applyAlignment="1" applyProtection="1">
      <alignment horizontal="left" vertical="center" wrapText="1"/>
      <protection/>
    </xf>
    <xf numFmtId="165" fontId="5" fillId="0" borderId="51" xfId="41" applyNumberFormat="1" applyFont="1" applyFill="1" applyBorder="1" applyAlignment="1" applyProtection="1">
      <alignment horizontal="left" vertical="center" wrapText="1"/>
      <protection/>
    </xf>
    <xf numFmtId="165" fontId="4" fillId="0" borderId="63" xfId="41" applyNumberFormat="1" applyFont="1" applyFill="1" applyBorder="1" applyAlignment="1" applyProtection="1">
      <alignment horizontal="center" vertical="center"/>
      <protection/>
    </xf>
    <xf numFmtId="165" fontId="4" fillId="0" borderId="14" xfId="41" applyNumberFormat="1" applyFont="1" applyFill="1" applyBorder="1" applyAlignment="1" applyProtection="1">
      <alignment horizontal="center" vertical="center"/>
      <protection/>
    </xf>
    <xf numFmtId="165" fontId="4" fillId="0" borderId="63" xfId="41" applyNumberFormat="1" applyFont="1" applyFill="1" applyBorder="1" applyAlignment="1" applyProtection="1">
      <alignment vertical="center"/>
      <protection/>
    </xf>
    <xf numFmtId="165" fontId="4" fillId="0" borderId="67" xfId="41" applyNumberFormat="1" applyFont="1" applyFill="1" applyBorder="1" applyAlignment="1" applyProtection="1">
      <alignment vertical="center"/>
      <protection/>
    </xf>
    <xf numFmtId="165" fontId="4" fillId="0" borderId="116" xfId="41" applyNumberFormat="1" applyFont="1" applyFill="1" applyBorder="1" applyAlignment="1" applyProtection="1">
      <alignment/>
      <protection/>
    </xf>
    <xf numFmtId="166" fontId="3" fillId="25" borderId="14" xfId="41" applyNumberFormat="1" applyFont="1" applyFill="1" applyBorder="1" applyAlignment="1">
      <alignment vertical="top" wrapText="1"/>
    </xf>
    <xf numFmtId="0" fontId="4" fillId="0" borderId="23" xfId="0" applyFont="1" applyBorder="1" applyAlignment="1">
      <alignment wrapText="1"/>
    </xf>
    <xf numFmtId="166" fontId="5" fillId="25" borderId="82" xfId="41" applyNumberFormat="1" applyFont="1" applyFill="1" applyBorder="1" applyAlignment="1">
      <alignment/>
    </xf>
    <xf numFmtId="165" fontId="4" fillId="0" borderId="76" xfId="41" applyNumberFormat="1" applyFont="1" applyFill="1" applyBorder="1" applyAlignment="1" applyProtection="1">
      <alignment horizontal="left" wrapText="1"/>
      <protection/>
    </xf>
    <xf numFmtId="165" fontId="4" fillId="0" borderId="13" xfId="41" applyNumberFormat="1" applyFont="1" applyFill="1" applyBorder="1" applyAlignment="1" applyProtection="1">
      <alignment horizontal="left" wrapText="1"/>
      <protection/>
    </xf>
    <xf numFmtId="0" fontId="4" fillId="0" borderId="69" xfId="0" applyFont="1" applyBorder="1" applyAlignment="1">
      <alignment/>
    </xf>
    <xf numFmtId="165" fontId="4" fillId="0" borderId="82" xfId="0" applyNumberFormat="1" applyFont="1" applyBorder="1" applyAlignment="1">
      <alignment/>
    </xf>
    <xf numFmtId="0" fontId="4" fillId="0" borderId="123" xfId="0" applyFont="1" applyBorder="1" applyAlignment="1">
      <alignment horizontal="left" wrapText="1" indent="1"/>
    </xf>
    <xf numFmtId="165" fontId="4" fillId="0" borderId="124" xfId="41" applyNumberFormat="1" applyFont="1" applyFill="1" applyBorder="1" applyAlignment="1" applyProtection="1">
      <alignment vertical="center"/>
      <protection/>
    </xf>
    <xf numFmtId="165" fontId="5" fillId="0" borderId="63" xfId="41" applyNumberFormat="1" applyFont="1" applyFill="1" applyBorder="1" applyAlignment="1" applyProtection="1">
      <alignment horizontal="left" vertical="center" wrapText="1"/>
      <protection/>
    </xf>
    <xf numFmtId="165" fontId="5" fillId="0" borderId="51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vertical="center" wrapText="1"/>
    </xf>
    <xf numFmtId="1" fontId="2" fillId="0" borderId="13" xfId="41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4" fillId="0" borderId="105" xfId="0" applyFont="1" applyFill="1" applyBorder="1" applyAlignment="1">
      <alignment horizontal="left" wrapText="1" indent="1"/>
    </xf>
    <xf numFmtId="165" fontId="4" fillId="0" borderId="57" xfId="41" applyNumberFormat="1" applyFont="1" applyFill="1" applyBorder="1" applyAlignment="1" applyProtection="1">
      <alignment vertical="center"/>
      <protection/>
    </xf>
    <xf numFmtId="165" fontId="4" fillId="0" borderId="57" xfId="41" applyNumberFormat="1" applyFont="1" applyFill="1" applyBorder="1" applyAlignment="1" applyProtection="1">
      <alignment/>
      <protection/>
    </xf>
    <xf numFmtId="165" fontId="4" fillId="0" borderId="104" xfId="41" applyNumberFormat="1" applyFont="1" applyFill="1" applyBorder="1" applyAlignment="1" applyProtection="1">
      <alignment vertical="center"/>
      <protection/>
    </xf>
    <xf numFmtId="165" fontId="5" fillId="25" borderId="64" xfId="41" applyNumberFormat="1" applyFont="1" applyFill="1" applyBorder="1" applyAlignment="1" applyProtection="1">
      <alignment/>
      <protection/>
    </xf>
    <xf numFmtId="165" fontId="4" fillId="0" borderId="72" xfId="41" applyNumberFormat="1" applyFont="1" applyFill="1" applyBorder="1" applyAlignment="1" applyProtection="1">
      <alignment vertical="center"/>
      <protection/>
    </xf>
    <xf numFmtId="0" fontId="9" fillId="0" borderId="52" xfId="0" applyFont="1" applyFill="1" applyBorder="1" applyAlignment="1">
      <alignment horizontal="left" wrapText="1" indent="1"/>
    </xf>
    <xf numFmtId="1" fontId="3" fillId="0" borderId="28" xfId="41" applyNumberFormat="1" applyFont="1" applyFill="1" applyBorder="1" applyAlignment="1">
      <alignment/>
    </xf>
    <xf numFmtId="1" fontId="3" fillId="0" borderId="61" xfId="41" applyNumberFormat="1" applyFont="1" applyFill="1" applyBorder="1" applyAlignment="1">
      <alignment/>
    </xf>
    <xf numFmtId="1" fontId="2" fillId="0" borderId="21" xfId="41" applyNumberFormat="1" applyFont="1" applyFill="1" applyBorder="1" applyAlignment="1">
      <alignment/>
    </xf>
    <xf numFmtId="1" fontId="2" fillId="25" borderId="21" xfId="41" applyNumberFormat="1" applyFont="1" applyFill="1" applyBorder="1" applyAlignment="1">
      <alignment/>
    </xf>
    <xf numFmtId="165" fontId="5" fillId="25" borderId="35" xfId="41" applyNumberFormat="1" applyFont="1" applyFill="1" applyBorder="1" applyAlignment="1" applyProtection="1">
      <alignment horizontal="left" wrapText="1"/>
      <protection/>
    </xf>
    <xf numFmtId="165" fontId="4" fillId="0" borderId="21" xfId="41" applyNumberFormat="1" applyFont="1" applyFill="1" applyBorder="1" applyAlignment="1" applyProtection="1">
      <alignment vertical="center"/>
      <protection/>
    </xf>
    <xf numFmtId="165" fontId="4" fillId="0" borderId="28" xfId="41" applyNumberFormat="1" applyFont="1" applyFill="1" applyBorder="1" applyAlignment="1" applyProtection="1">
      <alignment vertical="center"/>
      <protection/>
    </xf>
    <xf numFmtId="0" fontId="4" fillId="25" borderId="90" xfId="0" applyFont="1" applyFill="1" applyBorder="1" applyAlignment="1">
      <alignment horizontal="left" wrapText="1" indent="1"/>
    </xf>
    <xf numFmtId="165" fontId="4" fillId="0" borderId="84" xfId="41" applyNumberFormat="1" applyFont="1" applyFill="1" applyBorder="1" applyAlignment="1" applyProtection="1">
      <alignment/>
      <protection/>
    </xf>
    <xf numFmtId="165" fontId="4" fillId="0" borderId="25" xfId="41" applyNumberFormat="1" applyFont="1" applyFill="1" applyBorder="1" applyAlignment="1" applyProtection="1">
      <alignment vertical="center"/>
      <protection/>
    </xf>
    <xf numFmtId="165" fontId="4" fillId="0" borderId="61" xfId="41" applyNumberFormat="1" applyFont="1" applyFill="1" applyBorder="1" applyAlignment="1" applyProtection="1">
      <alignment vertical="center"/>
      <protection/>
    </xf>
    <xf numFmtId="166" fontId="5" fillId="25" borderId="60" xfId="41" applyNumberFormat="1" applyFont="1" applyFill="1" applyBorder="1" applyAlignment="1">
      <alignment/>
    </xf>
    <xf numFmtId="166" fontId="5" fillId="25" borderId="61" xfId="41" applyNumberFormat="1" applyFont="1" applyFill="1" applyBorder="1" applyAlignment="1">
      <alignment/>
    </xf>
    <xf numFmtId="166" fontId="4" fillId="25" borderId="51" xfId="41" applyNumberFormat="1" applyFont="1" applyFill="1" applyBorder="1" applyAlignment="1">
      <alignment/>
    </xf>
    <xf numFmtId="0" fontId="5" fillId="0" borderId="5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165" fontId="4" fillId="0" borderId="84" xfId="41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165" fontId="4" fillId="0" borderId="14" xfId="41" applyNumberFormat="1" applyFont="1" applyBorder="1" applyAlignment="1">
      <alignment vertical="center"/>
    </xf>
    <xf numFmtId="165" fontId="4" fillId="0" borderId="51" xfId="41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65" fontId="4" fillId="0" borderId="58" xfId="41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0" fontId="4" fillId="0" borderId="57" xfId="0" applyFont="1" applyBorder="1" applyAlignment="1">
      <alignment horizontal="center"/>
    </xf>
    <xf numFmtId="165" fontId="4" fillId="0" borderId="57" xfId="41" applyNumberFormat="1" applyFont="1" applyBorder="1" applyAlignment="1">
      <alignment vertical="center"/>
    </xf>
    <xf numFmtId="165" fontId="4" fillId="0" borderId="104" xfId="41" applyNumberFormat="1" applyFont="1" applyBorder="1" applyAlignment="1">
      <alignment vertical="center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165" fontId="4" fillId="0" borderId="59" xfId="41" applyNumberFormat="1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5" fillId="0" borderId="20" xfId="0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0" fontId="4" fillId="0" borderId="14" xfId="0" applyFont="1" applyFill="1" applyBorder="1" applyAlignment="1">
      <alignment vertical="center" wrapText="1"/>
    </xf>
    <xf numFmtId="165" fontId="4" fillId="0" borderId="84" xfId="41" applyNumberFormat="1" applyFont="1" applyFill="1" applyBorder="1" applyAlignment="1">
      <alignment vertical="center"/>
    </xf>
    <xf numFmtId="165" fontId="4" fillId="0" borderId="51" xfId="41" applyNumberFormat="1" applyFont="1" applyFill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56" xfId="0" applyFont="1" applyFill="1" applyBorder="1" applyAlignment="1">
      <alignment wrapText="1"/>
    </xf>
    <xf numFmtId="0" fontId="4" fillId="0" borderId="56" xfId="0" applyFont="1" applyBorder="1" applyAlignment="1">
      <alignment horizontal="center"/>
    </xf>
    <xf numFmtId="165" fontId="4" fillId="0" borderId="56" xfId="41" applyNumberFormat="1" applyFont="1" applyBorder="1" applyAlignment="1">
      <alignment vertical="center"/>
    </xf>
    <xf numFmtId="165" fontId="4" fillId="0" borderId="83" xfId="41" applyNumberFormat="1" applyFont="1" applyBorder="1" applyAlignment="1">
      <alignment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wrapText="1"/>
    </xf>
    <xf numFmtId="0" fontId="4" fillId="0" borderId="21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wrapText="1"/>
    </xf>
    <xf numFmtId="165" fontId="4" fillId="0" borderId="86" xfId="41" applyNumberFormat="1" applyFont="1" applyBorder="1" applyAlignment="1">
      <alignment vertical="center"/>
    </xf>
    <xf numFmtId="0" fontId="5" fillId="0" borderId="125" xfId="0" applyFont="1" applyBorder="1" applyAlignment="1">
      <alignment horizontal="center"/>
    </xf>
    <xf numFmtId="0" fontId="4" fillId="0" borderId="23" xfId="0" applyFont="1" applyBorder="1" applyAlignment="1">
      <alignment horizontal="left" wrapText="1" indent="1"/>
    </xf>
    <xf numFmtId="0" fontId="14" fillId="0" borderId="0" xfId="0" applyFont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0" borderId="85" xfId="41" applyNumberFormat="1" applyFont="1" applyBorder="1" applyAlignment="1">
      <alignment vertical="center"/>
    </xf>
    <xf numFmtId="165" fontId="4" fillId="0" borderId="82" xfId="41" applyNumberFormat="1" applyFont="1" applyFill="1" applyBorder="1" applyAlignment="1" applyProtection="1">
      <alignment vertical="center"/>
      <protection/>
    </xf>
    <xf numFmtId="165" fontId="5" fillId="0" borderId="126" xfId="41" applyNumberFormat="1" applyFont="1" applyFill="1" applyBorder="1" applyAlignment="1" applyProtection="1">
      <alignment/>
      <protection/>
    </xf>
    <xf numFmtId="165" fontId="4" fillId="0" borderId="111" xfId="41" applyNumberFormat="1" applyFont="1" applyFill="1" applyBorder="1" applyAlignment="1" applyProtection="1">
      <alignment/>
      <protection/>
    </xf>
    <xf numFmtId="165" fontId="4" fillId="0" borderId="72" xfId="41" applyNumberFormat="1" applyFont="1" applyFill="1" applyBorder="1" applyAlignment="1" applyProtection="1">
      <alignment/>
      <protection/>
    </xf>
    <xf numFmtId="0" fontId="5" fillId="0" borderId="52" xfId="0" applyFont="1" applyBorder="1" applyAlignment="1">
      <alignment horizontal="center"/>
    </xf>
    <xf numFmtId="165" fontId="4" fillId="0" borderId="23" xfId="41" applyNumberFormat="1" applyFont="1" applyFill="1" applyBorder="1" applyAlignment="1" applyProtection="1">
      <alignment vertical="center"/>
      <protection/>
    </xf>
    <xf numFmtId="0" fontId="4" fillId="0" borderId="23" xfId="0" applyFont="1" applyBorder="1" applyAlignment="1">
      <alignment horizontal="center" vertical="center"/>
    </xf>
    <xf numFmtId="165" fontId="4" fillId="0" borderId="58" xfId="41" applyNumberFormat="1" applyFont="1" applyFill="1" applyBorder="1" applyAlignment="1">
      <alignment vertical="center"/>
    </xf>
    <xf numFmtId="165" fontId="4" fillId="0" borderId="27" xfId="41" applyNumberFormat="1" applyFont="1" applyBorder="1" applyAlignment="1">
      <alignment vertical="center"/>
    </xf>
    <xf numFmtId="165" fontId="4" fillId="0" borderId="28" xfId="41" applyNumberFormat="1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165" fontId="5" fillId="0" borderId="0" xfId="0" applyNumberFormat="1" applyFont="1" applyAlignment="1">
      <alignment/>
    </xf>
    <xf numFmtId="0" fontId="4" fillId="0" borderId="127" xfId="0" applyFont="1" applyBorder="1" applyAlignment="1">
      <alignment horizontal="left" wrapText="1" indent="1"/>
    </xf>
    <xf numFmtId="0" fontId="5" fillId="0" borderId="128" xfId="0" applyFont="1" applyBorder="1" applyAlignment="1">
      <alignment horizontal="center"/>
    </xf>
    <xf numFmtId="165" fontId="4" fillId="0" borderId="110" xfId="41" applyNumberFormat="1" applyFont="1" applyFill="1" applyBorder="1" applyAlignment="1" applyProtection="1">
      <alignment/>
      <protection/>
    </xf>
    <xf numFmtId="1" fontId="3" fillId="0" borderId="104" xfId="41" applyNumberFormat="1" applyFont="1" applyFill="1" applyBorder="1" applyAlignment="1">
      <alignment/>
    </xf>
    <xf numFmtId="1" fontId="3" fillId="0" borderId="83" xfId="41" applyNumberFormat="1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4" fillId="0" borderId="82" xfId="0" applyFont="1" applyBorder="1" applyAlignment="1">
      <alignment/>
    </xf>
    <xf numFmtId="0" fontId="4" fillId="0" borderId="13" xfId="0" applyFont="1" applyFill="1" applyBorder="1" applyAlignment="1">
      <alignment horizontal="left" wrapText="1" indent="1"/>
    </xf>
    <xf numFmtId="0" fontId="5" fillId="0" borderId="26" xfId="0" applyFont="1" applyBorder="1" applyAlignment="1">
      <alignment horizontal="center"/>
    </xf>
    <xf numFmtId="0" fontId="4" fillId="0" borderId="107" xfId="0" applyFont="1" applyFill="1" applyBorder="1" applyAlignment="1">
      <alignment horizontal="left" wrapText="1" indent="1"/>
    </xf>
    <xf numFmtId="165" fontId="4" fillId="0" borderId="16" xfId="41" applyNumberFormat="1" applyFont="1" applyFill="1" applyBorder="1" applyAlignment="1" applyProtection="1">
      <alignment vertical="center"/>
      <protection/>
    </xf>
    <xf numFmtId="0" fontId="4" fillId="25" borderId="123" xfId="0" applyFont="1" applyFill="1" applyBorder="1" applyAlignment="1">
      <alignment horizontal="left" wrapText="1" indent="1"/>
    </xf>
    <xf numFmtId="165" fontId="4" fillId="0" borderId="123" xfId="41" applyNumberFormat="1" applyFont="1" applyFill="1" applyBorder="1" applyAlignment="1" applyProtection="1">
      <alignment/>
      <protection/>
    </xf>
    <xf numFmtId="165" fontId="4" fillId="0" borderId="71" xfId="41" applyNumberFormat="1" applyFont="1" applyFill="1" applyBorder="1" applyAlignment="1" applyProtection="1">
      <alignment/>
      <protection/>
    </xf>
    <xf numFmtId="0" fontId="4" fillId="0" borderId="117" xfId="0" applyFont="1" applyFill="1" applyBorder="1" applyAlignment="1">
      <alignment horizontal="left" wrapText="1" indent="1"/>
    </xf>
    <xf numFmtId="0" fontId="4" fillId="0" borderId="21" xfId="0" applyFont="1" applyFill="1" applyBorder="1" applyAlignment="1">
      <alignment horizontal="left" wrapText="1" indent="1"/>
    </xf>
    <xf numFmtId="0" fontId="4" fillId="0" borderId="129" xfId="0" applyFont="1" applyBorder="1" applyAlignment="1">
      <alignment horizontal="left" wrapText="1" indent="1"/>
    </xf>
    <xf numFmtId="165" fontId="4" fillId="0" borderId="130" xfId="41" applyNumberFormat="1" applyFont="1" applyFill="1" applyBorder="1" applyAlignment="1" applyProtection="1">
      <alignment horizontal="left" vertical="center" wrapText="1"/>
      <protection/>
    </xf>
    <xf numFmtId="165" fontId="4" fillId="0" borderId="21" xfId="41" applyNumberFormat="1" applyFont="1" applyFill="1" applyBorder="1" applyAlignment="1" applyProtection="1">
      <alignment horizontal="left" vertical="center" wrapText="1"/>
      <protection/>
    </xf>
    <xf numFmtId="0" fontId="4" fillId="0" borderId="131" xfId="0" applyFont="1" applyBorder="1" applyAlignment="1">
      <alignment vertical="center"/>
    </xf>
    <xf numFmtId="165" fontId="4" fillId="0" borderId="28" xfId="0" applyNumberFormat="1" applyFont="1" applyBorder="1" applyAlignment="1">
      <alignment vertical="center"/>
    </xf>
    <xf numFmtId="0" fontId="4" fillId="0" borderId="132" xfId="0" applyFont="1" applyBorder="1" applyAlignment="1">
      <alignment horizontal="left" wrapText="1" indent="1"/>
    </xf>
    <xf numFmtId="165" fontId="4" fillId="0" borderId="133" xfId="41" applyNumberFormat="1" applyFont="1" applyFill="1" applyBorder="1" applyAlignment="1" applyProtection="1">
      <alignment horizontal="left" wrapText="1"/>
      <protection/>
    </xf>
    <xf numFmtId="0" fontId="5" fillId="0" borderId="54" xfId="0" applyFont="1" applyBorder="1" applyAlignment="1">
      <alignment horizontal="center"/>
    </xf>
    <xf numFmtId="165" fontId="4" fillId="0" borderId="0" xfId="41" applyNumberFormat="1" applyFont="1" applyFill="1" applyBorder="1" applyAlignment="1" applyProtection="1">
      <alignment/>
      <protection/>
    </xf>
    <xf numFmtId="0" fontId="9" fillId="0" borderId="11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" fillId="0" borderId="83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165" fontId="4" fillId="0" borderId="105" xfId="41" applyNumberFormat="1" applyFont="1" applyFill="1" applyBorder="1" applyAlignment="1" applyProtection="1">
      <alignment/>
      <protection/>
    </xf>
    <xf numFmtId="0" fontId="4" fillId="0" borderId="59" xfId="0" applyFont="1" applyBorder="1" applyAlignment="1">
      <alignment horizontal="left" wrapText="1" indent="1"/>
    </xf>
    <xf numFmtId="0" fontId="9" fillId="0" borderId="11" xfId="0" applyFont="1" applyFill="1" applyBorder="1" applyAlignment="1">
      <alignment horizontal="left" wrapText="1" indent="1"/>
    </xf>
    <xf numFmtId="165" fontId="4" fillId="0" borderId="25" xfId="41" applyNumberFormat="1" applyFont="1" applyFill="1" applyBorder="1" applyAlignment="1" applyProtection="1">
      <alignment/>
      <protection/>
    </xf>
    <xf numFmtId="1" fontId="2" fillId="0" borderId="29" xfId="41" applyNumberFormat="1" applyFont="1" applyFill="1" applyBorder="1" applyAlignment="1">
      <alignment/>
    </xf>
    <xf numFmtId="0" fontId="9" fillId="0" borderId="22" xfId="0" applyFont="1" applyFill="1" applyBorder="1" applyAlignment="1">
      <alignment wrapText="1"/>
    </xf>
    <xf numFmtId="0" fontId="9" fillId="0" borderId="134" xfId="0" applyFont="1" applyFill="1" applyBorder="1" applyAlignment="1">
      <alignment horizontal="left" wrapText="1" indent="1"/>
    </xf>
    <xf numFmtId="0" fontId="9" fillId="0" borderId="8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135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12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1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/>
    </xf>
    <xf numFmtId="0" fontId="3" fillId="0" borderId="136" xfId="0" applyFont="1" applyBorder="1" applyAlignment="1">
      <alignment horizontal="center"/>
    </xf>
    <xf numFmtId="0" fontId="3" fillId="0" borderId="136" xfId="0" applyFont="1" applyBorder="1" applyAlignment="1">
      <alignment horizontal="center" vertical="center" wrapText="1"/>
    </xf>
    <xf numFmtId="1" fontId="9" fillId="0" borderId="83" xfId="41" applyNumberFormat="1" applyFont="1" applyFill="1" applyBorder="1" applyAlignment="1">
      <alignment horizontal="center" vertical="center" wrapText="1"/>
    </xf>
    <xf numFmtId="1" fontId="9" fillId="0" borderId="104" xfId="41" applyNumberFormat="1" applyFont="1" applyFill="1" applyBorder="1" applyAlignment="1">
      <alignment horizontal="center" vertical="center" wrapText="1"/>
    </xf>
    <xf numFmtId="1" fontId="9" fillId="0" borderId="82" xfId="41" applyNumberFormat="1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0" fillId="0" borderId="69" xfId="0" applyBorder="1" applyAlignment="1">
      <alignment/>
    </xf>
    <xf numFmtId="0" fontId="14" fillId="0" borderId="60" xfId="0" applyFont="1" applyBorder="1" applyAlignment="1">
      <alignment horizontal="center" vertical="center" wrapText="1"/>
    </xf>
    <xf numFmtId="0" fontId="14" fillId="0" borderId="136" xfId="0" applyFont="1" applyBorder="1" applyAlignment="1">
      <alignment horizontal="center" vertical="center" wrapText="1"/>
    </xf>
    <xf numFmtId="0" fontId="14" fillId="0" borderId="117" xfId="0" applyFont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111" xfId="0" applyFont="1" applyFill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0" fontId="9" fillId="0" borderId="123" xfId="0" applyFont="1" applyBorder="1" applyAlignment="1">
      <alignment horizontal="center" vertical="center" wrapText="1"/>
    </xf>
    <xf numFmtId="165" fontId="8" fillId="0" borderId="14" xfId="41" applyNumberFormat="1" applyFont="1" applyFill="1" applyBorder="1" applyAlignment="1">
      <alignment horizontal="center" vertical="center" wrapText="1"/>
    </xf>
    <xf numFmtId="165" fontId="8" fillId="0" borderId="61" xfId="41" applyNumberFormat="1" applyFont="1" applyFill="1" applyBorder="1" applyAlignment="1">
      <alignment horizontal="center" vertical="center" wrapText="1"/>
    </xf>
    <xf numFmtId="165" fontId="8" fillId="0" borderId="51" xfId="41" applyNumberFormat="1" applyFont="1" applyFill="1" applyBorder="1" applyAlignment="1">
      <alignment horizontal="center" vertical="center" wrapText="1"/>
    </xf>
    <xf numFmtId="165" fontId="8" fillId="0" borderId="28" xfId="41" applyNumberFormat="1" applyFont="1" applyFill="1" applyBorder="1" applyAlignment="1">
      <alignment horizontal="center" vertical="center" wrapText="1"/>
    </xf>
    <xf numFmtId="165" fontId="8" fillId="0" borderId="60" xfId="41" applyNumberFormat="1" applyFont="1" applyFill="1" applyBorder="1" applyAlignment="1">
      <alignment horizontal="center" vertical="center" wrapText="1"/>
    </xf>
    <xf numFmtId="165" fontId="8" fillId="0" borderId="58" xfId="41" applyNumberFormat="1" applyFont="1" applyFill="1" applyBorder="1" applyAlignment="1">
      <alignment horizontal="center" vertical="center" wrapText="1"/>
    </xf>
    <xf numFmtId="165" fontId="8" fillId="0" borderId="27" xfId="41" applyNumberFormat="1" applyFont="1" applyFill="1" applyBorder="1" applyAlignment="1">
      <alignment horizontal="center" vertical="center" wrapText="1"/>
    </xf>
    <xf numFmtId="165" fontId="8" fillId="0" borderId="136" xfId="41" applyNumberFormat="1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165" fontId="8" fillId="0" borderId="117" xfId="41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165" fontId="8" fillId="0" borderId="14" xfId="41" applyNumberFormat="1" applyFont="1" applyFill="1" applyBorder="1" applyAlignment="1">
      <alignment horizontal="center" vertical="center"/>
    </xf>
    <xf numFmtId="165" fontId="8" fillId="0" borderId="23" xfId="41" applyNumberFormat="1" applyFont="1" applyFill="1" applyBorder="1" applyAlignment="1">
      <alignment horizontal="center" vertical="center" wrapText="1"/>
    </xf>
    <xf numFmtId="165" fontId="8" fillId="0" borderId="16" xfId="41" applyNumberFormat="1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9" fillId="0" borderId="60" xfId="0" applyFont="1" applyBorder="1" applyAlignment="1">
      <alignment horizontal="center"/>
    </xf>
    <xf numFmtId="0" fontId="9" fillId="0" borderId="136" xfId="0" applyFont="1" applyBorder="1" applyAlignment="1">
      <alignment horizontal="center"/>
    </xf>
    <xf numFmtId="0" fontId="9" fillId="0" borderId="117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37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1" fontId="14" fillId="0" borderId="83" xfId="41" applyNumberFormat="1" applyFont="1" applyFill="1" applyBorder="1" applyAlignment="1">
      <alignment horizontal="center" vertical="center" wrapText="1"/>
    </xf>
    <xf numFmtId="1" fontId="14" fillId="0" borderId="104" xfId="41" applyNumberFormat="1" applyFont="1" applyFill="1" applyBorder="1" applyAlignment="1">
      <alignment horizontal="center" vertical="center" wrapText="1"/>
    </xf>
    <xf numFmtId="1" fontId="14" fillId="0" borderId="82" xfId="41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3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136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/>
    </xf>
    <xf numFmtId="0" fontId="9" fillId="0" borderId="11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4" fillId="0" borderId="86" xfId="0" applyFont="1" applyBorder="1" applyAlignment="1">
      <alignment horizontal="center" wrapText="1"/>
    </xf>
    <xf numFmtId="0" fontId="14" fillId="0" borderId="139" xfId="0" applyFont="1" applyBorder="1" applyAlignment="1">
      <alignment horizontal="center" wrapText="1"/>
    </xf>
    <xf numFmtId="0" fontId="14" fillId="0" borderId="87" xfId="0" applyFont="1" applyBorder="1" applyAlignment="1">
      <alignment horizontal="center" wrapText="1"/>
    </xf>
    <xf numFmtId="0" fontId="9" fillId="0" borderId="59" xfId="0" applyFont="1" applyBorder="1" applyAlignment="1">
      <alignment horizontal="center"/>
    </xf>
    <xf numFmtId="0" fontId="9" fillId="0" borderId="94" xfId="0" applyFont="1" applyBorder="1" applyAlignment="1">
      <alignment horizontal="center"/>
    </xf>
    <xf numFmtId="0" fontId="9" fillId="0" borderId="121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47" xfId="0" applyFont="1" applyBorder="1" applyAlignment="1">
      <alignment horizontal="left" wrapText="1"/>
    </xf>
    <xf numFmtId="0" fontId="5" fillId="0" borderId="140" xfId="0" applyFont="1" applyBorder="1" applyAlignment="1">
      <alignment horizontal="left" wrapText="1"/>
    </xf>
    <xf numFmtId="0" fontId="5" fillId="0" borderId="141" xfId="0" applyFont="1" applyBorder="1" applyAlignment="1">
      <alignment horizontal="left" wrapText="1"/>
    </xf>
    <xf numFmtId="0" fontId="5" fillId="0" borderId="119" xfId="0" applyFont="1" applyBorder="1" applyAlignment="1">
      <alignment horizontal="left" wrapText="1"/>
    </xf>
    <xf numFmtId="0" fontId="5" fillId="0" borderId="142" xfId="0" applyFont="1" applyBorder="1" applyAlignment="1">
      <alignment horizontal="left" wrapText="1"/>
    </xf>
    <xf numFmtId="0" fontId="5" fillId="0" borderId="45" xfId="0" applyFont="1" applyBorder="1" applyAlignment="1">
      <alignment horizontal="left" wrapText="1"/>
    </xf>
    <xf numFmtId="0" fontId="5" fillId="0" borderId="79" xfId="0" applyFont="1" applyBorder="1" applyAlignment="1">
      <alignment horizontal="left" wrapText="1"/>
    </xf>
    <xf numFmtId="0" fontId="5" fillId="0" borderId="68" xfId="0" applyFont="1" applyBorder="1" applyAlignment="1">
      <alignment horizontal="left" wrapText="1"/>
    </xf>
    <xf numFmtId="0" fontId="5" fillId="0" borderId="45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0" fontId="5" fillId="0" borderId="132" xfId="0" applyFont="1" applyBorder="1" applyAlignment="1">
      <alignment horizontal="left" wrapText="1"/>
    </xf>
    <xf numFmtId="0" fontId="5" fillId="0" borderId="34" xfId="0" applyFont="1" applyBorder="1" applyAlignment="1">
      <alignment horizontal="left"/>
    </xf>
    <xf numFmtId="0" fontId="5" fillId="0" borderId="30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/>
    </xf>
    <xf numFmtId="0" fontId="5" fillId="0" borderId="109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27" sqref="E26:E27"/>
    </sheetView>
  </sheetViews>
  <sheetFormatPr defaultColWidth="9.140625" defaultRowHeight="12.75"/>
  <cols>
    <col min="1" max="1" width="43.28125" style="55" bestFit="1" customWidth="1"/>
    <col min="2" max="2" width="12.57421875" style="48" bestFit="1" customWidth="1"/>
    <col min="3" max="3" width="9.8515625" style="48" bestFit="1" customWidth="1"/>
    <col min="4" max="4" width="12.57421875" style="48" bestFit="1" customWidth="1"/>
    <col min="5" max="5" width="49.00390625" style="48" bestFit="1" customWidth="1"/>
    <col min="6" max="6" width="12.00390625" style="56" bestFit="1" customWidth="1"/>
    <col min="7" max="7" width="10.57421875" style="56" bestFit="1" customWidth="1"/>
    <col min="8" max="8" width="12.00390625" style="48" bestFit="1" customWidth="1"/>
    <col min="9" max="16384" width="9.140625" style="48" customWidth="1"/>
  </cols>
  <sheetData>
    <row r="1" spans="1:9" ht="30.75" thickBot="1">
      <c r="A1" s="45" t="s">
        <v>27</v>
      </c>
      <c r="B1" s="46" t="s">
        <v>429</v>
      </c>
      <c r="C1" s="46" t="s">
        <v>428</v>
      </c>
      <c r="D1" s="46" t="s">
        <v>429</v>
      </c>
      <c r="E1" s="46" t="s">
        <v>28</v>
      </c>
      <c r="F1" s="438" t="s">
        <v>429</v>
      </c>
      <c r="G1" s="46" t="s">
        <v>428</v>
      </c>
      <c r="H1" s="621" t="s">
        <v>429</v>
      </c>
      <c r="I1" s="47"/>
    </row>
    <row r="2" spans="1:9" ht="15">
      <c r="A2" s="57" t="s">
        <v>29</v>
      </c>
      <c r="B2" s="58"/>
      <c r="C2" s="58"/>
      <c r="D2" s="58"/>
      <c r="E2" s="59" t="s">
        <v>30</v>
      </c>
      <c r="F2" s="439"/>
      <c r="G2" s="451"/>
      <c r="H2" s="452"/>
      <c r="I2" s="47"/>
    </row>
    <row r="3" spans="1:9" ht="13.5">
      <c r="A3" s="252" t="s">
        <v>39</v>
      </c>
      <c r="B3" s="124">
        <v>1315978</v>
      </c>
      <c r="C3" s="124"/>
      <c r="D3" s="124">
        <f>SUM(B3:C3)</f>
        <v>1315978</v>
      </c>
      <c r="E3" s="124" t="s">
        <v>31</v>
      </c>
      <c r="F3" s="440">
        <v>1652342</v>
      </c>
      <c r="G3" s="447">
        <v>19443</v>
      </c>
      <c r="H3" s="453">
        <f>SUM(F3:G3)</f>
        <v>1671785</v>
      </c>
      <c r="I3" s="47"/>
    </row>
    <row r="4" spans="1:9" ht="13.5">
      <c r="A4" s="253" t="s">
        <v>188</v>
      </c>
      <c r="B4" s="125">
        <v>1357651</v>
      </c>
      <c r="C4" s="124">
        <v>90709</v>
      </c>
      <c r="D4" s="124">
        <f aca="true" t="shared" si="0" ref="D4:D21">SUM(B4:C4)</f>
        <v>1448360</v>
      </c>
      <c r="E4" s="124" t="s">
        <v>82</v>
      </c>
      <c r="F4" s="440">
        <v>344937</v>
      </c>
      <c r="G4" s="447">
        <v>1731</v>
      </c>
      <c r="H4" s="453">
        <f aca="true" t="shared" si="1" ref="H4:H20">SUM(F4:G4)</f>
        <v>346668</v>
      </c>
      <c r="I4" s="47"/>
    </row>
    <row r="5" spans="1:9" ht="13.5">
      <c r="A5" s="253" t="s">
        <v>122</v>
      </c>
      <c r="B5" s="294">
        <v>758497</v>
      </c>
      <c r="C5" s="294">
        <v>5586</v>
      </c>
      <c r="D5" s="124">
        <f t="shared" si="0"/>
        <v>764083</v>
      </c>
      <c r="E5" s="125" t="s">
        <v>40</v>
      </c>
      <c r="F5" s="441">
        <v>1912713</v>
      </c>
      <c r="G5" s="447">
        <v>48312</v>
      </c>
      <c r="H5" s="453">
        <f t="shared" si="1"/>
        <v>1961025</v>
      </c>
      <c r="I5" s="47"/>
    </row>
    <row r="6" spans="1:9" ht="13.5">
      <c r="A6" s="253" t="s">
        <v>195</v>
      </c>
      <c r="B6" s="294">
        <v>220635</v>
      </c>
      <c r="C6" s="294">
        <v>14871</v>
      </c>
      <c r="D6" s="124">
        <f t="shared" si="0"/>
        <v>235506</v>
      </c>
      <c r="E6" s="125" t="s">
        <v>196</v>
      </c>
      <c r="F6" s="441">
        <v>115076</v>
      </c>
      <c r="G6" s="447">
        <v>1747</v>
      </c>
      <c r="H6" s="453">
        <f t="shared" si="1"/>
        <v>116823</v>
      </c>
      <c r="I6" s="47"/>
    </row>
    <row r="7" spans="1:9" ht="13.5">
      <c r="A7" s="253" t="s">
        <v>262</v>
      </c>
      <c r="B7" s="294">
        <v>10063</v>
      </c>
      <c r="C7" s="294">
        <v>48</v>
      </c>
      <c r="D7" s="124">
        <f t="shared" si="0"/>
        <v>10111</v>
      </c>
      <c r="E7" s="125" t="s">
        <v>197</v>
      </c>
      <c r="F7" s="441">
        <v>153606</v>
      </c>
      <c r="G7" s="447">
        <v>77993</v>
      </c>
      <c r="H7" s="453">
        <f t="shared" si="1"/>
        <v>231599</v>
      </c>
      <c r="I7" s="47"/>
    </row>
    <row r="8" spans="1:9" ht="13.5">
      <c r="A8" s="49" t="s">
        <v>286</v>
      </c>
      <c r="B8" s="295">
        <v>55000</v>
      </c>
      <c r="C8" s="295">
        <v>0</v>
      </c>
      <c r="D8" s="124">
        <f t="shared" si="0"/>
        <v>55000</v>
      </c>
      <c r="E8" s="125" t="s">
        <v>192</v>
      </c>
      <c r="F8" s="441">
        <v>26570</v>
      </c>
      <c r="G8" s="447">
        <v>-2800</v>
      </c>
      <c r="H8" s="453">
        <f t="shared" si="1"/>
        <v>23770</v>
      </c>
      <c r="I8" s="47"/>
    </row>
    <row r="9" spans="1:9" ht="13.5">
      <c r="A9" s="49" t="s">
        <v>189</v>
      </c>
      <c r="B9" s="294">
        <v>728714</v>
      </c>
      <c r="C9" s="294">
        <v>29137</v>
      </c>
      <c r="D9" s="124">
        <f t="shared" si="0"/>
        <v>757851</v>
      </c>
      <c r="E9" s="125" t="s">
        <v>32</v>
      </c>
      <c r="F9" s="441">
        <v>143876</v>
      </c>
      <c r="G9" s="447">
        <v>-6075</v>
      </c>
      <c r="H9" s="453">
        <f t="shared" si="1"/>
        <v>137801</v>
      </c>
      <c r="I9" s="47"/>
    </row>
    <row r="10" spans="1:9" ht="13.5">
      <c r="A10" s="49" t="s">
        <v>498</v>
      </c>
      <c r="B10" s="294">
        <v>7000</v>
      </c>
      <c r="C10" s="294">
        <v>0</v>
      </c>
      <c r="D10" s="124">
        <f t="shared" si="0"/>
        <v>7000</v>
      </c>
      <c r="E10" s="125" t="s">
        <v>194</v>
      </c>
      <c r="F10" s="441">
        <v>55000</v>
      </c>
      <c r="G10" s="447">
        <v>0</v>
      </c>
      <c r="H10" s="453">
        <f t="shared" si="1"/>
        <v>55000</v>
      </c>
      <c r="I10" s="47"/>
    </row>
    <row r="11" spans="1:9" ht="15">
      <c r="A11" s="49" t="s">
        <v>497</v>
      </c>
      <c r="B11" s="296"/>
      <c r="C11" s="296"/>
      <c r="D11" s="296"/>
      <c r="E11" s="125" t="s">
        <v>225</v>
      </c>
      <c r="F11" s="441">
        <v>49418</v>
      </c>
      <c r="G11" s="447">
        <v>0</v>
      </c>
      <c r="H11" s="453">
        <f t="shared" si="1"/>
        <v>49418</v>
      </c>
      <c r="I11" s="47"/>
    </row>
    <row r="12" spans="1:9" ht="15">
      <c r="A12" s="51" t="s">
        <v>35</v>
      </c>
      <c r="B12" s="610">
        <f>SUM(B3:B11)</f>
        <v>4453538</v>
      </c>
      <c r="C12" s="610">
        <f>SUM(C3:C11)</f>
        <v>140351</v>
      </c>
      <c r="D12" s="610">
        <f>SUM(D3:D11)</f>
        <v>4593889</v>
      </c>
      <c r="E12" s="127" t="s">
        <v>33</v>
      </c>
      <c r="F12" s="442">
        <f>SUM(F3:F11)</f>
        <v>4453538</v>
      </c>
      <c r="G12" s="442">
        <f>SUM(G3:G11)</f>
        <v>140351</v>
      </c>
      <c r="H12" s="297">
        <f>SUM(H3:H11)</f>
        <v>4593889</v>
      </c>
      <c r="I12" s="47"/>
    </row>
    <row r="13" spans="1:9" ht="15">
      <c r="A13" s="251"/>
      <c r="B13" s="294"/>
      <c r="C13" s="294"/>
      <c r="D13" s="124">
        <f t="shared" si="0"/>
        <v>0</v>
      </c>
      <c r="E13" s="127"/>
      <c r="F13" s="443"/>
      <c r="G13" s="448"/>
      <c r="H13" s="453">
        <f t="shared" si="1"/>
        <v>0</v>
      </c>
      <c r="I13" s="47"/>
    </row>
    <row r="14" spans="1:10" ht="15">
      <c r="A14" s="169" t="s">
        <v>36</v>
      </c>
      <c r="B14" s="295"/>
      <c r="C14" s="295"/>
      <c r="D14" s="124">
        <f t="shared" si="0"/>
        <v>0</v>
      </c>
      <c r="E14" s="128" t="s">
        <v>34</v>
      </c>
      <c r="F14" s="444"/>
      <c r="G14" s="449"/>
      <c r="H14" s="453">
        <f t="shared" si="1"/>
        <v>0</v>
      </c>
      <c r="I14" s="129"/>
      <c r="J14" s="130"/>
    </row>
    <row r="15" spans="1:10" ht="13.5">
      <c r="A15" s="170" t="s">
        <v>199</v>
      </c>
      <c r="B15" s="294">
        <v>470401</v>
      </c>
      <c r="C15" s="294">
        <v>-30854</v>
      </c>
      <c r="D15" s="124">
        <f t="shared" si="0"/>
        <v>439547</v>
      </c>
      <c r="E15" s="125" t="s">
        <v>190</v>
      </c>
      <c r="F15" s="441">
        <v>3198998</v>
      </c>
      <c r="G15" s="447">
        <v>-6358</v>
      </c>
      <c r="H15" s="453">
        <f t="shared" si="1"/>
        <v>3192640</v>
      </c>
      <c r="I15" s="129"/>
      <c r="J15" s="130"/>
    </row>
    <row r="16" spans="1:9" ht="13.5">
      <c r="A16" s="253" t="s">
        <v>198</v>
      </c>
      <c r="B16" s="294">
        <v>350697</v>
      </c>
      <c r="C16" s="294">
        <v>33633</v>
      </c>
      <c r="D16" s="124">
        <f t="shared" si="0"/>
        <v>384330</v>
      </c>
      <c r="E16" s="125" t="s">
        <v>86</v>
      </c>
      <c r="F16" s="441">
        <v>572973</v>
      </c>
      <c r="G16" s="447">
        <v>9184</v>
      </c>
      <c r="H16" s="453">
        <f t="shared" si="1"/>
        <v>582157</v>
      </c>
      <c r="I16" s="47"/>
    </row>
    <row r="17" spans="1:9" ht="13.5">
      <c r="A17" s="253" t="s">
        <v>261</v>
      </c>
      <c r="B17" s="294">
        <v>0</v>
      </c>
      <c r="C17" s="294">
        <v>250</v>
      </c>
      <c r="D17" s="124">
        <f t="shared" si="0"/>
        <v>250</v>
      </c>
      <c r="E17" s="125" t="s">
        <v>263</v>
      </c>
      <c r="F17" s="441">
        <v>2000</v>
      </c>
      <c r="G17" s="447"/>
      <c r="H17" s="453">
        <f t="shared" si="1"/>
        <v>2000</v>
      </c>
      <c r="I17" s="47"/>
    </row>
    <row r="18" spans="1:9" ht="13.5">
      <c r="A18" s="49" t="s">
        <v>193</v>
      </c>
      <c r="B18" s="294">
        <v>740</v>
      </c>
      <c r="C18" s="294"/>
      <c r="D18" s="124">
        <f t="shared" si="0"/>
        <v>740</v>
      </c>
      <c r="E18" s="126" t="s">
        <v>266</v>
      </c>
      <c r="F18" s="441">
        <v>33755</v>
      </c>
      <c r="G18" s="447">
        <v>-11709</v>
      </c>
      <c r="H18" s="453">
        <f t="shared" si="1"/>
        <v>22046</v>
      </c>
      <c r="I18" s="47"/>
    </row>
    <row r="19" spans="1:9" ht="13.5">
      <c r="A19" s="49" t="s">
        <v>191</v>
      </c>
      <c r="B19" s="294">
        <v>3198458</v>
      </c>
      <c r="C19" s="294">
        <v>-29137</v>
      </c>
      <c r="D19" s="124">
        <f t="shared" si="0"/>
        <v>3169321</v>
      </c>
      <c r="E19" s="125" t="s">
        <v>265</v>
      </c>
      <c r="F19" s="441">
        <v>212570</v>
      </c>
      <c r="G19" s="447">
        <v>-17225</v>
      </c>
      <c r="H19" s="453">
        <f t="shared" si="1"/>
        <v>195345</v>
      </c>
      <c r="I19" s="47"/>
    </row>
    <row r="20" spans="1:9" ht="13.5">
      <c r="A20" s="49" t="s">
        <v>83</v>
      </c>
      <c r="B20" s="294">
        <v>0</v>
      </c>
      <c r="C20" s="294"/>
      <c r="D20" s="124">
        <f t="shared" si="0"/>
        <v>0</v>
      </c>
      <c r="E20" s="50" t="s">
        <v>264</v>
      </c>
      <c r="F20" s="441">
        <v>0</v>
      </c>
      <c r="G20" s="447"/>
      <c r="H20" s="453">
        <f t="shared" si="1"/>
        <v>0</v>
      </c>
      <c r="I20" s="47"/>
    </row>
    <row r="21" spans="1:9" ht="15.75" thickBot="1">
      <c r="A21" s="51" t="s">
        <v>103</v>
      </c>
      <c r="B21" s="296">
        <f>SUM(B14:B20)</f>
        <v>4020296</v>
      </c>
      <c r="C21" s="296">
        <f>SUM(C14:C20)</f>
        <v>-26108</v>
      </c>
      <c r="D21" s="450">
        <f t="shared" si="0"/>
        <v>3994188</v>
      </c>
      <c r="E21" s="127" t="s">
        <v>37</v>
      </c>
      <c r="F21" s="445">
        <f>SUM(F15:F20)</f>
        <v>4020296</v>
      </c>
      <c r="G21" s="445">
        <f>SUM(G15:G20)</f>
        <v>-26108</v>
      </c>
      <c r="H21" s="298">
        <f>SUM(H15:H20)</f>
        <v>3994188</v>
      </c>
      <c r="I21" s="47"/>
    </row>
    <row r="22" spans="1:9" s="54" customFormat="1" ht="15.75" thickBot="1">
      <c r="A22" s="45" t="s">
        <v>38</v>
      </c>
      <c r="B22" s="300">
        <f>SUM(B12+B21)</f>
        <v>8473834</v>
      </c>
      <c r="C22" s="300">
        <f>SUM(C12+C21)</f>
        <v>114243</v>
      </c>
      <c r="D22" s="300">
        <f>SUM(D12+D21)</f>
        <v>8588077</v>
      </c>
      <c r="E22" s="52" t="s">
        <v>38</v>
      </c>
      <c r="F22" s="446">
        <f>SUM(F12+F21)</f>
        <v>8473834</v>
      </c>
      <c r="G22" s="446">
        <f>SUM(G12+G21)</f>
        <v>114243</v>
      </c>
      <c r="H22" s="299">
        <f>SUM(H12+H21)</f>
        <v>8588077</v>
      </c>
      <c r="I22" s="53"/>
    </row>
    <row r="24" spans="5:6" ht="15">
      <c r="E24" s="353"/>
      <c r="F24" s="354"/>
    </row>
  </sheetData>
  <sheetProtection/>
  <printOptions/>
  <pageMargins left="0.2755905511811024" right="0.15748031496062992" top="1.141732283464567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költségvetési mérlege közgazdasági tagolásban
2019. év&amp;R&amp;"Book Antiqua,Félkövér"1.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7"/>
  <sheetViews>
    <sheetView tabSelected="1" zoomScalePageLayoutView="0" workbookViewId="0" topLeftCell="A55">
      <selection activeCell="B70" sqref="B70"/>
    </sheetView>
  </sheetViews>
  <sheetFormatPr defaultColWidth="9.140625" defaultRowHeight="12.75"/>
  <cols>
    <col min="1" max="1" width="4.421875" style="103" customWidth="1"/>
    <col min="2" max="2" width="61.57421875" style="104" customWidth="1"/>
    <col min="3" max="3" width="14.140625" style="28" bestFit="1" customWidth="1"/>
    <col min="4" max="4" width="12.28125" style="28" bestFit="1" customWidth="1"/>
    <col min="5" max="5" width="14.140625" style="28" bestFit="1" customWidth="1"/>
    <col min="6" max="6" width="11.140625" style="3" bestFit="1" customWidth="1"/>
    <col min="7" max="7" width="14.140625" style="3" bestFit="1" customWidth="1"/>
    <col min="8" max="9" width="9.140625" style="3" customWidth="1"/>
    <col min="10" max="10" width="10.00390625" style="3" bestFit="1" customWidth="1"/>
    <col min="11" max="13" width="9.140625" style="3" customWidth="1"/>
    <col min="14" max="14" width="9.140625" style="37" customWidth="1"/>
    <col min="15" max="16384" width="9.140625" style="3" customWidth="1"/>
  </cols>
  <sheetData>
    <row r="1" spans="1:7" ht="45.75" thickBot="1">
      <c r="A1" s="83" t="s">
        <v>14</v>
      </c>
      <c r="B1" s="84" t="s">
        <v>50</v>
      </c>
      <c r="C1" s="200" t="s">
        <v>429</v>
      </c>
      <c r="D1" s="539" t="s">
        <v>428</v>
      </c>
      <c r="E1" s="135" t="s">
        <v>429</v>
      </c>
      <c r="F1" s="135" t="s">
        <v>109</v>
      </c>
      <c r="G1" s="189" t="s">
        <v>110</v>
      </c>
    </row>
    <row r="2" spans="1:7" ht="16.5" customHeight="1">
      <c r="A2" s="833" t="s">
        <v>53</v>
      </c>
      <c r="B2" s="834"/>
      <c r="C2" s="834"/>
      <c r="D2" s="435"/>
      <c r="E2" s="435"/>
      <c r="F2" s="196"/>
      <c r="G2" s="197"/>
    </row>
    <row r="3" spans="1:7" ht="16.5" customHeight="1">
      <c r="A3" s="367">
        <v>1</v>
      </c>
      <c r="B3" s="42" t="s">
        <v>633</v>
      </c>
      <c r="C3" s="245">
        <v>0</v>
      </c>
      <c r="D3" s="245">
        <f>SUM(D4)</f>
        <v>30</v>
      </c>
      <c r="E3" s="245">
        <f>SUM(E4)</f>
        <v>30</v>
      </c>
      <c r="F3" s="245"/>
      <c r="G3" s="288">
        <f>E3-F3</f>
        <v>30</v>
      </c>
    </row>
    <row r="4" spans="1:7" ht="16.5" customHeight="1">
      <c r="A4" s="711"/>
      <c r="B4" s="244" t="s">
        <v>632</v>
      </c>
      <c r="C4" s="232">
        <v>0</v>
      </c>
      <c r="D4" s="232">
        <v>30</v>
      </c>
      <c r="E4" s="232">
        <f>SUM(C4:D4)</f>
        <v>30</v>
      </c>
      <c r="F4" s="232"/>
      <c r="G4" s="414">
        <f>E4-F4</f>
        <v>30</v>
      </c>
    </row>
    <row r="5" spans="1:7" ht="16.5" customHeight="1">
      <c r="A5" s="711"/>
      <c r="B5" s="372"/>
      <c r="C5" s="372"/>
      <c r="D5" s="372"/>
      <c r="E5" s="372"/>
      <c r="F5" s="133"/>
      <c r="G5" s="712"/>
    </row>
    <row r="6" spans="1:7" ht="16.5" customHeight="1">
      <c r="A6" s="367">
        <v>2</v>
      </c>
      <c r="B6" s="42" t="s">
        <v>174</v>
      </c>
      <c r="C6" s="245">
        <f>SUM(C7:C8)</f>
        <v>3050</v>
      </c>
      <c r="D6" s="245">
        <f>SUM(D7:D8)</f>
        <v>0</v>
      </c>
      <c r="E6" s="245">
        <f>SUM(E7:E8)</f>
        <v>3050</v>
      </c>
      <c r="F6" s="245">
        <f>SUM(F7:F8)</f>
        <v>0</v>
      </c>
      <c r="G6" s="288">
        <f>SUM(G7:G8)</f>
        <v>3050</v>
      </c>
    </row>
    <row r="7" spans="1:7" ht="16.5" customHeight="1">
      <c r="A7" s="367"/>
      <c r="B7" s="244" t="s">
        <v>386</v>
      </c>
      <c r="C7" s="232">
        <v>450</v>
      </c>
      <c r="D7" s="232"/>
      <c r="E7" s="232">
        <f aca="true" t="shared" si="0" ref="E7:E90">SUM(C7:D7)</f>
        <v>450</v>
      </c>
      <c r="F7" s="232"/>
      <c r="G7" s="414">
        <f aca="true" t="shared" si="1" ref="G7:G90">E7-F7</f>
        <v>450</v>
      </c>
    </row>
    <row r="8" spans="1:7" ht="16.5" customHeight="1">
      <c r="A8" s="366"/>
      <c r="B8" s="244" t="s">
        <v>387</v>
      </c>
      <c r="C8" s="232">
        <v>2600</v>
      </c>
      <c r="D8" s="232"/>
      <c r="E8" s="232">
        <f t="shared" si="0"/>
        <v>2600</v>
      </c>
      <c r="F8" s="232"/>
      <c r="G8" s="414">
        <f t="shared" si="1"/>
        <v>2600</v>
      </c>
    </row>
    <row r="9" spans="1:7" ht="16.5" customHeight="1">
      <c r="A9" s="366"/>
      <c r="B9" s="171"/>
      <c r="C9" s="171"/>
      <c r="D9" s="171"/>
      <c r="E9" s="232"/>
      <c r="F9" s="30"/>
      <c r="G9" s="414"/>
    </row>
    <row r="10" spans="1:7" s="37" customFormat="1" ht="15">
      <c r="A10" s="92">
        <v>3</v>
      </c>
      <c r="B10" s="389" t="s">
        <v>430</v>
      </c>
      <c r="C10" s="370">
        <f>SUM(C11:C15)</f>
        <v>226958</v>
      </c>
      <c r="D10" s="370">
        <f>SUM(D11:D15)</f>
        <v>0</v>
      </c>
      <c r="E10" s="370">
        <f>SUM(E11:E15)</f>
        <v>226958</v>
      </c>
      <c r="F10" s="370">
        <f>SUM(F11:F15)</f>
        <v>0</v>
      </c>
      <c r="G10" s="371">
        <f>SUM(G11:G15)</f>
        <v>226958</v>
      </c>
    </row>
    <row r="11" spans="1:7" s="37" customFormat="1" ht="16.5">
      <c r="A11" s="85"/>
      <c r="B11" s="381" t="s">
        <v>388</v>
      </c>
      <c r="C11" s="232">
        <v>12000</v>
      </c>
      <c r="D11" s="232"/>
      <c r="E11" s="232">
        <f t="shared" si="0"/>
        <v>12000</v>
      </c>
      <c r="F11" s="232"/>
      <c r="G11" s="414">
        <f t="shared" si="1"/>
        <v>12000</v>
      </c>
    </row>
    <row r="12" spans="1:7" s="37" customFormat="1" ht="33">
      <c r="A12" s="112"/>
      <c r="B12" s="244" t="s">
        <v>369</v>
      </c>
      <c r="C12" s="232">
        <v>3500</v>
      </c>
      <c r="D12" s="232"/>
      <c r="E12" s="232">
        <f t="shared" si="0"/>
        <v>3500</v>
      </c>
      <c r="F12" s="232"/>
      <c r="G12" s="414">
        <f t="shared" si="1"/>
        <v>3500</v>
      </c>
    </row>
    <row r="13" spans="1:7" s="37" customFormat="1" ht="16.5">
      <c r="A13" s="112"/>
      <c r="B13" s="382" t="s">
        <v>389</v>
      </c>
      <c r="C13" s="232">
        <v>10000</v>
      </c>
      <c r="D13" s="232"/>
      <c r="E13" s="232">
        <f t="shared" si="0"/>
        <v>10000</v>
      </c>
      <c r="F13" s="232"/>
      <c r="G13" s="414">
        <f t="shared" si="1"/>
        <v>10000</v>
      </c>
    </row>
    <row r="14" spans="1:7" s="37" customFormat="1" ht="16.5">
      <c r="A14" s="112"/>
      <c r="B14" s="244" t="s">
        <v>51</v>
      </c>
      <c r="C14" s="232">
        <v>5000</v>
      </c>
      <c r="D14" s="232"/>
      <c r="E14" s="232">
        <f t="shared" si="0"/>
        <v>5000</v>
      </c>
      <c r="F14" s="232"/>
      <c r="G14" s="414">
        <f t="shared" si="1"/>
        <v>5000</v>
      </c>
    </row>
    <row r="15" spans="1:7" s="37" customFormat="1" ht="33">
      <c r="A15" s="415"/>
      <c r="B15" s="244" t="s">
        <v>602</v>
      </c>
      <c r="C15" s="232">
        <v>196458</v>
      </c>
      <c r="D15" s="232"/>
      <c r="E15" s="232">
        <f t="shared" si="0"/>
        <v>196458</v>
      </c>
      <c r="F15" s="232"/>
      <c r="G15" s="414">
        <f t="shared" si="1"/>
        <v>196458</v>
      </c>
    </row>
    <row r="16" spans="1:7" s="37" customFormat="1" ht="16.5">
      <c r="A16" s="415"/>
      <c r="B16" s="244"/>
      <c r="C16" s="232"/>
      <c r="D16" s="232"/>
      <c r="E16" s="232"/>
      <c r="F16" s="232"/>
      <c r="G16" s="414"/>
    </row>
    <row r="17" spans="1:7" s="37" customFormat="1" ht="15">
      <c r="A17" s="415">
        <v>4</v>
      </c>
      <c r="B17" s="42" t="s">
        <v>513</v>
      </c>
      <c r="C17" s="245">
        <f>SUM(C18)</f>
        <v>2500</v>
      </c>
      <c r="D17" s="245">
        <f>SUM(D18)</f>
        <v>0</v>
      </c>
      <c r="E17" s="245">
        <f t="shared" si="0"/>
        <v>2500</v>
      </c>
      <c r="F17" s="245">
        <f>SUM(F18)</f>
        <v>0</v>
      </c>
      <c r="G17" s="288">
        <f t="shared" si="1"/>
        <v>2500</v>
      </c>
    </row>
    <row r="18" spans="1:7" s="37" customFormat="1" ht="16.5">
      <c r="A18" s="415"/>
      <c r="B18" s="244" t="s">
        <v>514</v>
      </c>
      <c r="C18" s="232">
        <v>2500</v>
      </c>
      <c r="D18" s="232"/>
      <c r="E18" s="232">
        <f t="shared" si="0"/>
        <v>2500</v>
      </c>
      <c r="F18" s="232"/>
      <c r="G18" s="414">
        <f t="shared" si="1"/>
        <v>2500</v>
      </c>
    </row>
    <row r="19" spans="1:7" s="37" customFormat="1" ht="16.5">
      <c r="A19" s="415"/>
      <c r="B19" s="244"/>
      <c r="C19" s="232"/>
      <c r="D19" s="232"/>
      <c r="E19" s="232"/>
      <c r="F19" s="232"/>
      <c r="G19" s="414"/>
    </row>
    <row r="20" spans="1:7" s="37" customFormat="1" ht="15">
      <c r="A20" s="415">
        <v>5</v>
      </c>
      <c r="B20" s="42" t="s">
        <v>509</v>
      </c>
      <c r="C20" s="245">
        <f>SUM(C21)</f>
        <v>14</v>
      </c>
      <c r="D20" s="245">
        <f>SUM(D21)</f>
        <v>0</v>
      </c>
      <c r="E20" s="245">
        <f>SUM(C20:D20)</f>
        <v>14</v>
      </c>
      <c r="F20" s="245">
        <f>SUM(F21)</f>
        <v>0</v>
      </c>
      <c r="G20" s="288">
        <f t="shared" si="1"/>
        <v>14</v>
      </c>
    </row>
    <row r="21" spans="1:7" s="37" customFormat="1" ht="16.5">
      <c r="A21" s="415"/>
      <c r="B21" s="244" t="s">
        <v>510</v>
      </c>
      <c r="C21" s="232">
        <v>14</v>
      </c>
      <c r="D21" s="232"/>
      <c r="E21" s="232">
        <f>SUM(C21:D21)</f>
        <v>14</v>
      </c>
      <c r="F21" s="232"/>
      <c r="G21" s="414">
        <f t="shared" si="1"/>
        <v>14</v>
      </c>
    </row>
    <row r="22" spans="1:7" ht="16.5" customHeight="1">
      <c r="A22" s="115"/>
      <c r="B22" s="380"/>
      <c r="C22" s="171"/>
      <c r="D22" s="171"/>
      <c r="E22" s="232"/>
      <c r="F22" s="30"/>
      <c r="G22" s="414"/>
    </row>
    <row r="23" spans="1:7" ht="16.5">
      <c r="A23" s="231">
        <v>6</v>
      </c>
      <c r="B23" s="412" t="s">
        <v>102</v>
      </c>
      <c r="C23" s="378">
        <f>SUM(C24:C30)</f>
        <v>154623</v>
      </c>
      <c r="D23" s="378">
        <f>SUM(D24:D30)</f>
        <v>1495</v>
      </c>
      <c r="E23" s="378">
        <f>SUM(E24:E30)</f>
        <v>156118</v>
      </c>
      <c r="F23" s="378">
        <f>SUM(F24:F30)</f>
        <v>28000</v>
      </c>
      <c r="G23" s="288">
        <f>SUM(G24:G30)</f>
        <v>126118</v>
      </c>
    </row>
    <row r="24" spans="1:7" ht="16.5">
      <c r="A24" s="31"/>
      <c r="B24" s="286" t="s">
        <v>390</v>
      </c>
      <c r="C24" s="379">
        <v>7000</v>
      </c>
      <c r="D24" s="379"/>
      <c r="E24" s="232">
        <f t="shared" si="0"/>
        <v>7000</v>
      </c>
      <c r="F24" s="232">
        <v>7000</v>
      </c>
      <c r="G24" s="414">
        <f t="shared" si="1"/>
        <v>0</v>
      </c>
    </row>
    <row r="25" spans="1:7" ht="33">
      <c r="A25" s="31"/>
      <c r="B25" s="286" t="s">
        <v>394</v>
      </c>
      <c r="C25" s="379">
        <v>15000</v>
      </c>
      <c r="D25" s="379">
        <v>490</v>
      </c>
      <c r="E25" s="232">
        <f t="shared" si="0"/>
        <v>15490</v>
      </c>
      <c r="F25" s="232">
        <v>15000</v>
      </c>
      <c r="G25" s="414">
        <f t="shared" si="1"/>
        <v>490</v>
      </c>
    </row>
    <row r="26" spans="1:7" ht="16.5">
      <c r="A26" s="31"/>
      <c r="B26" s="286" t="s">
        <v>391</v>
      </c>
      <c r="C26" s="379">
        <v>6000</v>
      </c>
      <c r="D26" s="379"/>
      <c r="E26" s="232">
        <f t="shared" si="0"/>
        <v>6000</v>
      </c>
      <c r="F26" s="232">
        <v>6000</v>
      </c>
      <c r="G26" s="414">
        <f t="shared" si="1"/>
        <v>0</v>
      </c>
    </row>
    <row r="27" spans="1:7" ht="33">
      <c r="A27" s="31"/>
      <c r="B27" s="286" t="s">
        <v>601</v>
      </c>
      <c r="C27" s="379">
        <v>123423</v>
      </c>
      <c r="D27" s="379">
        <v>-445</v>
      </c>
      <c r="E27" s="232">
        <f t="shared" si="0"/>
        <v>122978</v>
      </c>
      <c r="F27" s="232"/>
      <c r="G27" s="414">
        <f t="shared" si="1"/>
        <v>122978</v>
      </c>
    </row>
    <row r="28" spans="1:7" ht="16.5">
      <c r="A28" s="31"/>
      <c r="B28" s="286" t="s">
        <v>484</v>
      </c>
      <c r="C28" s="379">
        <v>1200</v>
      </c>
      <c r="D28" s="379"/>
      <c r="E28" s="232">
        <f t="shared" si="0"/>
        <v>1200</v>
      </c>
      <c r="F28" s="232"/>
      <c r="G28" s="414">
        <f t="shared" si="1"/>
        <v>1200</v>
      </c>
    </row>
    <row r="29" spans="1:7" ht="16.5">
      <c r="A29" s="31"/>
      <c r="B29" s="286" t="s">
        <v>485</v>
      </c>
      <c r="C29" s="379">
        <v>2000</v>
      </c>
      <c r="D29" s="379"/>
      <c r="E29" s="232">
        <f t="shared" si="0"/>
        <v>2000</v>
      </c>
      <c r="F29" s="232"/>
      <c r="G29" s="414"/>
    </row>
    <row r="30" spans="1:7" ht="16.5">
      <c r="A30" s="31"/>
      <c r="B30" s="286" t="s">
        <v>631</v>
      </c>
      <c r="C30" s="377">
        <v>0</v>
      </c>
      <c r="D30" s="377">
        <v>1450</v>
      </c>
      <c r="E30" s="357">
        <f t="shared" si="0"/>
        <v>1450</v>
      </c>
      <c r="F30" s="540">
        <v>0</v>
      </c>
      <c r="G30" s="280">
        <f t="shared" si="1"/>
        <v>1450</v>
      </c>
    </row>
    <row r="31" spans="1:7" ht="16.5" customHeight="1">
      <c r="A31" s="115"/>
      <c r="B31" s="96"/>
      <c r="C31" s="376"/>
      <c r="D31" s="171"/>
      <c r="E31" s="232"/>
      <c r="F31" s="30"/>
      <c r="G31" s="414"/>
    </row>
    <row r="32" spans="1:7" ht="16.5">
      <c r="A32" s="85">
        <v>7</v>
      </c>
      <c r="B32" s="338" t="s">
        <v>603</v>
      </c>
      <c r="C32" s="538">
        <f>SUM(C33:C38)</f>
        <v>124798</v>
      </c>
      <c r="D32" s="538">
        <f>SUM(D33:D38)</f>
        <v>0</v>
      </c>
      <c r="E32" s="538">
        <f>SUM(E33:E38)</f>
        <v>124798</v>
      </c>
      <c r="F32" s="538">
        <f>SUM(F33:F38)</f>
        <v>6584</v>
      </c>
      <c r="G32" s="544">
        <f>SUM(G33:G38)</f>
        <v>118214</v>
      </c>
    </row>
    <row r="33" spans="1:7" ht="33">
      <c r="A33" s="85"/>
      <c r="B33" s="535" t="s">
        <v>175</v>
      </c>
      <c r="C33" s="375">
        <v>300</v>
      </c>
      <c r="D33" s="375"/>
      <c r="E33" s="232">
        <f t="shared" si="0"/>
        <v>300</v>
      </c>
      <c r="F33" s="375">
        <v>300</v>
      </c>
      <c r="G33" s="414">
        <f t="shared" si="1"/>
        <v>0</v>
      </c>
    </row>
    <row r="34" spans="1:7" ht="33">
      <c r="A34" s="85"/>
      <c r="B34" s="535" t="s">
        <v>240</v>
      </c>
      <c r="C34" s="375">
        <v>2000</v>
      </c>
      <c r="D34" s="375"/>
      <c r="E34" s="232">
        <f t="shared" si="0"/>
        <v>2000</v>
      </c>
      <c r="F34" s="375">
        <v>2000</v>
      </c>
      <c r="G34" s="414">
        <f t="shared" si="1"/>
        <v>0</v>
      </c>
    </row>
    <row r="35" spans="1:7" ht="16.5">
      <c r="A35" s="85"/>
      <c r="B35" s="535" t="s">
        <v>370</v>
      </c>
      <c r="C35" s="375">
        <v>1684</v>
      </c>
      <c r="D35" s="375"/>
      <c r="E35" s="232">
        <f t="shared" si="0"/>
        <v>1684</v>
      </c>
      <c r="F35" s="375">
        <v>1684</v>
      </c>
      <c r="G35" s="414">
        <f t="shared" si="1"/>
        <v>0</v>
      </c>
    </row>
    <row r="36" spans="1:7" ht="33">
      <c r="A36" s="85"/>
      <c r="B36" s="535" t="s">
        <v>371</v>
      </c>
      <c r="C36" s="375">
        <v>600</v>
      </c>
      <c r="D36" s="375"/>
      <c r="E36" s="232">
        <f t="shared" si="0"/>
        <v>600</v>
      </c>
      <c r="F36" s="375">
        <v>600</v>
      </c>
      <c r="G36" s="414">
        <f t="shared" si="1"/>
        <v>0</v>
      </c>
    </row>
    <row r="37" spans="1:7" ht="33">
      <c r="A37" s="105"/>
      <c r="B37" s="536" t="s">
        <v>372</v>
      </c>
      <c r="C37" s="375">
        <v>2000</v>
      </c>
      <c r="D37" s="375"/>
      <c r="E37" s="232">
        <f t="shared" si="0"/>
        <v>2000</v>
      </c>
      <c r="F37" s="375">
        <v>2000</v>
      </c>
      <c r="G37" s="414">
        <f t="shared" si="1"/>
        <v>0</v>
      </c>
    </row>
    <row r="38" spans="1:7" ht="49.5">
      <c r="A38" s="31"/>
      <c r="B38" s="537" t="s">
        <v>524</v>
      </c>
      <c r="C38" s="377">
        <v>118214</v>
      </c>
      <c r="D38" s="357"/>
      <c r="E38" s="357">
        <f t="shared" si="0"/>
        <v>118214</v>
      </c>
      <c r="F38" s="357">
        <v>0</v>
      </c>
      <c r="G38" s="280">
        <f t="shared" si="1"/>
        <v>118214</v>
      </c>
    </row>
    <row r="39" spans="1:7" ht="16.5" customHeight="1">
      <c r="A39" s="115"/>
      <c r="B39" s="96"/>
      <c r="C39" s="376"/>
      <c r="D39" s="171"/>
      <c r="E39" s="232"/>
      <c r="F39" s="30"/>
      <c r="G39" s="414"/>
    </row>
    <row r="40" spans="1:7" ht="16.5">
      <c r="A40" s="369">
        <v>8</v>
      </c>
      <c r="B40" s="90" t="s">
        <v>246</v>
      </c>
      <c r="C40" s="549">
        <f>SUM(C41:C51)</f>
        <v>2523312</v>
      </c>
      <c r="D40" s="245">
        <f>SUM(D41:D51)</f>
        <v>-24216</v>
      </c>
      <c r="E40" s="370">
        <f>SUM(E41:E51)</f>
        <v>2499096</v>
      </c>
      <c r="F40" s="370">
        <f>SUM(F41:F51)</f>
        <v>0</v>
      </c>
      <c r="G40" s="371">
        <f>SUM(G41:G51)</f>
        <v>2499096</v>
      </c>
    </row>
    <row r="41" spans="1:7" ht="33">
      <c r="A41" s="279"/>
      <c r="B41" s="286" t="s">
        <v>275</v>
      </c>
      <c r="C41" s="377">
        <v>198176</v>
      </c>
      <c r="D41" s="357">
        <v>-3</v>
      </c>
      <c r="E41" s="357">
        <f t="shared" si="0"/>
        <v>198173</v>
      </c>
      <c r="F41" s="357"/>
      <c r="G41" s="280">
        <f t="shared" si="1"/>
        <v>198173</v>
      </c>
    </row>
    <row r="42" spans="1:7" ht="49.5">
      <c r="A42" s="31"/>
      <c r="B42" s="359" t="s">
        <v>278</v>
      </c>
      <c r="C42" s="377">
        <v>284219</v>
      </c>
      <c r="D42" s="357">
        <v>-2793</v>
      </c>
      <c r="E42" s="357">
        <f t="shared" si="0"/>
        <v>281426</v>
      </c>
      <c r="F42" s="357"/>
      <c r="G42" s="280">
        <f t="shared" si="1"/>
        <v>281426</v>
      </c>
    </row>
    <row r="43" spans="1:7" ht="33">
      <c r="A43" s="31"/>
      <c r="B43" s="359" t="s">
        <v>374</v>
      </c>
      <c r="C43" s="357">
        <v>271</v>
      </c>
      <c r="D43" s="357"/>
      <c r="E43" s="357">
        <f t="shared" si="0"/>
        <v>271</v>
      </c>
      <c r="F43" s="357"/>
      <c r="G43" s="280">
        <f t="shared" si="1"/>
        <v>271</v>
      </c>
    </row>
    <row r="44" spans="1:7" ht="33">
      <c r="A44" s="31"/>
      <c r="B44" s="286" t="s">
        <v>276</v>
      </c>
      <c r="C44" s="357">
        <v>681994</v>
      </c>
      <c r="D44" s="357">
        <v>-9200</v>
      </c>
      <c r="E44" s="357">
        <f t="shared" si="0"/>
        <v>672794</v>
      </c>
      <c r="F44" s="357"/>
      <c r="G44" s="280">
        <f t="shared" si="1"/>
        <v>672794</v>
      </c>
    </row>
    <row r="45" spans="1:7" ht="17.25" thickBot="1">
      <c r="A45" s="714"/>
      <c r="B45" s="715" t="s">
        <v>277</v>
      </c>
      <c r="C45" s="716">
        <v>968606</v>
      </c>
      <c r="D45" s="716"/>
      <c r="E45" s="639">
        <f t="shared" si="0"/>
        <v>968606</v>
      </c>
      <c r="F45" s="716"/>
      <c r="G45" s="640">
        <f t="shared" si="1"/>
        <v>968606</v>
      </c>
    </row>
    <row r="46" spans="1:7" ht="16.5">
      <c r="A46" s="143"/>
      <c r="B46" s="720" t="s">
        <v>376</v>
      </c>
      <c r="C46" s="643">
        <v>15000</v>
      </c>
      <c r="D46" s="643"/>
      <c r="E46" s="643">
        <f t="shared" si="0"/>
        <v>15000</v>
      </c>
      <c r="F46" s="643"/>
      <c r="G46" s="644">
        <f t="shared" si="1"/>
        <v>15000</v>
      </c>
    </row>
    <row r="47" spans="1:7" ht="49.5">
      <c r="A47" s="31"/>
      <c r="B47" s="359" t="s">
        <v>274</v>
      </c>
      <c r="C47" s="357">
        <v>118283</v>
      </c>
      <c r="D47" s="357">
        <v>-1495</v>
      </c>
      <c r="E47" s="357">
        <f t="shared" si="0"/>
        <v>116788</v>
      </c>
      <c r="F47" s="357"/>
      <c r="G47" s="280">
        <f t="shared" si="1"/>
        <v>116788</v>
      </c>
    </row>
    <row r="48" spans="1:7" ht="33">
      <c r="A48" s="38"/>
      <c r="B48" s="713" t="s">
        <v>377</v>
      </c>
      <c r="C48" s="383">
        <v>5000</v>
      </c>
      <c r="D48" s="383"/>
      <c r="E48" s="383">
        <f t="shared" si="0"/>
        <v>5000</v>
      </c>
      <c r="F48" s="383"/>
      <c r="G48" s="694">
        <f t="shared" si="1"/>
        <v>5000</v>
      </c>
    </row>
    <row r="49" spans="1:7" ht="33">
      <c r="A49" s="38"/>
      <c r="B49" s="360" t="s">
        <v>375</v>
      </c>
      <c r="C49" s="383">
        <v>220654</v>
      </c>
      <c r="D49" s="383">
        <v>-10725</v>
      </c>
      <c r="E49" s="383">
        <f t="shared" si="0"/>
        <v>209929</v>
      </c>
      <c r="F49" s="383"/>
      <c r="G49" s="694">
        <f t="shared" si="1"/>
        <v>209929</v>
      </c>
    </row>
    <row r="50" spans="1:7" ht="49.5">
      <c r="A50" s="31"/>
      <c r="B50" s="359" t="s">
        <v>511</v>
      </c>
      <c r="C50" s="357">
        <v>30109</v>
      </c>
      <c r="D50" s="357"/>
      <c r="E50" s="357">
        <f t="shared" si="0"/>
        <v>30109</v>
      </c>
      <c r="F50" s="357"/>
      <c r="G50" s="280">
        <f t="shared" si="1"/>
        <v>30109</v>
      </c>
    </row>
    <row r="51" spans="1:7" ht="16.5">
      <c r="A51" s="626"/>
      <c r="B51" s="627" t="s">
        <v>486</v>
      </c>
      <c r="C51" s="628">
        <v>1000</v>
      </c>
      <c r="D51" s="628"/>
      <c r="E51" s="629">
        <f t="shared" si="0"/>
        <v>1000</v>
      </c>
      <c r="F51" s="628"/>
      <c r="G51" s="630">
        <f t="shared" si="1"/>
        <v>1000</v>
      </c>
    </row>
    <row r="52" spans="1:7" ht="16.5">
      <c r="A52" s="575"/>
      <c r="B52" s="286"/>
      <c r="C52" s="357"/>
      <c r="D52" s="357"/>
      <c r="E52" s="232"/>
      <c r="F52" s="357"/>
      <c r="G52" s="632"/>
    </row>
    <row r="53" spans="1:7" ht="16.5">
      <c r="A53" s="92">
        <v>9</v>
      </c>
      <c r="B53" s="338" t="s">
        <v>512</v>
      </c>
      <c r="C53" s="631">
        <f>SUM(C54:C55)</f>
        <v>1300</v>
      </c>
      <c r="D53" s="538">
        <f>SUM(D54:D55)</f>
        <v>0</v>
      </c>
      <c r="E53" s="631">
        <f>SUM(E54:E55)</f>
        <v>1300</v>
      </c>
      <c r="F53" s="631">
        <f>SUM(F54:F55)</f>
        <v>1300</v>
      </c>
      <c r="G53" s="544">
        <f>SUM(G54:G55)</f>
        <v>0</v>
      </c>
    </row>
    <row r="54" spans="1:7" ht="33">
      <c r="A54" s="85"/>
      <c r="B54" s="413" t="s">
        <v>392</v>
      </c>
      <c r="C54" s="576">
        <v>700</v>
      </c>
      <c r="D54" s="357"/>
      <c r="E54" s="357">
        <f t="shared" si="0"/>
        <v>700</v>
      </c>
      <c r="F54" s="577">
        <v>700</v>
      </c>
      <c r="G54" s="414">
        <f t="shared" si="1"/>
        <v>0</v>
      </c>
    </row>
    <row r="55" spans="1:7" ht="16.5">
      <c r="A55" s="279"/>
      <c r="B55" s="384" t="s">
        <v>393</v>
      </c>
      <c r="C55" s="357">
        <v>600</v>
      </c>
      <c r="D55" s="357"/>
      <c r="E55" s="357">
        <f t="shared" si="0"/>
        <v>600</v>
      </c>
      <c r="F55" s="579">
        <v>600</v>
      </c>
      <c r="G55" s="414">
        <f t="shared" si="1"/>
        <v>0</v>
      </c>
    </row>
    <row r="56" spans="1:14" ht="16.5">
      <c r="A56" s="92"/>
      <c r="B56" s="139"/>
      <c r="C56" s="204"/>
      <c r="D56" s="204"/>
      <c r="E56" s="232"/>
      <c r="F56" s="201"/>
      <c r="G56" s="414"/>
      <c r="N56" s="3"/>
    </row>
    <row r="57" spans="1:14" ht="16.5">
      <c r="A57" s="105"/>
      <c r="B57" s="339" t="s">
        <v>24</v>
      </c>
      <c r="C57" s="340">
        <f>SUM(C53+C40+C32+C23+C10+C6+C17+C20+C3)</f>
        <v>3036555</v>
      </c>
      <c r="D57" s="340">
        <f>SUM(D53+D40+D32+D23+D10+D6+D17+D20+D3)</f>
        <v>-22691</v>
      </c>
      <c r="E57" s="340">
        <f>SUM(E53+E40+E32+E23+E10+E6+E17+E20+E3)</f>
        <v>3013864</v>
      </c>
      <c r="F57" s="340">
        <f>SUM(F53+F40+F32+F23+F10+F6+F17+F20+F3)</f>
        <v>35884</v>
      </c>
      <c r="G57" s="363">
        <f>SUM(G53+G40+G32+G23+G10+G6+G17+G20+G3)</f>
        <v>2975980</v>
      </c>
      <c r="N57" s="3"/>
    </row>
    <row r="58" spans="1:7" s="37" customFormat="1" ht="15" customHeight="1">
      <c r="A58" s="835" t="s">
        <v>54</v>
      </c>
      <c r="B58" s="836"/>
      <c r="C58" s="203"/>
      <c r="D58" s="203"/>
      <c r="E58" s="232"/>
      <c r="F58" s="204"/>
      <c r="G58" s="414"/>
    </row>
    <row r="59" spans="1:7" s="37" customFormat="1" ht="16.5">
      <c r="A59" s="85"/>
      <c r="B59" s="96"/>
      <c r="C59" s="203"/>
      <c r="D59" s="203"/>
      <c r="E59" s="232"/>
      <c r="F59" s="201"/>
      <c r="G59" s="414"/>
    </row>
    <row r="60" spans="1:7" s="37" customFormat="1" ht="15">
      <c r="A60" s="85">
        <v>1</v>
      </c>
      <c r="B60" s="96" t="s">
        <v>227</v>
      </c>
      <c r="C60" s="203">
        <f>SUM(C61:C67)</f>
        <v>3796</v>
      </c>
      <c r="D60" s="203">
        <f>SUM(D61:D67)</f>
        <v>2000</v>
      </c>
      <c r="E60" s="203">
        <f>SUM(E61:E67)</f>
        <v>5796</v>
      </c>
      <c r="F60" s="203">
        <f>SUM(F61:F67)</f>
        <v>0</v>
      </c>
      <c r="G60" s="91">
        <f>SUM(G61:G67)</f>
        <v>5796</v>
      </c>
    </row>
    <row r="61" spans="1:7" s="37" customFormat="1" ht="16.5">
      <c r="A61" s="85"/>
      <c r="B61" s="89" t="s">
        <v>228</v>
      </c>
      <c r="C61" s="201">
        <v>626</v>
      </c>
      <c r="D61" s="201">
        <v>-626</v>
      </c>
      <c r="E61" s="232">
        <f t="shared" si="0"/>
        <v>0</v>
      </c>
      <c r="F61" s="201"/>
      <c r="G61" s="414">
        <f t="shared" si="1"/>
        <v>0</v>
      </c>
    </row>
    <row r="62" spans="1:7" s="37" customFormat="1" ht="16.5">
      <c r="A62" s="85"/>
      <c r="B62" s="89" t="s">
        <v>364</v>
      </c>
      <c r="C62" s="201">
        <v>674</v>
      </c>
      <c r="D62" s="201"/>
      <c r="E62" s="232">
        <f t="shared" si="0"/>
        <v>674</v>
      </c>
      <c r="F62" s="201"/>
      <c r="G62" s="414">
        <f t="shared" si="1"/>
        <v>674</v>
      </c>
    </row>
    <row r="63" spans="1:7" s="37" customFormat="1" ht="16.5">
      <c r="A63" s="85"/>
      <c r="B63" s="89" t="s">
        <v>641</v>
      </c>
      <c r="C63" s="201">
        <v>96</v>
      </c>
      <c r="D63" s="201">
        <v>430</v>
      </c>
      <c r="E63" s="232">
        <f t="shared" si="0"/>
        <v>526</v>
      </c>
      <c r="F63" s="201"/>
      <c r="G63" s="414">
        <f t="shared" si="1"/>
        <v>526</v>
      </c>
    </row>
    <row r="64" spans="1:7" s="37" customFormat="1" ht="16.5">
      <c r="A64" s="85"/>
      <c r="B64" s="89" t="s">
        <v>642</v>
      </c>
      <c r="C64" s="201">
        <v>0</v>
      </c>
      <c r="D64" s="201">
        <v>320</v>
      </c>
      <c r="E64" s="232">
        <f t="shared" si="0"/>
        <v>320</v>
      </c>
      <c r="F64" s="201"/>
      <c r="G64" s="414">
        <f t="shared" si="1"/>
        <v>320</v>
      </c>
    </row>
    <row r="65" spans="1:7" s="37" customFormat="1" ht="16.5">
      <c r="A65" s="85"/>
      <c r="B65" s="89" t="s">
        <v>648</v>
      </c>
      <c r="C65" s="201">
        <v>0</v>
      </c>
      <c r="D65" s="201">
        <v>1460</v>
      </c>
      <c r="E65" s="232">
        <f t="shared" si="0"/>
        <v>1460</v>
      </c>
      <c r="F65" s="201"/>
      <c r="G65" s="414">
        <f t="shared" si="1"/>
        <v>1460</v>
      </c>
    </row>
    <row r="66" spans="1:7" s="37" customFormat="1" ht="16.5">
      <c r="A66" s="85"/>
      <c r="B66" s="89" t="s">
        <v>504</v>
      </c>
      <c r="C66" s="201">
        <v>2200</v>
      </c>
      <c r="D66" s="201">
        <v>416</v>
      </c>
      <c r="E66" s="232">
        <f t="shared" si="0"/>
        <v>2616</v>
      </c>
      <c r="F66" s="201"/>
      <c r="G66" s="414">
        <f t="shared" si="1"/>
        <v>2616</v>
      </c>
    </row>
    <row r="67" spans="1:7" s="37" customFormat="1" ht="16.5">
      <c r="A67" s="85"/>
      <c r="B67" s="89" t="s">
        <v>241</v>
      </c>
      <c r="C67" s="201">
        <v>200</v>
      </c>
      <c r="D67" s="201"/>
      <c r="E67" s="232">
        <f t="shared" si="0"/>
        <v>200</v>
      </c>
      <c r="F67" s="201"/>
      <c r="G67" s="414">
        <f t="shared" si="1"/>
        <v>200</v>
      </c>
    </row>
    <row r="68" spans="1:7" s="37" customFormat="1" ht="16.5">
      <c r="A68" s="85"/>
      <c r="B68" s="86"/>
      <c r="C68" s="201"/>
      <c r="D68" s="201"/>
      <c r="E68" s="232"/>
      <c r="F68" s="201"/>
      <c r="G68" s="414"/>
    </row>
    <row r="69" spans="1:7" s="98" customFormat="1" ht="16.5">
      <c r="A69" s="231">
        <v>2</v>
      </c>
      <c r="B69" s="361" t="s">
        <v>179</v>
      </c>
      <c r="C69" s="208">
        <f>SUM(C70:C71)</f>
        <v>3468</v>
      </c>
      <c r="D69" s="208">
        <f>SUM(D70:D71)</f>
        <v>0</v>
      </c>
      <c r="E69" s="208">
        <f>SUM(E70:E71)</f>
        <v>3468</v>
      </c>
      <c r="F69" s="208">
        <f>SUM(F70:F71)</f>
        <v>3000</v>
      </c>
      <c r="G69" s="113">
        <f>SUM(G70:G70)</f>
        <v>0</v>
      </c>
    </row>
    <row r="70" spans="1:7" s="98" customFormat="1" ht="16.5">
      <c r="A70" s="31"/>
      <c r="B70" s="286" t="s">
        <v>247</v>
      </c>
      <c r="C70" s="232">
        <v>3000</v>
      </c>
      <c r="D70" s="232"/>
      <c r="E70" s="232">
        <f t="shared" si="0"/>
        <v>3000</v>
      </c>
      <c r="F70" s="232">
        <v>3000</v>
      </c>
      <c r="G70" s="414">
        <f t="shared" si="1"/>
        <v>0</v>
      </c>
    </row>
    <row r="71" spans="1:7" s="98" customFormat="1" ht="16.5">
      <c r="A71" s="575"/>
      <c r="B71" s="286" t="s">
        <v>434</v>
      </c>
      <c r="C71" s="232">
        <v>468</v>
      </c>
      <c r="D71" s="232"/>
      <c r="E71" s="232">
        <f t="shared" si="0"/>
        <v>468</v>
      </c>
      <c r="F71" s="232">
        <v>0</v>
      </c>
      <c r="G71" s="414">
        <v>468</v>
      </c>
    </row>
    <row r="72" spans="1:7" s="98" customFormat="1" ht="16.5">
      <c r="A72" s="278"/>
      <c r="B72" s="351"/>
      <c r="C72" s="291"/>
      <c r="D72" s="291"/>
      <c r="E72" s="232"/>
      <c r="F72" s="292"/>
      <c r="G72" s="414"/>
    </row>
    <row r="73" spans="1:7" s="37" customFormat="1" ht="15">
      <c r="A73" s="92">
        <v>3</v>
      </c>
      <c r="B73" s="96" t="s">
        <v>226</v>
      </c>
      <c r="C73" s="203">
        <f>SUM(C74:C90)</f>
        <v>10512</v>
      </c>
      <c r="D73" s="203">
        <f>SUM(D74:D90)</f>
        <v>3767</v>
      </c>
      <c r="E73" s="203">
        <f>SUM(E74:E90)</f>
        <v>14279</v>
      </c>
      <c r="F73" s="203">
        <f>SUM(F74:F90)</f>
        <v>0</v>
      </c>
      <c r="G73" s="91">
        <f>SUM(G74:G90)</f>
        <v>14279</v>
      </c>
    </row>
    <row r="74" spans="1:7" s="37" customFormat="1" ht="16.5">
      <c r="A74" s="85"/>
      <c r="B74" s="358" t="s">
        <v>401</v>
      </c>
      <c r="C74" s="201">
        <v>1800</v>
      </c>
      <c r="D74" s="201">
        <v>2900</v>
      </c>
      <c r="E74" s="232">
        <f t="shared" si="0"/>
        <v>4700</v>
      </c>
      <c r="F74" s="201"/>
      <c r="G74" s="414">
        <f t="shared" si="1"/>
        <v>4700</v>
      </c>
    </row>
    <row r="75" spans="1:7" s="37" customFormat="1" ht="16.5">
      <c r="A75" s="85"/>
      <c r="B75" s="358" t="s">
        <v>354</v>
      </c>
      <c r="C75" s="201">
        <v>490</v>
      </c>
      <c r="D75" s="201"/>
      <c r="E75" s="232">
        <f t="shared" si="0"/>
        <v>490</v>
      </c>
      <c r="F75" s="201"/>
      <c r="G75" s="414">
        <f t="shared" si="1"/>
        <v>490</v>
      </c>
    </row>
    <row r="76" spans="1:7" s="37" customFormat="1" ht="16.5">
      <c r="A76" s="85"/>
      <c r="B76" s="358" t="s">
        <v>395</v>
      </c>
      <c r="C76" s="201">
        <v>370</v>
      </c>
      <c r="D76" s="201"/>
      <c r="E76" s="232">
        <f t="shared" si="0"/>
        <v>370</v>
      </c>
      <c r="F76" s="201"/>
      <c r="G76" s="414">
        <f t="shared" si="1"/>
        <v>370</v>
      </c>
    </row>
    <row r="77" spans="1:7" s="37" customFormat="1" ht="16.5">
      <c r="A77" s="85"/>
      <c r="B77" s="358" t="s">
        <v>355</v>
      </c>
      <c r="C77" s="201">
        <v>360</v>
      </c>
      <c r="D77" s="201"/>
      <c r="E77" s="232">
        <f t="shared" si="0"/>
        <v>360</v>
      </c>
      <c r="F77" s="201"/>
      <c r="G77" s="414">
        <f t="shared" si="1"/>
        <v>360</v>
      </c>
    </row>
    <row r="78" spans="1:7" s="37" customFormat="1" ht="16.5">
      <c r="A78" s="85"/>
      <c r="B78" s="358" t="s">
        <v>356</v>
      </c>
      <c r="C78" s="201">
        <v>250</v>
      </c>
      <c r="D78" s="201"/>
      <c r="E78" s="232">
        <f t="shared" si="0"/>
        <v>250</v>
      </c>
      <c r="F78" s="201"/>
      <c r="G78" s="414">
        <f t="shared" si="1"/>
        <v>250</v>
      </c>
    </row>
    <row r="79" spans="1:7" s="37" customFormat="1" ht="16.5">
      <c r="A79" s="85"/>
      <c r="B79" s="358" t="s">
        <v>357</v>
      </c>
      <c r="C79" s="201">
        <v>250</v>
      </c>
      <c r="D79" s="201"/>
      <c r="E79" s="232">
        <f t="shared" si="0"/>
        <v>250</v>
      </c>
      <c r="F79" s="201"/>
      <c r="G79" s="414">
        <f t="shared" si="1"/>
        <v>250</v>
      </c>
    </row>
    <row r="80" spans="1:7" s="37" customFormat="1" ht="16.5">
      <c r="A80" s="85"/>
      <c r="B80" s="358" t="s">
        <v>358</v>
      </c>
      <c r="C80" s="201">
        <v>151</v>
      </c>
      <c r="D80" s="201"/>
      <c r="E80" s="232">
        <f t="shared" si="0"/>
        <v>151</v>
      </c>
      <c r="F80" s="201"/>
      <c r="G80" s="414">
        <f t="shared" si="1"/>
        <v>151</v>
      </c>
    </row>
    <row r="81" spans="1:7" s="37" customFormat="1" ht="16.5">
      <c r="A81" s="85"/>
      <c r="B81" s="358" t="s">
        <v>359</v>
      </c>
      <c r="C81" s="201">
        <v>102</v>
      </c>
      <c r="D81" s="201"/>
      <c r="E81" s="232">
        <f t="shared" si="0"/>
        <v>102</v>
      </c>
      <c r="F81" s="201"/>
      <c r="G81" s="414">
        <f t="shared" si="1"/>
        <v>102</v>
      </c>
    </row>
    <row r="82" spans="1:7" s="37" customFormat="1" ht="16.5">
      <c r="A82" s="85"/>
      <c r="B82" s="358" t="s">
        <v>360</v>
      </c>
      <c r="C82" s="201">
        <v>157</v>
      </c>
      <c r="D82" s="201"/>
      <c r="E82" s="232">
        <f t="shared" si="0"/>
        <v>157</v>
      </c>
      <c r="F82" s="201"/>
      <c r="G82" s="414">
        <f t="shared" si="1"/>
        <v>157</v>
      </c>
    </row>
    <row r="83" spans="1:7" s="37" customFormat="1" ht="16.5">
      <c r="A83" s="85"/>
      <c r="B83" s="358" t="s">
        <v>361</v>
      </c>
      <c r="C83" s="201">
        <v>1000</v>
      </c>
      <c r="D83" s="201">
        <v>-500</v>
      </c>
      <c r="E83" s="232">
        <f t="shared" si="0"/>
        <v>500</v>
      </c>
      <c r="F83" s="201"/>
      <c r="G83" s="414">
        <f t="shared" si="1"/>
        <v>500</v>
      </c>
    </row>
    <row r="84" spans="1:7" s="37" customFormat="1" ht="16.5">
      <c r="A84" s="85"/>
      <c r="B84" s="358" t="s">
        <v>613</v>
      </c>
      <c r="C84" s="201">
        <v>0</v>
      </c>
      <c r="D84" s="201">
        <v>300</v>
      </c>
      <c r="E84" s="232">
        <f t="shared" si="0"/>
        <v>300</v>
      </c>
      <c r="F84" s="201"/>
      <c r="G84" s="414">
        <f t="shared" si="1"/>
        <v>300</v>
      </c>
    </row>
    <row r="85" spans="1:7" s="37" customFormat="1" ht="16.5">
      <c r="A85" s="85"/>
      <c r="B85" s="358" t="s">
        <v>614</v>
      </c>
      <c r="C85" s="201">
        <v>0</v>
      </c>
      <c r="D85" s="201">
        <v>240</v>
      </c>
      <c r="E85" s="232">
        <f t="shared" si="0"/>
        <v>240</v>
      </c>
      <c r="F85" s="201"/>
      <c r="G85" s="414">
        <f t="shared" si="1"/>
        <v>240</v>
      </c>
    </row>
    <row r="86" spans="1:7" s="37" customFormat="1" ht="16.5">
      <c r="A86" s="85"/>
      <c r="B86" s="358" t="s">
        <v>619</v>
      </c>
      <c r="C86" s="201">
        <v>0</v>
      </c>
      <c r="D86" s="201">
        <v>762</v>
      </c>
      <c r="E86" s="232">
        <f t="shared" si="0"/>
        <v>762</v>
      </c>
      <c r="F86" s="201"/>
      <c r="G86" s="414">
        <f t="shared" si="1"/>
        <v>762</v>
      </c>
    </row>
    <row r="87" spans="1:7" s="37" customFormat="1" ht="16.5">
      <c r="A87" s="85"/>
      <c r="B87" s="358" t="s">
        <v>247</v>
      </c>
      <c r="C87" s="201">
        <v>900</v>
      </c>
      <c r="D87" s="201"/>
      <c r="E87" s="232">
        <f t="shared" si="0"/>
        <v>900</v>
      </c>
      <c r="F87" s="201"/>
      <c r="G87" s="414">
        <f t="shared" si="1"/>
        <v>900</v>
      </c>
    </row>
    <row r="88" spans="1:7" s="37" customFormat="1" ht="16.5">
      <c r="A88" s="85"/>
      <c r="B88" s="358" t="s">
        <v>362</v>
      </c>
      <c r="C88" s="201">
        <v>10</v>
      </c>
      <c r="D88" s="201"/>
      <c r="E88" s="232">
        <f t="shared" si="0"/>
        <v>10</v>
      </c>
      <c r="F88" s="201"/>
      <c r="G88" s="414">
        <f t="shared" si="1"/>
        <v>10</v>
      </c>
    </row>
    <row r="89" spans="1:7" s="37" customFormat="1" ht="16.5">
      <c r="A89" s="85"/>
      <c r="B89" s="358" t="s">
        <v>634</v>
      </c>
      <c r="C89" s="201">
        <v>0</v>
      </c>
      <c r="D89" s="201">
        <v>65</v>
      </c>
      <c r="E89" s="232">
        <f t="shared" si="0"/>
        <v>65</v>
      </c>
      <c r="F89" s="201"/>
      <c r="G89" s="414">
        <f t="shared" si="1"/>
        <v>65</v>
      </c>
    </row>
    <row r="90" spans="1:7" s="37" customFormat="1" ht="16.5">
      <c r="A90" s="85"/>
      <c r="B90" s="358" t="s">
        <v>526</v>
      </c>
      <c r="C90" s="201">
        <v>4672</v>
      </c>
      <c r="D90" s="201"/>
      <c r="E90" s="232">
        <f t="shared" si="0"/>
        <v>4672</v>
      </c>
      <c r="F90" s="201"/>
      <c r="G90" s="414">
        <f t="shared" si="1"/>
        <v>4672</v>
      </c>
    </row>
    <row r="91" spans="1:7" s="37" customFormat="1" ht="16.5">
      <c r="A91" s="85"/>
      <c r="B91" s="277"/>
      <c r="C91" s="201"/>
      <c r="D91" s="201"/>
      <c r="E91" s="232"/>
      <c r="F91" s="201"/>
      <c r="G91" s="414"/>
    </row>
    <row r="92" spans="1:7" s="37" customFormat="1" ht="15">
      <c r="A92" s="85">
        <v>4</v>
      </c>
      <c r="B92" s="96" t="s">
        <v>255</v>
      </c>
      <c r="C92" s="202">
        <f>SUM(C93:C98)</f>
        <v>2600</v>
      </c>
      <c r="D92" s="202">
        <f>SUM(D93:D98)</f>
        <v>0</v>
      </c>
      <c r="E92" s="202">
        <f>SUM(E93:E98)</f>
        <v>2600</v>
      </c>
      <c r="F92" s="202">
        <f>SUM(F93:F98)</f>
        <v>2600</v>
      </c>
      <c r="G92" s="88">
        <f>SUM(G93:G98)</f>
        <v>0</v>
      </c>
    </row>
    <row r="93" spans="1:7" s="37" customFormat="1" ht="16.5">
      <c r="A93" s="231"/>
      <c r="B93" s="394" t="s">
        <v>396</v>
      </c>
      <c r="C93" s="290">
        <v>500</v>
      </c>
      <c r="D93" s="290"/>
      <c r="E93" s="232">
        <f aca="true" t="shared" si="2" ref="E93:E155">SUM(C93:D93)</f>
        <v>500</v>
      </c>
      <c r="F93" s="290">
        <v>500</v>
      </c>
      <c r="G93" s="414">
        <f aca="true" t="shared" si="3" ref="G93:G155">E93-F93</f>
        <v>0</v>
      </c>
    </row>
    <row r="94" spans="1:7" s="37" customFormat="1" ht="16.5">
      <c r="A94" s="31"/>
      <c r="B94" s="286" t="s">
        <v>397</v>
      </c>
      <c r="C94" s="232">
        <v>250</v>
      </c>
      <c r="D94" s="232">
        <v>-250</v>
      </c>
      <c r="E94" s="232">
        <f t="shared" si="2"/>
        <v>0</v>
      </c>
      <c r="F94" s="232">
        <v>0</v>
      </c>
      <c r="G94" s="414">
        <f t="shared" si="3"/>
        <v>0</v>
      </c>
    </row>
    <row r="95" spans="1:7" s="37" customFormat="1" ht="16.5">
      <c r="A95" s="31"/>
      <c r="B95" s="286" t="s">
        <v>398</v>
      </c>
      <c r="C95" s="232">
        <v>1000</v>
      </c>
      <c r="D95" s="232"/>
      <c r="E95" s="232">
        <f t="shared" si="2"/>
        <v>1000</v>
      </c>
      <c r="F95" s="232">
        <v>1000</v>
      </c>
      <c r="G95" s="414">
        <f t="shared" si="3"/>
        <v>0</v>
      </c>
    </row>
    <row r="96" spans="1:7" s="37" customFormat="1" ht="16.5">
      <c r="A96" s="31"/>
      <c r="B96" s="286" t="s">
        <v>399</v>
      </c>
      <c r="C96" s="232">
        <v>420</v>
      </c>
      <c r="D96" s="232">
        <v>89</v>
      </c>
      <c r="E96" s="232">
        <f t="shared" si="2"/>
        <v>509</v>
      </c>
      <c r="F96" s="232">
        <v>509</v>
      </c>
      <c r="G96" s="414">
        <f t="shared" si="3"/>
        <v>0</v>
      </c>
    </row>
    <row r="97" spans="1:7" s="37" customFormat="1" ht="16.5">
      <c r="A97" s="31"/>
      <c r="B97" s="286" t="s">
        <v>400</v>
      </c>
      <c r="C97" s="232">
        <v>330</v>
      </c>
      <c r="D97" s="232">
        <v>30</v>
      </c>
      <c r="E97" s="232">
        <f t="shared" si="2"/>
        <v>360</v>
      </c>
      <c r="F97" s="232">
        <v>360</v>
      </c>
      <c r="G97" s="414">
        <f t="shared" si="3"/>
        <v>0</v>
      </c>
    </row>
    <row r="98" spans="1:7" s="37" customFormat="1" ht="17.25" thickBot="1">
      <c r="A98" s="698"/>
      <c r="B98" s="721" t="s">
        <v>247</v>
      </c>
      <c r="C98" s="592">
        <v>100</v>
      </c>
      <c r="D98" s="592">
        <v>131</v>
      </c>
      <c r="E98" s="592">
        <f t="shared" si="2"/>
        <v>231</v>
      </c>
      <c r="F98" s="592">
        <v>231</v>
      </c>
      <c r="G98" s="593">
        <f t="shared" si="3"/>
        <v>0</v>
      </c>
    </row>
    <row r="99" spans="1:7" s="37" customFormat="1" ht="15">
      <c r="A99" s="92">
        <v>5</v>
      </c>
      <c r="B99" s="96" t="s">
        <v>177</v>
      </c>
      <c r="C99" s="203">
        <f>SUM(C100:C102)</f>
        <v>38558</v>
      </c>
      <c r="D99" s="390">
        <f>SUM(D100:D102)</f>
        <v>-34</v>
      </c>
      <c r="E99" s="203">
        <f>SUM(E100:E102)</f>
        <v>38524</v>
      </c>
      <c r="F99" s="203">
        <f>SUM(F100:F102)</f>
        <v>0</v>
      </c>
      <c r="G99" s="91">
        <f>SUM(G100:G102)</f>
        <v>38524</v>
      </c>
    </row>
    <row r="100" spans="1:7" s="37" customFormat="1" ht="16.5">
      <c r="A100" s="85"/>
      <c r="B100" s="337" t="s">
        <v>363</v>
      </c>
      <c r="C100" s="201">
        <v>3778</v>
      </c>
      <c r="D100" s="232"/>
      <c r="E100" s="547">
        <f t="shared" si="2"/>
        <v>3778</v>
      </c>
      <c r="F100" s="201">
        <v>0</v>
      </c>
      <c r="G100" s="414">
        <f t="shared" si="3"/>
        <v>3778</v>
      </c>
    </row>
    <row r="101" spans="1:7" s="37" customFormat="1" ht="16.5">
      <c r="A101" s="231"/>
      <c r="B101" s="413" t="s">
        <v>489</v>
      </c>
      <c r="C101" s="290">
        <v>1104</v>
      </c>
      <c r="D101" s="232">
        <v>-124</v>
      </c>
      <c r="E101" s="547">
        <f t="shared" si="2"/>
        <v>980</v>
      </c>
      <c r="F101" s="290"/>
      <c r="G101" s="414">
        <f t="shared" si="3"/>
        <v>980</v>
      </c>
    </row>
    <row r="102" spans="1:7" s="37" customFormat="1" ht="16.5">
      <c r="A102" s="105"/>
      <c r="B102" s="543" t="s">
        <v>525</v>
      </c>
      <c r="C102" s="205">
        <v>33676</v>
      </c>
      <c r="D102" s="232">
        <v>90</v>
      </c>
      <c r="E102" s="547">
        <f t="shared" si="2"/>
        <v>33766</v>
      </c>
      <c r="F102" s="205">
        <v>0</v>
      </c>
      <c r="G102" s="414">
        <f t="shared" si="3"/>
        <v>33766</v>
      </c>
    </row>
    <row r="103" spans="1:7" s="37" customFormat="1" ht="16.5">
      <c r="A103" s="541"/>
      <c r="B103" s="717"/>
      <c r="C103" s="409"/>
      <c r="D103" s="269"/>
      <c r="E103" s="718"/>
      <c r="F103" s="409"/>
      <c r="G103" s="719"/>
    </row>
    <row r="104" spans="1:7" s="37" customFormat="1" ht="15">
      <c r="A104" s="92">
        <v>6</v>
      </c>
      <c r="B104" s="372" t="s">
        <v>176</v>
      </c>
      <c r="C104" s="203">
        <f>SUM(C105:C111)</f>
        <v>62631</v>
      </c>
      <c r="D104" s="370">
        <f>SUM(D105:D111)</f>
        <v>-4817</v>
      </c>
      <c r="E104" s="548">
        <f>SUM(E105:E111)</f>
        <v>57814</v>
      </c>
      <c r="F104" s="203">
        <f>SUM(F105:F111)</f>
        <v>0</v>
      </c>
      <c r="G104" s="91">
        <f>SUM(G105:G111)</f>
        <v>57814</v>
      </c>
    </row>
    <row r="105" spans="1:7" s="37" customFormat="1" ht="16.5">
      <c r="A105" s="85"/>
      <c r="B105" s="393" t="s">
        <v>247</v>
      </c>
      <c r="C105" s="201">
        <v>381</v>
      </c>
      <c r="D105" s="232">
        <v>80</v>
      </c>
      <c r="E105" s="547">
        <f t="shared" si="2"/>
        <v>461</v>
      </c>
      <c r="F105" s="201"/>
      <c r="G105" s="414">
        <f t="shared" si="3"/>
        <v>461</v>
      </c>
    </row>
    <row r="106" spans="1:7" s="37" customFormat="1" ht="16.5">
      <c r="A106" s="112"/>
      <c r="B106" s="393" t="s">
        <v>353</v>
      </c>
      <c r="C106" s="346">
        <v>2362</v>
      </c>
      <c r="D106" s="232"/>
      <c r="E106" s="547">
        <f t="shared" si="2"/>
        <v>2362</v>
      </c>
      <c r="F106" s="201"/>
      <c r="G106" s="414">
        <f t="shared" si="3"/>
        <v>2362</v>
      </c>
    </row>
    <row r="107" spans="1:7" s="37" customFormat="1" ht="16.5">
      <c r="A107" s="707"/>
      <c r="B107" s="393" t="s">
        <v>490</v>
      </c>
      <c r="C107" s="708">
        <v>2126</v>
      </c>
      <c r="D107" s="232"/>
      <c r="E107" s="547">
        <f t="shared" si="2"/>
        <v>2126</v>
      </c>
      <c r="F107" s="205"/>
      <c r="G107" s="414">
        <f t="shared" si="3"/>
        <v>2126</v>
      </c>
    </row>
    <row r="108" spans="1:7" s="37" customFormat="1" ht="16.5">
      <c r="A108" s="415"/>
      <c r="B108" s="706" t="s">
        <v>427</v>
      </c>
      <c r="C108" s="730">
        <v>54079</v>
      </c>
      <c r="D108" s="629">
        <v>-8897</v>
      </c>
      <c r="E108" s="736">
        <f t="shared" si="2"/>
        <v>45182</v>
      </c>
      <c r="F108" s="368"/>
      <c r="G108" s="590">
        <f t="shared" si="3"/>
        <v>45182</v>
      </c>
    </row>
    <row r="109" spans="1:7" s="37" customFormat="1" ht="16.5">
      <c r="A109" s="729"/>
      <c r="B109" s="382" t="s">
        <v>635</v>
      </c>
      <c r="C109" s="232">
        <v>0</v>
      </c>
      <c r="D109" s="232">
        <v>250</v>
      </c>
      <c r="E109" s="232">
        <f t="shared" si="2"/>
        <v>250</v>
      </c>
      <c r="F109" s="232"/>
      <c r="G109" s="719">
        <f t="shared" si="3"/>
        <v>250</v>
      </c>
    </row>
    <row r="110" spans="1:7" s="37" customFormat="1" ht="33">
      <c r="A110" s="729"/>
      <c r="B110" s="737" t="s">
        <v>636</v>
      </c>
      <c r="C110" s="232"/>
      <c r="D110" s="232">
        <v>3750</v>
      </c>
      <c r="E110" s="232">
        <f t="shared" si="2"/>
        <v>3750</v>
      </c>
      <c r="F110" s="232"/>
      <c r="G110" s="719">
        <f t="shared" si="3"/>
        <v>3750</v>
      </c>
    </row>
    <row r="111" spans="1:7" s="37" customFormat="1" ht="16.5">
      <c r="A111" s="287"/>
      <c r="B111" s="689" t="s">
        <v>426</v>
      </c>
      <c r="C111" s="730">
        <v>3683</v>
      </c>
      <c r="D111" s="629"/>
      <c r="E111" s="736">
        <f t="shared" si="2"/>
        <v>3683</v>
      </c>
      <c r="F111" s="368"/>
      <c r="G111" s="642">
        <f t="shared" si="3"/>
        <v>3683</v>
      </c>
    </row>
    <row r="112" spans="1:7" s="37" customFormat="1" ht="16.5">
      <c r="A112" s="575"/>
      <c r="B112" s="244"/>
      <c r="C112" s="696"/>
      <c r="D112" s="232"/>
      <c r="E112" s="547"/>
      <c r="F112" s="232"/>
      <c r="G112" s="697"/>
    </row>
    <row r="113" spans="1:7" s="37" customFormat="1" ht="15">
      <c r="A113" s="415">
        <v>7</v>
      </c>
      <c r="B113" s="372" t="s">
        <v>256</v>
      </c>
      <c r="C113" s="548">
        <f>SUM(C114:C117)</f>
        <v>1571</v>
      </c>
      <c r="D113" s="370">
        <f>SUM(D114:D117)</f>
        <v>1700</v>
      </c>
      <c r="E113" s="370">
        <f>SUM(E114:E117)</f>
        <v>3271</v>
      </c>
      <c r="F113" s="370">
        <f>SUM(F114:F117)</f>
        <v>0</v>
      </c>
      <c r="G113" s="695">
        <f>SUM(G114:G117)</f>
        <v>3271</v>
      </c>
    </row>
    <row r="114" spans="1:7" s="37" customFormat="1" ht="16.5">
      <c r="A114" s="105"/>
      <c r="B114" s="543" t="s">
        <v>402</v>
      </c>
      <c r="C114" s="205">
        <v>574</v>
      </c>
      <c r="D114" s="269">
        <v>-574</v>
      </c>
      <c r="E114" s="587">
        <f t="shared" si="2"/>
        <v>0</v>
      </c>
      <c r="F114" s="409">
        <v>0</v>
      </c>
      <c r="G114" s="414">
        <f t="shared" si="3"/>
        <v>0</v>
      </c>
    </row>
    <row r="115" spans="1:7" s="37" customFormat="1" ht="16.5">
      <c r="A115" s="541"/>
      <c r="B115" s="542" t="s">
        <v>615</v>
      </c>
      <c r="C115" s="409">
        <v>0</v>
      </c>
      <c r="D115" s="269">
        <v>352</v>
      </c>
      <c r="E115" s="587">
        <f t="shared" si="2"/>
        <v>352</v>
      </c>
      <c r="F115" s="409">
        <v>0</v>
      </c>
      <c r="G115" s="414">
        <f t="shared" si="3"/>
        <v>352</v>
      </c>
    </row>
    <row r="116" spans="1:7" s="37" customFormat="1" ht="16.5">
      <c r="A116" s="541"/>
      <c r="B116" s="542" t="s">
        <v>491</v>
      </c>
      <c r="C116" s="409">
        <v>897</v>
      </c>
      <c r="D116" s="232">
        <v>1632</v>
      </c>
      <c r="E116" s="547">
        <f t="shared" si="2"/>
        <v>2529</v>
      </c>
      <c r="F116" s="409"/>
      <c r="G116" s="414">
        <f t="shared" si="3"/>
        <v>2529</v>
      </c>
    </row>
    <row r="117" spans="1:7" s="37" customFormat="1" ht="16.5">
      <c r="A117" s="369"/>
      <c r="B117" s="641" t="s">
        <v>247</v>
      </c>
      <c r="C117" s="368">
        <v>100</v>
      </c>
      <c r="D117" s="585">
        <v>290</v>
      </c>
      <c r="E117" s="586">
        <f t="shared" si="2"/>
        <v>390</v>
      </c>
      <c r="F117" s="368"/>
      <c r="G117" s="642">
        <f t="shared" si="3"/>
        <v>390</v>
      </c>
    </row>
    <row r="118" spans="1:7" s="37" customFormat="1" ht="16.5">
      <c r="A118" s="31"/>
      <c r="B118" s="384"/>
      <c r="C118" s="232"/>
      <c r="D118" s="232"/>
      <c r="E118" s="232"/>
      <c r="F118" s="232"/>
      <c r="G118" s="414"/>
    </row>
    <row r="119" spans="1:7" s="98" customFormat="1" ht="16.5">
      <c r="A119" s="92">
        <v>8</v>
      </c>
      <c r="B119" s="96" t="s">
        <v>178</v>
      </c>
      <c r="C119" s="203">
        <f>SUM(C120:C123)</f>
        <v>6804</v>
      </c>
      <c r="D119" s="370">
        <f>SUM(D120:D123)</f>
        <v>0</v>
      </c>
      <c r="E119" s="548">
        <f>SUM(E120:E123)</f>
        <v>6804</v>
      </c>
      <c r="F119" s="203">
        <f>SUM(F120:F123)</f>
        <v>3910</v>
      </c>
      <c r="G119" s="91">
        <f>SUM(G120:G123)</f>
        <v>2894</v>
      </c>
    </row>
    <row r="120" spans="1:7" s="98" customFormat="1" ht="16.5">
      <c r="A120" s="369"/>
      <c r="B120" s="392" t="s">
        <v>349</v>
      </c>
      <c r="C120" s="205">
        <v>1910</v>
      </c>
      <c r="D120" s="232">
        <v>-941</v>
      </c>
      <c r="E120" s="547">
        <f t="shared" si="2"/>
        <v>969</v>
      </c>
      <c r="F120" s="368">
        <v>969</v>
      </c>
      <c r="G120" s="414">
        <f t="shared" si="3"/>
        <v>0</v>
      </c>
    </row>
    <row r="121" spans="1:7" s="98" customFormat="1" ht="16.5">
      <c r="A121" s="575"/>
      <c r="B121" s="591" t="s">
        <v>247</v>
      </c>
      <c r="C121" s="291">
        <v>912</v>
      </c>
      <c r="D121" s="232">
        <v>941</v>
      </c>
      <c r="E121" s="547">
        <f t="shared" si="2"/>
        <v>1853</v>
      </c>
      <c r="F121" s="379">
        <v>1053</v>
      </c>
      <c r="G121" s="414">
        <f t="shared" si="3"/>
        <v>800</v>
      </c>
    </row>
    <row r="122" spans="1:7" s="98" customFormat="1" ht="16.5">
      <c r="A122" s="369"/>
      <c r="B122" s="588" t="s">
        <v>350</v>
      </c>
      <c r="C122" s="409">
        <v>1888</v>
      </c>
      <c r="D122" s="269"/>
      <c r="E122" s="587">
        <f t="shared" si="2"/>
        <v>1888</v>
      </c>
      <c r="F122" s="589">
        <v>1888</v>
      </c>
      <c r="G122" s="590">
        <f t="shared" si="3"/>
        <v>0</v>
      </c>
    </row>
    <row r="123" spans="1:7" s="98" customFormat="1" ht="16.5">
      <c r="A123" s="105"/>
      <c r="B123" s="392" t="s">
        <v>348</v>
      </c>
      <c r="C123" s="205">
        <v>2094</v>
      </c>
      <c r="D123" s="232"/>
      <c r="E123" s="547">
        <f t="shared" si="2"/>
        <v>2094</v>
      </c>
      <c r="F123" s="409"/>
      <c r="G123" s="414">
        <f t="shared" si="3"/>
        <v>2094</v>
      </c>
    </row>
    <row r="124" spans="1:7" s="98" customFormat="1" ht="16.5">
      <c r="A124" s="278"/>
      <c r="B124" s="351"/>
      <c r="C124" s="291"/>
      <c r="D124" s="232"/>
      <c r="E124" s="547"/>
      <c r="F124" s="291"/>
      <c r="G124" s="414"/>
    </row>
    <row r="125" spans="1:7" s="37" customFormat="1" ht="15">
      <c r="A125" s="92">
        <v>9</v>
      </c>
      <c r="B125" s="350" t="s">
        <v>84</v>
      </c>
      <c r="C125" s="203">
        <f>SUM(C126:C151)</f>
        <v>32503</v>
      </c>
      <c r="D125" s="245">
        <f>SUM(D126:D151)</f>
        <v>13717</v>
      </c>
      <c r="E125" s="548">
        <f>SUM(E126:E151)</f>
        <v>46220</v>
      </c>
      <c r="F125" s="203">
        <f>SUM(F126:F151)</f>
        <v>18144</v>
      </c>
      <c r="G125" s="91">
        <f>SUM(G126:G151)</f>
        <v>28076</v>
      </c>
    </row>
    <row r="126" spans="1:7" s="37" customFormat="1" ht="16.5">
      <c r="A126" s="85"/>
      <c r="B126" s="89" t="s">
        <v>250</v>
      </c>
      <c r="C126" s="230">
        <v>1350</v>
      </c>
      <c r="D126" s="204">
        <v>-937</v>
      </c>
      <c r="E126" s="232">
        <f t="shared" si="2"/>
        <v>413</v>
      </c>
      <c r="F126" s="201"/>
      <c r="G126" s="414">
        <f t="shared" si="3"/>
        <v>413</v>
      </c>
    </row>
    <row r="127" spans="1:7" s="37" customFormat="1" ht="16.5">
      <c r="A127" s="85"/>
      <c r="B127" s="89" t="s">
        <v>330</v>
      </c>
      <c r="C127" s="230">
        <v>425</v>
      </c>
      <c r="D127" s="201">
        <v>-425</v>
      </c>
      <c r="E127" s="232">
        <f t="shared" si="2"/>
        <v>0</v>
      </c>
      <c r="F127" s="201"/>
      <c r="G127" s="414">
        <f t="shared" si="3"/>
        <v>0</v>
      </c>
    </row>
    <row r="128" spans="1:7" s="37" customFormat="1" ht="16.5">
      <c r="A128" s="85"/>
      <c r="B128" s="89" t="s">
        <v>335</v>
      </c>
      <c r="C128" s="230">
        <v>247</v>
      </c>
      <c r="D128" s="201"/>
      <c r="E128" s="232">
        <f t="shared" si="2"/>
        <v>247</v>
      </c>
      <c r="F128" s="201"/>
      <c r="G128" s="414">
        <f t="shared" si="3"/>
        <v>247</v>
      </c>
    </row>
    <row r="129" spans="1:7" s="37" customFormat="1" ht="16.5">
      <c r="A129" s="85"/>
      <c r="B129" s="89" t="s">
        <v>339</v>
      </c>
      <c r="C129" s="230">
        <v>840</v>
      </c>
      <c r="D129" s="201">
        <v>-840</v>
      </c>
      <c r="E129" s="232">
        <f t="shared" si="2"/>
        <v>0</v>
      </c>
      <c r="F129" s="201">
        <v>0</v>
      </c>
      <c r="G129" s="414">
        <f t="shared" si="3"/>
        <v>0</v>
      </c>
    </row>
    <row r="130" spans="1:7" s="37" customFormat="1" ht="16.5">
      <c r="A130" s="85"/>
      <c r="B130" s="89" t="s">
        <v>333</v>
      </c>
      <c r="C130" s="230">
        <v>7800</v>
      </c>
      <c r="D130" s="201">
        <v>3182</v>
      </c>
      <c r="E130" s="232">
        <v>10982</v>
      </c>
      <c r="F130" s="201">
        <v>10982</v>
      </c>
      <c r="G130" s="414">
        <f t="shared" si="3"/>
        <v>0</v>
      </c>
    </row>
    <row r="131" spans="1:7" s="37" customFormat="1" ht="16.5">
      <c r="A131" s="85"/>
      <c r="B131" s="89" t="s">
        <v>332</v>
      </c>
      <c r="C131" s="230">
        <v>1800</v>
      </c>
      <c r="D131" s="201">
        <v>-900</v>
      </c>
      <c r="E131" s="232">
        <f t="shared" si="2"/>
        <v>900</v>
      </c>
      <c r="F131" s="201"/>
      <c r="G131" s="414">
        <f t="shared" si="3"/>
        <v>900</v>
      </c>
    </row>
    <row r="132" spans="1:10" s="37" customFormat="1" ht="16.5">
      <c r="A132" s="85"/>
      <c r="B132" s="89" t="s">
        <v>340</v>
      </c>
      <c r="C132" s="230">
        <v>2450</v>
      </c>
      <c r="D132" s="201">
        <v>-998</v>
      </c>
      <c r="E132" s="232">
        <f t="shared" si="2"/>
        <v>1452</v>
      </c>
      <c r="F132" s="201"/>
      <c r="G132" s="414">
        <f t="shared" si="3"/>
        <v>1452</v>
      </c>
      <c r="J132" s="705"/>
    </row>
    <row r="133" spans="1:7" s="37" customFormat="1" ht="16.5">
      <c r="A133" s="85"/>
      <c r="B133" s="89" t="s">
        <v>334</v>
      </c>
      <c r="C133" s="230">
        <v>6500</v>
      </c>
      <c r="D133" s="201">
        <v>-7</v>
      </c>
      <c r="E133" s="232">
        <f t="shared" si="2"/>
        <v>6493</v>
      </c>
      <c r="F133" s="201">
        <v>6493</v>
      </c>
      <c r="G133" s="414">
        <f t="shared" si="3"/>
        <v>0</v>
      </c>
    </row>
    <row r="134" spans="1:7" s="37" customFormat="1" ht="16.5">
      <c r="A134" s="85"/>
      <c r="B134" s="89" t="s">
        <v>331</v>
      </c>
      <c r="C134" s="230">
        <v>487</v>
      </c>
      <c r="D134" s="201"/>
      <c r="E134" s="232">
        <f t="shared" si="2"/>
        <v>487</v>
      </c>
      <c r="F134" s="201"/>
      <c r="G134" s="414">
        <f t="shared" si="3"/>
        <v>487</v>
      </c>
    </row>
    <row r="135" spans="1:7" s="37" customFormat="1" ht="16.5">
      <c r="A135" s="85"/>
      <c r="B135" s="89" t="s">
        <v>342</v>
      </c>
      <c r="C135" s="230">
        <v>228</v>
      </c>
      <c r="D135" s="201">
        <v>-144</v>
      </c>
      <c r="E135" s="232">
        <f t="shared" si="2"/>
        <v>84</v>
      </c>
      <c r="F135" s="201"/>
      <c r="G135" s="414">
        <f t="shared" si="3"/>
        <v>84</v>
      </c>
    </row>
    <row r="136" spans="1:7" s="37" customFormat="1" ht="16.5">
      <c r="A136" s="85"/>
      <c r="B136" s="89" t="s">
        <v>336</v>
      </c>
      <c r="C136" s="230">
        <v>171</v>
      </c>
      <c r="D136" s="201"/>
      <c r="E136" s="232">
        <f t="shared" si="2"/>
        <v>171</v>
      </c>
      <c r="F136" s="201"/>
      <c r="G136" s="414">
        <f t="shared" si="3"/>
        <v>171</v>
      </c>
    </row>
    <row r="137" spans="1:7" s="37" customFormat="1" ht="16.5">
      <c r="A137" s="85"/>
      <c r="B137" s="89" t="s">
        <v>337</v>
      </c>
      <c r="C137" s="230">
        <v>122</v>
      </c>
      <c r="D137" s="201"/>
      <c r="E137" s="232">
        <f t="shared" si="2"/>
        <v>122</v>
      </c>
      <c r="F137" s="201"/>
      <c r="G137" s="414">
        <f t="shared" si="3"/>
        <v>122</v>
      </c>
    </row>
    <row r="138" spans="1:7" s="37" customFormat="1" ht="16.5">
      <c r="A138" s="85"/>
      <c r="B138" s="89" t="s">
        <v>338</v>
      </c>
      <c r="C138" s="230">
        <v>1280</v>
      </c>
      <c r="D138" s="201"/>
      <c r="E138" s="232">
        <f t="shared" si="2"/>
        <v>1280</v>
      </c>
      <c r="F138" s="201"/>
      <c r="G138" s="414">
        <f t="shared" si="3"/>
        <v>1280</v>
      </c>
    </row>
    <row r="139" spans="1:7" s="37" customFormat="1" ht="33">
      <c r="A139" s="85"/>
      <c r="B139" s="89" t="s">
        <v>343</v>
      </c>
      <c r="C139" s="230">
        <v>1000</v>
      </c>
      <c r="D139" s="201">
        <v>-938</v>
      </c>
      <c r="E139" s="232">
        <f t="shared" si="2"/>
        <v>62</v>
      </c>
      <c r="F139" s="201"/>
      <c r="G139" s="414">
        <f t="shared" si="3"/>
        <v>62</v>
      </c>
    </row>
    <row r="140" spans="1:7" s="37" customFormat="1" ht="16.5">
      <c r="A140" s="85"/>
      <c r="B140" s="89" t="s">
        <v>341</v>
      </c>
      <c r="C140" s="230">
        <v>540</v>
      </c>
      <c r="D140" s="201">
        <v>-4</v>
      </c>
      <c r="E140" s="232">
        <f t="shared" si="2"/>
        <v>536</v>
      </c>
      <c r="F140" s="201"/>
      <c r="G140" s="414">
        <f t="shared" si="3"/>
        <v>536</v>
      </c>
    </row>
    <row r="141" spans="1:7" s="37" customFormat="1" ht="16.5">
      <c r="A141" s="85"/>
      <c r="B141" s="89" t="s">
        <v>249</v>
      </c>
      <c r="C141" s="230">
        <v>400</v>
      </c>
      <c r="D141" s="201">
        <v>-400</v>
      </c>
      <c r="E141" s="232">
        <f t="shared" si="2"/>
        <v>0</v>
      </c>
      <c r="F141" s="201"/>
      <c r="G141" s="414">
        <f t="shared" si="3"/>
        <v>0</v>
      </c>
    </row>
    <row r="142" spans="1:7" s="37" customFormat="1" ht="16.5">
      <c r="A142" s="85"/>
      <c r="B142" s="89" t="s">
        <v>494</v>
      </c>
      <c r="C142" s="230">
        <v>2000</v>
      </c>
      <c r="D142" s="201">
        <v>-813</v>
      </c>
      <c r="E142" s="232">
        <f t="shared" si="2"/>
        <v>1187</v>
      </c>
      <c r="F142" s="201"/>
      <c r="G142" s="414">
        <f t="shared" si="3"/>
        <v>1187</v>
      </c>
    </row>
    <row r="143" spans="1:7" s="37" customFormat="1" ht="16.5">
      <c r="A143" s="85"/>
      <c r="B143" s="89" t="s">
        <v>492</v>
      </c>
      <c r="C143" s="230">
        <v>1545</v>
      </c>
      <c r="D143" s="201"/>
      <c r="E143" s="232">
        <f t="shared" si="2"/>
        <v>1545</v>
      </c>
      <c r="F143" s="201"/>
      <c r="G143" s="414">
        <f t="shared" si="3"/>
        <v>1545</v>
      </c>
    </row>
    <row r="144" spans="1:7" s="37" customFormat="1" ht="16.5">
      <c r="A144" s="85"/>
      <c r="B144" s="89" t="s">
        <v>616</v>
      </c>
      <c r="C144" s="230">
        <v>0</v>
      </c>
      <c r="D144" s="201">
        <v>842</v>
      </c>
      <c r="E144" s="232">
        <f t="shared" si="2"/>
        <v>842</v>
      </c>
      <c r="F144" s="201"/>
      <c r="G144" s="414">
        <f t="shared" si="3"/>
        <v>842</v>
      </c>
    </row>
    <row r="145" spans="1:7" s="37" customFormat="1" ht="16.5">
      <c r="A145" s="85"/>
      <c r="B145" s="89" t="s">
        <v>617</v>
      </c>
      <c r="C145" s="230">
        <v>0</v>
      </c>
      <c r="D145" s="201">
        <v>580</v>
      </c>
      <c r="E145" s="232">
        <f t="shared" si="2"/>
        <v>580</v>
      </c>
      <c r="F145" s="201"/>
      <c r="G145" s="414">
        <f t="shared" si="3"/>
        <v>580</v>
      </c>
    </row>
    <row r="146" spans="1:7" s="37" customFormat="1" ht="16.5">
      <c r="A146" s="85"/>
      <c r="B146" s="89" t="s">
        <v>618</v>
      </c>
      <c r="C146" s="230">
        <v>0</v>
      </c>
      <c r="D146" s="201">
        <v>10000</v>
      </c>
      <c r="E146" s="232">
        <f t="shared" si="2"/>
        <v>10000</v>
      </c>
      <c r="F146" s="201"/>
      <c r="G146" s="414">
        <f t="shared" si="3"/>
        <v>10000</v>
      </c>
    </row>
    <row r="147" spans="1:7" s="37" customFormat="1" ht="16.5">
      <c r="A147" s="85"/>
      <c r="B147" s="89" t="s">
        <v>620</v>
      </c>
      <c r="C147" s="230">
        <v>0</v>
      </c>
      <c r="D147" s="201">
        <v>3500</v>
      </c>
      <c r="E147" s="232">
        <f t="shared" si="2"/>
        <v>3500</v>
      </c>
      <c r="F147" s="201"/>
      <c r="G147" s="414">
        <f t="shared" si="3"/>
        <v>3500</v>
      </c>
    </row>
    <row r="148" spans="1:7" s="37" customFormat="1" ht="16.5">
      <c r="A148" s="85"/>
      <c r="B148" s="89" t="s">
        <v>621</v>
      </c>
      <c r="C148" s="230">
        <v>0</v>
      </c>
      <c r="D148" s="201">
        <v>900</v>
      </c>
      <c r="E148" s="232">
        <f t="shared" si="2"/>
        <v>900</v>
      </c>
      <c r="F148" s="201"/>
      <c r="G148" s="414">
        <f t="shared" si="3"/>
        <v>900</v>
      </c>
    </row>
    <row r="149" spans="1:7" s="37" customFormat="1" ht="16.5">
      <c r="A149" s="85"/>
      <c r="B149" s="89" t="s">
        <v>622</v>
      </c>
      <c r="C149" s="230">
        <v>0</v>
      </c>
      <c r="D149" s="201">
        <v>550</v>
      </c>
      <c r="E149" s="232">
        <f t="shared" si="2"/>
        <v>550</v>
      </c>
      <c r="F149" s="201"/>
      <c r="G149" s="414">
        <f t="shared" si="3"/>
        <v>550</v>
      </c>
    </row>
    <row r="150" spans="1:7" s="37" customFormat="1" ht="16.5">
      <c r="A150" s="85"/>
      <c r="B150" s="89" t="s">
        <v>501</v>
      </c>
      <c r="C150" s="230">
        <v>700</v>
      </c>
      <c r="D150" s="201">
        <v>-31</v>
      </c>
      <c r="E150" s="232">
        <f t="shared" si="2"/>
        <v>669</v>
      </c>
      <c r="F150" s="201">
        <v>669</v>
      </c>
      <c r="G150" s="414">
        <f t="shared" si="3"/>
        <v>0</v>
      </c>
    </row>
    <row r="151" spans="1:7" s="37" customFormat="1" ht="16.5">
      <c r="A151" s="85"/>
      <c r="B151" s="89" t="s">
        <v>247</v>
      </c>
      <c r="C151" s="230">
        <v>2618</v>
      </c>
      <c r="D151" s="201">
        <v>600</v>
      </c>
      <c r="E151" s="232">
        <f t="shared" si="2"/>
        <v>3218</v>
      </c>
      <c r="F151" s="201"/>
      <c r="G151" s="414">
        <f t="shared" si="3"/>
        <v>3218</v>
      </c>
    </row>
    <row r="152" spans="1:7" s="37" customFormat="1" ht="16.5">
      <c r="A152" s="85"/>
      <c r="B152" s="86"/>
      <c r="C152" s="201"/>
      <c r="D152" s="201"/>
      <c r="E152" s="245"/>
      <c r="F152" s="201"/>
      <c r="G152" s="288"/>
    </row>
    <row r="153" spans="1:14" ht="16.5">
      <c r="A153" s="85"/>
      <c r="B153" s="99" t="s">
        <v>24</v>
      </c>
      <c r="C153" s="202">
        <f>C69+C73+C92+C99+C104+C113+C119+C125+C60</f>
        <v>162443</v>
      </c>
      <c r="D153" s="202">
        <f>D69+D73+D92+D99+D104+D113+D119+D125+D60</f>
        <v>16333</v>
      </c>
      <c r="E153" s="245">
        <f t="shared" si="2"/>
        <v>178776</v>
      </c>
      <c r="F153" s="202">
        <f>F69+F73+F92+F99+F104+F113+F119+F125+F60</f>
        <v>27654</v>
      </c>
      <c r="G153" s="288">
        <f t="shared" si="3"/>
        <v>151122</v>
      </c>
      <c r="J153" s="37"/>
      <c r="N153" s="3"/>
    </row>
    <row r="154" spans="1:14" ht="16.5">
      <c r="A154" s="85"/>
      <c r="B154" s="100"/>
      <c r="C154" s="201"/>
      <c r="D154" s="201"/>
      <c r="E154" s="245">
        <f t="shared" si="2"/>
        <v>0</v>
      </c>
      <c r="F154" s="201"/>
      <c r="G154" s="288">
        <f t="shared" si="3"/>
        <v>0</v>
      </c>
      <c r="N154" s="3"/>
    </row>
    <row r="155" spans="1:14" ht="17.25" thickBot="1">
      <c r="A155" s="94"/>
      <c r="B155" s="101" t="s">
        <v>52</v>
      </c>
      <c r="C155" s="341">
        <f>SUM(C57+C153)</f>
        <v>3198998</v>
      </c>
      <c r="D155" s="341">
        <f>SUM(D57+D153)</f>
        <v>-6358</v>
      </c>
      <c r="E155" s="545">
        <f t="shared" si="2"/>
        <v>3192640</v>
      </c>
      <c r="F155" s="341">
        <f>SUM(F57+F153)</f>
        <v>63538</v>
      </c>
      <c r="G155" s="546">
        <f t="shared" si="3"/>
        <v>3129102</v>
      </c>
      <c r="N155" s="3"/>
    </row>
    <row r="157" spans="2:14" ht="16.5">
      <c r="B157" s="3"/>
      <c r="N157" s="3"/>
    </row>
  </sheetData>
  <sheetProtection/>
  <mergeCells count="2">
    <mergeCell ref="A2:C2"/>
    <mergeCell ref="A58:B58"/>
  </mergeCells>
  <printOptions/>
  <pageMargins left="0.31496062992125984" right="0.1968503937007874" top="0.7086614173228347" bottom="0.15748031496062992" header="0.2362204724409449" footer="0.1968503937007874"/>
  <pageSetup horizontalDpi="600" verticalDpi="600" orientation="portrait" paperSize="9" scale="75" r:id="rId1"/>
  <headerFooter>
    <oddHeader>&amp;C&amp;"Book Antiqua,Félkövér"&amp;11Keszthely Város Önkormányzata
beruházási kiadásai feladatonként&amp;R&amp;"Book Antiqua,Félkövér"10.  melléklet
ezer Ft</oddHeader>
    <oddFooter>&amp;C&amp;P</oddFooter>
  </headerFooter>
  <rowBreaks count="2" manualBreakCount="2">
    <brk id="45" max="255" man="1"/>
    <brk id="9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46">
      <selection activeCell="B60" sqref="B60"/>
    </sheetView>
  </sheetViews>
  <sheetFormatPr defaultColWidth="9.140625" defaultRowHeight="12.75"/>
  <cols>
    <col min="1" max="1" width="5.00390625" style="103" bestFit="1" customWidth="1"/>
    <col min="2" max="2" width="59.28125" style="3" customWidth="1"/>
    <col min="3" max="3" width="12.28125" style="3" bestFit="1" customWidth="1"/>
    <col min="4" max="4" width="11.28125" style="3" bestFit="1" customWidth="1"/>
    <col min="5" max="5" width="12.28125" style="3" customWidth="1"/>
    <col min="6" max="7" width="12.28125" style="3" bestFit="1" customWidth="1"/>
    <col min="8" max="9" width="9.140625" style="3" customWidth="1"/>
    <col min="10" max="10" width="10.00390625" style="3" bestFit="1" customWidth="1"/>
    <col min="11" max="11" width="9.140625" style="3" customWidth="1"/>
    <col min="12" max="12" width="11.140625" style="3" bestFit="1" customWidth="1"/>
    <col min="13" max="16384" width="9.140625" style="3" customWidth="1"/>
  </cols>
  <sheetData>
    <row r="1" spans="1:14" ht="45.75" thickBot="1">
      <c r="A1" s="83" t="s">
        <v>14</v>
      </c>
      <c r="B1" s="84" t="s">
        <v>55</v>
      </c>
      <c r="C1" s="200" t="s">
        <v>429</v>
      </c>
      <c r="D1" s="135" t="s">
        <v>428</v>
      </c>
      <c r="E1" s="135" t="s">
        <v>429</v>
      </c>
      <c r="F1" s="135" t="s">
        <v>109</v>
      </c>
      <c r="G1" s="189" t="s">
        <v>110</v>
      </c>
      <c r="N1" s="37"/>
    </row>
    <row r="2" spans="1:14" ht="16.5" customHeight="1">
      <c r="A2" s="837" t="s">
        <v>56</v>
      </c>
      <c r="B2" s="838"/>
      <c r="C2" s="838"/>
      <c r="D2" s="550"/>
      <c r="E2" s="435"/>
      <c r="F2" s="196"/>
      <c r="G2" s="197"/>
      <c r="N2" s="37"/>
    </row>
    <row r="3" spans="1:14" ht="16.5">
      <c r="A3" s="85">
        <v>1</v>
      </c>
      <c r="B3" s="121" t="s">
        <v>174</v>
      </c>
      <c r="C3" s="245">
        <f>SUM(C4:C5)</f>
        <v>31750</v>
      </c>
      <c r="D3" s="245">
        <f>SUM(D4:D5)</f>
        <v>-5000</v>
      </c>
      <c r="E3" s="245">
        <f>SUM(E4:E5)</f>
        <v>26750</v>
      </c>
      <c r="F3" s="245">
        <f>SUM(F4:F5)</f>
        <v>0</v>
      </c>
      <c r="G3" s="288">
        <f>SUM(G4:G5)</f>
        <v>26750</v>
      </c>
      <c r="N3" s="37"/>
    </row>
    <row r="4" spans="1:14" ht="33">
      <c r="A4" s="85"/>
      <c r="B4" s="388" t="s">
        <v>647</v>
      </c>
      <c r="C4" s="232">
        <v>30000</v>
      </c>
      <c r="D4" s="269">
        <v>-5000</v>
      </c>
      <c r="E4" s="232">
        <f aca="true" t="shared" si="0" ref="E4:E69">SUM(C4:D4)</f>
        <v>25000</v>
      </c>
      <c r="F4" s="269"/>
      <c r="G4" s="207">
        <f>E4-F4</f>
        <v>25000</v>
      </c>
      <c r="N4" s="37"/>
    </row>
    <row r="5" spans="1:14" ht="16.5">
      <c r="A5" s="415"/>
      <c r="B5" s="244" t="s">
        <v>403</v>
      </c>
      <c r="C5" s="232">
        <v>1750</v>
      </c>
      <c r="D5" s="269"/>
      <c r="E5" s="232">
        <f t="shared" si="0"/>
        <v>1750</v>
      </c>
      <c r="F5" s="269"/>
      <c r="G5" s="207">
        <f aca="true" t="shared" si="1" ref="G5:G70">E5-F5</f>
        <v>1750</v>
      </c>
      <c r="N5" s="37"/>
    </row>
    <row r="6" spans="1:14" ht="16.5" customHeight="1">
      <c r="A6" s="385"/>
      <c r="B6" s="171"/>
      <c r="C6" s="171"/>
      <c r="D6" s="171"/>
      <c r="E6" s="232">
        <f t="shared" si="0"/>
        <v>0</v>
      </c>
      <c r="F6" s="30"/>
      <c r="G6" s="207">
        <f t="shared" si="1"/>
        <v>0</v>
      </c>
      <c r="N6" s="37"/>
    </row>
    <row r="7" spans="1:14" ht="16.5">
      <c r="A7" s="85">
        <v>2</v>
      </c>
      <c r="B7" s="389" t="s">
        <v>430</v>
      </c>
      <c r="C7" s="390">
        <f>SUM(C8:C25)</f>
        <v>113875</v>
      </c>
      <c r="D7" s="390">
        <f>SUM(D8:D25)</f>
        <v>-64987</v>
      </c>
      <c r="E7" s="390">
        <f>SUM(E8:E25)</f>
        <v>48888</v>
      </c>
      <c r="F7" s="390">
        <f>SUM(F8:F25)</f>
        <v>0</v>
      </c>
      <c r="G7" s="551">
        <f>SUM(G8:G25)</f>
        <v>48888</v>
      </c>
      <c r="N7" s="37"/>
    </row>
    <row r="8" spans="1:14" ht="16.5">
      <c r="A8" s="112"/>
      <c r="B8" s="108" t="s">
        <v>57</v>
      </c>
      <c r="C8" s="201">
        <v>3810</v>
      </c>
      <c r="D8" s="201">
        <v>92</v>
      </c>
      <c r="E8" s="232">
        <f t="shared" si="0"/>
        <v>3902</v>
      </c>
      <c r="F8" s="201"/>
      <c r="G8" s="207">
        <f t="shared" si="1"/>
        <v>3902</v>
      </c>
      <c r="N8" s="37"/>
    </row>
    <row r="9" spans="1:14" ht="16.5">
      <c r="A9" s="112"/>
      <c r="B9" s="108" t="s">
        <v>183</v>
      </c>
      <c r="C9" s="201">
        <v>1000</v>
      </c>
      <c r="D9" s="201"/>
      <c r="E9" s="232">
        <f t="shared" si="0"/>
        <v>1000</v>
      </c>
      <c r="F9" s="201"/>
      <c r="G9" s="207">
        <f t="shared" si="1"/>
        <v>1000</v>
      </c>
      <c r="N9" s="37"/>
    </row>
    <row r="10" spans="1:14" ht="17.25" customHeight="1">
      <c r="A10" s="112"/>
      <c r="B10" s="388" t="s">
        <v>381</v>
      </c>
      <c r="C10" s="201">
        <v>2598</v>
      </c>
      <c r="D10" s="201">
        <v>-2598</v>
      </c>
      <c r="E10" s="232">
        <f t="shared" si="0"/>
        <v>0</v>
      </c>
      <c r="F10" s="201"/>
      <c r="G10" s="207">
        <f t="shared" si="1"/>
        <v>0</v>
      </c>
      <c r="J10" s="410"/>
      <c r="N10" s="37"/>
    </row>
    <row r="11" spans="1:14" ht="17.25" customHeight="1">
      <c r="A11" s="112"/>
      <c r="B11" s="388" t="s">
        <v>383</v>
      </c>
      <c r="C11" s="201">
        <v>350</v>
      </c>
      <c r="D11" s="201"/>
      <c r="E11" s="232">
        <f t="shared" si="0"/>
        <v>350</v>
      </c>
      <c r="F11" s="201"/>
      <c r="G11" s="207">
        <f t="shared" si="1"/>
        <v>350</v>
      </c>
      <c r="J11" s="410"/>
      <c r="N11" s="37"/>
    </row>
    <row r="12" spans="1:14" ht="33">
      <c r="A12" s="112"/>
      <c r="B12" s="108" t="s">
        <v>382</v>
      </c>
      <c r="C12" s="607">
        <v>2400</v>
      </c>
      <c r="D12" s="607"/>
      <c r="E12" s="357">
        <f t="shared" si="0"/>
        <v>2400</v>
      </c>
      <c r="F12" s="607"/>
      <c r="G12" s="599">
        <f t="shared" si="1"/>
        <v>2400</v>
      </c>
      <c r="J12" s="410"/>
      <c r="N12" s="37"/>
    </row>
    <row r="13" spans="1:14" ht="16.5">
      <c r="A13" s="112"/>
      <c r="B13" s="108" t="s">
        <v>267</v>
      </c>
      <c r="C13" s="607">
        <v>20000</v>
      </c>
      <c r="D13" s="607">
        <v>-20000</v>
      </c>
      <c r="E13" s="357">
        <f t="shared" si="0"/>
        <v>0</v>
      </c>
      <c r="F13" s="607"/>
      <c r="G13" s="599">
        <f t="shared" si="1"/>
        <v>0</v>
      </c>
      <c r="J13" s="410"/>
      <c r="N13" s="37"/>
    </row>
    <row r="14" spans="1:14" ht="16.5">
      <c r="A14" s="112"/>
      <c r="B14" s="108" t="s">
        <v>379</v>
      </c>
      <c r="C14" s="201">
        <v>1800</v>
      </c>
      <c r="D14" s="201">
        <v>-1800</v>
      </c>
      <c r="E14" s="232">
        <f t="shared" si="0"/>
        <v>0</v>
      </c>
      <c r="F14" s="201"/>
      <c r="G14" s="207">
        <f t="shared" si="1"/>
        <v>0</v>
      </c>
      <c r="J14" s="410"/>
      <c r="N14" s="37"/>
    </row>
    <row r="15" spans="1:14" ht="16.5">
      <c r="A15" s="112"/>
      <c r="B15" s="388" t="s">
        <v>289</v>
      </c>
      <c r="C15" s="290">
        <v>5800</v>
      </c>
      <c r="D15" s="290">
        <v>-5800</v>
      </c>
      <c r="E15" s="232">
        <f t="shared" si="0"/>
        <v>0</v>
      </c>
      <c r="F15" s="290"/>
      <c r="G15" s="207">
        <f t="shared" si="1"/>
        <v>0</v>
      </c>
      <c r="J15" s="410"/>
      <c r="N15" s="37"/>
    </row>
    <row r="16" spans="1:14" ht="16.5">
      <c r="A16" s="112"/>
      <c r="B16" s="388" t="s">
        <v>290</v>
      </c>
      <c r="C16" s="290">
        <v>5100</v>
      </c>
      <c r="D16" s="290">
        <v>-5100</v>
      </c>
      <c r="E16" s="232">
        <f t="shared" si="0"/>
        <v>0</v>
      </c>
      <c r="F16" s="290"/>
      <c r="G16" s="207">
        <f t="shared" si="1"/>
        <v>0</v>
      </c>
      <c r="J16" s="410"/>
      <c r="N16" s="37"/>
    </row>
    <row r="17" spans="1:14" ht="16.5">
      <c r="A17" s="112"/>
      <c r="B17" s="388" t="s">
        <v>291</v>
      </c>
      <c r="C17" s="290">
        <v>6700</v>
      </c>
      <c r="D17" s="290">
        <v>-6700</v>
      </c>
      <c r="E17" s="232">
        <f t="shared" si="0"/>
        <v>0</v>
      </c>
      <c r="F17" s="290"/>
      <c r="G17" s="207">
        <f t="shared" si="1"/>
        <v>0</v>
      </c>
      <c r="J17" s="410"/>
      <c r="N17" s="37"/>
    </row>
    <row r="18" spans="1:14" ht="16.5">
      <c r="A18" s="112"/>
      <c r="B18" s="388" t="s">
        <v>288</v>
      </c>
      <c r="C18" s="290">
        <v>3900</v>
      </c>
      <c r="D18" s="290">
        <v>-3900</v>
      </c>
      <c r="E18" s="232">
        <f t="shared" si="0"/>
        <v>0</v>
      </c>
      <c r="F18" s="290"/>
      <c r="G18" s="207">
        <f t="shared" si="1"/>
        <v>0</v>
      </c>
      <c r="J18" s="410"/>
      <c r="N18" s="37"/>
    </row>
    <row r="19" spans="1:14" ht="16.5">
      <c r="A19" s="112"/>
      <c r="B19" s="108" t="s">
        <v>380</v>
      </c>
      <c r="C19" s="201">
        <v>16300</v>
      </c>
      <c r="D19" s="201">
        <v>-16300</v>
      </c>
      <c r="E19" s="232">
        <f t="shared" si="0"/>
        <v>0</v>
      </c>
      <c r="F19" s="201"/>
      <c r="G19" s="207">
        <f t="shared" si="1"/>
        <v>0</v>
      </c>
      <c r="J19" s="410"/>
      <c r="N19" s="37"/>
    </row>
    <row r="20" spans="1:14" ht="16.5">
      <c r="A20" s="112"/>
      <c r="B20" s="388" t="s">
        <v>287</v>
      </c>
      <c r="C20" s="290">
        <v>3900</v>
      </c>
      <c r="D20" s="290"/>
      <c r="E20" s="232">
        <f t="shared" si="0"/>
        <v>3900</v>
      </c>
      <c r="F20" s="290"/>
      <c r="G20" s="207">
        <f t="shared" si="1"/>
        <v>3900</v>
      </c>
      <c r="J20" s="410"/>
      <c r="N20" s="37"/>
    </row>
    <row r="21" spans="1:14" ht="16.5">
      <c r="A21" s="112"/>
      <c r="B21" s="388" t="s">
        <v>385</v>
      </c>
      <c r="C21" s="290">
        <v>4600</v>
      </c>
      <c r="D21" s="290"/>
      <c r="E21" s="232">
        <f t="shared" si="0"/>
        <v>4600</v>
      </c>
      <c r="F21" s="290"/>
      <c r="G21" s="207">
        <f t="shared" si="1"/>
        <v>4600</v>
      </c>
      <c r="J21" s="410"/>
      <c r="N21" s="37"/>
    </row>
    <row r="22" spans="1:14" ht="16.5">
      <c r="A22" s="112"/>
      <c r="B22" s="388" t="s">
        <v>384</v>
      </c>
      <c r="C22" s="290">
        <v>3400</v>
      </c>
      <c r="D22" s="290"/>
      <c r="E22" s="232">
        <f t="shared" si="0"/>
        <v>3400</v>
      </c>
      <c r="F22" s="290"/>
      <c r="G22" s="207">
        <f t="shared" si="1"/>
        <v>3400</v>
      </c>
      <c r="J22" s="410"/>
      <c r="N22" s="37"/>
    </row>
    <row r="23" spans="1:14" ht="33">
      <c r="A23" s="112"/>
      <c r="B23" s="388" t="s">
        <v>409</v>
      </c>
      <c r="C23" s="608">
        <v>220</v>
      </c>
      <c r="D23" s="608">
        <v>-220</v>
      </c>
      <c r="E23" s="699">
        <f t="shared" si="0"/>
        <v>0</v>
      </c>
      <c r="F23" s="608"/>
      <c r="G23" s="599">
        <f t="shared" si="1"/>
        <v>0</v>
      </c>
      <c r="J23" s="410"/>
      <c r="N23" s="37"/>
    </row>
    <row r="24" spans="1:14" ht="33">
      <c r="A24" s="112"/>
      <c r="B24" s="244" t="s">
        <v>411</v>
      </c>
      <c r="C24" s="357">
        <v>2661</v>
      </c>
      <c r="D24" s="357">
        <v>-2661</v>
      </c>
      <c r="E24" s="357">
        <f t="shared" si="0"/>
        <v>0</v>
      </c>
      <c r="F24" s="357"/>
      <c r="G24" s="599">
        <f t="shared" si="1"/>
        <v>0</v>
      </c>
      <c r="J24" s="410"/>
      <c r="N24" s="37"/>
    </row>
    <row r="25" spans="1:14" ht="33">
      <c r="A25" s="415"/>
      <c r="B25" s="244" t="s">
        <v>604</v>
      </c>
      <c r="C25" s="357">
        <v>29336</v>
      </c>
      <c r="D25" s="357"/>
      <c r="E25" s="357">
        <f t="shared" si="0"/>
        <v>29336</v>
      </c>
      <c r="F25" s="357"/>
      <c r="G25" s="599">
        <f t="shared" si="1"/>
        <v>29336</v>
      </c>
      <c r="J25" s="410"/>
      <c r="N25" s="37"/>
    </row>
    <row r="26" spans="1:14" ht="16.5" customHeight="1">
      <c r="A26" s="385"/>
      <c r="B26" s="171"/>
      <c r="C26" s="362"/>
      <c r="D26" s="362"/>
      <c r="E26" s="232">
        <f t="shared" si="0"/>
        <v>0</v>
      </c>
      <c r="F26" s="30"/>
      <c r="G26" s="207">
        <f t="shared" si="1"/>
        <v>0</v>
      </c>
      <c r="J26" s="410"/>
      <c r="L26" s="410"/>
      <c r="N26" s="37"/>
    </row>
    <row r="27" spans="1:14" ht="16.5">
      <c r="A27" s="85">
        <v>3</v>
      </c>
      <c r="B27" s="391" t="s">
        <v>102</v>
      </c>
      <c r="C27" s="203">
        <f>SUM(C28:C36)</f>
        <v>70380</v>
      </c>
      <c r="D27" s="203">
        <f>SUM(D28:D36)</f>
        <v>29393</v>
      </c>
      <c r="E27" s="203">
        <f>SUM(E28:E36)</f>
        <v>99773</v>
      </c>
      <c r="F27" s="203">
        <f>SUM(F28:F36)</f>
        <v>99773</v>
      </c>
      <c r="G27" s="91">
        <f>SUM(G28:G36)</f>
        <v>0</v>
      </c>
      <c r="N27" s="37"/>
    </row>
    <row r="28" spans="1:14" ht="16.5">
      <c r="A28" s="85"/>
      <c r="B28" s="108" t="s">
        <v>272</v>
      </c>
      <c r="C28" s="201">
        <v>3299</v>
      </c>
      <c r="D28" s="201">
        <v>-490</v>
      </c>
      <c r="E28" s="232">
        <f t="shared" si="0"/>
        <v>2809</v>
      </c>
      <c r="F28" s="201">
        <v>2809</v>
      </c>
      <c r="G28" s="207">
        <f t="shared" si="1"/>
        <v>0</v>
      </c>
      <c r="N28" s="37"/>
    </row>
    <row r="29" spans="1:14" ht="16.5">
      <c r="A29" s="85"/>
      <c r="B29" s="108" t="s">
        <v>404</v>
      </c>
      <c r="C29" s="201">
        <v>1600</v>
      </c>
      <c r="D29" s="201"/>
      <c r="E29" s="232">
        <f t="shared" si="0"/>
        <v>1600</v>
      </c>
      <c r="F29" s="201">
        <v>1600</v>
      </c>
      <c r="G29" s="207">
        <f t="shared" si="1"/>
        <v>0</v>
      </c>
      <c r="N29" s="37"/>
    </row>
    <row r="30" spans="1:14" ht="16.5">
      <c r="A30" s="85"/>
      <c r="B30" s="108" t="s">
        <v>410</v>
      </c>
      <c r="C30" s="201">
        <v>1500</v>
      </c>
      <c r="D30" s="201"/>
      <c r="E30" s="232">
        <f t="shared" si="0"/>
        <v>1500</v>
      </c>
      <c r="F30" s="201">
        <v>1500</v>
      </c>
      <c r="G30" s="207">
        <f t="shared" si="1"/>
        <v>0</v>
      </c>
      <c r="N30" s="37"/>
    </row>
    <row r="31" spans="1:14" ht="16.5">
      <c r="A31" s="85"/>
      <c r="B31" s="108" t="s">
        <v>405</v>
      </c>
      <c r="C31" s="201">
        <v>390</v>
      </c>
      <c r="D31" s="201"/>
      <c r="E31" s="232">
        <f t="shared" si="0"/>
        <v>390</v>
      </c>
      <c r="F31" s="201">
        <v>390</v>
      </c>
      <c r="G31" s="207">
        <f t="shared" si="1"/>
        <v>0</v>
      </c>
      <c r="N31" s="37"/>
    </row>
    <row r="32" spans="1:14" ht="16.5">
      <c r="A32" s="85"/>
      <c r="B32" s="108" t="s">
        <v>435</v>
      </c>
      <c r="C32" s="201">
        <v>9500</v>
      </c>
      <c r="D32" s="290"/>
      <c r="E32" s="232">
        <f t="shared" si="0"/>
        <v>9500</v>
      </c>
      <c r="F32" s="201">
        <v>9500</v>
      </c>
      <c r="G32" s="207">
        <f t="shared" si="1"/>
        <v>0</v>
      </c>
      <c r="N32" s="37"/>
    </row>
    <row r="33" spans="1:14" ht="16.5">
      <c r="A33" s="85"/>
      <c r="B33" s="108" t="s">
        <v>406</v>
      </c>
      <c r="C33" s="201">
        <v>15000</v>
      </c>
      <c r="D33" s="232"/>
      <c r="E33" s="232">
        <f t="shared" si="0"/>
        <v>15000</v>
      </c>
      <c r="F33" s="201">
        <v>15000</v>
      </c>
      <c r="G33" s="207">
        <f t="shared" si="1"/>
        <v>0</v>
      </c>
      <c r="N33" s="37"/>
    </row>
    <row r="34" spans="1:14" ht="16.5">
      <c r="A34" s="85"/>
      <c r="B34" s="108" t="s">
        <v>407</v>
      </c>
      <c r="C34" s="201">
        <v>13000</v>
      </c>
      <c r="D34" s="232"/>
      <c r="E34" s="232">
        <f t="shared" si="0"/>
        <v>13000</v>
      </c>
      <c r="F34" s="201">
        <v>13000</v>
      </c>
      <c r="G34" s="207">
        <f t="shared" si="1"/>
        <v>0</v>
      </c>
      <c r="N34" s="37"/>
    </row>
    <row r="35" spans="1:14" ht="16.5">
      <c r="A35" s="85"/>
      <c r="B35" s="108" t="s">
        <v>408</v>
      </c>
      <c r="C35" s="201">
        <v>10000</v>
      </c>
      <c r="D35" s="232"/>
      <c r="E35" s="232">
        <f t="shared" si="0"/>
        <v>10000</v>
      </c>
      <c r="F35" s="290">
        <v>10000</v>
      </c>
      <c r="G35" s="207">
        <f t="shared" si="1"/>
        <v>0</v>
      </c>
      <c r="N35" s="37"/>
    </row>
    <row r="36" spans="1:14" ht="33">
      <c r="A36" s="85"/>
      <c r="B36" s="108" t="s">
        <v>442</v>
      </c>
      <c r="C36" s="607">
        <v>16091</v>
      </c>
      <c r="D36" s="357">
        <v>29883</v>
      </c>
      <c r="E36" s="357">
        <f t="shared" si="0"/>
        <v>45974</v>
      </c>
      <c r="F36" s="608">
        <v>45974</v>
      </c>
      <c r="G36" s="599">
        <f t="shared" si="1"/>
        <v>0</v>
      </c>
      <c r="N36" s="37"/>
    </row>
    <row r="37" spans="1:14" ht="16.5">
      <c r="A37" s="85"/>
      <c r="B37" s="108"/>
      <c r="C37" s="201"/>
      <c r="D37" s="232"/>
      <c r="E37" s="232">
        <f t="shared" si="0"/>
        <v>0</v>
      </c>
      <c r="F37" s="30"/>
      <c r="G37" s="207">
        <f t="shared" si="1"/>
        <v>0</v>
      </c>
      <c r="N37" s="37"/>
    </row>
    <row r="38" spans="1:14" ht="16.5">
      <c r="A38" s="287">
        <v>4</v>
      </c>
      <c r="B38" s="42" t="s">
        <v>246</v>
      </c>
      <c r="C38" s="378">
        <f>SUM(C39:C40)</f>
        <v>64484</v>
      </c>
      <c r="D38" s="378">
        <f>SUM(D39:D40)</f>
        <v>0</v>
      </c>
      <c r="E38" s="378">
        <f>SUM(E39:E40)</f>
        <v>64484</v>
      </c>
      <c r="F38" s="378">
        <f>SUM(F39:F40)</f>
        <v>0</v>
      </c>
      <c r="G38" s="288">
        <f>SUM(G39:G40)</f>
        <v>64484</v>
      </c>
      <c r="N38" s="37"/>
    </row>
    <row r="39" spans="1:14" ht="16.5">
      <c r="A39" s="279"/>
      <c r="B39" s="244" t="s">
        <v>378</v>
      </c>
      <c r="C39" s="379">
        <v>58484</v>
      </c>
      <c r="D39" s="232"/>
      <c r="E39" s="232">
        <f t="shared" si="0"/>
        <v>58484</v>
      </c>
      <c r="F39" s="232">
        <v>0</v>
      </c>
      <c r="G39" s="207">
        <f t="shared" si="1"/>
        <v>58484</v>
      </c>
      <c r="N39" s="37"/>
    </row>
    <row r="40" spans="1:14" ht="33">
      <c r="A40" s="688"/>
      <c r="B40" s="689" t="s">
        <v>578</v>
      </c>
      <c r="C40" s="379">
        <v>6000</v>
      </c>
      <c r="D40" s="232"/>
      <c r="E40" s="232">
        <f t="shared" si="0"/>
        <v>6000</v>
      </c>
      <c r="F40" s="232"/>
      <c r="G40" s="207">
        <f t="shared" si="1"/>
        <v>6000</v>
      </c>
      <c r="N40" s="37"/>
    </row>
    <row r="41" spans="1:14" ht="16.5">
      <c r="A41" s="31"/>
      <c r="B41" s="373"/>
      <c r="C41" s="232"/>
      <c r="D41" s="232"/>
      <c r="E41" s="232">
        <f t="shared" si="0"/>
        <v>0</v>
      </c>
      <c r="F41" s="232"/>
      <c r="G41" s="207">
        <f t="shared" si="1"/>
        <v>0</v>
      </c>
      <c r="N41" s="37"/>
    </row>
    <row r="42" spans="1:14" ht="16.5">
      <c r="A42" s="31">
        <v>5</v>
      </c>
      <c r="B42" s="374" t="s">
        <v>373</v>
      </c>
      <c r="C42" s="245">
        <f>SUM(C43:C43)</f>
        <v>259915</v>
      </c>
      <c r="D42" s="245">
        <f>SUM(D43:D43)</f>
        <v>58069</v>
      </c>
      <c r="E42" s="245">
        <f>SUM(E43:E43)</f>
        <v>317984</v>
      </c>
      <c r="F42" s="245">
        <f>SUM(F43:F43)</f>
        <v>0</v>
      </c>
      <c r="G42" s="288">
        <f>SUM(G43:G43)</f>
        <v>317984</v>
      </c>
      <c r="N42" s="37"/>
    </row>
    <row r="43" spans="1:14" ht="33">
      <c r="A43" s="31"/>
      <c r="B43" s="286" t="s">
        <v>273</v>
      </c>
      <c r="C43" s="357">
        <v>259915</v>
      </c>
      <c r="D43" s="357">
        <v>58069</v>
      </c>
      <c r="E43" s="357">
        <f t="shared" si="0"/>
        <v>317984</v>
      </c>
      <c r="F43" s="357"/>
      <c r="G43" s="599">
        <f t="shared" si="1"/>
        <v>317984</v>
      </c>
      <c r="N43" s="37"/>
    </row>
    <row r="44" spans="1:14" ht="16.5">
      <c r="A44" s="31"/>
      <c r="B44" s="373"/>
      <c r="C44" s="232"/>
      <c r="D44" s="232"/>
      <c r="E44" s="232">
        <f t="shared" si="0"/>
        <v>0</v>
      </c>
      <c r="F44" s="232"/>
      <c r="G44" s="207">
        <f t="shared" si="1"/>
        <v>0</v>
      </c>
      <c r="N44" s="37"/>
    </row>
    <row r="45" spans="1:14" ht="17.25" thickBot="1">
      <c r="A45" s="416"/>
      <c r="B45" s="417" t="s">
        <v>24</v>
      </c>
      <c r="C45" s="418">
        <f>SUM(C3+C7+C27+C38+C42)</f>
        <v>540404</v>
      </c>
      <c r="D45" s="418">
        <f>SUM(D3+D7+D27+D38+D42)</f>
        <v>17475</v>
      </c>
      <c r="E45" s="418">
        <f>SUM(E3+E7+E27+E38+E42)</f>
        <v>557879</v>
      </c>
      <c r="F45" s="418">
        <f>SUM(F3+F7+F27+F38+F42)</f>
        <v>99773</v>
      </c>
      <c r="G45" s="419">
        <f>SUM(G3+G7+G27+G38+G42)</f>
        <v>458106</v>
      </c>
      <c r="N45" s="37"/>
    </row>
    <row r="46" spans="1:14" s="28" customFormat="1" ht="16.5">
      <c r="A46" s="833" t="s">
        <v>54</v>
      </c>
      <c r="B46" s="834"/>
      <c r="C46" s="834"/>
      <c r="D46" s="435"/>
      <c r="E46" s="739">
        <f t="shared" si="0"/>
        <v>0</v>
      </c>
      <c r="F46" s="196"/>
      <c r="G46" s="583">
        <f t="shared" si="1"/>
        <v>0</v>
      </c>
      <c r="N46" s="364"/>
    </row>
    <row r="47" spans="1:14" ht="16.5">
      <c r="A47" s="386">
        <v>1</v>
      </c>
      <c r="B47" s="387" t="s">
        <v>226</v>
      </c>
      <c r="C47" s="370">
        <f>SUM(C48:C50)</f>
        <v>8974</v>
      </c>
      <c r="D47" s="370">
        <f>SUM(D48:D50)</f>
        <v>-3024</v>
      </c>
      <c r="E47" s="370">
        <f>SUM(E48:E50)</f>
        <v>5950</v>
      </c>
      <c r="F47" s="370">
        <f>SUM(F48:F50)</f>
        <v>0</v>
      </c>
      <c r="G47" s="371">
        <f>SUM(G48:G50)</f>
        <v>5950</v>
      </c>
      <c r="N47" s="37"/>
    </row>
    <row r="48" spans="1:14" ht="16.5">
      <c r="A48" s="366"/>
      <c r="B48" s="286" t="s">
        <v>254</v>
      </c>
      <c r="C48" s="232">
        <v>8670</v>
      </c>
      <c r="D48" s="232">
        <v>-2724</v>
      </c>
      <c r="E48" s="232">
        <f t="shared" si="0"/>
        <v>5946</v>
      </c>
      <c r="F48" s="232">
        <v>0</v>
      </c>
      <c r="G48" s="207">
        <f t="shared" si="1"/>
        <v>5946</v>
      </c>
      <c r="N48" s="37"/>
    </row>
    <row r="49" spans="1:14" ht="16.5">
      <c r="A49" s="366"/>
      <c r="B49" s="286" t="s">
        <v>366</v>
      </c>
      <c r="C49" s="232">
        <v>300</v>
      </c>
      <c r="D49" s="232">
        <v>-300</v>
      </c>
      <c r="E49" s="232">
        <f t="shared" si="0"/>
        <v>0</v>
      </c>
      <c r="F49" s="232"/>
      <c r="G49" s="207">
        <f t="shared" si="1"/>
        <v>0</v>
      </c>
      <c r="N49" s="37"/>
    </row>
    <row r="50" spans="1:14" ht="16.5">
      <c r="A50" s="366"/>
      <c r="B50" s="286" t="s">
        <v>367</v>
      </c>
      <c r="C50" s="232">
        <v>4</v>
      </c>
      <c r="D50" s="232">
        <v>0</v>
      </c>
      <c r="E50" s="232">
        <f t="shared" si="0"/>
        <v>4</v>
      </c>
      <c r="F50" s="232"/>
      <c r="G50" s="207">
        <f t="shared" si="1"/>
        <v>4</v>
      </c>
      <c r="N50" s="37"/>
    </row>
    <row r="51" spans="1:14" ht="16.5">
      <c r="A51" s="366"/>
      <c r="B51" s="286"/>
      <c r="C51" s="232"/>
      <c r="D51" s="232"/>
      <c r="E51" s="232">
        <f t="shared" si="0"/>
        <v>0</v>
      </c>
      <c r="F51" s="232"/>
      <c r="G51" s="207">
        <f t="shared" si="1"/>
        <v>0</v>
      </c>
      <c r="N51" s="37"/>
    </row>
    <row r="52" spans="1:14" ht="16.5">
      <c r="A52" s="367">
        <v>2</v>
      </c>
      <c r="B52" s="171" t="s">
        <v>176</v>
      </c>
      <c r="C52" s="245">
        <f>SUM(C53:C53)</f>
        <v>2300</v>
      </c>
      <c r="D52" s="245">
        <f>SUM(D53:D53)</f>
        <v>-80</v>
      </c>
      <c r="E52" s="245">
        <f>SUM(E53:E53)</f>
        <v>2220</v>
      </c>
      <c r="F52" s="245">
        <f>SUM(F53:F53)</f>
        <v>0</v>
      </c>
      <c r="G52" s="288">
        <f>SUM(G53:G53)</f>
        <v>2220</v>
      </c>
      <c r="N52" s="37"/>
    </row>
    <row r="53" spans="1:14" ht="16.5">
      <c r="A53" s="366"/>
      <c r="B53" s="286" t="s">
        <v>279</v>
      </c>
      <c r="C53" s="232">
        <v>2300</v>
      </c>
      <c r="D53" s="232">
        <v>-80</v>
      </c>
      <c r="E53" s="232">
        <f t="shared" si="0"/>
        <v>2220</v>
      </c>
      <c r="F53" s="232">
        <v>0</v>
      </c>
      <c r="G53" s="207">
        <f t="shared" si="1"/>
        <v>2220</v>
      </c>
      <c r="N53" s="37"/>
    </row>
    <row r="54" spans="1:14" ht="16.5">
      <c r="A54" s="366"/>
      <c r="B54" s="286"/>
      <c r="C54" s="232"/>
      <c r="D54" s="232"/>
      <c r="E54" s="232">
        <f t="shared" si="0"/>
        <v>0</v>
      </c>
      <c r="F54" s="232"/>
      <c r="G54" s="207">
        <f t="shared" si="1"/>
        <v>0</v>
      </c>
      <c r="N54" s="37"/>
    </row>
    <row r="55" spans="1:14" ht="16.5">
      <c r="A55" s="367">
        <v>3</v>
      </c>
      <c r="B55" s="96" t="s">
        <v>178</v>
      </c>
      <c r="C55" s="245">
        <f>SUM(C56:C59)</f>
        <v>3970</v>
      </c>
      <c r="D55" s="245">
        <f>SUM(D56:D59)</f>
        <v>450</v>
      </c>
      <c r="E55" s="245">
        <f>SUM(E56:E59)</f>
        <v>4420</v>
      </c>
      <c r="F55" s="245">
        <f>SUM(F56:F59)</f>
        <v>3601</v>
      </c>
      <c r="G55" s="288">
        <f>SUM(G56:G59)</f>
        <v>819</v>
      </c>
      <c r="N55" s="37"/>
    </row>
    <row r="56" spans="1:14" ht="16.5">
      <c r="A56" s="367"/>
      <c r="B56" s="286" t="s">
        <v>351</v>
      </c>
      <c r="C56" s="232">
        <v>2071</v>
      </c>
      <c r="D56" s="232"/>
      <c r="E56" s="232">
        <f t="shared" si="0"/>
        <v>2071</v>
      </c>
      <c r="F56" s="232">
        <v>2071</v>
      </c>
      <c r="G56" s="207">
        <f t="shared" si="1"/>
        <v>0</v>
      </c>
      <c r="N56" s="37"/>
    </row>
    <row r="57" spans="1:14" ht="16.5">
      <c r="A57" s="367"/>
      <c r="B57" s="286" t="s">
        <v>643</v>
      </c>
      <c r="C57" s="232">
        <v>0</v>
      </c>
      <c r="D57" s="232">
        <v>450</v>
      </c>
      <c r="E57" s="232">
        <f t="shared" si="0"/>
        <v>450</v>
      </c>
      <c r="F57" s="232"/>
      <c r="G57" s="207">
        <f t="shared" si="1"/>
        <v>450</v>
      </c>
      <c r="N57" s="37"/>
    </row>
    <row r="58" spans="1:14" ht="16.5">
      <c r="A58" s="367"/>
      <c r="B58" s="286" t="s">
        <v>528</v>
      </c>
      <c r="C58" s="232">
        <v>500</v>
      </c>
      <c r="D58" s="232">
        <v>-131</v>
      </c>
      <c r="E58" s="232">
        <f t="shared" si="0"/>
        <v>369</v>
      </c>
      <c r="F58" s="232"/>
      <c r="G58" s="207">
        <f t="shared" si="1"/>
        <v>369</v>
      </c>
      <c r="N58" s="37"/>
    </row>
    <row r="59" spans="1:14" ht="16.5">
      <c r="A59" s="366"/>
      <c r="B59" s="286" t="s">
        <v>352</v>
      </c>
      <c r="C59" s="232">
        <v>1399</v>
      </c>
      <c r="D59" s="232">
        <v>131</v>
      </c>
      <c r="E59" s="232">
        <f t="shared" si="0"/>
        <v>1530</v>
      </c>
      <c r="F59" s="232">
        <v>1530</v>
      </c>
      <c r="G59" s="207">
        <f t="shared" si="1"/>
        <v>0</v>
      </c>
      <c r="N59" s="37"/>
    </row>
    <row r="60" spans="1:14" ht="16.5">
      <c r="A60" s="366"/>
      <c r="B60" s="171"/>
      <c r="C60" s="171"/>
      <c r="D60" s="171"/>
      <c r="E60" s="232">
        <f t="shared" si="0"/>
        <v>0</v>
      </c>
      <c r="F60" s="30"/>
      <c r="G60" s="207">
        <f t="shared" si="1"/>
        <v>0</v>
      </c>
      <c r="N60" s="37"/>
    </row>
    <row r="61" spans="1:14" ht="16.5">
      <c r="A61" s="367">
        <v>4</v>
      </c>
      <c r="B61" s="362" t="s">
        <v>84</v>
      </c>
      <c r="C61" s="245">
        <f>SUM(C62:C71)</f>
        <v>17325</v>
      </c>
      <c r="D61" s="245">
        <f>SUM(D62:D71)</f>
        <v>-5637</v>
      </c>
      <c r="E61" s="245">
        <f>SUM(E62:E71)</f>
        <v>11688</v>
      </c>
      <c r="F61" s="245">
        <f>SUM(F62:F71)</f>
        <v>3687</v>
      </c>
      <c r="G61" s="288">
        <f>SUM(G62:G71)</f>
        <v>8001</v>
      </c>
      <c r="N61" s="37"/>
    </row>
    <row r="62" spans="1:14" ht="16.5">
      <c r="A62" s="366"/>
      <c r="B62" s="244" t="s">
        <v>251</v>
      </c>
      <c r="C62" s="232">
        <v>418</v>
      </c>
      <c r="D62" s="232"/>
      <c r="E62" s="232">
        <f t="shared" si="0"/>
        <v>418</v>
      </c>
      <c r="F62" s="232">
        <v>118</v>
      </c>
      <c r="G62" s="207">
        <f t="shared" si="1"/>
        <v>300</v>
      </c>
      <c r="N62" s="37"/>
    </row>
    <row r="63" spans="1:14" ht="16.5">
      <c r="A63" s="366"/>
      <c r="B63" s="244" t="s">
        <v>253</v>
      </c>
      <c r="C63" s="232">
        <v>1600</v>
      </c>
      <c r="D63" s="232"/>
      <c r="E63" s="232">
        <f t="shared" si="0"/>
        <v>1600</v>
      </c>
      <c r="F63" s="232"/>
      <c r="G63" s="207">
        <f t="shared" si="1"/>
        <v>1600</v>
      </c>
      <c r="N63" s="37"/>
    </row>
    <row r="64" spans="1:14" ht="16.5">
      <c r="A64" s="366"/>
      <c r="B64" s="244" t="s">
        <v>347</v>
      </c>
      <c r="C64" s="232">
        <v>1082</v>
      </c>
      <c r="D64" s="232">
        <v>-1082</v>
      </c>
      <c r="E64" s="232">
        <f t="shared" si="0"/>
        <v>0</v>
      </c>
      <c r="F64" s="232"/>
      <c r="G64" s="207">
        <f t="shared" si="1"/>
        <v>0</v>
      </c>
      <c r="N64" s="37"/>
    </row>
    <row r="65" spans="1:14" ht="16.5">
      <c r="A65" s="366"/>
      <c r="B65" s="244" t="s">
        <v>345</v>
      </c>
      <c r="C65" s="232">
        <v>4300</v>
      </c>
      <c r="D65" s="232">
        <v>-2059</v>
      </c>
      <c r="E65" s="232">
        <f t="shared" si="0"/>
        <v>2241</v>
      </c>
      <c r="F65" s="232">
        <v>2241</v>
      </c>
      <c r="G65" s="207">
        <f t="shared" si="1"/>
        <v>0</v>
      </c>
      <c r="N65" s="37"/>
    </row>
    <row r="66" spans="1:14" ht="16.5">
      <c r="A66" s="366"/>
      <c r="B66" s="244" t="s">
        <v>612</v>
      </c>
      <c r="C66" s="232">
        <v>0</v>
      </c>
      <c r="D66" s="232">
        <v>260</v>
      </c>
      <c r="E66" s="232">
        <f t="shared" si="0"/>
        <v>260</v>
      </c>
      <c r="F66" s="232"/>
      <c r="G66" s="207">
        <f t="shared" si="1"/>
        <v>260</v>
      </c>
      <c r="N66" s="37"/>
    </row>
    <row r="67" spans="1:14" ht="16.5">
      <c r="A67" s="366"/>
      <c r="B67" s="244" t="s">
        <v>365</v>
      </c>
      <c r="C67" s="232">
        <v>3893</v>
      </c>
      <c r="D67" s="232">
        <v>-2259</v>
      </c>
      <c r="E67" s="232">
        <f t="shared" si="0"/>
        <v>1634</v>
      </c>
      <c r="F67" s="232"/>
      <c r="G67" s="207">
        <f t="shared" si="1"/>
        <v>1634</v>
      </c>
      <c r="N67" s="37"/>
    </row>
    <row r="68" spans="1:14" ht="16.5">
      <c r="A68" s="366"/>
      <c r="B68" s="244" t="s">
        <v>502</v>
      </c>
      <c r="C68" s="232">
        <v>107</v>
      </c>
      <c r="D68" s="232"/>
      <c r="E68" s="232">
        <f t="shared" si="0"/>
        <v>107</v>
      </c>
      <c r="F68" s="232"/>
      <c r="G68" s="207">
        <f t="shared" si="1"/>
        <v>107</v>
      </c>
      <c r="N68" s="37"/>
    </row>
    <row r="69" spans="1:14" ht="16.5">
      <c r="A69" s="366"/>
      <c r="B69" s="244" t="s">
        <v>346</v>
      </c>
      <c r="C69" s="232">
        <v>1825</v>
      </c>
      <c r="D69" s="232">
        <v>-497</v>
      </c>
      <c r="E69" s="232">
        <f t="shared" si="0"/>
        <v>1328</v>
      </c>
      <c r="F69" s="232">
        <v>1328</v>
      </c>
      <c r="G69" s="207">
        <f t="shared" si="1"/>
        <v>0</v>
      </c>
      <c r="N69" s="37"/>
    </row>
    <row r="70" spans="1:14" ht="16.5">
      <c r="A70" s="366"/>
      <c r="B70" s="244" t="s">
        <v>252</v>
      </c>
      <c r="C70" s="232">
        <v>2100</v>
      </c>
      <c r="D70" s="232"/>
      <c r="E70" s="232">
        <f>SUM(C70:D70)</f>
        <v>2100</v>
      </c>
      <c r="F70" s="232"/>
      <c r="G70" s="207">
        <f t="shared" si="1"/>
        <v>2100</v>
      </c>
      <c r="N70" s="37"/>
    </row>
    <row r="71" spans="1:14" ht="16.5">
      <c r="A71" s="366"/>
      <c r="B71" s="244" t="s">
        <v>344</v>
      </c>
      <c r="C71" s="232">
        <v>2000</v>
      </c>
      <c r="D71" s="232"/>
      <c r="E71" s="232">
        <f>SUM(C71:D71)</f>
        <v>2000</v>
      </c>
      <c r="F71" s="232"/>
      <c r="G71" s="207">
        <f>E71-F71</f>
        <v>2000</v>
      </c>
      <c r="N71" s="37"/>
    </row>
    <row r="72" spans="1:14" ht="16.5">
      <c r="A72" s="366"/>
      <c r="B72" s="171"/>
      <c r="C72" s="171"/>
      <c r="D72" s="171"/>
      <c r="E72" s="232">
        <f>SUM(C72:D72)</f>
        <v>0</v>
      </c>
      <c r="F72" s="30"/>
      <c r="G72" s="207">
        <f>E72-F72</f>
        <v>0</v>
      </c>
      <c r="N72" s="37"/>
    </row>
    <row r="73" spans="1:7" s="110" customFormat="1" ht="15">
      <c r="A73" s="31"/>
      <c r="B73" s="356" t="s">
        <v>1</v>
      </c>
      <c r="C73" s="245">
        <f>C47+C52+C55+C61</f>
        <v>32569</v>
      </c>
      <c r="D73" s="245">
        <f>D47+D52+D55+D61</f>
        <v>-8291</v>
      </c>
      <c r="E73" s="245">
        <f>E47+E52+E55+E61</f>
        <v>24278</v>
      </c>
      <c r="F73" s="245">
        <f>F47+F52+F55+F61</f>
        <v>7288</v>
      </c>
      <c r="G73" s="288">
        <f>G47+G52+G55+G61</f>
        <v>16990</v>
      </c>
    </row>
    <row r="74" spans="1:14" ht="16.5">
      <c r="A74" s="92"/>
      <c r="B74" s="365"/>
      <c r="C74" s="204"/>
      <c r="D74" s="609"/>
      <c r="E74" s="245">
        <f>SUM(C74:D74)</f>
        <v>0</v>
      </c>
      <c r="F74" s="133"/>
      <c r="G74" s="207">
        <f>E74-F74</f>
        <v>0</v>
      </c>
      <c r="N74" s="37"/>
    </row>
    <row r="75" spans="1:14" ht="17.25" thickBot="1">
      <c r="A75" s="94"/>
      <c r="B75" s="106" t="s">
        <v>52</v>
      </c>
      <c r="C75" s="206">
        <f>SUM(C45+C73)</f>
        <v>572973</v>
      </c>
      <c r="D75" s="206">
        <f>SUM(D45+D73)</f>
        <v>9184</v>
      </c>
      <c r="E75" s="206">
        <f>SUM(E45+E73)</f>
        <v>582157</v>
      </c>
      <c r="F75" s="206">
        <f>SUM(F45+F73)</f>
        <v>107061</v>
      </c>
      <c r="G75" s="102">
        <f>SUM(G45+G73)</f>
        <v>475096</v>
      </c>
      <c r="N75" s="37"/>
    </row>
  </sheetData>
  <sheetProtection/>
  <mergeCells count="2">
    <mergeCell ref="A2:C2"/>
    <mergeCell ref="A46:C46"/>
  </mergeCells>
  <printOptions/>
  <pageMargins left="0.24" right="0.25" top="0.8267716535433072" bottom="0.35433070866141736" header="0.31496062992125984" footer="0.31496062992125984"/>
  <pageSetup horizontalDpi="600" verticalDpi="600" orientation="portrait" paperSize="9" scale="80" r:id="rId1"/>
  <headerFooter>
    <oddHeader>&amp;C&amp;"Book Antiqua,Félkövér"&amp;11Keszthely Város Önkormányzata
felújítási előirányzatai célonként&amp;R&amp;"Book Antiqua,Félkövér"11. melléklet
ezer Ft</oddHeader>
    <oddFooter>&amp;C&amp;P</oddFooter>
  </headerFooter>
  <rowBreaks count="1" manualBreakCount="1">
    <brk id="4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7.00390625" style="103" customWidth="1"/>
    <col min="2" max="2" width="57.140625" style="3" customWidth="1"/>
    <col min="3" max="3" width="12.28125" style="3" bestFit="1" customWidth="1"/>
    <col min="4" max="4" width="11.140625" style="3" customWidth="1"/>
    <col min="5" max="5" width="13.140625" style="3" customWidth="1"/>
    <col min="6" max="6" width="11.421875" style="3" customWidth="1"/>
    <col min="7" max="7" width="11.140625" style="3" bestFit="1" customWidth="1"/>
    <col min="8" max="16384" width="9.140625" style="3" customWidth="1"/>
  </cols>
  <sheetData>
    <row r="1" spans="1:7" ht="45.75" thickBot="1">
      <c r="A1" s="134" t="s">
        <v>14</v>
      </c>
      <c r="B1" s="135" t="s">
        <v>186</v>
      </c>
      <c r="C1" s="135" t="s">
        <v>429</v>
      </c>
      <c r="D1" s="135" t="s">
        <v>428</v>
      </c>
      <c r="E1" s="135" t="s">
        <v>429</v>
      </c>
      <c r="F1" s="135" t="s">
        <v>109</v>
      </c>
      <c r="G1" s="189" t="s">
        <v>110</v>
      </c>
    </row>
    <row r="2" spans="1:7" ht="16.5">
      <c r="A2" s="839" t="s">
        <v>56</v>
      </c>
      <c r="B2" s="840"/>
      <c r="C2" s="209"/>
      <c r="D2" s="554"/>
      <c r="E2" s="196"/>
      <c r="F2" s="196"/>
      <c r="G2" s="197"/>
    </row>
    <row r="3" spans="1:7" ht="16.5">
      <c r="A3" s="115"/>
      <c r="B3" s="116"/>
      <c r="C3" s="210"/>
      <c r="D3" s="30"/>
      <c r="E3" s="30"/>
      <c r="F3" s="552"/>
      <c r="G3" s="198"/>
    </row>
    <row r="4" spans="1:7" ht="16.5">
      <c r="A4" s="85">
        <v>1</v>
      </c>
      <c r="B4" s="107" t="s">
        <v>284</v>
      </c>
      <c r="C4" s="211">
        <f>SUM(C5+C13+C14+C15+C16)</f>
        <v>104842</v>
      </c>
      <c r="D4" s="211">
        <f>SUM(D5+D13+D14+D15+D16)</f>
        <v>1747</v>
      </c>
      <c r="E4" s="211">
        <f>SUM(E5+E13+E14+E15+E16)</f>
        <v>106589</v>
      </c>
      <c r="F4" s="211">
        <f>SUM(F5+F13+F14+F15+F16)</f>
        <v>82294</v>
      </c>
      <c r="G4" s="114">
        <f>SUM(G5+G13+G14+G15+G16)</f>
        <v>24295</v>
      </c>
    </row>
    <row r="5" spans="1:7" ht="16.5">
      <c r="A5" s="85"/>
      <c r="B5" s="108" t="s">
        <v>243</v>
      </c>
      <c r="C5" s="212">
        <f>SUM(C6:C12)</f>
        <v>101312</v>
      </c>
      <c r="D5" s="212">
        <f>SUM(D6:D12)</f>
        <v>2747</v>
      </c>
      <c r="E5" s="212">
        <f>SUM(E6:E12)</f>
        <v>104059</v>
      </c>
      <c r="F5" s="212">
        <f>SUM(F6:F12)</f>
        <v>82294</v>
      </c>
      <c r="G5" s="247">
        <f>SUM(G6:G12)</f>
        <v>21765</v>
      </c>
    </row>
    <row r="6" spans="1:7" ht="33">
      <c r="A6" s="85"/>
      <c r="B6" s="281" t="s">
        <v>328</v>
      </c>
      <c r="C6" s="605">
        <v>70783</v>
      </c>
      <c r="D6" s="606">
        <v>-405</v>
      </c>
      <c r="E6" s="605">
        <f aca="true" t="shared" si="0" ref="E6:E32">SUM(C6:D6)</f>
        <v>70378</v>
      </c>
      <c r="F6" s="606">
        <v>70783</v>
      </c>
      <c r="G6" s="599">
        <f>E6-F6</f>
        <v>-405</v>
      </c>
    </row>
    <row r="7" spans="1:7" ht="16.5">
      <c r="A7" s="85"/>
      <c r="B7" s="282" t="s">
        <v>185</v>
      </c>
      <c r="C7" s="605">
        <v>15869</v>
      </c>
      <c r="D7" s="606">
        <v>405</v>
      </c>
      <c r="E7" s="605">
        <f t="shared" si="0"/>
        <v>16274</v>
      </c>
      <c r="F7" s="606">
        <v>0</v>
      </c>
      <c r="G7" s="599">
        <f aca="true" t="shared" si="1" ref="G7:G32">E7-F7</f>
        <v>16274</v>
      </c>
    </row>
    <row r="8" spans="1:7" ht="16.5">
      <c r="A8" s="85"/>
      <c r="B8" s="282" t="s">
        <v>184</v>
      </c>
      <c r="C8" s="605">
        <v>1896</v>
      </c>
      <c r="D8" s="606"/>
      <c r="E8" s="605">
        <f t="shared" si="0"/>
        <v>1896</v>
      </c>
      <c r="F8" s="606">
        <v>0</v>
      </c>
      <c r="G8" s="599">
        <f t="shared" si="1"/>
        <v>1896</v>
      </c>
    </row>
    <row r="9" spans="1:7" ht="16.5">
      <c r="A9" s="85"/>
      <c r="B9" s="282" t="s">
        <v>238</v>
      </c>
      <c r="C9" s="605">
        <v>4000</v>
      </c>
      <c r="D9" s="606"/>
      <c r="E9" s="605">
        <f t="shared" si="0"/>
        <v>4000</v>
      </c>
      <c r="F9" s="606">
        <v>0</v>
      </c>
      <c r="G9" s="599">
        <f t="shared" si="1"/>
        <v>4000</v>
      </c>
    </row>
    <row r="10" spans="1:7" ht="16.5">
      <c r="A10" s="85"/>
      <c r="B10" s="282" t="s">
        <v>515</v>
      </c>
      <c r="C10" s="605">
        <v>1330</v>
      </c>
      <c r="D10" s="606"/>
      <c r="E10" s="605">
        <f t="shared" si="0"/>
        <v>1330</v>
      </c>
      <c r="F10" s="606">
        <v>1330</v>
      </c>
      <c r="G10" s="599">
        <f t="shared" si="1"/>
        <v>0</v>
      </c>
    </row>
    <row r="11" spans="1:7" ht="16.5">
      <c r="A11" s="85"/>
      <c r="B11" s="282" t="s">
        <v>436</v>
      </c>
      <c r="C11" s="605">
        <v>101</v>
      </c>
      <c r="D11" s="606">
        <v>22</v>
      </c>
      <c r="E11" s="605">
        <f t="shared" si="0"/>
        <v>123</v>
      </c>
      <c r="F11" s="606">
        <v>123</v>
      </c>
      <c r="G11" s="599">
        <f t="shared" si="1"/>
        <v>0</v>
      </c>
    </row>
    <row r="12" spans="1:7" ht="16.5">
      <c r="A12" s="85"/>
      <c r="B12" s="282" t="s">
        <v>437</v>
      </c>
      <c r="C12" s="605">
        <v>7333</v>
      </c>
      <c r="D12" s="606">
        <v>2725</v>
      </c>
      <c r="E12" s="605">
        <f t="shared" si="0"/>
        <v>10058</v>
      </c>
      <c r="F12" s="606">
        <v>10058</v>
      </c>
      <c r="G12" s="599">
        <f t="shared" si="1"/>
        <v>0</v>
      </c>
    </row>
    <row r="13" spans="1:7" ht="33">
      <c r="A13" s="85"/>
      <c r="B13" s="108" t="s">
        <v>237</v>
      </c>
      <c r="C13" s="605">
        <v>800</v>
      </c>
      <c r="D13" s="606"/>
      <c r="E13" s="605">
        <f t="shared" si="0"/>
        <v>800</v>
      </c>
      <c r="F13" s="606"/>
      <c r="G13" s="599">
        <f t="shared" si="1"/>
        <v>800</v>
      </c>
    </row>
    <row r="14" spans="1:7" ht="16.5">
      <c r="A14" s="85"/>
      <c r="B14" s="108" t="s">
        <v>469</v>
      </c>
      <c r="C14" s="605">
        <v>2495</v>
      </c>
      <c r="D14" s="606">
        <v>-1000</v>
      </c>
      <c r="E14" s="605">
        <f t="shared" si="0"/>
        <v>1495</v>
      </c>
      <c r="F14" s="606"/>
      <c r="G14" s="599">
        <f t="shared" si="1"/>
        <v>1495</v>
      </c>
    </row>
    <row r="15" spans="1:7" ht="16.5">
      <c r="A15" s="85"/>
      <c r="B15" s="108" t="s">
        <v>475</v>
      </c>
      <c r="C15" s="212">
        <v>200</v>
      </c>
      <c r="D15" s="246"/>
      <c r="E15" s="212">
        <f t="shared" si="0"/>
        <v>200</v>
      </c>
      <c r="F15" s="246"/>
      <c r="G15" s="207">
        <f t="shared" si="1"/>
        <v>200</v>
      </c>
    </row>
    <row r="16" spans="1:7" ht="16.5">
      <c r="A16" s="85"/>
      <c r="B16" s="108" t="s">
        <v>476</v>
      </c>
      <c r="C16" s="212">
        <v>35</v>
      </c>
      <c r="D16" s="246"/>
      <c r="E16" s="212">
        <f t="shared" si="0"/>
        <v>35</v>
      </c>
      <c r="F16" s="246"/>
      <c r="G16" s="207">
        <f t="shared" si="1"/>
        <v>35</v>
      </c>
    </row>
    <row r="17" spans="1:7" ht="16.5">
      <c r="A17" s="85"/>
      <c r="B17" s="108"/>
      <c r="C17" s="212"/>
      <c r="D17" s="246"/>
      <c r="E17" s="212"/>
      <c r="F17" s="246"/>
      <c r="G17" s="207">
        <f t="shared" si="1"/>
        <v>0</v>
      </c>
    </row>
    <row r="18" spans="1:7" ht="16.5">
      <c r="A18" s="85">
        <v>2</v>
      </c>
      <c r="B18" s="107" t="s">
        <v>637</v>
      </c>
      <c r="C18" s="211">
        <f>SUM(C19)</f>
        <v>8265</v>
      </c>
      <c r="D18" s="211">
        <f>SUM(D19)</f>
        <v>0</v>
      </c>
      <c r="E18" s="211">
        <f>SUM(E19)</f>
        <v>8265</v>
      </c>
      <c r="F18" s="211">
        <f>SUM(F19)</f>
        <v>8265</v>
      </c>
      <c r="G18" s="114">
        <f>SUM(G19)</f>
        <v>0</v>
      </c>
    </row>
    <row r="19" spans="1:7" ht="16.5">
      <c r="A19" s="85"/>
      <c r="B19" s="108" t="s">
        <v>438</v>
      </c>
      <c r="C19" s="212">
        <v>8265</v>
      </c>
      <c r="D19" s="246"/>
      <c r="E19" s="212">
        <f>SUM(C19:D19)</f>
        <v>8265</v>
      </c>
      <c r="F19" s="246">
        <v>8265</v>
      </c>
      <c r="G19" s="207">
        <f t="shared" si="1"/>
        <v>0</v>
      </c>
    </row>
    <row r="20" spans="1:7" ht="16.5">
      <c r="A20" s="85"/>
      <c r="B20" s="108"/>
      <c r="C20" s="212"/>
      <c r="D20" s="246"/>
      <c r="E20" s="211">
        <f t="shared" si="0"/>
        <v>0</v>
      </c>
      <c r="F20" s="30"/>
      <c r="G20" s="207">
        <f t="shared" si="1"/>
        <v>0</v>
      </c>
    </row>
    <row r="21" spans="1:7" ht="16.5">
      <c r="A21" s="85">
        <v>3</v>
      </c>
      <c r="B21" s="97" t="s">
        <v>516</v>
      </c>
      <c r="C21" s="213">
        <f>SUM(C22:C22)</f>
        <v>1800</v>
      </c>
      <c r="D21" s="213">
        <f>SUM(D22:D22)</f>
        <v>0</v>
      </c>
      <c r="E21" s="211">
        <f t="shared" si="0"/>
        <v>1800</v>
      </c>
      <c r="F21" s="556">
        <f>SUM(F22:F22)</f>
        <v>0</v>
      </c>
      <c r="G21" s="218">
        <f t="shared" si="1"/>
        <v>1800</v>
      </c>
    </row>
    <row r="22" spans="1:7" ht="16.5">
      <c r="A22" s="85"/>
      <c r="B22" s="89" t="s">
        <v>58</v>
      </c>
      <c r="C22" s="214">
        <v>1800</v>
      </c>
      <c r="D22" s="274"/>
      <c r="E22" s="212">
        <f t="shared" si="0"/>
        <v>1800</v>
      </c>
      <c r="F22" s="30"/>
      <c r="G22" s="207">
        <f t="shared" si="1"/>
        <v>1800</v>
      </c>
    </row>
    <row r="23" spans="1:7" ht="16.5">
      <c r="A23" s="85"/>
      <c r="B23" s="89"/>
      <c r="C23" s="212"/>
      <c r="D23" s="246"/>
      <c r="E23" s="211">
        <f t="shared" si="0"/>
        <v>0</v>
      </c>
      <c r="F23" s="30"/>
      <c r="G23" s="207">
        <f t="shared" si="1"/>
        <v>0</v>
      </c>
    </row>
    <row r="24" spans="1:7" ht="16.5">
      <c r="A24" s="85"/>
      <c r="B24" s="95" t="s">
        <v>24</v>
      </c>
      <c r="C24" s="211">
        <f>SUM(C4+C21+C18)</f>
        <v>114907</v>
      </c>
      <c r="D24" s="211">
        <f>SUM(D4+D21+D18)</f>
        <v>1747</v>
      </c>
      <c r="E24" s="211">
        <f>SUM(E4+E21+E18)</f>
        <v>116654</v>
      </c>
      <c r="F24" s="211">
        <f>SUM(F4+F21+F18)</f>
        <v>90559</v>
      </c>
      <c r="G24" s="114">
        <f>SUM(G4+G21+G18)</f>
        <v>26095</v>
      </c>
    </row>
    <row r="25" spans="1:7" ht="16.5">
      <c r="A25" s="85"/>
      <c r="B25" s="95"/>
      <c r="C25" s="212"/>
      <c r="D25" s="246"/>
      <c r="E25" s="211">
        <f t="shared" si="0"/>
        <v>0</v>
      </c>
      <c r="F25" s="30"/>
      <c r="G25" s="207">
        <f t="shared" si="1"/>
        <v>0</v>
      </c>
    </row>
    <row r="26" spans="1:7" ht="16.5">
      <c r="A26" s="841" t="s">
        <v>54</v>
      </c>
      <c r="B26" s="842"/>
      <c r="C26" s="212"/>
      <c r="D26" s="246"/>
      <c r="E26" s="211">
        <f t="shared" si="0"/>
        <v>0</v>
      </c>
      <c r="F26" s="30"/>
      <c r="G26" s="207">
        <f t="shared" si="1"/>
        <v>0</v>
      </c>
    </row>
    <row r="27" spans="1:7" ht="16.5">
      <c r="A27" s="164"/>
      <c r="B27" s="171"/>
      <c r="C27" s="420"/>
      <c r="D27" s="246"/>
      <c r="E27" s="211">
        <f t="shared" si="0"/>
        <v>0</v>
      </c>
      <c r="F27" s="30"/>
      <c r="G27" s="207">
        <f t="shared" si="1"/>
        <v>0</v>
      </c>
    </row>
    <row r="28" spans="1:7" ht="16.5">
      <c r="A28" s="164">
        <v>1</v>
      </c>
      <c r="B28" s="171" t="s">
        <v>280</v>
      </c>
      <c r="C28" s="211">
        <f>SUM(C29)</f>
        <v>169</v>
      </c>
      <c r="D28" s="211">
        <f>SUM(D29)</f>
        <v>0</v>
      </c>
      <c r="E28" s="211">
        <f t="shared" si="0"/>
        <v>169</v>
      </c>
      <c r="F28" s="557">
        <f>SUM(F29)</f>
        <v>169</v>
      </c>
      <c r="G28" s="207">
        <f t="shared" si="1"/>
        <v>0</v>
      </c>
    </row>
    <row r="29" spans="1:7" ht="16.5">
      <c r="A29" s="164"/>
      <c r="B29" s="244" t="s">
        <v>281</v>
      </c>
      <c r="C29" s="212">
        <v>169</v>
      </c>
      <c r="D29" s="246"/>
      <c r="E29" s="212">
        <f t="shared" si="0"/>
        <v>169</v>
      </c>
      <c r="F29" s="555">
        <v>169</v>
      </c>
      <c r="G29" s="207">
        <f t="shared" si="1"/>
        <v>0</v>
      </c>
    </row>
    <row r="30" spans="1:7" ht="16.5">
      <c r="A30" s="85"/>
      <c r="B30" s="109"/>
      <c r="C30" s="212"/>
      <c r="D30" s="246"/>
      <c r="E30" s="211">
        <f t="shared" si="0"/>
        <v>0</v>
      </c>
      <c r="F30" s="30"/>
      <c r="G30" s="207">
        <f t="shared" si="1"/>
        <v>0</v>
      </c>
    </row>
    <row r="31" spans="1:7" ht="16.5">
      <c r="A31" s="85"/>
      <c r="B31" s="95" t="s">
        <v>24</v>
      </c>
      <c r="C31" s="211">
        <f>SUM(C28)</f>
        <v>169</v>
      </c>
      <c r="D31" s="211">
        <f>SUM(D28)</f>
        <v>0</v>
      </c>
      <c r="E31" s="211">
        <f t="shared" si="0"/>
        <v>169</v>
      </c>
      <c r="F31" s="557">
        <f>SUM(F28)</f>
        <v>169</v>
      </c>
      <c r="G31" s="207">
        <f t="shared" si="1"/>
        <v>0</v>
      </c>
    </row>
    <row r="32" spans="1:7" ht="16.5">
      <c r="A32" s="85"/>
      <c r="B32" s="111"/>
      <c r="C32" s="212"/>
      <c r="D32" s="246"/>
      <c r="E32" s="211">
        <f t="shared" si="0"/>
        <v>0</v>
      </c>
      <c r="F32" s="558"/>
      <c r="G32" s="207">
        <f t="shared" si="1"/>
        <v>0</v>
      </c>
    </row>
    <row r="33" spans="1:7" ht="17.25" thickBot="1">
      <c r="A33" s="94"/>
      <c r="B33" s="106" t="s">
        <v>52</v>
      </c>
      <c r="C33" s="215">
        <f>SUM(C24+C31)</f>
        <v>115076</v>
      </c>
      <c r="D33" s="215">
        <f>SUM(D24+D31)</f>
        <v>1747</v>
      </c>
      <c r="E33" s="215">
        <f>SUM(E24+E31)</f>
        <v>116823</v>
      </c>
      <c r="F33" s="215">
        <f>SUM(F24+F31)</f>
        <v>90728</v>
      </c>
      <c r="G33" s="117">
        <f>SUM(G24+G31)</f>
        <v>26095</v>
      </c>
    </row>
  </sheetData>
  <sheetProtection/>
  <mergeCells count="2">
    <mergeCell ref="A2:B2"/>
    <mergeCell ref="A26:B26"/>
  </mergeCells>
  <printOptions/>
  <pageMargins left="0.29" right="0.25" top="1.1023622047244095" bottom="0.7480314960629921" header="0.31496062992125984" footer="0.31496062992125984"/>
  <pageSetup horizontalDpi="600" verticalDpi="600" orientation="portrait" paperSize="9" scale="80" r:id="rId1"/>
  <headerFooter>
    <oddHeader>&amp;C&amp;"Book Antiqua,Félkövér"&amp;11Keszthely Város Önkormányzata
egyéb működési célú támogatásai ÁHT-n belülre&amp;R&amp;"Book Antiqua,Félkövér"12. melléklet
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22">
      <selection activeCell="K36" sqref="K36"/>
    </sheetView>
  </sheetViews>
  <sheetFormatPr defaultColWidth="9.140625" defaultRowHeight="12.75"/>
  <cols>
    <col min="1" max="1" width="6.57421875" style="103" customWidth="1"/>
    <col min="2" max="2" width="57.8515625" style="104" customWidth="1"/>
    <col min="3" max="3" width="12.28125" style="4" bestFit="1" customWidth="1"/>
    <col min="4" max="4" width="11.28125" style="4" bestFit="1" customWidth="1"/>
    <col min="5" max="5" width="12.28125" style="4" customWidth="1"/>
    <col min="6" max="6" width="11.140625" style="3" bestFit="1" customWidth="1"/>
    <col min="7" max="7" width="12.28125" style="3" bestFit="1" customWidth="1"/>
    <col min="8" max="16384" width="9.140625" style="3" customWidth="1"/>
  </cols>
  <sheetData>
    <row r="1" spans="1:9" ht="45.75" thickBot="1">
      <c r="A1" s="436" t="s">
        <v>14</v>
      </c>
      <c r="B1" s="437" t="s">
        <v>141</v>
      </c>
      <c r="C1" s="562" t="s">
        <v>429</v>
      </c>
      <c r="D1" s="562" t="s">
        <v>428</v>
      </c>
      <c r="E1" s="562" t="s">
        <v>429</v>
      </c>
      <c r="F1" s="437" t="s">
        <v>109</v>
      </c>
      <c r="G1" s="563" t="s">
        <v>110</v>
      </c>
      <c r="I1" s="37"/>
    </row>
    <row r="2" spans="1:9" ht="16.5" customHeight="1">
      <c r="A2" s="837" t="s">
        <v>56</v>
      </c>
      <c r="B2" s="843"/>
      <c r="C2" s="285"/>
      <c r="D2" s="564"/>
      <c r="E2" s="564"/>
      <c r="F2" s="560"/>
      <c r="G2" s="197"/>
      <c r="I2" s="37"/>
    </row>
    <row r="3" spans="1:9" ht="16.5">
      <c r="A3" s="85"/>
      <c r="B3" s="89"/>
      <c r="C3" s="214"/>
      <c r="D3" s="274"/>
      <c r="E3" s="274"/>
      <c r="F3" s="552"/>
      <c r="G3" s="207"/>
      <c r="I3" s="37"/>
    </row>
    <row r="4" spans="1:9" ht="16.5">
      <c r="A4" s="85">
        <v>1</v>
      </c>
      <c r="B4" s="154" t="s">
        <v>271</v>
      </c>
      <c r="C4" s="213">
        <f>SUM(C5)</f>
        <v>22000</v>
      </c>
      <c r="D4" s="213">
        <f>SUM(D5)</f>
        <v>0</v>
      </c>
      <c r="E4" s="213">
        <f>SUM(E5)</f>
        <v>22000</v>
      </c>
      <c r="F4" s="213">
        <f>SUM(F5)</f>
        <v>0</v>
      </c>
      <c r="G4" s="118">
        <f>SUM(G5)</f>
        <v>22000</v>
      </c>
      <c r="I4" s="37"/>
    </row>
    <row r="5" spans="1:9" ht="16.5">
      <c r="A5" s="85"/>
      <c r="B5" s="89" t="s">
        <v>239</v>
      </c>
      <c r="C5" s="214">
        <v>22000</v>
      </c>
      <c r="D5" s="274"/>
      <c r="E5" s="274">
        <f aca="true" t="shared" si="0" ref="E5:E102">SUM(C5:D5)</f>
        <v>22000</v>
      </c>
      <c r="F5" s="552"/>
      <c r="G5" s="207">
        <f aca="true" t="shared" si="1" ref="G5:G102">E5-F5</f>
        <v>22000</v>
      </c>
      <c r="I5" s="37"/>
    </row>
    <row r="6" spans="1:9" ht="16.5">
      <c r="A6" s="85"/>
      <c r="B6" s="89"/>
      <c r="C6" s="214"/>
      <c r="D6" s="274"/>
      <c r="E6" s="274"/>
      <c r="F6" s="552"/>
      <c r="G6" s="207">
        <f t="shared" si="1"/>
        <v>0</v>
      </c>
      <c r="I6" s="37"/>
    </row>
    <row r="7" spans="1:9" ht="16.5">
      <c r="A7" s="85">
        <v>2</v>
      </c>
      <c r="B7" s="389" t="s">
        <v>430</v>
      </c>
      <c r="C7" s="213">
        <f>SUM(C8:C9)</f>
        <v>41800</v>
      </c>
      <c r="D7" s="213">
        <f>SUM(D8:D9)</f>
        <v>0</v>
      </c>
      <c r="E7" s="213">
        <f>SUM(E8:E9)</f>
        <v>41800</v>
      </c>
      <c r="F7" s="213">
        <f>SUM(F8)</f>
        <v>0</v>
      </c>
      <c r="G7" s="118">
        <f>SUM(G8)</f>
        <v>41300</v>
      </c>
      <c r="I7" s="37"/>
    </row>
    <row r="8" spans="1:9" ht="16.5">
      <c r="A8" s="85"/>
      <c r="B8" s="89" t="s">
        <v>61</v>
      </c>
      <c r="C8" s="214">
        <v>41300</v>
      </c>
      <c r="D8" s="274"/>
      <c r="E8" s="274">
        <f>SUM(C8:D8)</f>
        <v>41300</v>
      </c>
      <c r="F8" s="552"/>
      <c r="G8" s="207">
        <f t="shared" si="1"/>
        <v>41300</v>
      </c>
      <c r="I8" s="37"/>
    </row>
    <row r="9" spans="1:9" ht="16.5">
      <c r="A9" s="85"/>
      <c r="B9" s="89" t="s">
        <v>439</v>
      </c>
      <c r="C9" s="214">
        <v>500</v>
      </c>
      <c r="D9" s="274"/>
      <c r="E9" s="274">
        <f>SUM(C9:D9)</f>
        <v>500</v>
      </c>
      <c r="F9" s="552"/>
      <c r="G9" s="207">
        <f t="shared" si="1"/>
        <v>500</v>
      </c>
      <c r="I9" s="37"/>
    </row>
    <row r="10" spans="1:9" ht="16.5">
      <c r="A10" s="85"/>
      <c r="B10" s="89"/>
      <c r="C10" s="214"/>
      <c r="D10" s="274"/>
      <c r="E10" s="274"/>
      <c r="F10" s="552"/>
      <c r="G10" s="207"/>
      <c r="I10" s="37"/>
    </row>
    <row r="11" spans="1:9" ht="16.5">
      <c r="A11" s="85">
        <v>3</v>
      </c>
      <c r="B11" s="97" t="s">
        <v>209</v>
      </c>
      <c r="C11" s="213">
        <f>SUM(C12:C14)</f>
        <v>7767</v>
      </c>
      <c r="D11" s="213">
        <f>SUM(D12:D14)</f>
        <v>472</v>
      </c>
      <c r="E11" s="213">
        <f>SUM(E12:E14)</f>
        <v>8239</v>
      </c>
      <c r="F11" s="213">
        <f>SUM(F12:F14)</f>
        <v>8239</v>
      </c>
      <c r="G11" s="118">
        <f>SUM(G12:G14)</f>
        <v>0</v>
      </c>
      <c r="I11" s="37"/>
    </row>
    <row r="12" spans="1:9" ht="33">
      <c r="A12" s="85"/>
      <c r="B12" s="89" t="s">
        <v>420</v>
      </c>
      <c r="C12" s="596">
        <v>5300</v>
      </c>
      <c r="D12" s="597"/>
      <c r="E12" s="597">
        <f>SUM(C12:D12)</f>
        <v>5300</v>
      </c>
      <c r="F12" s="600">
        <v>5300</v>
      </c>
      <c r="G12" s="599">
        <f aca="true" t="shared" si="2" ref="G12:G20">E12-F12</f>
        <v>0</v>
      </c>
      <c r="I12" s="37"/>
    </row>
    <row r="13" spans="1:9" ht="33">
      <c r="A13" s="85"/>
      <c r="B13" s="89" t="s">
        <v>421</v>
      </c>
      <c r="C13" s="596">
        <v>2467</v>
      </c>
      <c r="D13" s="597"/>
      <c r="E13" s="597">
        <f>SUM(C13:D13)</f>
        <v>2467</v>
      </c>
      <c r="F13" s="600">
        <v>2467</v>
      </c>
      <c r="G13" s="599">
        <f t="shared" si="2"/>
        <v>0</v>
      </c>
      <c r="I13" s="37"/>
    </row>
    <row r="14" spans="1:9" ht="16.5">
      <c r="A14" s="85"/>
      <c r="B14" s="89" t="s">
        <v>627</v>
      </c>
      <c r="C14" s="596">
        <v>0</v>
      </c>
      <c r="D14" s="597">
        <v>472</v>
      </c>
      <c r="E14" s="597">
        <f>SUM(C14:D14)</f>
        <v>472</v>
      </c>
      <c r="F14" s="600">
        <v>472</v>
      </c>
      <c r="G14" s="599">
        <f t="shared" si="2"/>
        <v>0</v>
      </c>
      <c r="I14" s="37"/>
    </row>
    <row r="15" spans="1:9" ht="16.5">
      <c r="A15" s="85"/>
      <c r="B15" s="89"/>
      <c r="C15" s="596"/>
      <c r="D15" s="597"/>
      <c r="E15" s="597"/>
      <c r="F15" s="618"/>
      <c r="G15" s="599">
        <f t="shared" si="2"/>
        <v>0</v>
      </c>
      <c r="I15" s="37"/>
    </row>
    <row r="16" spans="1:9" ht="16.5">
      <c r="A16" s="85">
        <v>4</v>
      </c>
      <c r="B16" s="389" t="s">
        <v>415</v>
      </c>
      <c r="C16" s="619">
        <f>SUM(C17)</f>
        <v>2000</v>
      </c>
      <c r="D16" s="619">
        <f>SUM(D17)</f>
        <v>0</v>
      </c>
      <c r="E16" s="619">
        <f>SUM(E17)</f>
        <v>2000</v>
      </c>
      <c r="F16" s="619">
        <f>SUM(F17)</f>
        <v>0</v>
      </c>
      <c r="G16" s="620">
        <f t="shared" si="2"/>
        <v>2000</v>
      </c>
      <c r="I16" s="37"/>
    </row>
    <row r="17" spans="1:9" ht="33">
      <c r="A17" s="85"/>
      <c r="B17" s="108" t="s">
        <v>413</v>
      </c>
      <c r="C17" s="596">
        <v>2000</v>
      </c>
      <c r="D17" s="597"/>
      <c r="E17" s="597">
        <f>SUM(C17:D17)</f>
        <v>2000</v>
      </c>
      <c r="F17" s="578"/>
      <c r="G17" s="599">
        <f t="shared" si="2"/>
        <v>2000</v>
      </c>
      <c r="I17" s="37"/>
    </row>
    <row r="18" spans="1:9" ht="16.5">
      <c r="A18" s="85"/>
      <c r="B18" s="89"/>
      <c r="C18" s="596"/>
      <c r="D18" s="597"/>
      <c r="E18" s="597"/>
      <c r="F18" s="357"/>
      <c r="G18" s="599">
        <f t="shared" si="2"/>
        <v>0</v>
      </c>
      <c r="I18" s="37"/>
    </row>
    <row r="19" spans="1:9" ht="16.5">
      <c r="A19" s="85">
        <v>5</v>
      </c>
      <c r="B19" s="389" t="s">
        <v>625</v>
      </c>
      <c r="C19" s="619">
        <f>SUM(C20)</f>
        <v>0</v>
      </c>
      <c r="D19" s="619">
        <f>SUM(D20)</f>
        <v>76096</v>
      </c>
      <c r="E19" s="619">
        <f>SUM(E20)</f>
        <v>76096</v>
      </c>
      <c r="F19" s="619">
        <f>SUM(F20)</f>
        <v>76096</v>
      </c>
      <c r="G19" s="620">
        <f t="shared" si="2"/>
        <v>0</v>
      </c>
      <c r="I19" s="37"/>
    </row>
    <row r="20" spans="1:9" ht="16.5">
      <c r="A20" s="85"/>
      <c r="B20" s="108" t="s">
        <v>626</v>
      </c>
      <c r="C20" s="596"/>
      <c r="D20" s="597">
        <v>76096</v>
      </c>
      <c r="E20" s="597">
        <f>SUM(C20:D20)</f>
        <v>76096</v>
      </c>
      <c r="F20" s="578">
        <v>76096</v>
      </c>
      <c r="G20" s="599">
        <f t="shared" si="2"/>
        <v>0</v>
      </c>
      <c r="I20" s="37"/>
    </row>
    <row r="21" spans="1:9" ht="16.5">
      <c r="A21" s="85"/>
      <c r="B21" s="89"/>
      <c r="C21" s="214"/>
      <c r="D21" s="274"/>
      <c r="E21" s="274"/>
      <c r="F21" s="552"/>
      <c r="G21" s="207"/>
      <c r="I21" s="37"/>
    </row>
    <row r="22" spans="1:9" ht="16.5">
      <c r="A22" s="92">
        <v>6</v>
      </c>
      <c r="B22" s="121" t="s">
        <v>242</v>
      </c>
      <c r="C22" s="217">
        <f>SUM(C23:C45)</f>
        <v>23527</v>
      </c>
      <c r="D22" s="217">
        <f>SUM(D23:D45)</f>
        <v>965</v>
      </c>
      <c r="E22" s="217">
        <f>SUM(E23:E45)</f>
        <v>24492</v>
      </c>
      <c r="F22" s="217">
        <f>SUM(F23:F45)</f>
        <v>0</v>
      </c>
      <c r="G22" s="248">
        <f>SUM(G23:G45)</f>
        <v>24492</v>
      </c>
      <c r="I22" s="37"/>
    </row>
    <row r="23" spans="1:9" ht="16.5">
      <c r="A23" s="85"/>
      <c r="B23" s="120" t="s">
        <v>244</v>
      </c>
      <c r="C23" s="214">
        <v>5000</v>
      </c>
      <c r="D23" s="274"/>
      <c r="E23" s="274">
        <f t="shared" si="0"/>
        <v>5000</v>
      </c>
      <c r="F23" s="552"/>
      <c r="G23" s="207">
        <f t="shared" si="1"/>
        <v>5000</v>
      </c>
      <c r="I23" s="37"/>
    </row>
    <row r="24" spans="1:9" ht="16.5">
      <c r="A24" s="85"/>
      <c r="B24" s="89" t="s">
        <v>422</v>
      </c>
      <c r="C24" s="214">
        <v>100</v>
      </c>
      <c r="D24" s="274"/>
      <c r="E24" s="274">
        <f t="shared" si="0"/>
        <v>100</v>
      </c>
      <c r="F24" s="552"/>
      <c r="G24" s="207">
        <f t="shared" si="1"/>
        <v>100</v>
      </c>
      <c r="I24" s="37"/>
    </row>
    <row r="25" spans="1:9" ht="33">
      <c r="A25" s="85"/>
      <c r="B25" s="89" t="s">
        <v>459</v>
      </c>
      <c r="C25" s="596">
        <v>475</v>
      </c>
      <c r="D25" s="597"/>
      <c r="E25" s="597">
        <f t="shared" si="0"/>
        <v>475</v>
      </c>
      <c r="F25" s="598"/>
      <c r="G25" s="599">
        <f t="shared" si="1"/>
        <v>475</v>
      </c>
      <c r="I25" s="37"/>
    </row>
    <row r="26" spans="1:9" ht="16.5">
      <c r="A26" s="85"/>
      <c r="B26" s="89" t="s">
        <v>445</v>
      </c>
      <c r="C26" s="214">
        <v>200</v>
      </c>
      <c r="D26" s="274"/>
      <c r="E26" s="274">
        <f t="shared" si="0"/>
        <v>200</v>
      </c>
      <c r="F26" s="552"/>
      <c r="G26" s="207">
        <f t="shared" si="1"/>
        <v>200</v>
      </c>
      <c r="I26" s="37"/>
    </row>
    <row r="27" spans="1:9" ht="16.5">
      <c r="A27" s="85"/>
      <c r="B27" s="89" t="s">
        <v>454</v>
      </c>
      <c r="C27" s="214">
        <v>3400</v>
      </c>
      <c r="D27" s="274"/>
      <c r="E27" s="274">
        <f t="shared" si="0"/>
        <v>3400</v>
      </c>
      <c r="F27" s="552"/>
      <c r="G27" s="207">
        <f t="shared" si="1"/>
        <v>3400</v>
      </c>
      <c r="I27" s="37"/>
    </row>
    <row r="28" spans="1:9" ht="16.5">
      <c r="A28" s="85"/>
      <c r="B28" s="89" t="s">
        <v>455</v>
      </c>
      <c r="C28" s="214">
        <v>2000</v>
      </c>
      <c r="D28" s="274"/>
      <c r="E28" s="274">
        <f t="shared" si="0"/>
        <v>2000</v>
      </c>
      <c r="F28" s="552"/>
      <c r="G28" s="207">
        <f t="shared" si="1"/>
        <v>2000</v>
      </c>
      <c r="I28" s="37"/>
    </row>
    <row r="29" spans="1:9" ht="16.5">
      <c r="A29" s="85"/>
      <c r="B29" s="89" t="s">
        <v>630</v>
      </c>
      <c r="C29" s="214">
        <v>2300</v>
      </c>
      <c r="D29" s="274">
        <v>815</v>
      </c>
      <c r="E29" s="274">
        <f t="shared" si="0"/>
        <v>3115</v>
      </c>
      <c r="F29" s="552"/>
      <c r="G29" s="207">
        <f t="shared" si="1"/>
        <v>3115</v>
      </c>
      <c r="I29" s="37"/>
    </row>
    <row r="30" spans="1:9" ht="16.5">
      <c r="A30" s="85"/>
      <c r="B30" s="89" t="s">
        <v>472</v>
      </c>
      <c r="C30" s="214">
        <v>600</v>
      </c>
      <c r="D30" s="274"/>
      <c r="E30" s="274">
        <f t="shared" si="0"/>
        <v>600</v>
      </c>
      <c r="F30" s="552"/>
      <c r="G30" s="207">
        <f t="shared" si="1"/>
        <v>600</v>
      </c>
      <c r="I30" s="37"/>
    </row>
    <row r="31" spans="1:9" ht="16.5">
      <c r="A31" s="85"/>
      <c r="B31" s="89" t="s">
        <v>456</v>
      </c>
      <c r="C31" s="214">
        <v>600</v>
      </c>
      <c r="D31" s="274"/>
      <c r="E31" s="274">
        <f t="shared" si="0"/>
        <v>600</v>
      </c>
      <c r="F31" s="552"/>
      <c r="G31" s="207">
        <f t="shared" si="1"/>
        <v>600</v>
      </c>
      <c r="I31" s="37"/>
    </row>
    <row r="32" spans="1:9" ht="16.5">
      <c r="A32" s="85"/>
      <c r="B32" s="89" t="s">
        <v>457</v>
      </c>
      <c r="C32" s="214">
        <v>600</v>
      </c>
      <c r="D32" s="274"/>
      <c r="E32" s="274">
        <f t="shared" si="0"/>
        <v>600</v>
      </c>
      <c r="F32" s="552"/>
      <c r="G32" s="207">
        <f t="shared" si="1"/>
        <v>600</v>
      </c>
      <c r="I32" s="37"/>
    </row>
    <row r="33" spans="1:9" ht="16.5">
      <c r="A33" s="85"/>
      <c r="B33" s="89" t="s">
        <v>458</v>
      </c>
      <c r="C33" s="214">
        <v>350</v>
      </c>
      <c r="D33" s="274"/>
      <c r="E33" s="274">
        <f t="shared" si="0"/>
        <v>350</v>
      </c>
      <c r="F33" s="552"/>
      <c r="G33" s="207">
        <f t="shared" si="1"/>
        <v>350</v>
      </c>
      <c r="I33" s="37"/>
    </row>
    <row r="34" spans="1:9" ht="16.5">
      <c r="A34" s="85"/>
      <c r="B34" s="89" t="s">
        <v>460</v>
      </c>
      <c r="C34" s="214">
        <v>150</v>
      </c>
      <c r="D34" s="274"/>
      <c r="E34" s="274">
        <f t="shared" si="0"/>
        <v>150</v>
      </c>
      <c r="F34" s="552"/>
      <c r="G34" s="207">
        <f t="shared" si="1"/>
        <v>150</v>
      </c>
      <c r="I34" s="37"/>
    </row>
    <row r="35" spans="1:9" ht="16.5">
      <c r="A35" s="85"/>
      <c r="B35" s="89" t="s">
        <v>461</v>
      </c>
      <c r="C35" s="214">
        <v>100</v>
      </c>
      <c r="D35" s="274"/>
      <c r="E35" s="274">
        <f t="shared" si="0"/>
        <v>100</v>
      </c>
      <c r="F35" s="552"/>
      <c r="G35" s="207">
        <f t="shared" si="1"/>
        <v>100</v>
      </c>
      <c r="I35" s="37"/>
    </row>
    <row r="36" spans="1:9" ht="16.5">
      <c r="A36" s="85"/>
      <c r="B36" s="89" t="s">
        <v>462</v>
      </c>
      <c r="C36" s="214">
        <v>100</v>
      </c>
      <c r="D36" s="274"/>
      <c r="E36" s="274">
        <f t="shared" si="0"/>
        <v>100</v>
      </c>
      <c r="F36" s="552"/>
      <c r="G36" s="207">
        <f t="shared" si="1"/>
        <v>100</v>
      </c>
      <c r="I36" s="37"/>
    </row>
    <row r="37" spans="1:9" ht="16.5">
      <c r="A37" s="85"/>
      <c r="B37" s="89" t="s">
        <v>518</v>
      </c>
      <c r="C37" s="214">
        <v>3952</v>
      </c>
      <c r="D37" s="274"/>
      <c r="E37" s="274">
        <f t="shared" si="0"/>
        <v>3952</v>
      </c>
      <c r="F37" s="552"/>
      <c r="G37" s="207">
        <f t="shared" si="1"/>
        <v>3952</v>
      </c>
      <c r="I37" s="37"/>
    </row>
    <row r="38" spans="1:9" ht="16.5">
      <c r="A38" s="85"/>
      <c r="B38" s="89" t="s">
        <v>463</v>
      </c>
      <c r="C38" s="214">
        <v>100</v>
      </c>
      <c r="D38" s="274"/>
      <c r="E38" s="274">
        <f t="shared" si="0"/>
        <v>100</v>
      </c>
      <c r="F38" s="552"/>
      <c r="G38" s="207">
        <f t="shared" si="1"/>
        <v>100</v>
      </c>
      <c r="I38" s="37"/>
    </row>
    <row r="39" spans="1:9" ht="16.5">
      <c r="A39" s="85"/>
      <c r="B39" s="89" t="s">
        <v>464</v>
      </c>
      <c r="C39" s="214">
        <v>50</v>
      </c>
      <c r="D39" s="274"/>
      <c r="E39" s="274">
        <f t="shared" si="0"/>
        <v>50</v>
      </c>
      <c r="F39" s="552"/>
      <c r="G39" s="207">
        <f t="shared" si="1"/>
        <v>50</v>
      </c>
      <c r="I39" s="37"/>
    </row>
    <row r="40" spans="1:9" ht="16.5">
      <c r="A40" s="85"/>
      <c r="B40" s="89" t="s">
        <v>517</v>
      </c>
      <c r="C40" s="214">
        <v>800</v>
      </c>
      <c r="D40" s="274"/>
      <c r="E40" s="274">
        <f t="shared" si="0"/>
        <v>800</v>
      </c>
      <c r="F40" s="552"/>
      <c r="G40" s="207">
        <f t="shared" si="1"/>
        <v>800</v>
      </c>
      <c r="I40" s="37"/>
    </row>
    <row r="41" spans="1:9" ht="16.5">
      <c r="A41" s="85"/>
      <c r="B41" s="89" t="s">
        <v>465</v>
      </c>
      <c r="C41" s="214">
        <v>50</v>
      </c>
      <c r="D41" s="274"/>
      <c r="E41" s="274">
        <f t="shared" si="0"/>
        <v>50</v>
      </c>
      <c r="F41" s="552"/>
      <c r="G41" s="207">
        <f t="shared" si="1"/>
        <v>50</v>
      </c>
      <c r="I41" s="37"/>
    </row>
    <row r="42" spans="1:9" ht="16.5">
      <c r="A42" s="85"/>
      <c r="B42" s="89" t="s">
        <v>466</v>
      </c>
      <c r="C42" s="214">
        <v>50</v>
      </c>
      <c r="D42" s="274"/>
      <c r="E42" s="274">
        <f t="shared" si="0"/>
        <v>50</v>
      </c>
      <c r="F42" s="552"/>
      <c r="G42" s="207">
        <f t="shared" si="1"/>
        <v>50</v>
      </c>
      <c r="I42" s="37"/>
    </row>
    <row r="43" spans="1:9" ht="16.5">
      <c r="A43" s="85"/>
      <c r="B43" s="89" t="s">
        <v>644</v>
      </c>
      <c r="C43" s="214">
        <v>350</v>
      </c>
      <c r="D43" s="274">
        <v>150</v>
      </c>
      <c r="E43" s="274">
        <f t="shared" si="0"/>
        <v>500</v>
      </c>
      <c r="F43" s="552"/>
      <c r="G43" s="207">
        <f t="shared" si="1"/>
        <v>500</v>
      </c>
      <c r="I43" s="37"/>
    </row>
    <row r="44" spans="1:9" ht="16.5">
      <c r="A44" s="85"/>
      <c r="B44" s="89" t="s">
        <v>467</v>
      </c>
      <c r="C44" s="214">
        <v>200</v>
      </c>
      <c r="D44" s="274"/>
      <c r="E44" s="274">
        <f t="shared" si="0"/>
        <v>200</v>
      </c>
      <c r="F44" s="552"/>
      <c r="G44" s="207">
        <f t="shared" si="1"/>
        <v>200</v>
      </c>
      <c r="I44" s="37"/>
    </row>
    <row r="45" spans="1:9" ht="16.5">
      <c r="A45" s="85"/>
      <c r="B45" s="89" t="s">
        <v>468</v>
      </c>
      <c r="C45" s="214">
        <v>2000</v>
      </c>
      <c r="D45" s="274"/>
      <c r="E45" s="274">
        <f t="shared" si="0"/>
        <v>2000</v>
      </c>
      <c r="F45" s="552"/>
      <c r="G45" s="207">
        <f t="shared" si="1"/>
        <v>2000</v>
      </c>
      <c r="I45" s="37"/>
    </row>
    <row r="46" spans="1:9" ht="16.5">
      <c r="A46" s="85"/>
      <c r="B46" s="119"/>
      <c r="C46" s="214"/>
      <c r="D46" s="274"/>
      <c r="E46" s="274">
        <f t="shared" si="0"/>
        <v>0</v>
      </c>
      <c r="F46" s="552"/>
      <c r="G46" s="207">
        <f t="shared" si="1"/>
        <v>0</v>
      </c>
      <c r="I46" s="37"/>
    </row>
    <row r="47" spans="1:9" ht="16.5">
      <c r="A47" s="85">
        <v>7</v>
      </c>
      <c r="B47" s="87" t="s">
        <v>210</v>
      </c>
      <c r="C47" s="213">
        <f>SUM(C48:C91)</f>
        <v>55962</v>
      </c>
      <c r="D47" s="213">
        <f>SUM(D48:D91)</f>
        <v>460</v>
      </c>
      <c r="E47" s="213">
        <f>SUM(E48:E91)</f>
        <v>56422</v>
      </c>
      <c r="F47" s="213">
        <f>SUM(F48:F91)</f>
        <v>0</v>
      </c>
      <c r="G47" s="118">
        <f>SUM(G48:G91)</f>
        <v>56422</v>
      </c>
      <c r="I47" s="37"/>
    </row>
    <row r="48" spans="1:9" ht="16.5">
      <c r="A48" s="85"/>
      <c r="B48" s="89" t="s">
        <v>59</v>
      </c>
      <c r="C48" s="214">
        <v>9346</v>
      </c>
      <c r="D48" s="274"/>
      <c r="E48" s="274">
        <f t="shared" si="0"/>
        <v>9346</v>
      </c>
      <c r="F48" s="552"/>
      <c r="G48" s="207">
        <f t="shared" si="1"/>
        <v>9346</v>
      </c>
      <c r="I48" s="37"/>
    </row>
    <row r="49" spans="1:9" ht="16.5">
      <c r="A49" s="85"/>
      <c r="B49" s="89" t="s">
        <v>478</v>
      </c>
      <c r="C49" s="214">
        <v>315</v>
      </c>
      <c r="D49" s="274"/>
      <c r="E49" s="274">
        <f t="shared" si="0"/>
        <v>315</v>
      </c>
      <c r="F49" s="552"/>
      <c r="G49" s="207">
        <f t="shared" si="1"/>
        <v>315</v>
      </c>
      <c r="I49" s="37"/>
    </row>
    <row r="50" spans="1:9" ht="33">
      <c r="A50" s="92"/>
      <c r="B50" s="93" t="s">
        <v>443</v>
      </c>
      <c r="C50" s="601">
        <v>900</v>
      </c>
      <c r="D50" s="597"/>
      <c r="E50" s="597">
        <f t="shared" si="0"/>
        <v>900</v>
      </c>
      <c r="F50" s="598"/>
      <c r="G50" s="599">
        <f t="shared" si="1"/>
        <v>900</v>
      </c>
      <c r="I50" s="37"/>
    </row>
    <row r="51" spans="1:9" ht="33.75" thickBot="1">
      <c r="A51" s="581"/>
      <c r="B51" s="722" t="s">
        <v>230</v>
      </c>
      <c r="C51" s="723">
        <v>3000</v>
      </c>
      <c r="D51" s="724"/>
      <c r="E51" s="724">
        <f t="shared" si="0"/>
        <v>3000</v>
      </c>
      <c r="F51" s="725"/>
      <c r="G51" s="726">
        <f t="shared" si="1"/>
        <v>3000</v>
      </c>
      <c r="I51" s="37"/>
    </row>
    <row r="52" spans="1:9" ht="16.5">
      <c r="A52" s="580"/>
      <c r="B52" s="727" t="s">
        <v>207</v>
      </c>
      <c r="C52" s="728">
        <v>150</v>
      </c>
      <c r="D52" s="582"/>
      <c r="E52" s="582">
        <f t="shared" si="0"/>
        <v>150</v>
      </c>
      <c r="F52" s="560"/>
      <c r="G52" s="583">
        <f t="shared" si="1"/>
        <v>150</v>
      </c>
      <c r="I52" s="37"/>
    </row>
    <row r="53" spans="1:9" ht="16.5">
      <c r="A53" s="92"/>
      <c r="B53" s="276" t="s">
        <v>60</v>
      </c>
      <c r="C53" s="559">
        <v>21906</v>
      </c>
      <c r="D53" s="274"/>
      <c r="E53" s="274">
        <f t="shared" si="0"/>
        <v>21906</v>
      </c>
      <c r="F53" s="552"/>
      <c r="G53" s="207">
        <f t="shared" si="1"/>
        <v>21906</v>
      </c>
      <c r="I53" s="37"/>
    </row>
    <row r="54" spans="1:9" ht="16.5">
      <c r="A54" s="541"/>
      <c r="B54" s="617" t="s">
        <v>229</v>
      </c>
      <c r="C54" s="559">
        <v>1000</v>
      </c>
      <c r="D54" s="274"/>
      <c r="E54" s="274">
        <f t="shared" si="0"/>
        <v>1000</v>
      </c>
      <c r="F54" s="552"/>
      <c r="G54" s="207">
        <f t="shared" si="1"/>
        <v>1000</v>
      </c>
      <c r="I54" s="37"/>
    </row>
    <row r="55" spans="1:9" ht="16.5">
      <c r="A55" s="92"/>
      <c r="B55" s="276" t="s">
        <v>269</v>
      </c>
      <c r="C55" s="613">
        <v>1000</v>
      </c>
      <c r="D55" s="614"/>
      <c r="E55" s="614">
        <f t="shared" si="0"/>
        <v>1000</v>
      </c>
      <c r="F55" s="615"/>
      <c r="G55" s="616">
        <f t="shared" si="1"/>
        <v>1000</v>
      </c>
      <c r="I55" s="37"/>
    </row>
    <row r="56" spans="1:9" ht="16.5">
      <c r="A56" s="92"/>
      <c r="B56" s="276" t="s">
        <v>285</v>
      </c>
      <c r="C56" s="559">
        <v>300</v>
      </c>
      <c r="D56" s="274"/>
      <c r="E56" s="274">
        <f t="shared" si="0"/>
        <v>300</v>
      </c>
      <c r="F56" s="552"/>
      <c r="G56" s="207">
        <f t="shared" si="1"/>
        <v>300</v>
      </c>
      <c r="I56" s="37"/>
    </row>
    <row r="57" spans="1:9" ht="16.5">
      <c r="A57" s="92"/>
      <c r="B57" s="276" t="s">
        <v>423</v>
      </c>
      <c r="C57" s="559">
        <v>1000</v>
      </c>
      <c r="D57" s="274"/>
      <c r="E57" s="274">
        <f t="shared" si="0"/>
        <v>1000</v>
      </c>
      <c r="F57" s="552"/>
      <c r="G57" s="207">
        <f t="shared" si="1"/>
        <v>1000</v>
      </c>
      <c r="I57" s="37"/>
    </row>
    <row r="58" spans="1:9" ht="16.5">
      <c r="A58" s="541"/>
      <c r="B58" s="617" t="s">
        <v>424</v>
      </c>
      <c r="C58" s="559">
        <v>50</v>
      </c>
      <c r="D58" s="274"/>
      <c r="E58" s="274">
        <f t="shared" si="0"/>
        <v>50</v>
      </c>
      <c r="F58" s="552"/>
      <c r="G58" s="207">
        <f t="shared" si="1"/>
        <v>50</v>
      </c>
      <c r="I58" s="37"/>
    </row>
    <row r="59" spans="1:9" ht="16.5">
      <c r="A59" s="92"/>
      <c r="B59" s="276" t="s">
        <v>483</v>
      </c>
      <c r="C59" s="613">
        <v>550</v>
      </c>
      <c r="D59" s="614"/>
      <c r="E59" s="614">
        <f t="shared" si="0"/>
        <v>550</v>
      </c>
      <c r="F59" s="615"/>
      <c r="G59" s="616">
        <f t="shared" si="1"/>
        <v>550</v>
      </c>
      <c r="I59" s="37"/>
    </row>
    <row r="60" spans="1:9" ht="16.5">
      <c r="A60" s="92"/>
      <c r="B60" s="276" t="s">
        <v>282</v>
      </c>
      <c r="C60" s="559">
        <v>1000</v>
      </c>
      <c r="D60" s="274"/>
      <c r="E60" s="274">
        <f t="shared" si="0"/>
        <v>1000</v>
      </c>
      <c r="F60" s="552"/>
      <c r="G60" s="207">
        <f t="shared" si="1"/>
        <v>1000</v>
      </c>
      <c r="I60" s="37"/>
    </row>
    <row r="61" spans="1:9" ht="16.5">
      <c r="A61" s="92"/>
      <c r="B61" s="276" t="s">
        <v>283</v>
      </c>
      <c r="C61" s="559">
        <v>500</v>
      </c>
      <c r="D61" s="274"/>
      <c r="E61" s="274">
        <f t="shared" si="0"/>
        <v>500</v>
      </c>
      <c r="F61" s="552"/>
      <c r="G61" s="207">
        <f t="shared" si="1"/>
        <v>500</v>
      </c>
      <c r="I61" s="37"/>
    </row>
    <row r="62" spans="1:9" ht="16.5">
      <c r="A62" s="92"/>
      <c r="B62" s="276" t="s">
        <v>268</v>
      </c>
      <c r="C62" s="559">
        <v>10000</v>
      </c>
      <c r="D62" s="274"/>
      <c r="E62" s="274">
        <f t="shared" si="0"/>
        <v>10000</v>
      </c>
      <c r="F62" s="552"/>
      <c r="G62" s="207">
        <f t="shared" si="1"/>
        <v>10000</v>
      </c>
      <c r="I62" s="37"/>
    </row>
    <row r="63" spans="1:9" ht="16.5">
      <c r="A63" s="92"/>
      <c r="B63" s="276" t="s">
        <v>425</v>
      </c>
      <c r="C63" s="559">
        <v>200</v>
      </c>
      <c r="D63" s="274"/>
      <c r="E63" s="274">
        <f t="shared" si="0"/>
        <v>200</v>
      </c>
      <c r="F63" s="552"/>
      <c r="G63" s="207">
        <f t="shared" si="1"/>
        <v>200</v>
      </c>
      <c r="I63" s="37"/>
    </row>
    <row r="64" spans="1:9" ht="16.5">
      <c r="A64" s="92"/>
      <c r="B64" s="276" t="s">
        <v>481</v>
      </c>
      <c r="C64" s="559">
        <v>280</v>
      </c>
      <c r="D64" s="274"/>
      <c r="E64" s="274">
        <f t="shared" si="0"/>
        <v>280</v>
      </c>
      <c r="F64" s="552"/>
      <c r="G64" s="207">
        <f t="shared" si="1"/>
        <v>280</v>
      </c>
      <c r="I64" s="37"/>
    </row>
    <row r="65" spans="1:9" ht="33">
      <c r="A65" s="92"/>
      <c r="B65" s="276" t="s">
        <v>449</v>
      </c>
      <c r="C65" s="602">
        <v>1300</v>
      </c>
      <c r="D65" s="597"/>
      <c r="E65" s="597">
        <f t="shared" si="0"/>
        <v>1300</v>
      </c>
      <c r="F65" s="598"/>
      <c r="G65" s="599">
        <f t="shared" si="1"/>
        <v>1300</v>
      </c>
      <c r="I65" s="37"/>
    </row>
    <row r="66" spans="1:9" ht="16.5">
      <c r="A66" s="92"/>
      <c r="B66" s="276" t="s">
        <v>453</v>
      </c>
      <c r="C66" s="559">
        <v>500</v>
      </c>
      <c r="D66" s="274"/>
      <c r="E66" s="274">
        <f t="shared" si="0"/>
        <v>500</v>
      </c>
      <c r="F66" s="552"/>
      <c r="G66" s="207">
        <f t="shared" si="1"/>
        <v>500</v>
      </c>
      <c r="I66" s="37"/>
    </row>
    <row r="67" spans="1:9" ht="33">
      <c r="A67" s="92"/>
      <c r="B67" s="276" t="s">
        <v>440</v>
      </c>
      <c r="C67" s="559">
        <v>200</v>
      </c>
      <c r="D67" s="274"/>
      <c r="E67" s="274">
        <f t="shared" si="0"/>
        <v>200</v>
      </c>
      <c r="F67" s="552"/>
      <c r="G67" s="207">
        <f t="shared" si="1"/>
        <v>200</v>
      </c>
      <c r="I67" s="37"/>
    </row>
    <row r="68" spans="1:9" ht="16.5">
      <c r="A68" s="92"/>
      <c r="B68" s="276" t="s">
        <v>441</v>
      </c>
      <c r="C68" s="559">
        <v>200</v>
      </c>
      <c r="D68" s="274"/>
      <c r="E68" s="274">
        <f t="shared" si="0"/>
        <v>200</v>
      </c>
      <c r="F68" s="552"/>
      <c r="G68" s="207">
        <f t="shared" si="1"/>
        <v>200</v>
      </c>
      <c r="I68" s="37"/>
    </row>
    <row r="69" spans="1:9" ht="16.5">
      <c r="A69" s="92"/>
      <c r="B69" s="276" t="s">
        <v>444</v>
      </c>
      <c r="C69" s="559">
        <v>100</v>
      </c>
      <c r="D69" s="274"/>
      <c r="E69" s="274">
        <f t="shared" si="0"/>
        <v>100</v>
      </c>
      <c r="F69" s="552"/>
      <c r="G69" s="207">
        <f t="shared" si="1"/>
        <v>100</v>
      </c>
      <c r="I69" s="37"/>
    </row>
    <row r="70" spans="1:9" ht="16.5">
      <c r="A70" s="92"/>
      <c r="B70" s="276" t="s">
        <v>446</v>
      </c>
      <c r="C70" s="559">
        <v>135</v>
      </c>
      <c r="D70" s="274"/>
      <c r="E70" s="274">
        <f t="shared" si="0"/>
        <v>135</v>
      </c>
      <c r="F70" s="552"/>
      <c r="G70" s="207">
        <f t="shared" si="1"/>
        <v>135</v>
      </c>
      <c r="I70" s="37"/>
    </row>
    <row r="71" spans="1:9" ht="16.5">
      <c r="A71" s="92"/>
      <c r="B71" s="276" t="s">
        <v>447</v>
      </c>
      <c r="C71" s="559">
        <v>150</v>
      </c>
      <c r="D71" s="274"/>
      <c r="E71" s="274">
        <f t="shared" si="0"/>
        <v>150</v>
      </c>
      <c r="F71" s="552"/>
      <c r="G71" s="207">
        <f t="shared" si="1"/>
        <v>150</v>
      </c>
      <c r="I71" s="37"/>
    </row>
    <row r="72" spans="1:9" ht="16.5">
      <c r="A72" s="92"/>
      <c r="B72" s="276" t="s">
        <v>448</v>
      </c>
      <c r="C72" s="559">
        <v>50</v>
      </c>
      <c r="D72" s="274"/>
      <c r="E72" s="274">
        <f t="shared" si="0"/>
        <v>50</v>
      </c>
      <c r="F72" s="552"/>
      <c r="G72" s="207">
        <f t="shared" si="1"/>
        <v>50</v>
      </c>
      <c r="I72" s="37"/>
    </row>
    <row r="73" spans="1:9" ht="16.5">
      <c r="A73" s="92"/>
      <c r="B73" s="276" t="s">
        <v>450</v>
      </c>
      <c r="C73" s="559">
        <v>50</v>
      </c>
      <c r="D73" s="274"/>
      <c r="E73" s="274">
        <f t="shared" si="0"/>
        <v>50</v>
      </c>
      <c r="F73" s="552"/>
      <c r="G73" s="207">
        <f t="shared" si="1"/>
        <v>50</v>
      </c>
      <c r="I73" s="37"/>
    </row>
    <row r="74" spans="1:9" ht="16.5">
      <c r="A74" s="92"/>
      <c r="B74" s="276" t="s">
        <v>452</v>
      </c>
      <c r="C74" s="559">
        <v>50</v>
      </c>
      <c r="D74" s="274"/>
      <c r="E74" s="274">
        <f t="shared" si="0"/>
        <v>50</v>
      </c>
      <c r="F74" s="552"/>
      <c r="G74" s="207">
        <f t="shared" si="1"/>
        <v>50</v>
      </c>
      <c r="I74" s="37"/>
    </row>
    <row r="75" spans="1:9" ht="16.5">
      <c r="A75" s="92"/>
      <c r="B75" s="276" t="s">
        <v>471</v>
      </c>
      <c r="C75" s="559">
        <v>90</v>
      </c>
      <c r="D75" s="274">
        <v>100</v>
      </c>
      <c r="E75" s="274">
        <f t="shared" si="0"/>
        <v>190</v>
      </c>
      <c r="F75" s="552"/>
      <c r="G75" s="207">
        <f t="shared" si="1"/>
        <v>190</v>
      </c>
      <c r="I75" s="37"/>
    </row>
    <row r="76" spans="1:9" ht="16.5">
      <c r="A76" s="92"/>
      <c r="B76" s="276" t="s">
        <v>473</v>
      </c>
      <c r="C76" s="559">
        <v>50</v>
      </c>
      <c r="D76" s="274"/>
      <c r="E76" s="274">
        <f t="shared" si="0"/>
        <v>50</v>
      </c>
      <c r="F76" s="552"/>
      <c r="G76" s="207">
        <f t="shared" si="1"/>
        <v>50</v>
      </c>
      <c r="I76" s="37"/>
    </row>
    <row r="77" spans="1:9" ht="16.5">
      <c r="A77" s="92"/>
      <c r="B77" s="276" t="s">
        <v>474</v>
      </c>
      <c r="C77" s="559">
        <v>100</v>
      </c>
      <c r="D77" s="274"/>
      <c r="E77" s="274">
        <f t="shared" si="0"/>
        <v>100</v>
      </c>
      <c r="F77" s="552"/>
      <c r="G77" s="207">
        <f t="shared" si="1"/>
        <v>100</v>
      </c>
      <c r="I77" s="37"/>
    </row>
    <row r="78" spans="1:9" ht="33">
      <c r="A78" s="92"/>
      <c r="B78" s="276" t="s">
        <v>487</v>
      </c>
      <c r="C78" s="602">
        <v>650</v>
      </c>
      <c r="D78" s="597"/>
      <c r="E78" s="597">
        <f t="shared" si="0"/>
        <v>650</v>
      </c>
      <c r="F78" s="598"/>
      <c r="G78" s="599">
        <f t="shared" si="1"/>
        <v>650</v>
      </c>
      <c r="I78" s="37"/>
    </row>
    <row r="79" spans="1:9" ht="16.5">
      <c r="A79" s="92"/>
      <c r="B79" s="276" t="s">
        <v>477</v>
      </c>
      <c r="C79" s="559">
        <v>150</v>
      </c>
      <c r="D79" s="274"/>
      <c r="E79" s="274">
        <f t="shared" si="0"/>
        <v>150</v>
      </c>
      <c r="F79" s="552"/>
      <c r="G79" s="207">
        <f t="shared" si="1"/>
        <v>150</v>
      </c>
      <c r="I79" s="37"/>
    </row>
    <row r="80" spans="1:9" ht="16.5">
      <c r="A80" s="92"/>
      <c r="B80" s="276" t="s">
        <v>479</v>
      </c>
      <c r="C80" s="559">
        <v>30</v>
      </c>
      <c r="D80" s="274"/>
      <c r="E80" s="274">
        <f t="shared" si="0"/>
        <v>30</v>
      </c>
      <c r="F80" s="552"/>
      <c r="G80" s="207">
        <f t="shared" si="1"/>
        <v>30</v>
      </c>
      <c r="I80" s="37"/>
    </row>
    <row r="81" spans="1:9" ht="33">
      <c r="A81" s="92"/>
      <c r="B81" s="276" t="s">
        <v>480</v>
      </c>
      <c r="C81" s="559">
        <v>100</v>
      </c>
      <c r="D81" s="274"/>
      <c r="E81" s="274">
        <f t="shared" si="0"/>
        <v>100</v>
      </c>
      <c r="F81" s="552"/>
      <c r="G81" s="207">
        <f t="shared" si="1"/>
        <v>100</v>
      </c>
      <c r="I81" s="37"/>
    </row>
    <row r="82" spans="1:9" ht="16.5">
      <c r="A82" s="92"/>
      <c r="B82" s="276" t="s">
        <v>519</v>
      </c>
      <c r="C82" s="559">
        <v>200</v>
      </c>
      <c r="D82" s="274"/>
      <c r="E82" s="274">
        <f t="shared" si="0"/>
        <v>200</v>
      </c>
      <c r="F82" s="552"/>
      <c r="G82" s="207">
        <f t="shared" si="1"/>
        <v>200</v>
      </c>
      <c r="I82" s="37"/>
    </row>
    <row r="83" spans="1:9" ht="16.5">
      <c r="A83" s="92"/>
      <c r="B83" s="276" t="s">
        <v>520</v>
      </c>
      <c r="C83" s="559">
        <v>50</v>
      </c>
      <c r="D83" s="274"/>
      <c r="E83" s="274">
        <f t="shared" si="0"/>
        <v>50</v>
      </c>
      <c r="F83" s="552"/>
      <c r="G83" s="207">
        <f t="shared" si="1"/>
        <v>50</v>
      </c>
      <c r="I83" s="37"/>
    </row>
    <row r="84" spans="1:9" ht="16.5">
      <c r="A84" s="92"/>
      <c r="B84" s="276" t="s">
        <v>521</v>
      </c>
      <c r="C84" s="559">
        <v>50</v>
      </c>
      <c r="D84" s="274"/>
      <c r="E84" s="274">
        <f t="shared" si="0"/>
        <v>50</v>
      </c>
      <c r="F84" s="552"/>
      <c r="G84" s="207">
        <f t="shared" si="1"/>
        <v>50</v>
      </c>
      <c r="I84" s="37"/>
    </row>
    <row r="85" spans="1:9" ht="16.5">
      <c r="A85" s="92"/>
      <c r="B85" s="276" t="s">
        <v>522</v>
      </c>
      <c r="C85" s="559">
        <v>60</v>
      </c>
      <c r="D85" s="274"/>
      <c r="E85" s="274">
        <f t="shared" si="0"/>
        <v>60</v>
      </c>
      <c r="F85" s="552"/>
      <c r="G85" s="207">
        <f t="shared" si="1"/>
        <v>60</v>
      </c>
      <c r="I85" s="37"/>
    </row>
    <row r="86" spans="1:9" ht="16.5">
      <c r="A86" s="92"/>
      <c r="B86" s="276" t="s">
        <v>523</v>
      </c>
      <c r="C86" s="559">
        <v>200</v>
      </c>
      <c r="D86" s="274"/>
      <c r="E86" s="274">
        <f t="shared" si="0"/>
        <v>200</v>
      </c>
      <c r="F86" s="552"/>
      <c r="G86" s="207">
        <f t="shared" si="1"/>
        <v>200</v>
      </c>
      <c r="I86" s="37"/>
    </row>
    <row r="87" spans="1:9" ht="16.5">
      <c r="A87" s="92"/>
      <c r="B87" s="276" t="s">
        <v>628</v>
      </c>
      <c r="C87" s="559">
        <v>0</v>
      </c>
      <c r="D87" s="274">
        <v>80</v>
      </c>
      <c r="E87" s="274">
        <f t="shared" si="0"/>
        <v>80</v>
      </c>
      <c r="F87" s="552"/>
      <c r="G87" s="207">
        <f t="shared" si="1"/>
        <v>80</v>
      </c>
      <c r="I87" s="37"/>
    </row>
    <row r="88" spans="1:9" ht="16.5">
      <c r="A88" s="92"/>
      <c r="B88" s="276" t="s">
        <v>629</v>
      </c>
      <c r="C88" s="559">
        <v>0</v>
      </c>
      <c r="D88" s="274">
        <v>100</v>
      </c>
      <c r="E88" s="274">
        <f t="shared" si="0"/>
        <v>100</v>
      </c>
      <c r="F88" s="552"/>
      <c r="G88" s="207">
        <f t="shared" si="1"/>
        <v>100</v>
      </c>
      <c r="I88" s="37"/>
    </row>
    <row r="89" spans="1:9" ht="16.5">
      <c r="A89" s="92"/>
      <c r="B89" s="276" t="s">
        <v>645</v>
      </c>
      <c r="C89" s="559">
        <v>0</v>
      </c>
      <c r="D89" s="274">
        <v>30</v>
      </c>
      <c r="E89" s="274">
        <f t="shared" si="0"/>
        <v>30</v>
      </c>
      <c r="F89" s="552"/>
      <c r="G89" s="207">
        <f t="shared" si="1"/>
        <v>30</v>
      </c>
      <c r="I89" s="37"/>
    </row>
    <row r="90" spans="1:9" ht="16.5">
      <c r="A90" s="92"/>
      <c r="B90" s="276" t="s">
        <v>646</v>
      </c>
      <c r="C90" s="559">
        <v>0</v>
      </c>
      <c r="D90" s="274">
        <v>50</v>
      </c>
      <c r="E90" s="274">
        <f t="shared" si="0"/>
        <v>50</v>
      </c>
      <c r="F90" s="552"/>
      <c r="G90" s="207">
        <f t="shared" si="1"/>
        <v>50</v>
      </c>
      <c r="I90" s="37"/>
    </row>
    <row r="91" spans="1:9" ht="16.5">
      <c r="A91" s="92"/>
      <c r="B91" s="273" t="s">
        <v>638</v>
      </c>
      <c r="C91" s="559">
        <v>0</v>
      </c>
      <c r="D91" s="274">
        <v>100</v>
      </c>
      <c r="E91" s="274">
        <f t="shared" si="0"/>
        <v>100</v>
      </c>
      <c r="F91" s="552"/>
      <c r="G91" s="207">
        <f t="shared" si="1"/>
        <v>100</v>
      </c>
      <c r="I91" s="37"/>
    </row>
    <row r="92" spans="1:9" ht="16.5">
      <c r="A92" s="92"/>
      <c r="B92" s="276"/>
      <c r="C92" s="559"/>
      <c r="D92" s="274"/>
      <c r="E92" s="274"/>
      <c r="F92" s="552"/>
      <c r="G92" s="207">
        <f t="shared" si="1"/>
        <v>0</v>
      </c>
      <c r="I92" s="37"/>
    </row>
    <row r="93" spans="1:9" ht="16.5">
      <c r="A93" s="92">
        <v>8</v>
      </c>
      <c r="B93" s="107" t="s">
        <v>495</v>
      </c>
      <c r="C93" s="603">
        <f>SUM(C94:C96)</f>
        <v>550</v>
      </c>
      <c r="D93" s="603">
        <f>SUM(D94:D96)</f>
        <v>0</v>
      </c>
      <c r="E93" s="603">
        <f>SUM(E94:E96)</f>
        <v>550</v>
      </c>
      <c r="F93" s="603">
        <f>SUM(F94:F96)</f>
        <v>0</v>
      </c>
      <c r="G93" s="604">
        <f>SUM(G94:G96)</f>
        <v>550</v>
      </c>
      <c r="I93" s="37"/>
    </row>
    <row r="94" spans="1:9" ht="16.5">
      <c r="A94" s="92"/>
      <c r="B94" s="276" t="s">
        <v>451</v>
      </c>
      <c r="C94" s="559">
        <v>150</v>
      </c>
      <c r="D94" s="274"/>
      <c r="E94" s="274">
        <f t="shared" si="0"/>
        <v>150</v>
      </c>
      <c r="F94" s="552"/>
      <c r="G94" s="207">
        <f t="shared" si="1"/>
        <v>150</v>
      </c>
      <c r="I94" s="37"/>
    </row>
    <row r="95" spans="1:9" ht="16.5">
      <c r="A95" s="92"/>
      <c r="B95" s="276" t="s">
        <v>470</v>
      </c>
      <c r="C95" s="559">
        <v>100</v>
      </c>
      <c r="D95" s="274"/>
      <c r="E95" s="274">
        <f t="shared" si="0"/>
        <v>100</v>
      </c>
      <c r="F95" s="552"/>
      <c r="G95" s="207">
        <f t="shared" si="1"/>
        <v>100</v>
      </c>
      <c r="I95" s="37"/>
    </row>
    <row r="96" spans="1:9" ht="16.5">
      <c r="A96" s="92"/>
      <c r="B96" s="276" t="s">
        <v>482</v>
      </c>
      <c r="C96" s="559">
        <v>300</v>
      </c>
      <c r="D96" s="274"/>
      <c r="E96" s="274">
        <f t="shared" si="0"/>
        <v>300</v>
      </c>
      <c r="F96" s="552"/>
      <c r="G96" s="207">
        <f t="shared" si="1"/>
        <v>300</v>
      </c>
      <c r="I96" s="37"/>
    </row>
    <row r="97" spans="1:9" ht="15.75" customHeight="1">
      <c r="A97" s="85"/>
      <c r="B97" s="120"/>
      <c r="C97" s="214"/>
      <c r="D97" s="274"/>
      <c r="E97" s="274">
        <f t="shared" si="0"/>
        <v>0</v>
      </c>
      <c r="F97" s="552"/>
      <c r="G97" s="207">
        <f t="shared" si="1"/>
        <v>0</v>
      </c>
      <c r="I97" s="37"/>
    </row>
    <row r="98" spans="1:9" ht="16.5">
      <c r="A98" s="85"/>
      <c r="B98" s="283" t="s">
        <v>24</v>
      </c>
      <c r="C98" s="211">
        <f>SUM(C93+C47+C22+C11+C4+C7+C16+C19)</f>
        <v>153606</v>
      </c>
      <c r="D98" s="211">
        <f>SUM(D93+D47+D22+D11+D4+D7+D16+D19)</f>
        <v>77993</v>
      </c>
      <c r="E98" s="211">
        <f>SUM(E93+E47+E22+E11+E4+E7+E16+E19)</f>
        <v>231599</v>
      </c>
      <c r="F98" s="211">
        <f>SUM(F93+F47+F22+F11+F4+F7+F16+F19)</f>
        <v>84335</v>
      </c>
      <c r="G98" s="114">
        <f>SUM(G93+G47+G22+G11+G4+G7+G16+G19)</f>
        <v>146764</v>
      </c>
      <c r="I98" s="37"/>
    </row>
    <row r="99" spans="1:9" ht="16.5">
      <c r="A99" s="112"/>
      <c r="B99" s="356"/>
      <c r="C99" s="355"/>
      <c r="D99" s="289"/>
      <c r="E99" s="274">
        <f t="shared" si="0"/>
        <v>0</v>
      </c>
      <c r="F99" s="561"/>
      <c r="G99" s="207">
        <f t="shared" si="1"/>
        <v>0</v>
      </c>
      <c r="I99" s="37"/>
    </row>
    <row r="100" spans="1:9" ht="16.5">
      <c r="A100" s="844" t="s">
        <v>54</v>
      </c>
      <c r="B100" s="845"/>
      <c r="C100" s="214"/>
      <c r="D100" s="274"/>
      <c r="E100" s="274">
        <f t="shared" si="0"/>
        <v>0</v>
      </c>
      <c r="F100" s="552"/>
      <c r="G100" s="207">
        <f t="shared" si="1"/>
        <v>0</v>
      </c>
      <c r="I100" s="37"/>
    </row>
    <row r="101" spans="1:7" ht="16.5">
      <c r="A101" s="85"/>
      <c r="B101" s="99" t="s">
        <v>24</v>
      </c>
      <c r="C101" s="211">
        <v>0</v>
      </c>
      <c r="D101" s="289"/>
      <c r="E101" s="274">
        <f t="shared" si="0"/>
        <v>0</v>
      </c>
      <c r="F101" s="552"/>
      <c r="G101" s="207">
        <f t="shared" si="1"/>
        <v>0</v>
      </c>
    </row>
    <row r="102" spans="1:7" ht="16.5">
      <c r="A102" s="231"/>
      <c r="B102" s="283"/>
      <c r="C102" s="284"/>
      <c r="D102" s="289"/>
      <c r="E102" s="274">
        <f t="shared" si="0"/>
        <v>0</v>
      </c>
      <c r="F102" s="552"/>
      <c r="G102" s="207">
        <f t="shared" si="1"/>
        <v>0</v>
      </c>
    </row>
    <row r="103" spans="1:7" ht="17.25" thickBot="1">
      <c r="A103" s="94"/>
      <c r="B103" s="101" t="s">
        <v>52</v>
      </c>
      <c r="C103" s="215">
        <f>SUM(C101+C98)</f>
        <v>153606</v>
      </c>
      <c r="D103" s="215">
        <f>SUM(D101+D98)</f>
        <v>77993</v>
      </c>
      <c r="E103" s="215">
        <f>SUM(E101+E98)</f>
        <v>231599</v>
      </c>
      <c r="F103" s="215">
        <f>SUM(F101+F98)</f>
        <v>84335</v>
      </c>
      <c r="G103" s="117">
        <f>SUM(G101+G98)</f>
        <v>146764</v>
      </c>
    </row>
    <row r="105" ht="16.5">
      <c r="B105" s="3"/>
    </row>
  </sheetData>
  <sheetProtection/>
  <mergeCells count="2">
    <mergeCell ref="A2:B2"/>
    <mergeCell ref="A100:B100"/>
  </mergeCells>
  <printOptions/>
  <pageMargins left="0.1968503937007874" right="0.15748031496062992" top="0.7480314960629921" bottom="0.35433070866141736" header="0.2362204724409449" footer="0.15748031496062992"/>
  <pageSetup horizontalDpi="600" verticalDpi="600" orientation="portrait" paperSize="9" scale="80" r:id="rId1"/>
  <headerFooter>
    <oddHeader>&amp;C&amp;"Book Antiqua,Félkövér"&amp;11Keszthely Város Önkormányzata
egyéb működési célú támogatásai ÁHT-n kívülre&amp;R&amp;"Book Antiqua,Félkövér"13. melléklet
ezer Ft</oddHeader>
    <oddFooter>&amp;C&amp;P</oddFooter>
  </headerFooter>
  <rowBreaks count="1" manualBreakCount="1">
    <brk id="5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J11" sqref="J11:J13"/>
    </sheetView>
  </sheetViews>
  <sheetFormatPr defaultColWidth="9.140625" defaultRowHeight="12.75"/>
  <cols>
    <col min="1" max="1" width="6.140625" style="103" bestFit="1" customWidth="1"/>
    <col min="2" max="2" width="67.28125" style="3" customWidth="1"/>
    <col min="3" max="4" width="12.00390625" style="3" customWidth="1"/>
    <col min="5" max="5" width="12.140625" style="3" bestFit="1" customWidth="1"/>
    <col min="6" max="6" width="9.8515625" style="3" bestFit="1" customWidth="1"/>
    <col min="7" max="7" width="10.140625" style="3" bestFit="1" customWidth="1"/>
    <col min="8" max="16384" width="9.140625" style="3" customWidth="1"/>
  </cols>
  <sheetData>
    <row r="1" spans="1:9" ht="45.75" thickBot="1">
      <c r="A1" s="83" t="s">
        <v>14</v>
      </c>
      <c r="B1" s="84" t="s">
        <v>187</v>
      </c>
      <c r="C1" s="200" t="s">
        <v>429</v>
      </c>
      <c r="D1" s="539" t="s">
        <v>428</v>
      </c>
      <c r="E1" s="135" t="s">
        <v>429</v>
      </c>
      <c r="F1" s="135" t="s">
        <v>109</v>
      </c>
      <c r="G1" s="189" t="s">
        <v>110</v>
      </c>
      <c r="I1" s="37"/>
    </row>
    <row r="2" spans="1:9" ht="16.5" customHeight="1">
      <c r="A2" s="837" t="s">
        <v>56</v>
      </c>
      <c r="B2" s="846"/>
      <c r="C2" s="209"/>
      <c r="D2" s="196"/>
      <c r="E2" s="196"/>
      <c r="F2" s="560"/>
      <c r="G2" s="197"/>
      <c r="I2" s="37"/>
    </row>
    <row r="3" spans="1:9" ht="16.5">
      <c r="A3" s="85"/>
      <c r="B3" s="109"/>
      <c r="C3" s="210"/>
      <c r="D3" s="30"/>
      <c r="E3" s="30"/>
      <c r="F3" s="552"/>
      <c r="G3" s="198"/>
      <c r="I3" s="37"/>
    </row>
    <row r="4" spans="1:9" ht="16.5">
      <c r="A4" s="85">
        <v>1</v>
      </c>
      <c r="B4" s="109" t="s">
        <v>270</v>
      </c>
      <c r="C4" s="213">
        <f>SUM(C5)</f>
        <v>7770</v>
      </c>
      <c r="D4" s="213">
        <f>SUM(D5)</f>
        <v>0</v>
      </c>
      <c r="E4" s="275">
        <f>SUM(C4:D4)</f>
        <v>7770</v>
      </c>
      <c r="F4" s="553">
        <f>SUM(F5)</f>
        <v>0</v>
      </c>
      <c r="G4" s="118">
        <f>SUM(G5)</f>
        <v>7770</v>
      </c>
      <c r="I4" s="37"/>
    </row>
    <row r="5" spans="1:9" ht="16.5">
      <c r="A5" s="85"/>
      <c r="B5" s="108" t="s">
        <v>231</v>
      </c>
      <c r="C5" s="214">
        <v>7770</v>
      </c>
      <c r="D5" s="274"/>
      <c r="E5" s="274">
        <f aca="true" t="shared" si="0" ref="E5:E33">SUM(C5:D5)</f>
        <v>7770</v>
      </c>
      <c r="F5" s="565"/>
      <c r="G5" s="250">
        <f>E5-F5</f>
        <v>7770</v>
      </c>
      <c r="I5" s="37"/>
    </row>
    <row r="6" spans="1:9" ht="16.5">
      <c r="A6" s="85"/>
      <c r="B6" s="108"/>
      <c r="C6" s="214"/>
      <c r="D6" s="274"/>
      <c r="E6" s="275">
        <f t="shared" si="0"/>
        <v>0</v>
      </c>
      <c r="F6" s="565"/>
      <c r="G6" s="250">
        <f aca="true" t="shared" si="1" ref="G6:G30">E6-F6</f>
        <v>0</v>
      </c>
      <c r="I6" s="37"/>
    </row>
    <row r="7" spans="1:9" ht="16.5">
      <c r="A7" s="85">
        <v>2</v>
      </c>
      <c r="B7" s="389" t="s">
        <v>430</v>
      </c>
      <c r="C7" s="213">
        <f>SUM(C8:C9)</f>
        <v>12559</v>
      </c>
      <c r="D7" s="213">
        <f>SUM(D8:D9)</f>
        <v>-11609</v>
      </c>
      <c r="E7" s="213">
        <f>SUM(E8:E9)</f>
        <v>950</v>
      </c>
      <c r="F7" s="213">
        <f>SUM(F8:F9)</f>
        <v>0</v>
      </c>
      <c r="G7" s="118">
        <f>SUM(G8:G9)</f>
        <v>950</v>
      </c>
      <c r="I7" s="37"/>
    </row>
    <row r="8" spans="1:9" ht="16.5">
      <c r="A8" s="85"/>
      <c r="B8" s="108" t="s">
        <v>412</v>
      </c>
      <c r="C8" s="214">
        <v>11609</v>
      </c>
      <c r="D8" s="274">
        <v>-11609</v>
      </c>
      <c r="E8" s="274">
        <f t="shared" si="0"/>
        <v>0</v>
      </c>
      <c r="F8" s="565"/>
      <c r="G8" s="250">
        <f t="shared" si="1"/>
        <v>0</v>
      </c>
      <c r="I8" s="37"/>
    </row>
    <row r="9" spans="1:9" ht="16.5">
      <c r="A9" s="85"/>
      <c r="B9" s="273" t="s">
        <v>488</v>
      </c>
      <c r="C9" s="214">
        <v>950</v>
      </c>
      <c r="D9" s="274"/>
      <c r="E9" s="274">
        <f t="shared" si="0"/>
        <v>950</v>
      </c>
      <c r="F9" s="565"/>
      <c r="G9" s="250">
        <f t="shared" si="1"/>
        <v>950</v>
      </c>
      <c r="I9" s="37"/>
    </row>
    <row r="10" spans="1:9" ht="16.5">
      <c r="A10" s="85"/>
      <c r="B10" s="108"/>
      <c r="C10" s="214"/>
      <c r="D10" s="274"/>
      <c r="E10" s="275">
        <f t="shared" si="0"/>
        <v>0</v>
      </c>
      <c r="F10" s="565"/>
      <c r="G10" s="250">
        <f t="shared" si="1"/>
        <v>0</v>
      </c>
      <c r="I10" s="37"/>
    </row>
    <row r="11" spans="1:9" ht="16.5">
      <c r="A11" s="85">
        <v>3</v>
      </c>
      <c r="B11" s="389" t="s">
        <v>415</v>
      </c>
      <c r="C11" s="213">
        <f>SUM(C12:C12)</f>
        <v>2926</v>
      </c>
      <c r="D11" s="213">
        <f>SUM(D12:D12)</f>
        <v>0</v>
      </c>
      <c r="E11" s="275">
        <f t="shared" si="0"/>
        <v>2926</v>
      </c>
      <c r="F11" s="553">
        <f>SUM(F12:F12)</f>
        <v>0</v>
      </c>
      <c r="G11" s="118">
        <f t="shared" si="1"/>
        <v>2926</v>
      </c>
      <c r="I11" s="37"/>
    </row>
    <row r="12" spans="1:9" ht="33">
      <c r="A12" s="85"/>
      <c r="B12" s="273" t="s">
        <v>414</v>
      </c>
      <c r="C12" s="274">
        <v>2926</v>
      </c>
      <c r="D12" s="274"/>
      <c r="E12" s="274">
        <f t="shared" si="0"/>
        <v>2926</v>
      </c>
      <c r="F12" s="565"/>
      <c r="G12" s="250">
        <f t="shared" si="1"/>
        <v>2926</v>
      </c>
      <c r="I12" s="37"/>
    </row>
    <row r="13" spans="1:9" ht="16.5">
      <c r="A13" s="85"/>
      <c r="B13" s="108"/>
      <c r="C13" s="216"/>
      <c r="D13" s="216"/>
      <c r="E13" s="584">
        <f t="shared" si="0"/>
        <v>0</v>
      </c>
      <c r="F13" s="214"/>
      <c r="G13" s="250">
        <f t="shared" si="1"/>
        <v>0</v>
      </c>
      <c r="I13" s="37"/>
    </row>
    <row r="14" spans="1:9" ht="16.5">
      <c r="A14" s="85">
        <v>4</v>
      </c>
      <c r="B14" s="107" t="s">
        <v>232</v>
      </c>
      <c r="C14" s="213">
        <f>SUM(C15:C18)</f>
        <v>4900</v>
      </c>
      <c r="D14" s="213">
        <f>SUM(D15:D18)</f>
        <v>0</v>
      </c>
      <c r="E14" s="275">
        <f t="shared" si="0"/>
        <v>4900</v>
      </c>
      <c r="F14" s="214"/>
      <c r="G14" s="118">
        <f t="shared" si="1"/>
        <v>4900</v>
      </c>
      <c r="I14" s="37"/>
    </row>
    <row r="15" spans="1:9" ht="16.5">
      <c r="A15" s="85"/>
      <c r="B15" s="273" t="s">
        <v>416</v>
      </c>
      <c r="C15" s="214">
        <v>400</v>
      </c>
      <c r="D15" s="214"/>
      <c r="E15" s="274">
        <f t="shared" si="0"/>
        <v>400</v>
      </c>
      <c r="F15" s="214"/>
      <c r="G15" s="250">
        <f t="shared" si="1"/>
        <v>400</v>
      </c>
      <c r="I15" s="37"/>
    </row>
    <row r="16" spans="1:9" ht="33">
      <c r="A16" s="85"/>
      <c r="B16" s="273" t="s">
        <v>417</v>
      </c>
      <c r="C16" s="214">
        <v>1800</v>
      </c>
      <c r="D16" s="214"/>
      <c r="E16" s="274">
        <f t="shared" si="0"/>
        <v>1800</v>
      </c>
      <c r="F16" s="214"/>
      <c r="G16" s="250">
        <f t="shared" si="1"/>
        <v>1800</v>
      </c>
      <c r="I16" s="37"/>
    </row>
    <row r="17" spans="1:9" ht="16.5">
      <c r="A17" s="85"/>
      <c r="B17" s="273" t="s">
        <v>433</v>
      </c>
      <c r="C17" s="214">
        <v>1600</v>
      </c>
      <c r="D17" s="214"/>
      <c r="E17" s="274">
        <f t="shared" si="0"/>
        <v>1600</v>
      </c>
      <c r="F17" s="214"/>
      <c r="G17" s="250">
        <f t="shared" si="1"/>
        <v>1600</v>
      </c>
      <c r="I17" s="37"/>
    </row>
    <row r="18" spans="1:9" ht="33">
      <c r="A18" s="85"/>
      <c r="B18" s="273" t="s">
        <v>418</v>
      </c>
      <c r="C18" s="214">
        <v>1100</v>
      </c>
      <c r="D18" s="214"/>
      <c r="E18" s="274">
        <f t="shared" si="0"/>
        <v>1100</v>
      </c>
      <c r="F18" s="214"/>
      <c r="G18" s="250">
        <f t="shared" si="1"/>
        <v>1100</v>
      </c>
      <c r="I18" s="37"/>
    </row>
    <row r="19" spans="1:9" ht="16.5">
      <c r="A19" s="85"/>
      <c r="B19" s="273"/>
      <c r="C19" s="214"/>
      <c r="D19" s="214"/>
      <c r="E19" s="274">
        <f t="shared" si="0"/>
        <v>0</v>
      </c>
      <c r="F19" s="214"/>
      <c r="G19" s="250">
        <f t="shared" si="1"/>
        <v>0</v>
      </c>
      <c r="I19" s="37"/>
    </row>
    <row r="20" spans="1:9" ht="16.5">
      <c r="A20" s="85">
        <v>5</v>
      </c>
      <c r="B20" s="87" t="s">
        <v>210</v>
      </c>
      <c r="C20" s="213">
        <f>SUM(C21)</f>
        <v>100</v>
      </c>
      <c r="D20" s="213">
        <f>SUM(D21)</f>
        <v>-100</v>
      </c>
      <c r="E20" s="275">
        <f t="shared" si="0"/>
        <v>0</v>
      </c>
      <c r="F20" s="213"/>
      <c r="G20" s="118">
        <f t="shared" si="1"/>
        <v>0</v>
      </c>
      <c r="I20" s="37"/>
    </row>
    <row r="21" spans="1:9" ht="16.5">
      <c r="A21" s="85"/>
      <c r="B21" s="273" t="s">
        <v>638</v>
      </c>
      <c r="C21" s="214">
        <v>100</v>
      </c>
      <c r="D21" s="214">
        <v>-100</v>
      </c>
      <c r="E21" s="274">
        <f t="shared" si="0"/>
        <v>0</v>
      </c>
      <c r="F21" s="214"/>
      <c r="G21" s="250">
        <f t="shared" si="1"/>
        <v>0</v>
      </c>
      <c r="I21" s="37"/>
    </row>
    <row r="22" spans="1:9" ht="16.5">
      <c r="A22" s="85"/>
      <c r="B22" s="249"/>
      <c r="C22" s="214"/>
      <c r="D22" s="214"/>
      <c r="E22" s="274">
        <f t="shared" si="0"/>
        <v>0</v>
      </c>
      <c r="F22" s="214"/>
      <c r="G22" s="250">
        <f t="shared" si="1"/>
        <v>0</v>
      </c>
      <c r="I22" s="37"/>
    </row>
    <row r="23" spans="1:9" ht="16.5">
      <c r="A23" s="421">
        <v>6</v>
      </c>
      <c r="B23" s="107" t="s">
        <v>432</v>
      </c>
      <c r="C23" s="213">
        <f>SUM(C24:C26)</f>
        <v>5500</v>
      </c>
      <c r="D23" s="213">
        <f>SUM(D24:D26)</f>
        <v>0</v>
      </c>
      <c r="E23" s="275">
        <f t="shared" si="0"/>
        <v>5500</v>
      </c>
      <c r="F23" s="217">
        <f>SUM(F24:F26)</f>
        <v>0</v>
      </c>
      <c r="G23" s="118">
        <f t="shared" si="1"/>
        <v>5500</v>
      </c>
      <c r="I23" s="37"/>
    </row>
    <row r="24" spans="1:9" ht="16.5">
      <c r="A24" s="85"/>
      <c r="B24" s="108" t="s">
        <v>419</v>
      </c>
      <c r="C24" s="214">
        <v>5000</v>
      </c>
      <c r="D24" s="274"/>
      <c r="E24" s="274">
        <f t="shared" si="0"/>
        <v>5000</v>
      </c>
      <c r="F24" s="30"/>
      <c r="G24" s="250">
        <f t="shared" si="1"/>
        <v>5000</v>
      </c>
      <c r="I24" s="37"/>
    </row>
    <row r="25" spans="1:9" ht="16.5">
      <c r="A25" s="85"/>
      <c r="B25" s="108" t="s">
        <v>326</v>
      </c>
      <c r="C25" s="214">
        <v>500</v>
      </c>
      <c r="D25" s="274"/>
      <c r="E25" s="274">
        <f t="shared" si="0"/>
        <v>500</v>
      </c>
      <c r="F25" s="30"/>
      <c r="G25" s="250">
        <f t="shared" si="1"/>
        <v>500</v>
      </c>
      <c r="I25" s="37"/>
    </row>
    <row r="26" spans="1:9" ht="17.25" customHeight="1">
      <c r="A26" s="85"/>
      <c r="B26" s="249"/>
      <c r="C26" s="342"/>
      <c r="D26" s="566"/>
      <c r="E26" s="274">
        <f t="shared" si="0"/>
        <v>0</v>
      </c>
      <c r="F26" s="222"/>
      <c r="G26" s="250">
        <f t="shared" si="1"/>
        <v>0</v>
      </c>
      <c r="I26" s="37"/>
    </row>
    <row r="27" spans="1:9" ht="16.5">
      <c r="A27" s="85"/>
      <c r="B27" s="95" t="s">
        <v>24</v>
      </c>
      <c r="C27" s="343">
        <f>SUM(C4+C7+C11+C14+C23+C20)</f>
        <v>33755</v>
      </c>
      <c r="D27" s="343">
        <f>SUM(D4+D7+D11+D14+D23+D20)</f>
        <v>-11709</v>
      </c>
      <c r="E27" s="343">
        <f>SUM(E4+E7+E11+E14+E23+E20)</f>
        <v>22046</v>
      </c>
      <c r="F27" s="343">
        <f>SUM(F4+F7+F11+F14+F23+F20)</f>
        <v>0</v>
      </c>
      <c r="G27" s="638">
        <f>SUM(G4+G7+G11+G14+G23+G20)</f>
        <v>22046</v>
      </c>
      <c r="I27" s="37"/>
    </row>
    <row r="28" spans="1:9" ht="16.5">
      <c r="A28" s="85"/>
      <c r="B28" s="95"/>
      <c r="C28" s="230"/>
      <c r="D28" s="375"/>
      <c r="E28" s="275">
        <f t="shared" si="0"/>
        <v>0</v>
      </c>
      <c r="F28" s="222"/>
      <c r="G28" s="250">
        <f t="shared" si="1"/>
        <v>0</v>
      </c>
      <c r="I28" s="37"/>
    </row>
    <row r="29" spans="1:9" ht="16.5">
      <c r="A29" s="844" t="s">
        <v>54</v>
      </c>
      <c r="B29" s="847"/>
      <c r="C29" s="230"/>
      <c r="D29" s="375"/>
      <c r="E29" s="275">
        <f t="shared" si="0"/>
        <v>0</v>
      </c>
      <c r="F29" s="222"/>
      <c r="G29" s="250">
        <f t="shared" si="1"/>
        <v>0</v>
      </c>
      <c r="I29" s="37"/>
    </row>
    <row r="30" spans="1:9" ht="16.5">
      <c r="A30" s="85"/>
      <c r="B30" s="122"/>
      <c r="C30" s="230"/>
      <c r="D30" s="375"/>
      <c r="E30" s="275">
        <f t="shared" si="0"/>
        <v>0</v>
      </c>
      <c r="F30" s="222"/>
      <c r="G30" s="250">
        <f t="shared" si="1"/>
        <v>0</v>
      </c>
      <c r="I30" s="37"/>
    </row>
    <row r="31" spans="1:9" ht="16.5">
      <c r="A31" s="85"/>
      <c r="B31" s="95" t="s">
        <v>24</v>
      </c>
      <c r="C31" s="230">
        <v>0</v>
      </c>
      <c r="D31" s="230">
        <v>0</v>
      </c>
      <c r="E31" s="230">
        <v>0</v>
      </c>
      <c r="F31" s="230">
        <v>0</v>
      </c>
      <c r="G31" s="567">
        <v>0</v>
      </c>
      <c r="I31" s="37"/>
    </row>
    <row r="32" spans="1:7" ht="16.5">
      <c r="A32" s="85"/>
      <c r="B32" s="111"/>
      <c r="C32" s="230"/>
      <c r="D32" s="375"/>
      <c r="E32" s="275">
        <f t="shared" si="0"/>
        <v>0</v>
      </c>
      <c r="F32" s="222"/>
      <c r="G32" s="293"/>
    </row>
    <row r="33" spans="1:7" ht="17.25" thickBot="1">
      <c r="A33" s="94"/>
      <c r="B33" s="106" t="s">
        <v>52</v>
      </c>
      <c r="C33" s="344">
        <f>SUM(C29+C27)</f>
        <v>33755</v>
      </c>
      <c r="D33" s="344">
        <f>SUM(D29+D27)</f>
        <v>-11709</v>
      </c>
      <c r="E33" s="568">
        <f t="shared" si="0"/>
        <v>22046</v>
      </c>
      <c r="F33" s="344">
        <f>SUM(F29+F27)</f>
        <v>0</v>
      </c>
      <c r="G33" s="345">
        <f>SUM(G29+G27)</f>
        <v>22046</v>
      </c>
    </row>
  </sheetData>
  <sheetProtection/>
  <mergeCells count="2">
    <mergeCell ref="A2:B2"/>
    <mergeCell ref="A29:B29"/>
  </mergeCells>
  <printOptions/>
  <pageMargins left="0.2755905511811024" right="0.2755905511811024" top="1.220472440944882" bottom="0.7480314960629921" header="0.31496062992125984" footer="0.31496062992125984"/>
  <pageSetup horizontalDpi="600" verticalDpi="600" orientation="portrait" paperSize="9" scale="75" r:id="rId1"/>
  <headerFooter>
    <oddHeader>&amp;C&amp;"Book Antiqua,Félkövér"&amp;11Keszthely Város Önkormányzata
egyéb felhalmozási célú kiadásai ÁHT-n kívülre&amp;R&amp;"Book Antiqua,Félkövér"14. melléklet
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P56"/>
  <sheetViews>
    <sheetView zoomScalePageLayoutView="0" workbookViewId="0" topLeftCell="A19">
      <selection activeCell="Q47" sqref="Q46:Q47"/>
    </sheetView>
  </sheetViews>
  <sheetFormatPr defaultColWidth="9.140625" defaultRowHeight="12.75"/>
  <cols>
    <col min="1" max="1" width="28.421875" style="423" customWidth="1"/>
    <col min="2" max="6" width="8.7109375" style="424" customWidth="1"/>
    <col min="7" max="7" width="8.00390625" style="424" bestFit="1" customWidth="1"/>
    <col min="8" max="8" width="7.00390625" style="424" bestFit="1" customWidth="1"/>
    <col min="9" max="9" width="9.7109375" style="424" customWidth="1"/>
    <col min="10" max="10" width="11.421875" style="424" bestFit="1" customWidth="1"/>
    <col min="11" max="11" width="8.7109375" style="424" customWidth="1"/>
    <col min="12" max="13" width="9.7109375" style="424" customWidth="1"/>
    <col min="14" max="14" width="9.7109375" style="425" customWidth="1"/>
    <col min="15" max="16384" width="9.140625" style="424" customWidth="1"/>
  </cols>
  <sheetData>
    <row r="1" ht="12.75" thickBot="1"/>
    <row r="2" spans="1:16" s="429" customFormat="1" ht="16.5" customHeight="1" thickBot="1">
      <c r="A2" s="426" t="s">
        <v>15</v>
      </c>
      <c r="B2" s="427" t="s">
        <v>293</v>
      </c>
      <c r="C2" s="427" t="s">
        <v>294</v>
      </c>
      <c r="D2" s="427" t="s">
        <v>295</v>
      </c>
      <c r="E2" s="427" t="s">
        <v>296</v>
      </c>
      <c r="F2" s="427" t="s">
        <v>297</v>
      </c>
      <c r="G2" s="427" t="s">
        <v>298</v>
      </c>
      <c r="H2" s="427" t="s">
        <v>299</v>
      </c>
      <c r="I2" s="427" t="s">
        <v>300</v>
      </c>
      <c r="J2" s="427" t="s">
        <v>301</v>
      </c>
      <c r="K2" s="427" t="s">
        <v>302</v>
      </c>
      <c r="L2" s="427" t="s">
        <v>303</v>
      </c>
      <c r="M2" s="427" t="s">
        <v>304</v>
      </c>
      <c r="N2" s="428" t="s">
        <v>1</v>
      </c>
      <c r="O2" s="353"/>
      <c r="P2" s="353"/>
    </row>
    <row r="3" spans="1:16" s="429" customFormat="1" ht="15" customHeight="1" thickBot="1">
      <c r="A3" s="430" t="s">
        <v>305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8"/>
      <c r="O3" s="353"/>
      <c r="P3" s="353"/>
    </row>
    <row r="4" spans="1:16" ht="15">
      <c r="A4" s="431" t="s">
        <v>306</v>
      </c>
      <c r="B4" s="396">
        <v>63284</v>
      </c>
      <c r="C4" s="396">
        <v>63284</v>
      </c>
      <c r="D4" s="396">
        <v>63284</v>
      </c>
      <c r="E4" s="396">
        <v>63284</v>
      </c>
      <c r="F4" s="396">
        <v>63284</v>
      </c>
      <c r="G4" s="396">
        <v>48793</v>
      </c>
      <c r="H4" s="396">
        <v>63284</v>
      </c>
      <c r="I4" s="396">
        <v>63284</v>
      </c>
      <c r="J4" s="396">
        <v>76856</v>
      </c>
      <c r="K4" s="396">
        <v>63284</v>
      </c>
      <c r="L4" s="396">
        <v>63284</v>
      </c>
      <c r="M4" s="396">
        <v>63292</v>
      </c>
      <c r="N4" s="397">
        <f>SUM(B4:M4)</f>
        <v>758497</v>
      </c>
      <c r="O4" s="1"/>
      <c r="P4" s="1"/>
    </row>
    <row r="5" spans="1:16" ht="15">
      <c r="A5" s="569" t="s">
        <v>428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>
        <v>5586</v>
      </c>
      <c r="N5" s="397">
        <f aca="true" t="shared" si="0" ref="N5:N48">SUM(B5:M5)</f>
        <v>5586</v>
      </c>
      <c r="O5" s="1"/>
      <c r="P5" s="1"/>
    </row>
    <row r="6" spans="1:16" ht="15">
      <c r="A6" s="569" t="s">
        <v>429</v>
      </c>
      <c r="B6" s="396">
        <f>SUM(B4:B5)</f>
        <v>63284</v>
      </c>
      <c r="C6" s="396">
        <f aca="true" t="shared" si="1" ref="C6:M6">SUM(C4:C5)</f>
        <v>63284</v>
      </c>
      <c r="D6" s="396">
        <f t="shared" si="1"/>
        <v>63284</v>
      </c>
      <c r="E6" s="396">
        <f t="shared" si="1"/>
        <v>63284</v>
      </c>
      <c r="F6" s="396">
        <f t="shared" si="1"/>
        <v>63284</v>
      </c>
      <c r="G6" s="396">
        <f t="shared" si="1"/>
        <v>48793</v>
      </c>
      <c r="H6" s="396">
        <f t="shared" si="1"/>
        <v>63284</v>
      </c>
      <c r="I6" s="396">
        <f t="shared" si="1"/>
        <v>63284</v>
      </c>
      <c r="J6" s="396">
        <f t="shared" si="1"/>
        <v>76856</v>
      </c>
      <c r="K6" s="396">
        <f t="shared" si="1"/>
        <v>63284</v>
      </c>
      <c r="L6" s="396">
        <f t="shared" si="1"/>
        <v>63284</v>
      </c>
      <c r="M6" s="396">
        <f t="shared" si="1"/>
        <v>68878</v>
      </c>
      <c r="N6" s="397">
        <f t="shared" si="0"/>
        <v>764083</v>
      </c>
      <c r="O6" s="1"/>
      <c r="P6" s="1"/>
    </row>
    <row r="7" spans="1:16" ht="27.75">
      <c r="A7" s="431" t="s">
        <v>307</v>
      </c>
      <c r="B7" s="396">
        <v>102176</v>
      </c>
      <c r="C7" s="396">
        <v>102176</v>
      </c>
      <c r="D7" s="396">
        <v>102176</v>
      </c>
      <c r="E7" s="396">
        <v>102176</v>
      </c>
      <c r="F7" s="396">
        <v>102176</v>
      </c>
      <c r="G7" s="396">
        <v>159183</v>
      </c>
      <c r="H7" s="396">
        <v>102176</v>
      </c>
      <c r="I7" s="396">
        <v>102176</v>
      </c>
      <c r="J7" s="396">
        <v>176707</v>
      </c>
      <c r="K7" s="396">
        <v>102176</v>
      </c>
      <c r="L7" s="396">
        <v>102176</v>
      </c>
      <c r="M7" s="396">
        <v>102177</v>
      </c>
      <c r="N7" s="397">
        <f t="shared" si="0"/>
        <v>1357651</v>
      </c>
      <c r="O7" s="1"/>
      <c r="P7" s="1"/>
    </row>
    <row r="8" spans="1:16" ht="15">
      <c r="A8" s="569" t="s">
        <v>428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>
        <v>90709</v>
      </c>
      <c r="N8" s="397">
        <f t="shared" si="0"/>
        <v>90709</v>
      </c>
      <c r="O8" s="1"/>
      <c r="P8" s="1"/>
    </row>
    <row r="9" spans="1:16" ht="15">
      <c r="A9" s="569" t="s">
        <v>429</v>
      </c>
      <c r="B9" s="396">
        <f>SUM(B7:B8)</f>
        <v>102176</v>
      </c>
      <c r="C9" s="396">
        <f aca="true" t="shared" si="2" ref="C9:M9">SUM(C7:C8)</f>
        <v>102176</v>
      </c>
      <c r="D9" s="396">
        <f t="shared" si="2"/>
        <v>102176</v>
      </c>
      <c r="E9" s="396">
        <f t="shared" si="2"/>
        <v>102176</v>
      </c>
      <c r="F9" s="396">
        <f t="shared" si="2"/>
        <v>102176</v>
      </c>
      <c r="G9" s="396">
        <f t="shared" si="2"/>
        <v>159183</v>
      </c>
      <c r="H9" s="396">
        <f t="shared" si="2"/>
        <v>102176</v>
      </c>
      <c r="I9" s="396">
        <f t="shared" si="2"/>
        <v>102176</v>
      </c>
      <c r="J9" s="396">
        <f t="shared" si="2"/>
        <v>176707</v>
      </c>
      <c r="K9" s="396">
        <f t="shared" si="2"/>
        <v>102176</v>
      </c>
      <c r="L9" s="396">
        <f t="shared" si="2"/>
        <v>102176</v>
      </c>
      <c r="M9" s="396">
        <f t="shared" si="2"/>
        <v>192886</v>
      </c>
      <c r="N9" s="397">
        <f t="shared" si="0"/>
        <v>1448360</v>
      </c>
      <c r="O9" s="1"/>
      <c r="P9" s="1"/>
    </row>
    <row r="10" spans="1:16" ht="15">
      <c r="A10" s="431" t="s">
        <v>308</v>
      </c>
      <c r="B10" s="396">
        <v>10000</v>
      </c>
      <c r="C10" s="396">
        <v>10000</v>
      </c>
      <c r="D10" s="396">
        <v>450000</v>
      </c>
      <c r="E10" s="396">
        <v>10000</v>
      </c>
      <c r="F10" s="396">
        <v>100000</v>
      </c>
      <c r="G10" s="396">
        <v>15000</v>
      </c>
      <c r="H10" s="396">
        <v>30000</v>
      </c>
      <c r="I10" s="396">
        <v>30000</v>
      </c>
      <c r="J10" s="396">
        <v>450000</v>
      </c>
      <c r="K10" s="396">
        <v>100000</v>
      </c>
      <c r="L10" s="396">
        <v>10000</v>
      </c>
      <c r="M10" s="396">
        <v>100978</v>
      </c>
      <c r="N10" s="397">
        <f t="shared" si="0"/>
        <v>1315978</v>
      </c>
      <c r="O10" s="1"/>
      <c r="P10" s="1"/>
    </row>
    <row r="11" spans="1:16" ht="27.75">
      <c r="A11" s="431" t="s">
        <v>309</v>
      </c>
      <c r="B11" s="396">
        <v>21250</v>
      </c>
      <c r="C11" s="396">
        <v>23000</v>
      </c>
      <c r="D11" s="396">
        <v>21250</v>
      </c>
      <c r="E11" s="396">
        <v>21250</v>
      </c>
      <c r="F11" s="396">
        <v>21250</v>
      </c>
      <c r="G11" s="396">
        <v>18015</v>
      </c>
      <c r="H11" s="396">
        <v>23000</v>
      </c>
      <c r="I11" s="396">
        <v>21250</v>
      </c>
      <c r="J11" s="396">
        <v>320821</v>
      </c>
      <c r="K11" s="396">
        <v>21250</v>
      </c>
      <c r="L11" s="396">
        <v>109809</v>
      </c>
      <c r="M11" s="396">
        <v>21250</v>
      </c>
      <c r="N11" s="397">
        <f t="shared" si="0"/>
        <v>643395</v>
      </c>
      <c r="O11" s="1"/>
      <c r="P11" s="1"/>
    </row>
    <row r="12" spans="1:16" ht="15">
      <c r="A12" s="569" t="s">
        <v>428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>
        <v>48802</v>
      </c>
      <c r="N12" s="397">
        <f t="shared" si="0"/>
        <v>48802</v>
      </c>
      <c r="O12" s="1"/>
      <c r="P12" s="1"/>
    </row>
    <row r="13" spans="1:16" ht="15">
      <c r="A13" s="569" t="s">
        <v>429</v>
      </c>
      <c r="B13" s="396">
        <f>SUM(B11:B12)</f>
        <v>21250</v>
      </c>
      <c r="C13" s="396">
        <f aca="true" t="shared" si="3" ref="C13:M13">SUM(C11:C12)</f>
        <v>23000</v>
      </c>
      <c r="D13" s="396">
        <f t="shared" si="3"/>
        <v>21250</v>
      </c>
      <c r="E13" s="396">
        <f t="shared" si="3"/>
        <v>21250</v>
      </c>
      <c r="F13" s="396">
        <f t="shared" si="3"/>
        <v>21250</v>
      </c>
      <c r="G13" s="396">
        <f t="shared" si="3"/>
        <v>18015</v>
      </c>
      <c r="H13" s="396">
        <f t="shared" si="3"/>
        <v>23000</v>
      </c>
      <c r="I13" s="396">
        <f t="shared" si="3"/>
        <v>21250</v>
      </c>
      <c r="J13" s="396">
        <f t="shared" si="3"/>
        <v>320821</v>
      </c>
      <c r="K13" s="396">
        <f t="shared" si="3"/>
        <v>21250</v>
      </c>
      <c r="L13" s="396">
        <f t="shared" si="3"/>
        <v>109809</v>
      </c>
      <c r="M13" s="396">
        <f t="shared" si="3"/>
        <v>70052</v>
      </c>
      <c r="N13" s="397">
        <f t="shared" si="0"/>
        <v>692197</v>
      </c>
      <c r="O13" s="1"/>
      <c r="P13" s="1"/>
    </row>
    <row r="14" spans="1:16" ht="15">
      <c r="A14" s="431" t="s">
        <v>310</v>
      </c>
      <c r="B14" s="396"/>
      <c r="C14" s="396">
        <v>50000</v>
      </c>
      <c r="D14" s="396">
        <v>50000</v>
      </c>
      <c r="E14" s="396"/>
      <c r="F14" s="396">
        <v>100000</v>
      </c>
      <c r="G14" s="396"/>
      <c r="H14" s="396">
        <v>25000</v>
      </c>
      <c r="I14" s="396">
        <v>50000</v>
      </c>
      <c r="J14" s="396">
        <v>100000</v>
      </c>
      <c r="K14" s="396">
        <v>25000</v>
      </c>
      <c r="L14" s="396"/>
      <c r="M14" s="396">
        <v>70401</v>
      </c>
      <c r="N14" s="397">
        <f t="shared" si="0"/>
        <v>470401</v>
      </c>
      <c r="O14" s="1"/>
      <c r="P14" s="1"/>
    </row>
    <row r="15" spans="1:16" ht="15">
      <c r="A15" s="569" t="s">
        <v>428</v>
      </c>
      <c r="B15" s="396"/>
      <c r="C15" s="396"/>
      <c r="D15" s="396"/>
      <c r="E15" s="396"/>
      <c r="F15" s="396"/>
      <c r="G15" s="396"/>
      <c r="H15" s="396"/>
      <c r="I15" s="396"/>
      <c r="J15" s="396">
        <v>0</v>
      </c>
      <c r="K15" s="396"/>
      <c r="L15" s="396"/>
      <c r="M15" s="396">
        <v>-30854</v>
      </c>
      <c r="N15" s="397">
        <f t="shared" si="0"/>
        <v>-30854</v>
      </c>
      <c r="O15" s="1"/>
      <c r="P15" s="1"/>
    </row>
    <row r="16" spans="1:16" ht="15">
      <c r="A16" s="569" t="s">
        <v>429</v>
      </c>
      <c r="B16" s="396"/>
      <c r="C16" s="396">
        <f>SUM(C14:C15)</f>
        <v>50000</v>
      </c>
      <c r="D16" s="396">
        <f aca="true" t="shared" si="4" ref="D16:M16">SUM(D14:D15)</f>
        <v>50000</v>
      </c>
      <c r="E16" s="396">
        <f t="shared" si="4"/>
        <v>0</v>
      </c>
      <c r="F16" s="396">
        <f t="shared" si="4"/>
        <v>100000</v>
      </c>
      <c r="G16" s="396">
        <f t="shared" si="4"/>
        <v>0</v>
      </c>
      <c r="H16" s="396">
        <f t="shared" si="4"/>
        <v>25000</v>
      </c>
      <c r="I16" s="396">
        <f t="shared" si="4"/>
        <v>50000</v>
      </c>
      <c r="J16" s="396">
        <f t="shared" si="4"/>
        <v>100000</v>
      </c>
      <c r="K16" s="396">
        <f t="shared" si="4"/>
        <v>25000</v>
      </c>
      <c r="L16" s="396">
        <f t="shared" si="4"/>
        <v>0</v>
      </c>
      <c r="M16" s="396">
        <f t="shared" si="4"/>
        <v>39547</v>
      </c>
      <c r="N16" s="397">
        <f t="shared" si="0"/>
        <v>439547</v>
      </c>
      <c r="O16" s="1"/>
      <c r="P16" s="1"/>
    </row>
    <row r="17" spans="1:16" ht="15">
      <c r="A17" s="431" t="s">
        <v>311</v>
      </c>
      <c r="B17" s="396">
        <v>185</v>
      </c>
      <c r="C17" s="396"/>
      <c r="D17" s="396"/>
      <c r="E17" s="396">
        <v>185</v>
      </c>
      <c r="F17" s="396"/>
      <c r="G17" s="396"/>
      <c r="H17" s="396">
        <v>185</v>
      </c>
      <c r="I17" s="396"/>
      <c r="J17" s="396"/>
      <c r="K17" s="396">
        <v>185</v>
      </c>
      <c r="L17" s="396"/>
      <c r="M17" s="396"/>
      <c r="N17" s="397">
        <f t="shared" si="0"/>
        <v>740</v>
      </c>
      <c r="O17" s="1"/>
      <c r="P17" s="1"/>
    </row>
    <row r="18" spans="1:16" ht="15">
      <c r="A18" s="431" t="s">
        <v>312</v>
      </c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7">
        <f t="shared" si="0"/>
        <v>0</v>
      </c>
      <c r="O18" s="1"/>
      <c r="P18" s="1"/>
    </row>
    <row r="19" spans="1:16" ht="15.75" thickBot="1">
      <c r="A19" s="431" t="s">
        <v>313</v>
      </c>
      <c r="B19" s="396">
        <v>160622</v>
      </c>
      <c r="C19" s="396">
        <v>119694</v>
      </c>
      <c r="D19" s="396">
        <v>100000</v>
      </c>
      <c r="E19" s="396">
        <v>324694</v>
      </c>
      <c r="F19" s="396">
        <v>123694</v>
      </c>
      <c r="G19" s="396">
        <v>842498</v>
      </c>
      <c r="H19" s="396">
        <v>411134</v>
      </c>
      <c r="I19" s="396">
        <v>501762</v>
      </c>
      <c r="J19" s="396">
        <v>349246</v>
      </c>
      <c r="K19" s="396">
        <v>420000</v>
      </c>
      <c r="L19" s="396">
        <v>380000</v>
      </c>
      <c r="M19" s="396">
        <v>193828</v>
      </c>
      <c r="N19" s="397">
        <f t="shared" si="0"/>
        <v>3927172</v>
      </c>
      <c r="O19" s="1"/>
      <c r="P19" s="1"/>
    </row>
    <row r="20" spans="1:16" s="425" customFormat="1" ht="15" customHeight="1">
      <c r="A20" s="432" t="s">
        <v>314</v>
      </c>
      <c r="B20" s="399">
        <f>SUM(B4+B7+B10+B11+B14+B17+B18+B19)</f>
        <v>357517</v>
      </c>
      <c r="C20" s="399">
        <f aca="true" t="shared" si="5" ref="C20:N20">SUM(C4+C7+C10+C11+C14+C17+C18+C19)</f>
        <v>368154</v>
      </c>
      <c r="D20" s="399">
        <f t="shared" si="5"/>
        <v>786710</v>
      </c>
      <c r="E20" s="399">
        <f t="shared" si="5"/>
        <v>521589</v>
      </c>
      <c r="F20" s="399">
        <f t="shared" si="5"/>
        <v>510404</v>
      </c>
      <c r="G20" s="399">
        <f t="shared" si="5"/>
        <v>1083489</v>
      </c>
      <c r="H20" s="399">
        <f t="shared" si="5"/>
        <v>654779</v>
      </c>
      <c r="I20" s="399">
        <f t="shared" si="5"/>
        <v>768472</v>
      </c>
      <c r="J20" s="399">
        <f t="shared" si="5"/>
        <v>1473630</v>
      </c>
      <c r="K20" s="399">
        <f t="shared" si="5"/>
        <v>731895</v>
      </c>
      <c r="L20" s="399">
        <f t="shared" si="5"/>
        <v>665269</v>
      </c>
      <c r="M20" s="399">
        <f t="shared" si="5"/>
        <v>551926</v>
      </c>
      <c r="N20" s="400">
        <f t="shared" si="5"/>
        <v>8473834</v>
      </c>
      <c r="O20" s="2"/>
      <c r="P20" s="2"/>
    </row>
    <row r="21" spans="1:16" s="425" customFormat="1" ht="15" customHeight="1">
      <c r="A21" s="181" t="s">
        <v>428</v>
      </c>
      <c r="B21" s="512">
        <f>SUM(B5+B8+B12+B15)</f>
        <v>0</v>
      </c>
      <c r="C21" s="512">
        <f aca="true" t="shared" si="6" ref="C21:N21">SUM(C5+C8+C12+C15)</f>
        <v>0</v>
      </c>
      <c r="D21" s="512">
        <f t="shared" si="6"/>
        <v>0</v>
      </c>
      <c r="E21" s="512">
        <f t="shared" si="6"/>
        <v>0</v>
      </c>
      <c r="F21" s="512">
        <f t="shared" si="6"/>
        <v>0</v>
      </c>
      <c r="G21" s="512">
        <f t="shared" si="6"/>
        <v>0</v>
      </c>
      <c r="H21" s="512">
        <f t="shared" si="6"/>
        <v>0</v>
      </c>
      <c r="I21" s="512">
        <f t="shared" si="6"/>
        <v>0</v>
      </c>
      <c r="J21" s="512">
        <f t="shared" si="6"/>
        <v>0</v>
      </c>
      <c r="K21" s="512">
        <f t="shared" si="6"/>
        <v>0</v>
      </c>
      <c r="L21" s="512">
        <f t="shared" si="6"/>
        <v>0</v>
      </c>
      <c r="M21" s="512">
        <f t="shared" si="6"/>
        <v>114243</v>
      </c>
      <c r="N21" s="397">
        <f t="shared" si="6"/>
        <v>114243</v>
      </c>
      <c r="O21" s="2"/>
      <c r="P21" s="2"/>
    </row>
    <row r="22" spans="1:16" s="425" customFormat="1" ht="15" customHeight="1" thickBot="1">
      <c r="A22" s="178" t="s">
        <v>429</v>
      </c>
      <c r="B22" s="572">
        <f>SUM(B20:B21)</f>
        <v>357517</v>
      </c>
      <c r="C22" s="572">
        <f aca="true" t="shared" si="7" ref="C22:N22">SUM(C20:C21)</f>
        <v>368154</v>
      </c>
      <c r="D22" s="572">
        <f t="shared" si="7"/>
        <v>786710</v>
      </c>
      <c r="E22" s="572">
        <f t="shared" si="7"/>
        <v>521589</v>
      </c>
      <c r="F22" s="572">
        <f t="shared" si="7"/>
        <v>510404</v>
      </c>
      <c r="G22" s="572">
        <f t="shared" si="7"/>
        <v>1083489</v>
      </c>
      <c r="H22" s="572">
        <f t="shared" si="7"/>
        <v>654779</v>
      </c>
      <c r="I22" s="572">
        <f t="shared" si="7"/>
        <v>768472</v>
      </c>
      <c r="J22" s="572">
        <f t="shared" si="7"/>
        <v>1473630</v>
      </c>
      <c r="K22" s="572">
        <f t="shared" si="7"/>
        <v>731895</v>
      </c>
      <c r="L22" s="572">
        <f t="shared" si="7"/>
        <v>665269</v>
      </c>
      <c r="M22" s="572">
        <f t="shared" si="7"/>
        <v>666169</v>
      </c>
      <c r="N22" s="571">
        <f t="shared" si="7"/>
        <v>8588077</v>
      </c>
      <c r="O22" s="2"/>
      <c r="P22" s="2"/>
    </row>
    <row r="23" spans="1:16" s="425" customFormat="1" ht="15">
      <c r="A23" s="432"/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400"/>
      <c r="O23" s="2"/>
      <c r="P23" s="2"/>
    </row>
    <row r="24" spans="1:16" ht="15">
      <c r="A24" s="431" t="s">
        <v>315</v>
      </c>
      <c r="B24" s="396">
        <v>129676</v>
      </c>
      <c r="C24" s="396">
        <v>129676</v>
      </c>
      <c r="D24" s="396">
        <v>129676</v>
      </c>
      <c r="E24" s="396">
        <v>129676</v>
      </c>
      <c r="F24" s="396">
        <v>129676</v>
      </c>
      <c r="G24" s="396">
        <v>206094</v>
      </c>
      <c r="H24" s="396">
        <v>129676</v>
      </c>
      <c r="I24" s="396">
        <v>129676</v>
      </c>
      <c r="J24" s="396">
        <v>149487</v>
      </c>
      <c r="K24" s="396">
        <v>129676</v>
      </c>
      <c r="L24" s="396">
        <v>129676</v>
      </c>
      <c r="M24" s="396">
        <v>129677</v>
      </c>
      <c r="N24" s="397">
        <f t="shared" si="0"/>
        <v>1652342</v>
      </c>
      <c r="O24" s="1"/>
      <c r="P24" s="1"/>
    </row>
    <row r="25" spans="1:16" ht="15">
      <c r="A25" s="569" t="s">
        <v>428</v>
      </c>
      <c r="B25" s="396"/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>
        <v>19443</v>
      </c>
      <c r="N25" s="397">
        <f t="shared" si="0"/>
        <v>19443</v>
      </c>
      <c r="O25" s="1"/>
      <c r="P25" s="1"/>
    </row>
    <row r="26" spans="1:16" ht="15">
      <c r="A26" s="569" t="s">
        <v>429</v>
      </c>
      <c r="B26" s="396">
        <f>SUM(B24:B25)</f>
        <v>129676</v>
      </c>
      <c r="C26" s="396">
        <f aca="true" t="shared" si="8" ref="C26:M26">SUM(C24:C25)</f>
        <v>129676</v>
      </c>
      <c r="D26" s="396">
        <f t="shared" si="8"/>
        <v>129676</v>
      </c>
      <c r="E26" s="396">
        <f t="shared" si="8"/>
        <v>129676</v>
      </c>
      <c r="F26" s="396">
        <f t="shared" si="8"/>
        <v>129676</v>
      </c>
      <c r="G26" s="396">
        <f t="shared" si="8"/>
        <v>206094</v>
      </c>
      <c r="H26" s="396">
        <f t="shared" si="8"/>
        <v>129676</v>
      </c>
      <c r="I26" s="396">
        <f t="shared" si="8"/>
        <v>129676</v>
      </c>
      <c r="J26" s="396">
        <f t="shared" si="8"/>
        <v>149487</v>
      </c>
      <c r="K26" s="396">
        <f t="shared" si="8"/>
        <v>129676</v>
      </c>
      <c r="L26" s="396">
        <f t="shared" si="8"/>
        <v>129676</v>
      </c>
      <c r="M26" s="396">
        <f t="shared" si="8"/>
        <v>149120</v>
      </c>
      <c r="N26" s="397">
        <f t="shared" si="0"/>
        <v>1671785</v>
      </c>
      <c r="O26" s="1"/>
      <c r="P26" s="1"/>
    </row>
    <row r="27" spans="1:16" ht="15">
      <c r="A27" s="431" t="s">
        <v>316</v>
      </c>
      <c r="B27" s="396">
        <v>27380</v>
      </c>
      <c r="C27" s="396">
        <v>27380</v>
      </c>
      <c r="D27" s="396">
        <v>27381</v>
      </c>
      <c r="E27" s="396">
        <v>27381</v>
      </c>
      <c r="F27" s="396">
        <v>27380</v>
      </c>
      <c r="G27" s="396">
        <v>40213</v>
      </c>
      <c r="H27" s="396">
        <v>27380</v>
      </c>
      <c r="I27" s="396">
        <v>27380</v>
      </c>
      <c r="J27" s="396">
        <v>30917</v>
      </c>
      <c r="K27" s="396">
        <v>27380</v>
      </c>
      <c r="L27" s="396">
        <v>27380</v>
      </c>
      <c r="M27" s="396">
        <v>27385</v>
      </c>
      <c r="N27" s="397">
        <f t="shared" si="0"/>
        <v>344937</v>
      </c>
      <c r="O27" s="77"/>
      <c r="P27" s="1"/>
    </row>
    <row r="28" spans="1:16" ht="15">
      <c r="A28" s="569" t="s">
        <v>428</v>
      </c>
      <c r="B28" s="396"/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396">
        <v>1731</v>
      </c>
      <c r="N28" s="397">
        <f t="shared" si="0"/>
        <v>1731</v>
      </c>
      <c r="O28" s="77"/>
      <c r="P28" s="1"/>
    </row>
    <row r="29" spans="1:16" ht="15">
      <c r="A29" s="569" t="s">
        <v>429</v>
      </c>
      <c r="B29" s="396">
        <f>SUM(B27:B28)</f>
        <v>27380</v>
      </c>
      <c r="C29" s="396">
        <f aca="true" t="shared" si="9" ref="C29:M29">SUM(C27:C28)</f>
        <v>27380</v>
      </c>
      <c r="D29" s="396">
        <f t="shared" si="9"/>
        <v>27381</v>
      </c>
      <c r="E29" s="396">
        <f t="shared" si="9"/>
        <v>27381</v>
      </c>
      <c r="F29" s="396">
        <f t="shared" si="9"/>
        <v>27380</v>
      </c>
      <c r="G29" s="396">
        <f t="shared" si="9"/>
        <v>40213</v>
      </c>
      <c r="H29" s="396">
        <f t="shared" si="9"/>
        <v>27380</v>
      </c>
      <c r="I29" s="396">
        <f t="shared" si="9"/>
        <v>27380</v>
      </c>
      <c r="J29" s="396">
        <f t="shared" si="9"/>
        <v>30917</v>
      </c>
      <c r="K29" s="396">
        <f t="shared" si="9"/>
        <v>27380</v>
      </c>
      <c r="L29" s="396">
        <f t="shared" si="9"/>
        <v>27380</v>
      </c>
      <c r="M29" s="396">
        <f t="shared" si="9"/>
        <v>29116</v>
      </c>
      <c r="N29" s="397">
        <f t="shared" si="0"/>
        <v>346668</v>
      </c>
      <c r="O29" s="77"/>
      <c r="P29" s="1"/>
    </row>
    <row r="30" spans="1:16" ht="15">
      <c r="A30" s="431" t="s">
        <v>317</v>
      </c>
      <c r="B30" s="396">
        <v>134131</v>
      </c>
      <c r="C30" s="396">
        <v>134131</v>
      </c>
      <c r="D30" s="396">
        <v>136147</v>
      </c>
      <c r="E30" s="396">
        <v>134131</v>
      </c>
      <c r="F30" s="396">
        <v>134131</v>
      </c>
      <c r="G30" s="396">
        <v>170872</v>
      </c>
      <c r="H30" s="396">
        <v>143253</v>
      </c>
      <c r="I30" s="396">
        <v>134131</v>
      </c>
      <c r="J30" s="396">
        <v>389393</v>
      </c>
      <c r="K30" s="396">
        <v>134131</v>
      </c>
      <c r="L30" s="396">
        <v>134131</v>
      </c>
      <c r="M30" s="396">
        <v>134131</v>
      </c>
      <c r="N30" s="397">
        <f t="shared" si="0"/>
        <v>1912713</v>
      </c>
      <c r="O30" s="1"/>
      <c r="P30" s="1"/>
    </row>
    <row r="31" spans="1:16" ht="15">
      <c r="A31" s="569" t="s">
        <v>428</v>
      </c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>
        <v>48312</v>
      </c>
      <c r="N31" s="397">
        <f t="shared" si="0"/>
        <v>48312</v>
      </c>
      <c r="O31" s="1"/>
      <c r="P31" s="1"/>
    </row>
    <row r="32" spans="1:16" ht="15">
      <c r="A32" s="569" t="s">
        <v>429</v>
      </c>
      <c r="B32" s="396">
        <f>SUM(B30:B31)</f>
        <v>134131</v>
      </c>
      <c r="C32" s="396">
        <f aca="true" t="shared" si="10" ref="C32:M32">SUM(C30:C31)</f>
        <v>134131</v>
      </c>
      <c r="D32" s="396">
        <f t="shared" si="10"/>
        <v>136147</v>
      </c>
      <c r="E32" s="396">
        <f t="shared" si="10"/>
        <v>134131</v>
      </c>
      <c r="F32" s="396">
        <f t="shared" si="10"/>
        <v>134131</v>
      </c>
      <c r="G32" s="396">
        <f t="shared" si="10"/>
        <v>170872</v>
      </c>
      <c r="H32" s="396">
        <f t="shared" si="10"/>
        <v>143253</v>
      </c>
      <c r="I32" s="396">
        <f t="shared" si="10"/>
        <v>134131</v>
      </c>
      <c r="J32" s="396">
        <f t="shared" si="10"/>
        <v>389393</v>
      </c>
      <c r="K32" s="396">
        <f t="shared" si="10"/>
        <v>134131</v>
      </c>
      <c r="L32" s="396">
        <f t="shared" si="10"/>
        <v>134131</v>
      </c>
      <c r="M32" s="396">
        <f t="shared" si="10"/>
        <v>182443</v>
      </c>
      <c r="N32" s="397">
        <f t="shared" si="0"/>
        <v>1961025</v>
      </c>
      <c r="O32" s="1"/>
      <c r="P32" s="1"/>
    </row>
    <row r="33" spans="1:16" ht="27.75">
      <c r="A33" s="431" t="s">
        <v>318</v>
      </c>
      <c r="B33" s="396">
        <v>48418</v>
      </c>
      <c r="C33" s="396">
        <v>40000</v>
      </c>
      <c r="D33" s="396">
        <v>35368</v>
      </c>
      <c r="E33" s="396">
        <v>20000</v>
      </c>
      <c r="F33" s="396">
        <v>34000</v>
      </c>
      <c r="G33" s="396">
        <v>16114</v>
      </c>
      <c r="H33" s="396">
        <v>45278</v>
      </c>
      <c r="I33" s="396">
        <v>36049</v>
      </c>
      <c r="J33" s="396">
        <v>27731</v>
      </c>
      <c r="K33" s="396">
        <v>9750</v>
      </c>
      <c r="L33" s="396">
        <v>21147</v>
      </c>
      <c r="M33" s="396">
        <v>20000</v>
      </c>
      <c r="N33" s="397">
        <f t="shared" si="0"/>
        <v>353855</v>
      </c>
      <c r="O33" s="1"/>
      <c r="P33" s="1"/>
    </row>
    <row r="34" spans="1:16" ht="15">
      <c r="A34" s="569" t="s">
        <v>428</v>
      </c>
      <c r="B34" s="396"/>
      <c r="C34" s="396"/>
      <c r="D34" s="396"/>
      <c r="E34" s="396"/>
      <c r="F34" s="396"/>
      <c r="G34" s="396"/>
      <c r="H34" s="396"/>
      <c r="I34" s="396"/>
      <c r="J34" s="396"/>
      <c r="K34" s="396">
        <v>50000</v>
      </c>
      <c r="L34" s="396">
        <v>27906</v>
      </c>
      <c r="M34" s="396">
        <v>-9875</v>
      </c>
      <c r="N34" s="397">
        <f t="shared" si="0"/>
        <v>68031</v>
      </c>
      <c r="O34" s="1"/>
      <c r="P34" s="1"/>
    </row>
    <row r="35" spans="1:16" ht="15">
      <c r="A35" s="569" t="s">
        <v>429</v>
      </c>
      <c r="B35" s="396">
        <f>SUM(B33:B34)</f>
        <v>48418</v>
      </c>
      <c r="C35" s="396">
        <f aca="true" t="shared" si="11" ref="C35:M35">SUM(C33:C34)</f>
        <v>40000</v>
      </c>
      <c r="D35" s="396">
        <f t="shared" si="11"/>
        <v>35368</v>
      </c>
      <c r="E35" s="396">
        <f t="shared" si="11"/>
        <v>20000</v>
      </c>
      <c r="F35" s="396">
        <f t="shared" si="11"/>
        <v>34000</v>
      </c>
      <c r="G35" s="396">
        <f t="shared" si="11"/>
        <v>16114</v>
      </c>
      <c r="H35" s="396">
        <f t="shared" si="11"/>
        <v>45278</v>
      </c>
      <c r="I35" s="396">
        <f t="shared" si="11"/>
        <v>36049</v>
      </c>
      <c r="J35" s="396">
        <f t="shared" si="11"/>
        <v>27731</v>
      </c>
      <c r="K35" s="396">
        <f t="shared" si="11"/>
        <v>59750</v>
      </c>
      <c r="L35" s="396">
        <f t="shared" si="11"/>
        <v>49053</v>
      </c>
      <c r="M35" s="396">
        <f t="shared" si="11"/>
        <v>10125</v>
      </c>
      <c r="N35" s="397">
        <f t="shared" si="0"/>
        <v>421886</v>
      </c>
      <c r="O35" s="1"/>
      <c r="P35" s="1"/>
    </row>
    <row r="36" spans="1:16" ht="15">
      <c r="A36" s="431" t="s">
        <v>319</v>
      </c>
      <c r="B36" s="396">
        <v>2380</v>
      </c>
      <c r="C36" s="396">
        <v>2380</v>
      </c>
      <c r="D36" s="396">
        <v>365</v>
      </c>
      <c r="E36" s="396">
        <v>2381</v>
      </c>
      <c r="F36" s="396">
        <v>2380</v>
      </c>
      <c r="G36" s="396">
        <v>2381</v>
      </c>
      <c r="H36" s="396">
        <v>2380</v>
      </c>
      <c r="I36" s="396">
        <v>2381</v>
      </c>
      <c r="J36" s="396">
        <v>2400</v>
      </c>
      <c r="K36" s="396">
        <v>2381</v>
      </c>
      <c r="L36" s="396">
        <v>2380</v>
      </c>
      <c r="M36" s="396">
        <v>2381</v>
      </c>
      <c r="N36" s="397">
        <f t="shared" si="0"/>
        <v>26570</v>
      </c>
      <c r="O36" s="1"/>
      <c r="P36" s="1"/>
    </row>
    <row r="37" spans="1:16" ht="15">
      <c r="A37" s="569" t="s">
        <v>428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>
        <v>-2380</v>
      </c>
      <c r="M37" s="396">
        <v>-420</v>
      </c>
      <c r="N37" s="397">
        <f t="shared" si="0"/>
        <v>-2800</v>
      </c>
      <c r="O37" s="1"/>
      <c r="P37" s="1"/>
    </row>
    <row r="38" spans="1:15" ht="15">
      <c r="A38" s="569" t="s">
        <v>429</v>
      </c>
      <c r="B38" s="396">
        <f>SUM(B36:B37)</f>
        <v>2380</v>
      </c>
      <c r="C38" s="396">
        <f aca="true" t="shared" si="12" ref="C38:M38">SUM(C36:C37)</f>
        <v>2380</v>
      </c>
      <c r="D38" s="396">
        <f t="shared" si="12"/>
        <v>365</v>
      </c>
      <c r="E38" s="396">
        <f t="shared" si="12"/>
        <v>2381</v>
      </c>
      <c r="F38" s="396">
        <f t="shared" si="12"/>
        <v>2380</v>
      </c>
      <c r="G38" s="396">
        <f t="shared" si="12"/>
        <v>2381</v>
      </c>
      <c r="H38" s="396">
        <f t="shared" si="12"/>
        <v>2380</v>
      </c>
      <c r="I38" s="396">
        <f t="shared" si="12"/>
        <v>2381</v>
      </c>
      <c r="J38" s="396">
        <f t="shared" si="12"/>
        <v>2400</v>
      </c>
      <c r="K38" s="396">
        <f t="shared" si="12"/>
        <v>2381</v>
      </c>
      <c r="L38" s="396">
        <f t="shared" si="12"/>
        <v>0</v>
      </c>
      <c r="M38" s="396">
        <f t="shared" si="12"/>
        <v>1961</v>
      </c>
      <c r="N38" s="397">
        <f t="shared" si="0"/>
        <v>23770</v>
      </c>
      <c r="O38" s="1"/>
    </row>
    <row r="39" spans="1:15" ht="15">
      <c r="A39" s="431" t="s">
        <v>320</v>
      </c>
      <c r="B39" s="396">
        <v>15532</v>
      </c>
      <c r="C39" s="396"/>
      <c r="D39" s="396"/>
      <c r="E39" s="396">
        <v>150000</v>
      </c>
      <c r="F39" s="396"/>
      <c r="G39" s="396">
        <v>185317</v>
      </c>
      <c r="H39" s="396"/>
      <c r="I39" s="396">
        <v>62000</v>
      </c>
      <c r="J39" s="396">
        <v>104955</v>
      </c>
      <c r="K39" s="396">
        <v>55169</v>
      </c>
      <c r="L39" s="396"/>
      <c r="M39" s="396"/>
      <c r="N39" s="397">
        <f t="shared" si="0"/>
        <v>572973</v>
      </c>
      <c r="O39" s="1"/>
    </row>
    <row r="40" spans="1:15" ht="15">
      <c r="A40" s="569" t="s">
        <v>428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>
        <v>9184</v>
      </c>
      <c r="N40" s="397">
        <f t="shared" si="0"/>
        <v>9184</v>
      </c>
      <c r="O40" s="1"/>
    </row>
    <row r="41" spans="1:15" ht="15">
      <c r="A41" s="569" t="s">
        <v>429</v>
      </c>
      <c r="B41" s="396">
        <f>SUM(B39:B40)</f>
        <v>15532</v>
      </c>
      <c r="C41" s="396">
        <f aca="true" t="shared" si="13" ref="C41:M41">SUM(C39:C40)</f>
        <v>0</v>
      </c>
      <c r="D41" s="396">
        <f t="shared" si="13"/>
        <v>0</v>
      </c>
      <c r="E41" s="396">
        <f t="shared" si="13"/>
        <v>150000</v>
      </c>
      <c r="F41" s="396">
        <f t="shared" si="13"/>
        <v>0</v>
      </c>
      <c r="G41" s="396">
        <f t="shared" si="13"/>
        <v>185317</v>
      </c>
      <c r="H41" s="396">
        <f t="shared" si="13"/>
        <v>0</v>
      </c>
      <c r="I41" s="396">
        <f t="shared" si="13"/>
        <v>62000</v>
      </c>
      <c r="J41" s="396">
        <f t="shared" si="13"/>
        <v>104955</v>
      </c>
      <c r="K41" s="396">
        <f t="shared" si="13"/>
        <v>55169</v>
      </c>
      <c r="L41" s="396">
        <f t="shared" si="13"/>
        <v>0</v>
      </c>
      <c r="M41" s="396">
        <f t="shared" si="13"/>
        <v>9184</v>
      </c>
      <c r="N41" s="397">
        <f t="shared" si="0"/>
        <v>582157</v>
      </c>
      <c r="O41" s="1"/>
    </row>
    <row r="42" spans="1:16" ht="15">
      <c r="A42" s="431" t="s">
        <v>321</v>
      </c>
      <c r="B42" s="396"/>
      <c r="C42" s="396">
        <v>34587</v>
      </c>
      <c r="D42" s="396">
        <v>402773</v>
      </c>
      <c r="E42" s="396">
        <v>58020</v>
      </c>
      <c r="F42" s="396">
        <v>182837</v>
      </c>
      <c r="G42" s="396">
        <v>462498</v>
      </c>
      <c r="H42" s="396">
        <v>251212</v>
      </c>
      <c r="I42" s="396">
        <v>276855</v>
      </c>
      <c r="J42" s="396">
        <v>667901</v>
      </c>
      <c r="K42" s="396">
        <v>323408</v>
      </c>
      <c r="L42" s="396">
        <v>300555</v>
      </c>
      <c r="M42" s="396">
        <v>238352</v>
      </c>
      <c r="N42" s="397">
        <f t="shared" si="0"/>
        <v>3198998</v>
      </c>
      <c r="O42" s="1"/>
      <c r="P42" s="1"/>
    </row>
    <row r="43" spans="1:16" ht="15">
      <c r="A43" s="569" t="s">
        <v>428</v>
      </c>
      <c r="B43" s="396"/>
      <c r="C43" s="396"/>
      <c r="D43" s="396"/>
      <c r="E43" s="396"/>
      <c r="F43" s="396"/>
      <c r="G43" s="396"/>
      <c r="H43" s="396"/>
      <c r="I43" s="396"/>
      <c r="J43" s="396"/>
      <c r="K43" s="396"/>
      <c r="L43" s="396"/>
      <c r="M43" s="396">
        <v>-6358</v>
      </c>
      <c r="N43" s="397">
        <f t="shared" si="0"/>
        <v>-6358</v>
      </c>
      <c r="O43" s="1"/>
      <c r="P43" s="1"/>
    </row>
    <row r="44" spans="1:16" ht="15">
      <c r="A44" s="569" t="s">
        <v>429</v>
      </c>
      <c r="B44" s="396"/>
      <c r="C44" s="396">
        <f>SUM(C42:C43)</f>
        <v>34587</v>
      </c>
      <c r="D44" s="396">
        <f aca="true" t="shared" si="14" ref="D44:M44">SUM(D42:D43)</f>
        <v>402773</v>
      </c>
      <c r="E44" s="396">
        <f t="shared" si="14"/>
        <v>58020</v>
      </c>
      <c r="F44" s="396">
        <f t="shared" si="14"/>
        <v>182837</v>
      </c>
      <c r="G44" s="396">
        <f t="shared" si="14"/>
        <v>462498</v>
      </c>
      <c r="H44" s="396">
        <f t="shared" si="14"/>
        <v>251212</v>
      </c>
      <c r="I44" s="396">
        <f t="shared" si="14"/>
        <v>276855</v>
      </c>
      <c r="J44" s="396">
        <f t="shared" si="14"/>
        <v>667901</v>
      </c>
      <c r="K44" s="396">
        <f t="shared" si="14"/>
        <v>323408</v>
      </c>
      <c r="L44" s="396">
        <f t="shared" si="14"/>
        <v>300555</v>
      </c>
      <c r="M44" s="396">
        <f t="shared" si="14"/>
        <v>231994</v>
      </c>
      <c r="N44" s="397">
        <f t="shared" si="0"/>
        <v>3192640</v>
      </c>
      <c r="O44" s="1"/>
      <c r="P44" s="1"/>
    </row>
    <row r="45" spans="1:16" ht="15">
      <c r="A45" s="431" t="s">
        <v>322</v>
      </c>
      <c r="B45" s="396"/>
      <c r="C45" s="396"/>
      <c r="D45" s="396">
        <v>55000</v>
      </c>
      <c r="E45" s="396"/>
      <c r="F45" s="396"/>
      <c r="G45" s="396"/>
      <c r="H45" s="396"/>
      <c r="I45" s="396"/>
      <c r="J45" s="396"/>
      <c r="K45" s="396"/>
      <c r="L45" s="396"/>
      <c r="M45" s="396"/>
      <c r="N45" s="397">
        <f t="shared" si="0"/>
        <v>55000</v>
      </c>
      <c r="O45" s="1"/>
      <c r="P45" s="1"/>
    </row>
    <row r="46" spans="1:16" ht="15">
      <c r="A46" s="431" t="s">
        <v>323</v>
      </c>
      <c r="B46" s="396"/>
      <c r="C46" s="396"/>
      <c r="D46" s="396"/>
      <c r="E46" s="396"/>
      <c r="F46" s="396"/>
      <c r="G46" s="396"/>
      <c r="H46" s="396">
        <v>55600</v>
      </c>
      <c r="I46" s="396">
        <v>100000</v>
      </c>
      <c r="J46" s="396">
        <v>100846</v>
      </c>
      <c r="K46" s="396">
        <v>50000</v>
      </c>
      <c r="L46" s="396">
        <v>50000</v>
      </c>
      <c r="M46" s="396"/>
      <c r="N46" s="397">
        <f t="shared" si="0"/>
        <v>356446</v>
      </c>
      <c r="O46" s="1"/>
      <c r="P46" s="1"/>
    </row>
    <row r="47" spans="1:16" ht="15">
      <c r="A47" s="569" t="s">
        <v>428</v>
      </c>
      <c r="B47" s="396"/>
      <c r="C47" s="396"/>
      <c r="D47" s="396"/>
      <c r="E47" s="396"/>
      <c r="F47" s="396"/>
      <c r="G47" s="396"/>
      <c r="H47" s="396"/>
      <c r="I47" s="396"/>
      <c r="J47" s="396"/>
      <c r="K47" s="396">
        <v>-50000</v>
      </c>
      <c r="L47" s="396">
        <v>-25526</v>
      </c>
      <c r="M47" s="396">
        <v>52226</v>
      </c>
      <c r="N47" s="397">
        <f t="shared" si="0"/>
        <v>-23300</v>
      </c>
      <c r="O47" s="1"/>
      <c r="P47" s="1"/>
    </row>
    <row r="48" spans="1:16" ht="15.75" thickBot="1">
      <c r="A48" s="574" t="s">
        <v>429</v>
      </c>
      <c r="B48" s="398"/>
      <c r="C48" s="398"/>
      <c r="D48" s="398"/>
      <c r="E48" s="398"/>
      <c r="F48" s="398"/>
      <c r="G48" s="398"/>
      <c r="H48" s="398">
        <f aca="true" t="shared" si="15" ref="H48:M48">SUM(H46:H47)</f>
        <v>55600</v>
      </c>
      <c r="I48" s="398">
        <f t="shared" si="15"/>
        <v>100000</v>
      </c>
      <c r="J48" s="398">
        <f t="shared" si="15"/>
        <v>100846</v>
      </c>
      <c r="K48" s="398">
        <f t="shared" si="15"/>
        <v>0</v>
      </c>
      <c r="L48" s="398">
        <f t="shared" si="15"/>
        <v>24474</v>
      </c>
      <c r="M48" s="398">
        <f t="shared" si="15"/>
        <v>52226</v>
      </c>
      <c r="N48" s="570">
        <f t="shared" si="0"/>
        <v>333146</v>
      </c>
      <c r="O48" s="1"/>
      <c r="P48" s="1"/>
    </row>
    <row r="49" spans="1:16" ht="15">
      <c r="A49" s="432" t="s">
        <v>324</v>
      </c>
      <c r="B49" s="399">
        <f aca="true" t="shared" si="16" ref="B49:N49">SUM(B24+B27+B30+B33+B36+B39+B42+B45+B46)</f>
        <v>357517</v>
      </c>
      <c r="C49" s="399">
        <f t="shared" si="16"/>
        <v>368154</v>
      </c>
      <c r="D49" s="399">
        <f t="shared" si="16"/>
        <v>786710</v>
      </c>
      <c r="E49" s="399">
        <f t="shared" si="16"/>
        <v>521589</v>
      </c>
      <c r="F49" s="399">
        <f t="shared" si="16"/>
        <v>510404</v>
      </c>
      <c r="G49" s="399">
        <f t="shared" si="16"/>
        <v>1083489</v>
      </c>
      <c r="H49" s="399">
        <f t="shared" si="16"/>
        <v>654779</v>
      </c>
      <c r="I49" s="399">
        <f t="shared" si="16"/>
        <v>768472</v>
      </c>
      <c r="J49" s="399">
        <f t="shared" si="16"/>
        <v>1473630</v>
      </c>
      <c r="K49" s="399">
        <f t="shared" si="16"/>
        <v>731895</v>
      </c>
      <c r="L49" s="399">
        <f t="shared" si="16"/>
        <v>665269</v>
      </c>
      <c r="M49" s="399">
        <f t="shared" si="16"/>
        <v>551926</v>
      </c>
      <c r="N49" s="400">
        <f t="shared" si="16"/>
        <v>8473834</v>
      </c>
      <c r="O49" s="1"/>
      <c r="P49" s="1"/>
    </row>
    <row r="50" spans="1:16" ht="15">
      <c r="A50" s="181" t="s">
        <v>428</v>
      </c>
      <c r="B50" s="512">
        <f>SUM(B25+B28+B31+B34+B40+B43+B47+B37)</f>
        <v>0</v>
      </c>
      <c r="C50" s="512">
        <f aca="true" t="shared" si="17" ref="C50:N50">SUM(C25+C28+C31+C34+C40+C43+C47+C37)</f>
        <v>0</v>
      </c>
      <c r="D50" s="512">
        <f t="shared" si="17"/>
        <v>0</v>
      </c>
      <c r="E50" s="512">
        <f t="shared" si="17"/>
        <v>0</v>
      </c>
      <c r="F50" s="512">
        <f t="shared" si="17"/>
        <v>0</v>
      </c>
      <c r="G50" s="512">
        <f t="shared" si="17"/>
        <v>0</v>
      </c>
      <c r="H50" s="512">
        <f t="shared" si="17"/>
        <v>0</v>
      </c>
      <c r="I50" s="512">
        <f t="shared" si="17"/>
        <v>0</v>
      </c>
      <c r="J50" s="512">
        <f t="shared" si="17"/>
        <v>0</v>
      </c>
      <c r="K50" s="512">
        <f t="shared" si="17"/>
        <v>0</v>
      </c>
      <c r="L50" s="512">
        <f t="shared" si="17"/>
        <v>0</v>
      </c>
      <c r="M50" s="512">
        <f t="shared" si="17"/>
        <v>114243</v>
      </c>
      <c r="N50" s="397">
        <f t="shared" si="17"/>
        <v>114243</v>
      </c>
      <c r="O50" s="1"/>
      <c r="P50" s="1"/>
    </row>
    <row r="51" spans="1:16" ht="15.75" thickBot="1">
      <c r="A51" s="178" t="s">
        <v>429</v>
      </c>
      <c r="B51" s="572">
        <f>SUM(B49:B50)</f>
        <v>357517</v>
      </c>
      <c r="C51" s="572">
        <f aca="true" t="shared" si="18" ref="C51:N51">SUM(C49:C50)</f>
        <v>368154</v>
      </c>
      <c r="D51" s="572">
        <f t="shared" si="18"/>
        <v>786710</v>
      </c>
      <c r="E51" s="572">
        <f t="shared" si="18"/>
        <v>521589</v>
      </c>
      <c r="F51" s="572">
        <f t="shared" si="18"/>
        <v>510404</v>
      </c>
      <c r="G51" s="572">
        <f t="shared" si="18"/>
        <v>1083489</v>
      </c>
      <c r="H51" s="572">
        <f t="shared" si="18"/>
        <v>654779</v>
      </c>
      <c r="I51" s="572">
        <f t="shared" si="18"/>
        <v>768472</v>
      </c>
      <c r="J51" s="572">
        <f t="shared" si="18"/>
        <v>1473630</v>
      </c>
      <c r="K51" s="572">
        <f t="shared" si="18"/>
        <v>731895</v>
      </c>
      <c r="L51" s="572">
        <f t="shared" si="18"/>
        <v>665269</v>
      </c>
      <c r="M51" s="572">
        <f t="shared" si="18"/>
        <v>666169</v>
      </c>
      <c r="N51" s="571">
        <f t="shared" si="18"/>
        <v>8588077</v>
      </c>
      <c r="O51" s="1"/>
      <c r="P51" s="1"/>
    </row>
    <row r="52" spans="1:16" s="425" customFormat="1" ht="15" customHeight="1" thickBot="1">
      <c r="A52" s="433" t="s">
        <v>325</v>
      </c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573"/>
      <c r="O52" s="2"/>
      <c r="P52" s="2"/>
    </row>
    <row r="53" spans="1:16" ht="15">
      <c r="A53" s="6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  <c r="O53" s="1"/>
      <c r="P53" s="1"/>
    </row>
    <row r="54" spans="1:16" ht="13.5">
      <c r="A54" s="68"/>
      <c r="B54" s="411"/>
      <c r="C54" s="411"/>
      <c r="D54" s="411"/>
      <c r="E54" s="411"/>
      <c r="F54" s="411"/>
      <c r="G54" s="411"/>
      <c r="H54" s="411"/>
      <c r="I54" s="411"/>
      <c r="J54" s="411"/>
      <c r="K54" s="411"/>
      <c r="L54" s="411"/>
      <c r="M54" s="411"/>
      <c r="N54" s="411"/>
      <c r="O54" s="1"/>
      <c r="P54" s="1"/>
    </row>
    <row r="55" spans="1:16" ht="13.5">
      <c r="A55" s="68"/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1"/>
      <c r="P55" s="1"/>
    </row>
    <row r="56" spans="1:16" ht="15">
      <c r="A56" s="6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1"/>
      <c r="P56" s="1"/>
    </row>
  </sheetData>
  <sheetProtection/>
  <printOptions/>
  <pageMargins left="0.41" right="0.15748031496062992" top="0.89" bottom="0.51" header="0.3" footer="0.1968503937007874"/>
  <pageSetup horizontalDpi="600" verticalDpi="600" orientation="landscape" paperSize="9" scale="95" r:id="rId1"/>
  <headerFooter>
    <oddHeader>&amp;C&amp;"Book Antiqua,Félkövér"&amp;11Keszthely Város Önkormányzata
2019. évi előirányzat-felhasználási ütemterve&amp;R&amp;"Book Antiqua,Félkövér"15. melléklet
A Rendelet 18. melléklete
ezer Ft</oddHeader>
    <oddFooter>&amp;C&amp;P</oddFooter>
  </headerFooter>
  <rowBreaks count="1" manualBreakCount="1">
    <brk id="2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7">
      <selection activeCell="H21" sqref="G21:H21"/>
    </sheetView>
  </sheetViews>
  <sheetFormatPr defaultColWidth="9.140625" defaultRowHeight="12.75"/>
  <cols>
    <col min="1" max="1" width="6.8515625" style="0" customWidth="1"/>
    <col min="2" max="2" width="104.8515625" style="0" customWidth="1"/>
    <col min="3" max="3" width="18.8515625" style="0" bestFit="1" customWidth="1"/>
    <col min="4" max="4" width="12.28125" style="0" bestFit="1" customWidth="1"/>
    <col min="5" max="5" width="14.28125" style="0" bestFit="1" customWidth="1"/>
  </cols>
  <sheetData>
    <row r="1" spans="1:5" ht="48" customHeight="1" thickBot="1">
      <c r="A1" s="848" t="s">
        <v>529</v>
      </c>
      <c r="B1" s="848"/>
      <c r="C1" s="848"/>
      <c r="D1" s="848"/>
      <c r="E1" s="848"/>
    </row>
    <row r="2" spans="1:5" ht="15">
      <c r="A2" s="849" t="s">
        <v>14</v>
      </c>
      <c r="B2" s="852" t="s">
        <v>15</v>
      </c>
      <c r="C2" s="855" t="s">
        <v>530</v>
      </c>
      <c r="D2" s="858" t="s">
        <v>531</v>
      </c>
      <c r="E2" s="859"/>
    </row>
    <row r="3" spans="1:5" ht="60">
      <c r="A3" s="850"/>
      <c r="B3" s="853"/>
      <c r="C3" s="856"/>
      <c r="D3" s="648" t="s">
        <v>532</v>
      </c>
      <c r="E3" s="649" t="s">
        <v>533</v>
      </c>
    </row>
    <row r="4" spans="1:5" ht="15.75" thickBot="1">
      <c r="A4" s="851"/>
      <c r="B4" s="854"/>
      <c r="C4" s="857"/>
      <c r="D4" s="650" t="s">
        <v>534</v>
      </c>
      <c r="E4" s="651" t="s">
        <v>534</v>
      </c>
    </row>
    <row r="5" spans="1:5" ht="16.5">
      <c r="A5" s="677">
        <v>1</v>
      </c>
      <c r="B5" s="678" t="s">
        <v>535</v>
      </c>
      <c r="C5" s="679" t="s">
        <v>536</v>
      </c>
      <c r="D5" s="680"/>
      <c r="E5" s="681">
        <v>7840</v>
      </c>
    </row>
    <row r="6" spans="1:5" ht="33">
      <c r="A6" s="654">
        <v>2</v>
      </c>
      <c r="B6" s="655" t="s">
        <v>537</v>
      </c>
      <c r="C6" s="656" t="s">
        <v>538</v>
      </c>
      <c r="D6" s="657"/>
      <c r="E6" s="658">
        <v>35097</v>
      </c>
    </row>
    <row r="7" spans="1:5" ht="33">
      <c r="A7" s="654">
        <v>3</v>
      </c>
      <c r="B7" s="655" t="s">
        <v>577</v>
      </c>
      <c r="C7" s="656" t="s">
        <v>539</v>
      </c>
      <c r="D7" s="657"/>
      <c r="E7" s="653">
        <v>62870</v>
      </c>
    </row>
    <row r="8" spans="1:5" ht="33">
      <c r="A8" s="654">
        <v>4</v>
      </c>
      <c r="B8" s="655" t="s">
        <v>540</v>
      </c>
      <c r="C8" s="656" t="s">
        <v>541</v>
      </c>
      <c r="D8" s="657"/>
      <c r="E8" s="675">
        <v>241173</v>
      </c>
    </row>
    <row r="9" spans="1:5" ht="33">
      <c r="A9" s="654">
        <v>5</v>
      </c>
      <c r="B9" s="655" t="s">
        <v>542</v>
      </c>
      <c r="C9" s="656" t="s">
        <v>543</v>
      </c>
      <c r="D9" s="657"/>
      <c r="E9" s="653">
        <v>118283</v>
      </c>
    </row>
    <row r="10" spans="1:5" ht="33">
      <c r="A10" s="654">
        <v>6</v>
      </c>
      <c r="B10" s="655" t="s">
        <v>544</v>
      </c>
      <c r="C10" s="656" t="s">
        <v>545</v>
      </c>
      <c r="D10" s="657"/>
      <c r="E10" s="653">
        <v>299957</v>
      </c>
    </row>
    <row r="11" spans="1:5" ht="16.5">
      <c r="A11" s="659">
        <v>7</v>
      </c>
      <c r="B11" s="655" t="s">
        <v>546</v>
      </c>
      <c r="C11" s="656" t="s">
        <v>547</v>
      </c>
      <c r="D11" s="660"/>
      <c r="E11" s="658">
        <v>833235</v>
      </c>
    </row>
    <row r="12" spans="1:5" ht="16.5">
      <c r="A12" s="661">
        <v>8</v>
      </c>
      <c r="B12" s="662" t="s">
        <v>548</v>
      </c>
      <c r="C12" s="663" t="s">
        <v>549</v>
      </c>
      <c r="D12" s="664">
        <v>91400</v>
      </c>
      <c r="E12" s="665">
        <v>238860</v>
      </c>
    </row>
    <row r="13" spans="1:5" ht="33">
      <c r="A13" s="659">
        <v>9</v>
      </c>
      <c r="B13" s="666" t="s">
        <v>550</v>
      </c>
      <c r="C13" s="656" t="s">
        <v>551</v>
      </c>
      <c r="D13" s="657"/>
      <c r="E13" s="676">
        <v>119639</v>
      </c>
    </row>
    <row r="14" spans="1:5" ht="16.5">
      <c r="A14" s="659">
        <v>10</v>
      </c>
      <c r="B14" s="666" t="s">
        <v>639</v>
      </c>
      <c r="C14" s="656" t="s">
        <v>640</v>
      </c>
      <c r="D14" s="657"/>
      <c r="E14" s="676">
        <v>6000</v>
      </c>
    </row>
    <row r="15" spans="1:5" ht="16.5">
      <c r="A15" s="659">
        <v>11</v>
      </c>
      <c r="B15" s="655" t="s">
        <v>552</v>
      </c>
      <c r="C15" s="667" t="s">
        <v>553</v>
      </c>
      <c r="D15" s="657"/>
      <c r="E15" s="658">
        <v>984000</v>
      </c>
    </row>
    <row r="16" spans="1:5" ht="16.5">
      <c r="A16" s="652">
        <v>12</v>
      </c>
      <c r="B16" s="655" t="s">
        <v>554</v>
      </c>
      <c r="C16" s="656" t="s">
        <v>555</v>
      </c>
      <c r="D16" s="657"/>
      <c r="E16" s="658">
        <v>320096</v>
      </c>
    </row>
    <row r="17" spans="1:5" ht="33">
      <c r="A17" s="652">
        <v>13</v>
      </c>
      <c r="B17" s="655" t="s">
        <v>556</v>
      </c>
      <c r="C17" s="656" t="s">
        <v>557</v>
      </c>
      <c r="D17" s="657"/>
      <c r="E17" s="658">
        <v>8000</v>
      </c>
    </row>
    <row r="18" spans="1:5" ht="33">
      <c r="A18" s="652">
        <v>14</v>
      </c>
      <c r="B18" s="655" t="s">
        <v>558</v>
      </c>
      <c r="C18" s="656" t="s">
        <v>559</v>
      </c>
      <c r="D18" s="668"/>
      <c r="E18" s="653"/>
    </row>
    <row r="19" spans="1:5" ht="33">
      <c r="A19" s="669">
        <v>15</v>
      </c>
      <c r="B19" s="655" t="s">
        <v>560</v>
      </c>
      <c r="C19" s="656" t="s">
        <v>561</v>
      </c>
      <c r="D19" s="668"/>
      <c r="E19" s="675">
        <v>130373</v>
      </c>
    </row>
    <row r="20" spans="1:5" ht="17.25" thickBot="1">
      <c r="A20" s="682">
        <v>16</v>
      </c>
      <c r="B20" s="683" t="s">
        <v>562</v>
      </c>
      <c r="C20" s="684" t="s">
        <v>563</v>
      </c>
      <c r="D20" s="702">
        <v>3394</v>
      </c>
      <c r="E20" s="703">
        <v>3394</v>
      </c>
    </row>
    <row r="21" spans="1:5" ht="33">
      <c r="A21" s="685">
        <v>17</v>
      </c>
      <c r="B21" s="686" t="s">
        <v>607</v>
      </c>
      <c r="C21" s="704" t="s">
        <v>605</v>
      </c>
      <c r="D21" s="687">
        <v>203500</v>
      </c>
      <c r="E21" s="681">
        <v>203500</v>
      </c>
    </row>
    <row r="22" spans="1:5" ht="16.5">
      <c r="A22" s="669">
        <v>18</v>
      </c>
      <c r="B22" s="655" t="s">
        <v>608</v>
      </c>
      <c r="C22" s="700" t="s">
        <v>606</v>
      </c>
      <c r="D22" s="668">
        <v>30270</v>
      </c>
      <c r="E22" s="653">
        <v>30270</v>
      </c>
    </row>
    <row r="23" spans="1:5" ht="33">
      <c r="A23" s="654">
        <v>19</v>
      </c>
      <c r="B23" s="655" t="s">
        <v>575</v>
      </c>
      <c r="C23" s="656" t="s">
        <v>576</v>
      </c>
      <c r="D23" s="701">
        <v>49384</v>
      </c>
      <c r="E23" s="676">
        <v>49384</v>
      </c>
    </row>
    <row r="24" spans="1:5" ht="16.5">
      <c r="A24" s="691">
        <v>20</v>
      </c>
      <c r="B24" s="662" t="s">
        <v>564</v>
      </c>
      <c r="C24" s="692" t="s">
        <v>565</v>
      </c>
      <c r="D24" s="693"/>
      <c r="E24" s="665">
        <v>60919</v>
      </c>
    </row>
    <row r="25" spans="1:5" ht="16.5">
      <c r="A25" s="669">
        <v>21</v>
      </c>
      <c r="B25" s="655" t="s">
        <v>426</v>
      </c>
      <c r="C25" s="656"/>
      <c r="D25" s="668"/>
      <c r="E25" s="653">
        <v>12349</v>
      </c>
    </row>
    <row r="26" spans="1:5" ht="16.5">
      <c r="A26" s="654">
        <v>22</v>
      </c>
      <c r="B26" s="655" t="s">
        <v>566</v>
      </c>
      <c r="C26" s="656"/>
      <c r="D26" s="660"/>
      <c r="E26" s="658">
        <v>34650</v>
      </c>
    </row>
    <row r="27" spans="1:5" ht="16.5">
      <c r="A27" s="691">
        <v>23</v>
      </c>
      <c r="B27" s="662" t="s">
        <v>567</v>
      </c>
      <c r="C27" s="692"/>
      <c r="D27" s="693"/>
      <c r="E27" s="665">
        <v>2094</v>
      </c>
    </row>
    <row r="28" spans="1:5" ht="33">
      <c r="A28" s="669">
        <v>24</v>
      </c>
      <c r="B28" s="674" t="s">
        <v>568</v>
      </c>
      <c r="C28" s="656" t="s">
        <v>569</v>
      </c>
      <c r="D28" s="668"/>
      <c r="E28" s="653">
        <v>40986</v>
      </c>
    </row>
    <row r="29" spans="1:5" ht="33">
      <c r="A29" s="669">
        <v>25</v>
      </c>
      <c r="B29" s="655" t="s">
        <v>570</v>
      </c>
      <c r="C29" s="656" t="s">
        <v>557</v>
      </c>
      <c r="D29" s="668"/>
      <c r="E29" s="653">
        <v>88969</v>
      </c>
    </row>
    <row r="30" spans="1:5" ht="33">
      <c r="A30" s="669">
        <v>26</v>
      </c>
      <c r="B30" s="655" t="s">
        <v>571</v>
      </c>
      <c r="C30" s="656" t="s">
        <v>557</v>
      </c>
      <c r="D30" s="668"/>
      <c r="E30" s="653">
        <v>35347</v>
      </c>
    </row>
    <row r="31" spans="1:5" ht="16.5">
      <c r="A31" s="669">
        <v>27</v>
      </c>
      <c r="B31" s="655" t="s">
        <v>572</v>
      </c>
      <c r="C31" s="656" t="s">
        <v>573</v>
      </c>
      <c r="D31" s="668"/>
      <c r="E31" s="653">
        <v>48045</v>
      </c>
    </row>
    <row r="32" spans="1:5" ht="17.25" thickBot="1">
      <c r="A32" s="669">
        <v>28</v>
      </c>
      <c r="B32" s="655" t="s">
        <v>574</v>
      </c>
      <c r="C32" s="656" t="s">
        <v>573</v>
      </c>
      <c r="D32" s="668"/>
      <c r="E32" s="653">
        <v>20143</v>
      </c>
    </row>
    <row r="33" spans="1:5" ht="15.75" thickBot="1">
      <c r="A33" s="670"/>
      <c r="B33" s="671" t="s">
        <v>24</v>
      </c>
      <c r="C33" s="671"/>
      <c r="D33" s="672">
        <f>SUM(D6:D32)</f>
        <v>377948</v>
      </c>
      <c r="E33" s="673">
        <f>SUM(E5:E32)</f>
        <v>4035473</v>
      </c>
    </row>
    <row r="34" spans="1:5" ht="16.5">
      <c r="A34" s="3"/>
      <c r="B34" s="3"/>
      <c r="C34" s="3"/>
      <c r="D34" s="3"/>
      <c r="E34" s="3"/>
    </row>
  </sheetData>
  <sheetProtection/>
  <mergeCells count="5">
    <mergeCell ref="A1:E1"/>
    <mergeCell ref="A2:A4"/>
    <mergeCell ref="B2:B4"/>
    <mergeCell ref="C2:C4"/>
    <mergeCell ref="D2:E2"/>
  </mergeCells>
  <printOptions/>
  <pageMargins left="0.2755905511811024" right="0.35433070866141736" top="0.88" bottom="0.4724409448818898" header="0.1968503937007874" footer="0.1968503937007874"/>
  <pageSetup horizontalDpi="600" verticalDpi="600" orientation="landscape" paperSize="9" scale="90" r:id="rId1"/>
  <headerFooter>
    <oddHeader>&amp;R&amp;"Book Antiqua,Félkövér"16. melléklet
A Rendelet 19. melléklete
ezer Ft</oddHeader>
    <oddFooter>&amp;C&amp;P</oddFooter>
  </headerFooter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28">
      <selection activeCell="D45" sqref="D45"/>
    </sheetView>
  </sheetViews>
  <sheetFormatPr defaultColWidth="9.140625" defaultRowHeight="12.75"/>
  <cols>
    <col min="1" max="1" width="5.57421875" style="43" customWidth="1"/>
    <col min="2" max="2" width="60.57421875" style="3" customWidth="1"/>
    <col min="3" max="3" width="14.7109375" style="14" bestFit="1" customWidth="1"/>
    <col min="4" max="4" width="12.28125" style="14" bestFit="1" customWidth="1"/>
    <col min="5" max="5" width="14.7109375" style="14" bestFit="1" customWidth="1"/>
    <col min="6" max="6" width="14.7109375" style="3" bestFit="1" customWidth="1"/>
    <col min="7" max="7" width="14.8515625" style="3" customWidth="1"/>
    <col min="8" max="9" width="9.140625" style="3" customWidth="1"/>
    <col min="10" max="10" width="12.28125" style="3" bestFit="1" customWidth="1"/>
    <col min="11" max="16384" width="9.140625" style="3" customWidth="1"/>
  </cols>
  <sheetData>
    <row r="1" spans="1:7" ht="45.75" thickBot="1">
      <c r="A1" s="166" t="s">
        <v>14</v>
      </c>
      <c r="B1" s="135" t="s">
        <v>15</v>
      </c>
      <c r="C1" s="188" t="s">
        <v>429</v>
      </c>
      <c r="D1" s="188" t="s">
        <v>428</v>
      </c>
      <c r="E1" s="188" t="s">
        <v>429</v>
      </c>
      <c r="F1" s="135" t="s">
        <v>107</v>
      </c>
      <c r="G1" s="189" t="s">
        <v>108</v>
      </c>
    </row>
    <row r="2" spans="1:7" s="37" customFormat="1" ht="15">
      <c r="A2" s="143" t="s">
        <v>70</v>
      </c>
      <c r="B2" s="144" t="s">
        <v>69</v>
      </c>
      <c r="C2" s="645">
        <f>C3+C12+C22+C10+C23</f>
        <v>3717824</v>
      </c>
      <c r="D2" s="645">
        <f>D3+D12+D22+D10+D23</f>
        <v>111214</v>
      </c>
      <c r="E2" s="645">
        <f>SUM(C2:D2)</f>
        <v>3829038</v>
      </c>
      <c r="F2" s="645">
        <f>F3+F12+F22+F10+F23</f>
        <v>1661546</v>
      </c>
      <c r="G2" s="646">
        <f>E2-F2</f>
        <v>2167492</v>
      </c>
    </row>
    <row r="3" spans="1:7" s="37" customFormat="1" ht="16.5">
      <c r="A3" s="29">
        <v>1</v>
      </c>
      <c r="B3" s="30" t="s">
        <v>170</v>
      </c>
      <c r="C3" s="257">
        <f>SUM(C4:C9)</f>
        <v>1357651</v>
      </c>
      <c r="D3" s="257">
        <f>SUM(D4:D9)</f>
        <v>90709</v>
      </c>
      <c r="E3" s="257">
        <f>SUM(E4:E9)</f>
        <v>1448360</v>
      </c>
      <c r="F3" s="257">
        <f>SUM(F4:F9)</f>
        <v>1271771</v>
      </c>
      <c r="G3" s="647">
        <f>SUM(G4:G9)</f>
        <v>176589</v>
      </c>
    </row>
    <row r="4" spans="1:7" s="37" customFormat="1" ht="16.5">
      <c r="A4" s="29"/>
      <c r="B4" s="41" t="s">
        <v>148</v>
      </c>
      <c r="C4" s="255">
        <v>276469</v>
      </c>
      <c r="D4" s="255">
        <v>669</v>
      </c>
      <c r="E4" s="454">
        <f aca="true" t="shared" si="0" ref="E4:E53">SUM(C4:D4)</f>
        <v>277138</v>
      </c>
      <c r="F4" s="255">
        <v>277138</v>
      </c>
      <c r="G4" s="304">
        <f aca="true" t="shared" si="1" ref="G4:G53">E4-F4</f>
        <v>0</v>
      </c>
    </row>
    <row r="5" spans="1:7" s="37" customFormat="1" ht="16.5">
      <c r="A5" s="29"/>
      <c r="B5" s="41" t="s">
        <v>129</v>
      </c>
      <c r="C5" s="255">
        <v>384880</v>
      </c>
      <c r="D5" s="255"/>
      <c r="E5" s="454">
        <f t="shared" si="0"/>
        <v>384880</v>
      </c>
      <c r="F5" s="255">
        <v>384880</v>
      </c>
      <c r="G5" s="304">
        <f t="shared" si="1"/>
        <v>0</v>
      </c>
    </row>
    <row r="6" spans="1:7" s="37" customFormat="1" ht="33">
      <c r="A6" s="29"/>
      <c r="B6" s="221" t="s">
        <v>233</v>
      </c>
      <c r="C6" s="255">
        <v>596957</v>
      </c>
      <c r="D6" s="255">
        <v>10545</v>
      </c>
      <c r="E6" s="454">
        <f t="shared" si="0"/>
        <v>607502</v>
      </c>
      <c r="F6" s="255">
        <v>492787</v>
      </c>
      <c r="G6" s="304">
        <f t="shared" si="1"/>
        <v>114715</v>
      </c>
    </row>
    <row r="7" spans="1:10" s="37" customFormat="1" ht="16.5">
      <c r="A7" s="29"/>
      <c r="B7" s="221" t="s">
        <v>149</v>
      </c>
      <c r="C7" s="255">
        <v>66476</v>
      </c>
      <c r="D7" s="255">
        <v>2927</v>
      </c>
      <c r="E7" s="454">
        <f t="shared" si="0"/>
        <v>69403</v>
      </c>
      <c r="F7" s="255">
        <v>34867</v>
      </c>
      <c r="G7" s="304">
        <f t="shared" si="1"/>
        <v>34536</v>
      </c>
      <c r="J7" s="422"/>
    </row>
    <row r="8" spans="1:7" s="37" customFormat="1" ht="16.5">
      <c r="A8" s="29"/>
      <c r="B8" s="41" t="s">
        <v>128</v>
      </c>
      <c r="C8" s="255">
        <v>27338</v>
      </c>
      <c r="D8" s="255">
        <v>76568</v>
      </c>
      <c r="E8" s="454">
        <f t="shared" si="0"/>
        <v>103906</v>
      </c>
      <c r="F8" s="255">
        <v>76568</v>
      </c>
      <c r="G8" s="304">
        <f t="shared" si="1"/>
        <v>27338</v>
      </c>
    </row>
    <row r="9" spans="1:7" s="37" customFormat="1" ht="16.5">
      <c r="A9" s="29"/>
      <c r="B9" s="41" t="s">
        <v>527</v>
      </c>
      <c r="C9" s="255">
        <v>5531</v>
      </c>
      <c r="D9" s="255"/>
      <c r="E9" s="454">
        <f t="shared" si="0"/>
        <v>5531</v>
      </c>
      <c r="F9" s="255">
        <v>5531</v>
      </c>
      <c r="G9" s="304">
        <f t="shared" si="1"/>
        <v>0</v>
      </c>
    </row>
    <row r="10" spans="1:7" s="37" customFormat="1" ht="16.5">
      <c r="A10" s="29">
        <v>2</v>
      </c>
      <c r="B10" s="222" t="s">
        <v>130</v>
      </c>
      <c r="C10" s="255">
        <f>SUM(C11:C11)</f>
        <v>220635</v>
      </c>
      <c r="D10" s="255">
        <f>SUM(D11:D11)</f>
        <v>14871</v>
      </c>
      <c r="E10" s="454">
        <f t="shared" si="0"/>
        <v>235506</v>
      </c>
      <c r="F10" s="255">
        <f>SUM(F11:F11)</f>
        <v>84937</v>
      </c>
      <c r="G10" s="304">
        <f t="shared" si="1"/>
        <v>150569</v>
      </c>
    </row>
    <row r="11" spans="1:7" s="37" customFormat="1" ht="16.5">
      <c r="A11" s="29"/>
      <c r="B11" s="41" t="s">
        <v>169</v>
      </c>
      <c r="C11" s="255">
        <v>220635</v>
      </c>
      <c r="D11" s="255">
        <v>14871</v>
      </c>
      <c r="E11" s="454">
        <f t="shared" si="0"/>
        <v>235506</v>
      </c>
      <c r="F11" s="255">
        <v>84937</v>
      </c>
      <c r="G11" s="304">
        <f t="shared" si="1"/>
        <v>150569</v>
      </c>
    </row>
    <row r="12" spans="1:7" ht="16.5">
      <c r="A12" s="29">
        <v>3</v>
      </c>
      <c r="B12" s="30" t="s">
        <v>25</v>
      </c>
      <c r="C12" s="255">
        <f>SUM(C13:C21)</f>
        <v>1315978</v>
      </c>
      <c r="D12" s="255">
        <f>SUM(D13:D21)</f>
        <v>0</v>
      </c>
      <c r="E12" s="454">
        <f t="shared" si="0"/>
        <v>1315978</v>
      </c>
      <c r="F12" s="255">
        <f>SUM(F13:F21)</f>
        <v>257021</v>
      </c>
      <c r="G12" s="304">
        <f t="shared" si="1"/>
        <v>1058957</v>
      </c>
    </row>
    <row r="13" spans="1:7" ht="16.5">
      <c r="A13" s="29"/>
      <c r="B13" s="41" t="s">
        <v>26</v>
      </c>
      <c r="C13" s="255">
        <v>70000</v>
      </c>
      <c r="D13" s="255"/>
      <c r="E13" s="454">
        <f t="shared" si="0"/>
        <v>70000</v>
      </c>
      <c r="F13" s="255">
        <v>70000</v>
      </c>
      <c r="G13" s="304">
        <f t="shared" si="1"/>
        <v>0</v>
      </c>
    </row>
    <row r="14" spans="1:7" ht="16.5">
      <c r="A14" s="29"/>
      <c r="B14" s="41" t="s">
        <v>123</v>
      </c>
      <c r="C14" s="255">
        <v>210000</v>
      </c>
      <c r="D14" s="255"/>
      <c r="E14" s="454">
        <f t="shared" si="0"/>
        <v>210000</v>
      </c>
      <c r="F14" s="222"/>
      <c r="G14" s="304">
        <f t="shared" si="1"/>
        <v>210000</v>
      </c>
    </row>
    <row r="15" spans="1:7" ht="16.5">
      <c r="A15" s="29"/>
      <c r="B15" s="41" t="s">
        <v>85</v>
      </c>
      <c r="C15" s="255">
        <v>20000</v>
      </c>
      <c r="D15" s="255"/>
      <c r="E15" s="454">
        <f t="shared" si="0"/>
        <v>20000</v>
      </c>
      <c r="F15" s="222"/>
      <c r="G15" s="304">
        <f t="shared" si="1"/>
        <v>20000</v>
      </c>
    </row>
    <row r="16" spans="1:7" ht="16.5">
      <c r="A16" s="29"/>
      <c r="B16" s="41" t="s">
        <v>124</v>
      </c>
      <c r="C16" s="255">
        <v>15000</v>
      </c>
      <c r="D16" s="255"/>
      <c r="E16" s="454">
        <f t="shared" si="0"/>
        <v>15000</v>
      </c>
      <c r="F16" s="222"/>
      <c r="G16" s="304">
        <f t="shared" si="1"/>
        <v>15000</v>
      </c>
    </row>
    <row r="17" spans="1:7" ht="16.5">
      <c r="A17" s="29"/>
      <c r="B17" s="41" t="s">
        <v>368</v>
      </c>
      <c r="C17" s="255">
        <v>178</v>
      </c>
      <c r="D17" s="255"/>
      <c r="E17" s="454">
        <f t="shared" si="0"/>
        <v>178</v>
      </c>
      <c r="F17" s="222"/>
      <c r="G17" s="304">
        <f t="shared" si="1"/>
        <v>178</v>
      </c>
    </row>
    <row r="18" spans="1:7" ht="16.5">
      <c r="A18" s="29"/>
      <c r="B18" s="41" t="s">
        <v>125</v>
      </c>
      <c r="C18" s="255">
        <v>77000</v>
      </c>
      <c r="D18" s="255"/>
      <c r="E18" s="454">
        <f t="shared" si="0"/>
        <v>77000</v>
      </c>
      <c r="F18" s="222"/>
      <c r="G18" s="304">
        <f t="shared" si="1"/>
        <v>77000</v>
      </c>
    </row>
    <row r="19" spans="1:7" ht="16.5">
      <c r="A19" s="33"/>
      <c r="B19" s="41" t="s">
        <v>204</v>
      </c>
      <c r="C19" s="256">
        <v>500</v>
      </c>
      <c r="D19" s="256"/>
      <c r="E19" s="454">
        <f t="shared" si="0"/>
        <v>500</v>
      </c>
      <c r="F19" s="222"/>
      <c r="G19" s="304">
        <f t="shared" si="1"/>
        <v>500</v>
      </c>
    </row>
    <row r="20" spans="1:7" ht="16.5">
      <c r="A20" s="33"/>
      <c r="B20" s="41" t="s">
        <v>205</v>
      </c>
      <c r="C20" s="256">
        <v>920000</v>
      </c>
      <c r="D20" s="256"/>
      <c r="E20" s="454">
        <f t="shared" si="0"/>
        <v>920000</v>
      </c>
      <c r="F20" s="255">
        <v>187021</v>
      </c>
      <c r="G20" s="304">
        <f t="shared" si="1"/>
        <v>732979</v>
      </c>
    </row>
    <row r="21" spans="1:7" ht="16.5">
      <c r="A21" s="29"/>
      <c r="B21" s="41" t="s">
        <v>126</v>
      </c>
      <c r="C21" s="255">
        <v>3300</v>
      </c>
      <c r="D21" s="255"/>
      <c r="E21" s="454">
        <f t="shared" si="0"/>
        <v>3300</v>
      </c>
      <c r="F21" s="222"/>
      <c r="G21" s="304">
        <f t="shared" si="1"/>
        <v>3300</v>
      </c>
    </row>
    <row r="22" spans="1:7" ht="16.5">
      <c r="A22" s="40">
        <v>4</v>
      </c>
      <c r="B22" s="133" t="s">
        <v>111</v>
      </c>
      <c r="C22" s="302">
        <v>758497</v>
      </c>
      <c r="D22" s="302">
        <v>5586</v>
      </c>
      <c r="E22" s="454">
        <f t="shared" si="0"/>
        <v>764083</v>
      </c>
      <c r="F22" s="255">
        <v>46417</v>
      </c>
      <c r="G22" s="304">
        <f t="shared" si="1"/>
        <v>717666</v>
      </c>
    </row>
    <row r="23" spans="1:7" ht="16.5">
      <c r="A23" s="33">
        <v>5</v>
      </c>
      <c r="B23" s="222" t="s">
        <v>134</v>
      </c>
      <c r="C23" s="256">
        <f>SUM(C24:C25)</f>
        <v>65063</v>
      </c>
      <c r="D23" s="256">
        <f>SUM(D24:D25)</f>
        <v>48</v>
      </c>
      <c r="E23" s="454">
        <f t="shared" si="0"/>
        <v>65111</v>
      </c>
      <c r="F23" s="256">
        <f>SUM(F24:F25)</f>
        <v>1400</v>
      </c>
      <c r="G23" s="304">
        <f t="shared" si="1"/>
        <v>63711</v>
      </c>
    </row>
    <row r="24" spans="1:7" ht="16.5">
      <c r="A24" s="33"/>
      <c r="B24" s="41" t="s">
        <v>135</v>
      </c>
      <c r="C24" s="256">
        <v>55000</v>
      </c>
      <c r="D24" s="256"/>
      <c r="E24" s="454">
        <f t="shared" si="0"/>
        <v>55000</v>
      </c>
      <c r="F24" s="255">
        <v>0</v>
      </c>
      <c r="G24" s="304">
        <f t="shared" si="1"/>
        <v>55000</v>
      </c>
    </row>
    <row r="25" spans="1:7" ht="16.5">
      <c r="A25" s="33"/>
      <c r="B25" s="41" t="s">
        <v>136</v>
      </c>
      <c r="C25" s="256">
        <v>10063</v>
      </c>
      <c r="D25" s="256">
        <v>48</v>
      </c>
      <c r="E25" s="454">
        <f t="shared" si="0"/>
        <v>10111</v>
      </c>
      <c r="F25" s="255">
        <v>1400</v>
      </c>
      <c r="G25" s="304">
        <f t="shared" si="1"/>
        <v>8711</v>
      </c>
    </row>
    <row r="26" spans="1:7" ht="16.5">
      <c r="A26" s="29"/>
      <c r="B26" s="30"/>
      <c r="C26" s="255"/>
      <c r="D26" s="255"/>
      <c r="E26" s="301">
        <f t="shared" si="0"/>
        <v>0</v>
      </c>
      <c r="F26" s="255"/>
      <c r="G26" s="303">
        <f t="shared" si="1"/>
        <v>0</v>
      </c>
    </row>
    <row r="27" spans="1:7" ht="16.5">
      <c r="A27" s="38" t="s">
        <v>71</v>
      </c>
      <c r="B27" s="39" t="s">
        <v>72</v>
      </c>
      <c r="C27" s="259">
        <f>SUM(C28+C29+C30+C31+C32)</f>
        <v>4404120</v>
      </c>
      <c r="D27" s="259">
        <f>SUM(D28+D29+D30+D31+D32)</f>
        <v>140351</v>
      </c>
      <c r="E27" s="301">
        <f t="shared" si="0"/>
        <v>4544471</v>
      </c>
      <c r="F27" s="259">
        <f>SUM(F28+F29+F30+F31+F32)</f>
        <v>1744546</v>
      </c>
      <c r="G27" s="303">
        <f t="shared" si="1"/>
        <v>2799925</v>
      </c>
    </row>
    <row r="28" spans="1:7" ht="16.5">
      <c r="A28" s="29">
        <v>1</v>
      </c>
      <c r="B28" s="30" t="s">
        <v>0</v>
      </c>
      <c r="C28" s="255">
        <v>1652342</v>
      </c>
      <c r="D28" s="255">
        <v>19443</v>
      </c>
      <c r="E28" s="454">
        <f t="shared" si="0"/>
        <v>1671785</v>
      </c>
      <c r="F28" s="255">
        <v>803818</v>
      </c>
      <c r="G28" s="304">
        <f t="shared" si="1"/>
        <v>867967</v>
      </c>
    </row>
    <row r="29" spans="1:7" ht="33">
      <c r="A29" s="29">
        <v>2</v>
      </c>
      <c r="B29" s="123" t="s">
        <v>139</v>
      </c>
      <c r="C29" s="255">
        <v>344937</v>
      </c>
      <c r="D29" s="255">
        <v>1731</v>
      </c>
      <c r="E29" s="454">
        <f t="shared" si="0"/>
        <v>346668</v>
      </c>
      <c r="F29" s="255">
        <v>167747</v>
      </c>
      <c r="G29" s="304">
        <f t="shared" si="1"/>
        <v>178921</v>
      </c>
    </row>
    <row r="30" spans="1:7" ht="16.5">
      <c r="A30" s="29">
        <v>3</v>
      </c>
      <c r="B30" s="30" t="s">
        <v>10</v>
      </c>
      <c r="C30" s="255">
        <v>1912713</v>
      </c>
      <c r="D30" s="255">
        <v>48312</v>
      </c>
      <c r="E30" s="454">
        <f t="shared" si="0"/>
        <v>1961025</v>
      </c>
      <c r="F30" s="255">
        <v>597918</v>
      </c>
      <c r="G30" s="304">
        <f t="shared" si="1"/>
        <v>1363107</v>
      </c>
    </row>
    <row r="31" spans="1:7" ht="16.5">
      <c r="A31" s="29">
        <v>4</v>
      </c>
      <c r="B31" s="30" t="s">
        <v>16</v>
      </c>
      <c r="C31" s="255">
        <v>26570</v>
      </c>
      <c r="D31" s="255">
        <v>-2800</v>
      </c>
      <c r="E31" s="454">
        <f t="shared" si="0"/>
        <v>23770</v>
      </c>
      <c r="F31" s="255">
        <v>0</v>
      </c>
      <c r="G31" s="304">
        <f t="shared" si="1"/>
        <v>23770</v>
      </c>
    </row>
    <row r="32" spans="1:7" ht="16.5">
      <c r="A32" s="29">
        <v>5</v>
      </c>
      <c r="B32" s="30" t="s">
        <v>7</v>
      </c>
      <c r="C32" s="255">
        <f>SUM(C33:C37)</f>
        <v>467558</v>
      </c>
      <c r="D32" s="255">
        <f>SUM(D33:D37)</f>
        <v>73665</v>
      </c>
      <c r="E32" s="454">
        <f t="shared" si="0"/>
        <v>541223</v>
      </c>
      <c r="F32" s="255">
        <f>SUM(F33:F37)</f>
        <v>175063</v>
      </c>
      <c r="G32" s="304">
        <f t="shared" si="1"/>
        <v>366160</v>
      </c>
    </row>
    <row r="33" spans="1:7" ht="16.5">
      <c r="A33" s="29"/>
      <c r="B33" s="41" t="s">
        <v>208</v>
      </c>
      <c r="C33" s="255">
        <v>115076</v>
      </c>
      <c r="D33" s="255">
        <v>1747</v>
      </c>
      <c r="E33" s="454">
        <f t="shared" si="0"/>
        <v>116823</v>
      </c>
      <c r="F33" s="255">
        <v>90728</v>
      </c>
      <c r="G33" s="304">
        <f t="shared" si="1"/>
        <v>26095</v>
      </c>
    </row>
    <row r="34" spans="1:7" ht="16.5">
      <c r="A34" s="29"/>
      <c r="B34" s="41" t="s">
        <v>140</v>
      </c>
      <c r="C34" s="255">
        <v>55000</v>
      </c>
      <c r="D34" s="255">
        <v>0</v>
      </c>
      <c r="E34" s="454">
        <f t="shared" si="0"/>
        <v>55000</v>
      </c>
      <c r="F34" s="255">
        <v>0</v>
      </c>
      <c r="G34" s="304">
        <f t="shared" si="1"/>
        <v>55000</v>
      </c>
    </row>
    <row r="35" spans="1:7" ht="16.5">
      <c r="A35" s="29"/>
      <c r="B35" s="41" t="s">
        <v>141</v>
      </c>
      <c r="C35" s="255">
        <v>153606</v>
      </c>
      <c r="D35" s="255">
        <v>77993</v>
      </c>
      <c r="E35" s="454">
        <f t="shared" si="0"/>
        <v>231599</v>
      </c>
      <c r="F35" s="255">
        <v>84335</v>
      </c>
      <c r="G35" s="304">
        <f t="shared" si="1"/>
        <v>147264</v>
      </c>
    </row>
    <row r="36" spans="1:7" ht="16.5">
      <c r="A36" s="29"/>
      <c r="B36" s="41" t="s">
        <v>17</v>
      </c>
      <c r="C36" s="255">
        <v>114244</v>
      </c>
      <c r="D36" s="255">
        <v>4800</v>
      </c>
      <c r="E36" s="454">
        <f t="shared" si="0"/>
        <v>119044</v>
      </c>
      <c r="F36" s="255">
        <v>0</v>
      </c>
      <c r="G36" s="304">
        <f t="shared" si="1"/>
        <v>119044</v>
      </c>
    </row>
    <row r="37" spans="1:7" ht="16.5">
      <c r="A37" s="29"/>
      <c r="B37" s="41" t="s">
        <v>18</v>
      </c>
      <c r="C37" s="255">
        <v>29632</v>
      </c>
      <c r="D37" s="255">
        <v>-10875</v>
      </c>
      <c r="E37" s="454">
        <f t="shared" si="0"/>
        <v>18757</v>
      </c>
      <c r="F37" s="255">
        <v>0</v>
      </c>
      <c r="G37" s="304">
        <f t="shared" si="1"/>
        <v>18757</v>
      </c>
    </row>
    <row r="38" spans="1:7" ht="16.5">
      <c r="A38" s="29"/>
      <c r="B38" s="30"/>
      <c r="C38" s="255"/>
      <c r="D38" s="255"/>
      <c r="E38" s="301">
        <f t="shared" si="0"/>
        <v>0</v>
      </c>
      <c r="F38" s="222"/>
      <c r="G38" s="304">
        <f t="shared" si="1"/>
        <v>0</v>
      </c>
    </row>
    <row r="39" spans="1:7" s="37" customFormat="1" ht="15">
      <c r="A39" s="31"/>
      <c r="B39" s="32" t="s">
        <v>203</v>
      </c>
      <c r="C39" s="260">
        <f>C2-C27</f>
        <v>-686296</v>
      </c>
      <c r="D39" s="260">
        <f>D2-D27</f>
        <v>-29137</v>
      </c>
      <c r="E39" s="301">
        <f t="shared" si="0"/>
        <v>-715433</v>
      </c>
      <c r="F39" s="260">
        <f>F2-F27</f>
        <v>-83000</v>
      </c>
      <c r="G39" s="303">
        <f t="shared" si="1"/>
        <v>-632433</v>
      </c>
    </row>
    <row r="40" spans="1:7" s="37" customFormat="1" ht="15">
      <c r="A40" s="31"/>
      <c r="B40" s="32"/>
      <c r="C40" s="260"/>
      <c r="D40" s="260"/>
      <c r="E40" s="301">
        <f t="shared" si="0"/>
        <v>0</v>
      </c>
      <c r="F40" s="260"/>
      <c r="G40" s="303">
        <f t="shared" si="1"/>
        <v>0</v>
      </c>
    </row>
    <row r="41" spans="1:7" s="37" customFormat="1" ht="15">
      <c r="A41" s="31" t="s">
        <v>73</v>
      </c>
      <c r="B41" s="32" t="s">
        <v>23</v>
      </c>
      <c r="C41" s="260">
        <f>C42</f>
        <v>49418</v>
      </c>
      <c r="D41" s="260">
        <f>D42</f>
        <v>0</v>
      </c>
      <c r="E41" s="301">
        <f t="shared" si="0"/>
        <v>49418</v>
      </c>
      <c r="F41" s="260">
        <f>F42</f>
        <v>49418</v>
      </c>
      <c r="G41" s="303">
        <f t="shared" si="1"/>
        <v>0</v>
      </c>
    </row>
    <row r="42" spans="1:7" s="37" customFormat="1" ht="16.5">
      <c r="A42" s="38"/>
      <c r="B42" s="133" t="s">
        <v>224</v>
      </c>
      <c r="C42" s="302">
        <v>49418</v>
      </c>
      <c r="D42" s="302"/>
      <c r="E42" s="454">
        <f t="shared" si="0"/>
        <v>49418</v>
      </c>
      <c r="F42" s="302">
        <v>49418</v>
      </c>
      <c r="G42" s="304">
        <f t="shared" si="1"/>
        <v>0</v>
      </c>
    </row>
    <row r="43" spans="1:7" s="37" customFormat="1" ht="15">
      <c r="A43" s="38"/>
      <c r="B43" s="39"/>
      <c r="C43" s="259"/>
      <c r="D43" s="259"/>
      <c r="E43" s="301">
        <f t="shared" si="0"/>
        <v>0</v>
      </c>
      <c r="F43" s="259"/>
      <c r="G43" s="303">
        <f t="shared" si="1"/>
        <v>0</v>
      </c>
    </row>
    <row r="44" spans="1:7" ht="16.5">
      <c r="A44" s="38" t="s">
        <v>74</v>
      </c>
      <c r="B44" s="39" t="s">
        <v>21</v>
      </c>
      <c r="C44" s="259">
        <f>SUM(C45:C46)</f>
        <v>735714</v>
      </c>
      <c r="D44" s="259">
        <f>SUM(D45:D46)</f>
        <v>29137</v>
      </c>
      <c r="E44" s="259">
        <f>SUM(E45:E46)</f>
        <v>764851</v>
      </c>
      <c r="F44" s="259">
        <f>SUM(F45:F46)</f>
        <v>7000</v>
      </c>
      <c r="G44" s="612">
        <f>SUM(G45:G46)</f>
        <v>757851</v>
      </c>
    </row>
    <row r="45" spans="1:7" ht="16.5">
      <c r="A45" s="29"/>
      <c r="B45" s="123" t="s">
        <v>114</v>
      </c>
      <c r="C45" s="255">
        <v>728714</v>
      </c>
      <c r="D45" s="255">
        <v>29137</v>
      </c>
      <c r="E45" s="454">
        <f t="shared" si="0"/>
        <v>757851</v>
      </c>
      <c r="F45" s="255"/>
      <c r="G45" s="304">
        <f t="shared" si="1"/>
        <v>757851</v>
      </c>
    </row>
    <row r="46" spans="1:7" ht="16.5">
      <c r="A46" s="33"/>
      <c r="B46" s="611" t="s">
        <v>224</v>
      </c>
      <c r="C46" s="256">
        <v>7000</v>
      </c>
      <c r="D46" s="256"/>
      <c r="E46" s="454">
        <f t="shared" si="0"/>
        <v>7000</v>
      </c>
      <c r="F46" s="255">
        <v>7000</v>
      </c>
      <c r="G46" s="304">
        <v>0</v>
      </c>
    </row>
    <row r="47" spans="1:7" ht="16.5">
      <c r="A47" s="33"/>
      <c r="B47" s="34"/>
      <c r="C47" s="256"/>
      <c r="D47" s="256"/>
      <c r="E47" s="301">
        <f t="shared" si="0"/>
        <v>0</v>
      </c>
      <c r="F47" s="222"/>
      <c r="G47" s="303">
        <f t="shared" si="1"/>
        <v>0</v>
      </c>
    </row>
    <row r="48" spans="1:7" s="37" customFormat="1" ht="15">
      <c r="A48" s="35"/>
      <c r="B48" s="36" t="s">
        <v>76</v>
      </c>
      <c r="C48" s="305">
        <f>SUM(C2+C44)</f>
        <v>4453538</v>
      </c>
      <c r="D48" s="305">
        <f>SUM(D2+D44)</f>
        <v>140351</v>
      </c>
      <c r="E48" s="301">
        <f t="shared" si="0"/>
        <v>4593889</v>
      </c>
      <c r="F48" s="305">
        <f>SUM(F2+F44)</f>
        <v>1668546</v>
      </c>
      <c r="G48" s="303">
        <f t="shared" si="1"/>
        <v>2925343</v>
      </c>
    </row>
    <row r="49" spans="1:7" s="37" customFormat="1" ht="15">
      <c r="A49" s="35"/>
      <c r="B49" s="36" t="s">
        <v>77</v>
      </c>
      <c r="C49" s="305">
        <f>C27+C41</f>
        <v>4453538</v>
      </c>
      <c r="D49" s="305">
        <f>D27+D41</f>
        <v>140351</v>
      </c>
      <c r="E49" s="301">
        <f t="shared" si="0"/>
        <v>4593889</v>
      </c>
      <c r="F49" s="305">
        <f>F27+F41</f>
        <v>1793964</v>
      </c>
      <c r="G49" s="303">
        <f t="shared" si="1"/>
        <v>2799925</v>
      </c>
    </row>
    <row r="50" spans="1:7" s="37" customFormat="1" ht="15">
      <c r="A50" s="35"/>
      <c r="B50" s="36"/>
      <c r="C50" s="192"/>
      <c r="D50" s="192"/>
      <c r="E50" s="301">
        <f t="shared" si="0"/>
        <v>0</v>
      </c>
      <c r="F50" s="32"/>
      <c r="G50" s="303">
        <f t="shared" si="1"/>
        <v>0</v>
      </c>
    </row>
    <row r="51" spans="1:7" ht="16.5">
      <c r="A51" s="29"/>
      <c r="B51" s="32" t="s">
        <v>75</v>
      </c>
      <c r="C51" s="191">
        <f>SUM(C52:C53)</f>
        <v>425</v>
      </c>
      <c r="D51" s="191">
        <f>SUM(D52:D53)</f>
        <v>0</v>
      </c>
      <c r="E51" s="301">
        <f t="shared" si="0"/>
        <v>425</v>
      </c>
      <c r="F51" s="191">
        <f>SUM(F52:F53)</f>
        <v>315</v>
      </c>
      <c r="G51" s="303">
        <f t="shared" si="1"/>
        <v>110</v>
      </c>
    </row>
    <row r="52" spans="1:7" ht="16.5">
      <c r="A52" s="29"/>
      <c r="B52" s="32" t="s">
        <v>112</v>
      </c>
      <c r="C52" s="190">
        <v>2</v>
      </c>
      <c r="D52" s="190"/>
      <c r="E52" s="454">
        <f t="shared" si="0"/>
        <v>2</v>
      </c>
      <c r="F52" s="190">
        <v>2</v>
      </c>
      <c r="G52" s="304">
        <f t="shared" si="1"/>
        <v>0</v>
      </c>
    </row>
    <row r="53" spans="1:7" ht="17.25" thickBot="1">
      <c r="A53" s="161"/>
      <c r="B53" s="162" t="s">
        <v>54</v>
      </c>
      <c r="C53" s="193">
        <v>423</v>
      </c>
      <c r="D53" s="193"/>
      <c r="E53" s="455">
        <f t="shared" si="0"/>
        <v>423</v>
      </c>
      <c r="F53" s="193">
        <v>313</v>
      </c>
      <c r="G53" s="456">
        <f t="shared" si="1"/>
        <v>110</v>
      </c>
    </row>
  </sheetData>
  <sheetProtection/>
  <printOptions/>
  <pageMargins left="0.24" right="0.25" top="0.6692913385826772" bottom="0.2755905511811024" header="0.2362204724409449" footer="0.1968503937007874"/>
  <pageSetup horizontalDpi="600" verticalDpi="600" orientation="portrait" paperSize="9" scale="73" r:id="rId1"/>
  <headerFooter>
    <oddHeader>&amp;C&amp;"Book Antiqua,Félkövér"&amp;11Keszthely Város Önkormányzata
2019. évi működési költségvetése&amp;R&amp;"Book Antiqua,Félkövér"2. 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6.140625" style="0" bestFit="1" customWidth="1"/>
    <col min="2" max="2" width="51.421875" style="0" bestFit="1" customWidth="1"/>
    <col min="3" max="3" width="14.140625" style="173" bestFit="1" customWidth="1"/>
    <col min="4" max="4" width="12.28125" style="173" bestFit="1" customWidth="1"/>
    <col min="5" max="5" width="14.140625" style="173" bestFit="1" customWidth="1"/>
    <col min="6" max="6" width="12.28125" style="0" bestFit="1" customWidth="1"/>
    <col min="7" max="7" width="14.140625" style="0" bestFit="1" customWidth="1"/>
  </cols>
  <sheetData>
    <row r="1" spans="1:7" s="168" customFormat="1" ht="45.75" thickBot="1">
      <c r="A1" s="134" t="s">
        <v>14</v>
      </c>
      <c r="B1" s="135" t="s">
        <v>15</v>
      </c>
      <c r="C1" s="194" t="s">
        <v>429</v>
      </c>
      <c r="D1" s="194" t="s">
        <v>428</v>
      </c>
      <c r="E1" s="194" t="s">
        <v>429</v>
      </c>
      <c r="F1" s="135" t="s">
        <v>109</v>
      </c>
      <c r="G1" s="189" t="s">
        <v>110</v>
      </c>
    </row>
    <row r="2" spans="1:7" s="3" customFormat="1" ht="16.5">
      <c r="A2" s="143" t="s">
        <v>70</v>
      </c>
      <c r="B2" s="144" t="s">
        <v>12</v>
      </c>
      <c r="C2" s="195">
        <f>C3+C4+C6</f>
        <v>821838</v>
      </c>
      <c r="D2" s="195">
        <f>D3+D4+D6</f>
        <v>3029</v>
      </c>
      <c r="E2" s="195">
        <f>SUM(C2:D2)</f>
        <v>824867</v>
      </c>
      <c r="F2" s="195">
        <f>F3+F4+F6</f>
        <v>0</v>
      </c>
      <c r="G2" s="258">
        <f>G3+G4+G6</f>
        <v>824867</v>
      </c>
    </row>
    <row r="3" spans="1:7" s="3" customFormat="1" ht="16.5">
      <c r="A3" s="29">
        <v>1</v>
      </c>
      <c r="B3" s="222" t="s">
        <v>131</v>
      </c>
      <c r="C3" s="255">
        <v>350697</v>
      </c>
      <c r="D3" s="255">
        <v>33633</v>
      </c>
      <c r="E3" s="255">
        <f>SUM(C3:D3)</f>
        <v>384330</v>
      </c>
      <c r="F3" s="30"/>
      <c r="G3" s="199">
        <f>E3-F3</f>
        <v>384330</v>
      </c>
    </row>
    <row r="4" spans="1:7" s="3" customFormat="1" ht="16.5">
      <c r="A4" s="29">
        <v>2</v>
      </c>
      <c r="B4" s="30" t="s">
        <v>133</v>
      </c>
      <c r="C4" s="255">
        <f>SUM(C5:C5)</f>
        <v>470401</v>
      </c>
      <c r="D4" s="255">
        <f>SUM(D5:D5)</f>
        <v>-30854</v>
      </c>
      <c r="E4" s="255">
        <f aca="true" t="shared" si="0" ref="E4:E32">SUM(C4:D4)</f>
        <v>439547</v>
      </c>
      <c r="F4" s="255">
        <f>SUM(F5:F5)</f>
        <v>0</v>
      </c>
      <c r="G4" s="199">
        <f aca="true" t="shared" si="1" ref="G4:G32">E4-F4</f>
        <v>439547</v>
      </c>
    </row>
    <row r="5" spans="1:7" s="3" customFormat="1" ht="16.5">
      <c r="A5" s="29"/>
      <c r="B5" s="223" t="s">
        <v>132</v>
      </c>
      <c r="C5" s="255">
        <v>470401</v>
      </c>
      <c r="D5" s="255">
        <v>-30854</v>
      </c>
      <c r="E5" s="255">
        <f t="shared" si="0"/>
        <v>439547</v>
      </c>
      <c r="F5" s="222"/>
      <c r="G5" s="199">
        <f t="shared" si="1"/>
        <v>439547</v>
      </c>
    </row>
    <row r="6" spans="1:7" s="3" customFormat="1" ht="16.5">
      <c r="A6" s="29">
        <v>3</v>
      </c>
      <c r="B6" s="222" t="s">
        <v>137</v>
      </c>
      <c r="C6" s="255">
        <f>SUM(C7:C8)</f>
        <v>740</v>
      </c>
      <c r="D6" s="255">
        <f>SUM(D7:D8)</f>
        <v>250</v>
      </c>
      <c r="E6" s="255">
        <f t="shared" si="0"/>
        <v>990</v>
      </c>
      <c r="F6" s="255">
        <f>SUM(F7:F8)</f>
        <v>0</v>
      </c>
      <c r="G6" s="199">
        <f t="shared" si="1"/>
        <v>990</v>
      </c>
    </row>
    <row r="7" spans="1:7" s="37" customFormat="1" ht="16.5">
      <c r="A7" s="31"/>
      <c r="B7" s="223" t="s">
        <v>135</v>
      </c>
      <c r="C7" s="255">
        <v>740</v>
      </c>
      <c r="D7" s="255"/>
      <c r="E7" s="255">
        <f t="shared" si="0"/>
        <v>740</v>
      </c>
      <c r="F7" s="306"/>
      <c r="G7" s="199">
        <f t="shared" si="1"/>
        <v>740</v>
      </c>
    </row>
    <row r="8" spans="1:7" s="37" customFormat="1" ht="16.5">
      <c r="A8" s="31"/>
      <c r="B8" s="223" t="s">
        <v>138</v>
      </c>
      <c r="C8" s="255">
        <v>0</v>
      </c>
      <c r="D8" s="255">
        <v>250</v>
      </c>
      <c r="E8" s="255">
        <f t="shared" si="0"/>
        <v>250</v>
      </c>
      <c r="F8" s="307"/>
      <c r="G8" s="199">
        <f t="shared" si="1"/>
        <v>250</v>
      </c>
    </row>
    <row r="9" spans="1:7" s="37" customFormat="1" ht="16.5">
      <c r="A9" s="31"/>
      <c r="B9" s="32"/>
      <c r="C9" s="260"/>
      <c r="D9" s="260"/>
      <c r="E9" s="255">
        <f t="shared" si="0"/>
        <v>0</v>
      </c>
      <c r="F9" s="307"/>
      <c r="G9" s="199">
        <f t="shared" si="1"/>
        <v>0</v>
      </c>
    </row>
    <row r="10" spans="1:7" s="3" customFormat="1" ht="16.5">
      <c r="A10" s="31" t="s">
        <v>71</v>
      </c>
      <c r="B10" s="32" t="s">
        <v>48</v>
      </c>
      <c r="C10" s="260">
        <f>SUM(C11+C12+C13)</f>
        <v>4020296</v>
      </c>
      <c r="D10" s="260">
        <f>SUM(D11+D12+D13)</f>
        <v>-26108</v>
      </c>
      <c r="E10" s="260">
        <f t="shared" si="0"/>
        <v>3994188</v>
      </c>
      <c r="F10" s="260">
        <f>SUM(F11+F12+F13)</f>
        <v>170599</v>
      </c>
      <c r="G10" s="457">
        <f t="shared" si="1"/>
        <v>3823589</v>
      </c>
    </row>
    <row r="11" spans="1:7" s="3" customFormat="1" ht="16.5">
      <c r="A11" s="29">
        <v>1</v>
      </c>
      <c r="B11" s="30" t="s">
        <v>146</v>
      </c>
      <c r="C11" s="255">
        <v>3198998</v>
      </c>
      <c r="D11" s="255">
        <v>-6358</v>
      </c>
      <c r="E11" s="255">
        <f t="shared" si="0"/>
        <v>3192640</v>
      </c>
      <c r="F11" s="255">
        <v>63538</v>
      </c>
      <c r="G11" s="199">
        <f t="shared" si="1"/>
        <v>3129102</v>
      </c>
    </row>
    <row r="12" spans="1:7" s="3" customFormat="1" ht="16.5">
      <c r="A12" s="29">
        <v>2</v>
      </c>
      <c r="B12" s="30" t="s">
        <v>147</v>
      </c>
      <c r="C12" s="255">
        <v>572973</v>
      </c>
      <c r="D12" s="255">
        <v>9184</v>
      </c>
      <c r="E12" s="255">
        <f t="shared" si="0"/>
        <v>582157</v>
      </c>
      <c r="F12" s="255">
        <v>107061</v>
      </c>
      <c r="G12" s="199">
        <f t="shared" si="1"/>
        <v>475096</v>
      </c>
    </row>
    <row r="13" spans="1:7" s="3" customFormat="1" ht="16.5">
      <c r="A13" s="29">
        <v>3</v>
      </c>
      <c r="B13" s="30" t="s">
        <v>142</v>
      </c>
      <c r="C13" s="255">
        <f>SUM(C14:C17)</f>
        <v>248325</v>
      </c>
      <c r="D13" s="255">
        <f>SUM(D14:D17)</f>
        <v>-28934</v>
      </c>
      <c r="E13" s="255">
        <f t="shared" si="0"/>
        <v>219391</v>
      </c>
      <c r="F13" s="255">
        <f>SUM(F14:F17)</f>
        <v>0</v>
      </c>
      <c r="G13" s="199">
        <f t="shared" si="1"/>
        <v>219391</v>
      </c>
    </row>
    <row r="14" spans="1:7" s="3" customFormat="1" ht="16.5">
      <c r="A14" s="33"/>
      <c r="B14" s="223" t="s">
        <v>145</v>
      </c>
      <c r="C14" s="256">
        <v>2000</v>
      </c>
      <c r="D14" s="256">
        <v>0</v>
      </c>
      <c r="E14" s="255">
        <f t="shared" si="0"/>
        <v>2000</v>
      </c>
      <c r="F14" s="222"/>
      <c r="G14" s="199">
        <f t="shared" si="1"/>
        <v>2000</v>
      </c>
    </row>
    <row r="15" spans="1:7" s="3" customFormat="1" ht="16.5">
      <c r="A15" s="33"/>
      <c r="B15" s="223" t="s">
        <v>143</v>
      </c>
      <c r="C15" s="256">
        <v>0</v>
      </c>
      <c r="D15" s="256">
        <v>0</v>
      </c>
      <c r="E15" s="255">
        <f t="shared" si="0"/>
        <v>0</v>
      </c>
      <c r="F15" s="222"/>
      <c r="G15" s="199">
        <f t="shared" si="1"/>
        <v>0</v>
      </c>
    </row>
    <row r="16" spans="1:7" s="3" customFormat="1" ht="16.5">
      <c r="A16" s="33"/>
      <c r="B16" s="223" t="s">
        <v>144</v>
      </c>
      <c r="C16" s="256">
        <v>33755</v>
      </c>
      <c r="D16" s="256">
        <v>-11709</v>
      </c>
      <c r="E16" s="255">
        <f t="shared" si="0"/>
        <v>22046</v>
      </c>
      <c r="F16" s="222"/>
      <c r="G16" s="199">
        <f t="shared" si="1"/>
        <v>22046</v>
      </c>
    </row>
    <row r="17" spans="1:7" s="3" customFormat="1" ht="16.5">
      <c r="A17" s="33"/>
      <c r="B17" s="223" t="s">
        <v>19</v>
      </c>
      <c r="C17" s="256">
        <v>212570</v>
      </c>
      <c r="D17" s="256">
        <v>-17225</v>
      </c>
      <c r="E17" s="255">
        <f t="shared" si="0"/>
        <v>195345</v>
      </c>
      <c r="F17" s="222"/>
      <c r="G17" s="199">
        <f t="shared" si="1"/>
        <v>195345</v>
      </c>
    </row>
    <row r="18" spans="1:7" s="37" customFormat="1" ht="16.5">
      <c r="A18" s="35"/>
      <c r="B18" s="36"/>
      <c r="C18" s="305"/>
      <c r="D18" s="305"/>
      <c r="E18" s="255">
        <f t="shared" si="0"/>
        <v>0</v>
      </c>
      <c r="F18" s="306"/>
      <c r="G18" s="199">
        <f t="shared" si="1"/>
        <v>0</v>
      </c>
    </row>
    <row r="19" spans="1:7" s="3" customFormat="1" ht="16.5">
      <c r="A19" s="31"/>
      <c r="B19" s="32" t="s">
        <v>87</v>
      </c>
      <c r="C19" s="260">
        <f>C2-C10</f>
        <v>-3198458</v>
      </c>
      <c r="D19" s="260">
        <f>D2-D10</f>
        <v>29137</v>
      </c>
      <c r="E19" s="260">
        <f t="shared" si="0"/>
        <v>-3169321</v>
      </c>
      <c r="F19" s="260">
        <f>F2-F10</f>
        <v>-170599</v>
      </c>
      <c r="G19" s="457">
        <f t="shared" si="1"/>
        <v>-2998722</v>
      </c>
    </row>
    <row r="20" spans="1:7" s="3" customFormat="1" ht="16.5">
      <c r="A20" s="31"/>
      <c r="B20" s="32"/>
      <c r="C20" s="260"/>
      <c r="D20" s="260"/>
      <c r="E20" s="255">
        <f t="shared" si="0"/>
        <v>0</v>
      </c>
      <c r="F20" s="222"/>
      <c r="G20" s="199">
        <f t="shared" si="1"/>
        <v>0</v>
      </c>
    </row>
    <row r="21" spans="1:7" s="37" customFormat="1" ht="16.5">
      <c r="A21" s="31" t="s">
        <v>73</v>
      </c>
      <c r="B21" s="32" t="s">
        <v>23</v>
      </c>
      <c r="C21" s="260"/>
      <c r="D21" s="260"/>
      <c r="E21" s="255">
        <f t="shared" si="0"/>
        <v>0</v>
      </c>
      <c r="F21" s="260"/>
      <c r="G21" s="199">
        <f t="shared" si="1"/>
        <v>0</v>
      </c>
    </row>
    <row r="22" spans="1:7" s="3" customFormat="1" ht="16.5">
      <c r="A22" s="29"/>
      <c r="B22" s="30"/>
      <c r="C22" s="255"/>
      <c r="D22" s="255"/>
      <c r="E22" s="255">
        <f t="shared" si="0"/>
        <v>0</v>
      </c>
      <c r="F22" s="222"/>
      <c r="G22" s="199">
        <f t="shared" si="1"/>
        <v>0</v>
      </c>
    </row>
    <row r="23" spans="1:7" s="3" customFormat="1" ht="16.5">
      <c r="A23" s="31" t="s">
        <v>74</v>
      </c>
      <c r="B23" s="32" t="s">
        <v>43</v>
      </c>
      <c r="C23" s="260">
        <f>SUM(C25+C27)</f>
        <v>3198458</v>
      </c>
      <c r="D23" s="260">
        <f>SUM(D25+D27)</f>
        <v>-29137</v>
      </c>
      <c r="E23" s="260">
        <f t="shared" si="0"/>
        <v>3169321</v>
      </c>
      <c r="F23" s="260">
        <f>SUM(F25+F27)</f>
        <v>0</v>
      </c>
      <c r="G23" s="457">
        <f t="shared" si="1"/>
        <v>3169321</v>
      </c>
    </row>
    <row r="24" spans="1:7" s="3" customFormat="1" ht="16.5">
      <c r="A24" s="31"/>
      <c r="B24" s="42" t="s">
        <v>64</v>
      </c>
      <c r="C24" s="260"/>
      <c r="D24" s="260"/>
      <c r="E24" s="255">
        <f t="shared" si="0"/>
        <v>0</v>
      </c>
      <c r="F24" s="222"/>
      <c r="G24" s="199">
        <f t="shared" si="1"/>
        <v>0</v>
      </c>
    </row>
    <row r="25" spans="1:7" s="3" customFormat="1" ht="16.5">
      <c r="A25" s="29">
        <v>1</v>
      </c>
      <c r="B25" s="123" t="s">
        <v>114</v>
      </c>
      <c r="C25" s="255">
        <v>3198458</v>
      </c>
      <c r="D25" s="255">
        <v>-29137</v>
      </c>
      <c r="E25" s="255">
        <f t="shared" si="0"/>
        <v>3169321</v>
      </c>
      <c r="F25" s="255"/>
      <c r="G25" s="199">
        <f t="shared" si="1"/>
        <v>3169321</v>
      </c>
    </row>
    <row r="26" spans="1:7" s="3" customFormat="1" ht="16.5">
      <c r="A26" s="29"/>
      <c r="B26" s="123"/>
      <c r="C26" s="255"/>
      <c r="D26" s="255"/>
      <c r="E26" s="255">
        <f t="shared" si="0"/>
        <v>0</v>
      </c>
      <c r="F26" s="222"/>
      <c r="G26" s="199">
        <f t="shared" si="1"/>
        <v>0</v>
      </c>
    </row>
    <row r="27" spans="1:7" s="37" customFormat="1" ht="16.5">
      <c r="A27" s="31"/>
      <c r="B27" s="32" t="s">
        <v>20</v>
      </c>
      <c r="C27" s="260">
        <f>SUM(C28:C28)</f>
        <v>0</v>
      </c>
      <c r="D27" s="260"/>
      <c r="E27" s="255">
        <f t="shared" si="0"/>
        <v>0</v>
      </c>
      <c r="F27" s="260">
        <f>SUM(F28:F28)</f>
        <v>0</v>
      </c>
      <c r="G27" s="199">
        <f t="shared" si="1"/>
        <v>0</v>
      </c>
    </row>
    <row r="28" spans="1:7" s="3" customFormat="1" ht="16.5">
      <c r="A28" s="29">
        <v>1</v>
      </c>
      <c r="B28" s="30" t="s">
        <v>22</v>
      </c>
      <c r="C28" s="255"/>
      <c r="D28" s="255"/>
      <c r="E28" s="255">
        <f t="shared" si="0"/>
        <v>0</v>
      </c>
      <c r="F28" s="222"/>
      <c r="G28" s="199">
        <f t="shared" si="1"/>
        <v>0</v>
      </c>
    </row>
    <row r="29" spans="1:7" ht="16.5">
      <c r="A29" s="137"/>
      <c r="B29" s="34"/>
      <c r="C29" s="308"/>
      <c r="D29" s="308"/>
      <c r="E29" s="255">
        <f t="shared" si="0"/>
        <v>0</v>
      </c>
      <c r="F29" s="309"/>
      <c r="G29" s="457">
        <f t="shared" si="1"/>
        <v>0</v>
      </c>
    </row>
    <row r="30" spans="1:7" s="136" customFormat="1" ht="15">
      <c r="A30" s="138"/>
      <c r="B30" s="36" t="s">
        <v>79</v>
      </c>
      <c r="C30" s="260">
        <f>SUM(C2+C23)</f>
        <v>4020296</v>
      </c>
      <c r="D30" s="260">
        <f>SUM(D2+D23)</f>
        <v>-26108</v>
      </c>
      <c r="E30" s="260">
        <f t="shared" si="0"/>
        <v>3994188</v>
      </c>
      <c r="F30" s="260">
        <f>SUM(F2+F23)</f>
        <v>0</v>
      </c>
      <c r="G30" s="457">
        <f t="shared" si="1"/>
        <v>3994188</v>
      </c>
    </row>
    <row r="31" spans="1:7" s="136" customFormat="1" ht="15">
      <c r="A31" s="167"/>
      <c r="B31" s="36"/>
      <c r="C31" s="305"/>
      <c r="D31" s="305"/>
      <c r="E31" s="260">
        <f t="shared" si="0"/>
        <v>0</v>
      </c>
      <c r="F31" s="310"/>
      <c r="G31" s="457">
        <f t="shared" si="1"/>
        <v>0</v>
      </c>
    </row>
    <row r="32" spans="1:7" s="136" customFormat="1" ht="15.75" thickBot="1">
      <c r="A32" s="163"/>
      <c r="B32" s="44" t="s">
        <v>80</v>
      </c>
      <c r="C32" s="311">
        <f>C10+C21</f>
        <v>4020296</v>
      </c>
      <c r="D32" s="311">
        <f>D10+D21</f>
        <v>-26108</v>
      </c>
      <c r="E32" s="311">
        <f t="shared" si="0"/>
        <v>3994188</v>
      </c>
      <c r="F32" s="311">
        <f>F10+F21</f>
        <v>170599</v>
      </c>
      <c r="G32" s="395">
        <f t="shared" si="1"/>
        <v>3823589</v>
      </c>
    </row>
  </sheetData>
  <sheetProtection/>
  <printOptions/>
  <pageMargins left="0.35433070866141736" right="0.2362204724409449" top="1.1811023622047245" bottom="0.7480314960629921" header="0.31496062992125984" footer="0.31496062992125984"/>
  <pageSetup horizontalDpi="600" verticalDpi="600" orientation="portrait" paperSize="9" scale="80" r:id="rId1"/>
  <headerFooter>
    <oddHeader>&amp;C&amp;"Book Antiqua,Félkövér"&amp;12Keszthely Város Önkormányzata
2019. évi felhalmozási költségvetése&amp;R&amp;"Book Antiqua,Félkövér"&amp;11 3. 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10.421875" style="1" customWidth="1"/>
    <col min="2" max="2" width="8.00390625" style="68" customWidth="1"/>
    <col min="3" max="3" width="10.00390625" style="69" customWidth="1"/>
    <col min="4" max="4" width="12.7109375" style="1" customWidth="1"/>
    <col min="5" max="5" width="8.28125" style="1" customWidth="1"/>
    <col min="6" max="6" width="9.8515625" style="1" customWidth="1"/>
    <col min="7" max="7" width="11.00390625" style="1" customWidth="1"/>
    <col min="8" max="8" width="8.421875" style="1" customWidth="1"/>
    <col min="9" max="9" width="8.8515625" style="1" customWidth="1"/>
    <col min="10" max="10" width="9.28125" style="1" customWidth="1"/>
    <col min="11" max="11" width="9.00390625" style="1" customWidth="1"/>
    <col min="12" max="13" width="8.00390625" style="1" bestFit="1" customWidth="1"/>
    <col min="14" max="14" width="8.00390625" style="1" customWidth="1"/>
    <col min="15" max="15" width="7.421875" style="1" customWidth="1"/>
    <col min="16" max="16" width="9.421875" style="1" customWidth="1"/>
    <col min="17" max="16384" width="9.140625" style="1" customWidth="1"/>
  </cols>
  <sheetData>
    <row r="1" spans="1:16" ht="14.25" customHeight="1">
      <c r="A1" s="745" t="s">
        <v>42</v>
      </c>
      <c r="B1" s="755" t="s">
        <v>12</v>
      </c>
      <c r="C1" s="756"/>
      <c r="D1" s="756"/>
      <c r="E1" s="756"/>
      <c r="F1" s="756"/>
      <c r="G1" s="756"/>
      <c r="H1" s="756"/>
      <c r="I1" s="756"/>
      <c r="J1" s="756"/>
      <c r="K1" s="756"/>
      <c r="L1" s="757"/>
      <c r="M1" s="757"/>
      <c r="N1" s="757"/>
      <c r="O1" s="757"/>
      <c r="P1" s="758" t="s">
        <v>44</v>
      </c>
    </row>
    <row r="2" spans="1:16" ht="13.5" customHeight="1">
      <c r="A2" s="746"/>
      <c r="B2" s="761" t="s">
        <v>2</v>
      </c>
      <c r="C2" s="762"/>
      <c r="D2" s="762"/>
      <c r="E2" s="762"/>
      <c r="F2" s="762"/>
      <c r="G2" s="762"/>
      <c r="H2" s="748" t="s">
        <v>3</v>
      </c>
      <c r="I2" s="748"/>
      <c r="J2" s="749"/>
      <c r="K2" s="749"/>
      <c r="L2" s="754" t="s">
        <v>201</v>
      </c>
      <c r="M2" s="752"/>
      <c r="N2" s="743" t="s">
        <v>223</v>
      </c>
      <c r="O2" s="749" t="s">
        <v>152</v>
      </c>
      <c r="P2" s="759"/>
    </row>
    <row r="3" spans="1:16" ht="16.5" customHeight="1">
      <c r="A3" s="746"/>
      <c r="B3" s="749" t="s">
        <v>111</v>
      </c>
      <c r="C3" s="749" t="s">
        <v>25</v>
      </c>
      <c r="D3" s="749" t="s">
        <v>127</v>
      </c>
      <c r="E3" s="754" t="s">
        <v>153</v>
      </c>
      <c r="F3" s="749" t="s">
        <v>166</v>
      </c>
      <c r="G3" s="748" t="s">
        <v>260</v>
      </c>
      <c r="H3" s="754" t="s">
        <v>150</v>
      </c>
      <c r="I3" s="748" t="s">
        <v>200</v>
      </c>
      <c r="J3" s="748" t="s">
        <v>151</v>
      </c>
      <c r="K3" s="752" t="s">
        <v>496</v>
      </c>
      <c r="L3" s="744"/>
      <c r="M3" s="753"/>
      <c r="N3" s="743"/>
      <c r="O3" s="750"/>
      <c r="P3" s="759"/>
    </row>
    <row r="4" spans="1:16" ht="59.25" customHeight="1">
      <c r="A4" s="747"/>
      <c r="B4" s="750"/>
      <c r="C4" s="751"/>
      <c r="D4" s="751"/>
      <c r="E4" s="744"/>
      <c r="F4" s="751"/>
      <c r="G4" s="748"/>
      <c r="H4" s="744"/>
      <c r="I4" s="748"/>
      <c r="J4" s="748"/>
      <c r="K4" s="753"/>
      <c r="L4" s="62" t="s">
        <v>202</v>
      </c>
      <c r="M4" s="60" t="s">
        <v>172</v>
      </c>
      <c r="N4" s="744"/>
      <c r="O4" s="751"/>
      <c r="P4" s="760"/>
    </row>
    <row r="5" spans="1:16" ht="14.25" thickBot="1">
      <c r="A5" s="63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J5" s="64">
        <v>10</v>
      </c>
      <c r="K5" s="64">
        <v>11</v>
      </c>
      <c r="L5" s="65">
        <v>12</v>
      </c>
      <c r="M5" s="65">
        <v>13</v>
      </c>
      <c r="N5" s="65">
        <v>14</v>
      </c>
      <c r="O5" s="64">
        <v>15</v>
      </c>
      <c r="P5" s="66">
        <v>16</v>
      </c>
    </row>
    <row r="6" spans="1:16" ht="51">
      <c r="A6" s="145" t="s">
        <v>581</v>
      </c>
      <c r="B6" s="312">
        <v>354538</v>
      </c>
      <c r="C6" s="312">
        <v>1315978</v>
      </c>
      <c r="D6" s="312">
        <v>1357651</v>
      </c>
      <c r="E6" s="312">
        <v>98492</v>
      </c>
      <c r="F6" s="312">
        <v>55000</v>
      </c>
      <c r="G6" s="312">
        <v>9891</v>
      </c>
      <c r="H6" s="312">
        <v>470401</v>
      </c>
      <c r="I6" s="312">
        <v>0</v>
      </c>
      <c r="J6" s="312">
        <v>350697</v>
      </c>
      <c r="K6" s="312">
        <v>0</v>
      </c>
      <c r="L6" s="312">
        <v>422669</v>
      </c>
      <c r="M6" s="312">
        <v>3097052</v>
      </c>
      <c r="N6" s="312">
        <v>7000</v>
      </c>
      <c r="O6" s="312">
        <v>0</v>
      </c>
      <c r="P6" s="313">
        <f>SUM(B6:O6)</f>
        <v>7539369</v>
      </c>
    </row>
    <row r="7" spans="1:16" ht="15">
      <c r="A7" s="347" t="s">
        <v>428</v>
      </c>
      <c r="B7" s="229">
        <v>92</v>
      </c>
      <c r="C7" s="229"/>
      <c r="D7" s="229">
        <v>90709</v>
      </c>
      <c r="E7" s="229">
        <v>-1395</v>
      </c>
      <c r="F7" s="229"/>
      <c r="G7" s="229"/>
      <c r="H7" s="229">
        <v>-30854</v>
      </c>
      <c r="I7" s="229"/>
      <c r="J7" s="229">
        <v>33633</v>
      </c>
      <c r="K7" s="229"/>
      <c r="L7" s="229">
        <v>29137</v>
      </c>
      <c r="M7" s="229">
        <v>-29137</v>
      </c>
      <c r="N7" s="229"/>
      <c r="O7" s="229"/>
      <c r="P7" s="243">
        <f aca="true" t="shared" si="0" ref="P7:P13">SUM(B7:O7)</f>
        <v>92185</v>
      </c>
    </row>
    <row r="8" spans="1:16" ht="25.5">
      <c r="A8" s="347" t="s">
        <v>429</v>
      </c>
      <c r="B8" s="229">
        <f>SUM(B6:B7)</f>
        <v>354630</v>
      </c>
      <c r="C8" s="229">
        <f aca="true" t="shared" si="1" ref="C8:O8">SUM(C6:C7)</f>
        <v>1315978</v>
      </c>
      <c r="D8" s="229">
        <f t="shared" si="1"/>
        <v>1448360</v>
      </c>
      <c r="E8" s="229">
        <f t="shared" si="1"/>
        <v>97097</v>
      </c>
      <c r="F8" s="229">
        <f t="shared" si="1"/>
        <v>55000</v>
      </c>
      <c r="G8" s="229">
        <f t="shared" si="1"/>
        <v>9891</v>
      </c>
      <c r="H8" s="229">
        <f t="shared" si="1"/>
        <v>439547</v>
      </c>
      <c r="I8" s="229">
        <f t="shared" si="1"/>
        <v>0</v>
      </c>
      <c r="J8" s="229">
        <f t="shared" si="1"/>
        <v>384330</v>
      </c>
      <c r="K8" s="229">
        <f t="shared" si="1"/>
        <v>0</v>
      </c>
      <c r="L8" s="229">
        <f t="shared" si="1"/>
        <v>451806</v>
      </c>
      <c r="M8" s="229">
        <f t="shared" si="1"/>
        <v>3067915</v>
      </c>
      <c r="N8" s="229">
        <f t="shared" si="1"/>
        <v>7000</v>
      </c>
      <c r="O8" s="229">
        <f t="shared" si="1"/>
        <v>0</v>
      </c>
      <c r="P8" s="458">
        <f t="shared" si="0"/>
        <v>7631554</v>
      </c>
    </row>
    <row r="9" spans="1:16" ht="38.25">
      <c r="A9" s="186" t="s">
        <v>67</v>
      </c>
      <c r="B9" s="229"/>
      <c r="C9" s="229">
        <v>257021</v>
      </c>
      <c r="D9" s="229">
        <v>1271771</v>
      </c>
      <c r="E9" s="229"/>
      <c r="F9" s="229">
        <v>0</v>
      </c>
      <c r="G9" s="229">
        <v>1400</v>
      </c>
      <c r="H9" s="229">
        <v>0</v>
      </c>
      <c r="I9" s="229">
        <v>0</v>
      </c>
      <c r="J9" s="229">
        <v>0</v>
      </c>
      <c r="K9" s="229">
        <v>0</v>
      </c>
      <c r="L9" s="229">
        <v>0</v>
      </c>
      <c r="M9" s="229">
        <v>0</v>
      </c>
      <c r="N9" s="229">
        <v>7000</v>
      </c>
      <c r="O9" s="229">
        <v>0</v>
      </c>
      <c r="P9" s="243">
        <f t="shared" si="0"/>
        <v>1537192</v>
      </c>
    </row>
    <row r="10" spans="1:16" ht="51">
      <c r="A10" s="70" t="s">
        <v>582</v>
      </c>
      <c r="B10" s="315">
        <v>403959</v>
      </c>
      <c r="C10" s="316"/>
      <c r="D10" s="315">
        <v>0</v>
      </c>
      <c r="E10" s="315">
        <v>122143</v>
      </c>
      <c r="F10" s="315"/>
      <c r="G10" s="315">
        <v>172</v>
      </c>
      <c r="H10" s="315">
        <v>0</v>
      </c>
      <c r="I10" s="315">
        <v>740</v>
      </c>
      <c r="J10" s="315"/>
      <c r="K10" s="315"/>
      <c r="L10" s="315">
        <v>306045</v>
      </c>
      <c r="M10" s="315">
        <v>101406</v>
      </c>
      <c r="N10" s="315"/>
      <c r="O10" s="315">
        <v>0</v>
      </c>
      <c r="P10" s="458">
        <f t="shared" si="0"/>
        <v>934465</v>
      </c>
    </row>
    <row r="11" spans="1:16" ht="15">
      <c r="A11" s="459" t="s">
        <v>428</v>
      </c>
      <c r="B11" s="317">
        <v>5494</v>
      </c>
      <c r="C11" s="318"/>
      <c r="D11" s="317"/>
      <c r="E11" s="317">
        <v>16266</v>
      </c>
      <c r="F11" s="317"/>
      <c r="G11" s="317">
        <v>48</v>
      </c>
      <c r="H11" s="317"/>
      <c r="I11" s="317"/>
      <c r="J11" s="317"/>
      <c r="K11" s="317">
        <v>250</v>
      </c>
      <c r="L11" s="317"/>
      <c r="M11" s="317"/>
      <c r="N11" s="317"/>
      <c r="O11" s="317"/>
      <c r="P11" s="314">
        <f t="shared" si="0"/>
        <v>22058</v>
      </c>
    </row>
    <row r="12" spans="1:16" ht="25.5">
      <c r="A12" s="70" t="s">
        <v>429</v>
      </c>
      <c r="B12" s="465">
        <f>SUM(B10:B11)</f>
        <v>409453</v>
      </c>
      <c r="C12" s="465">
        <f aca="true" t="shared" si="2" ref="C12:O12">SUM(C10:C11)</f>
        <v>0</v>
      </c>
      <c r="D12" s="465">
        <f t="shared" si="2"/>
        <v>0</v>
      </c>
      <c r="E12" s="465">
        <f t="shared" si="2"/>
        <v>138409</v>
      </c>
      <c r="F12" s="465">
        <f t="shared" si="2"/>
        <v>0</v>
      </c>
      <c r="G12" s="465">
        <f t="shared" si="2"/>
        <v>220</v>
      </c>
      <c r="H12" s="465">
        <f t="shared" si="2"/>
        <v>0</v>
      </c>
      <c r="I12" s="465">
        <f t="shared" si="2"/>
        <v>740</v>
      </c>
      <c r="J12" s="465">
        <f t="shared" si="2"/>
        <v>0</v>
      </c>
      <c r="K12" s="465">
        <f t="shared" si="2"/>
        <v>250</v>
      </c>
      <c r="L12" s="465">
        <f t="shared" si="2"/>
        <v>306045</v>
      </c>
      <c r="M12" s="465">
        <f t="shared" si="2"/>
        <v>101406</v>
      </c>
      <c r="N12" s="465">
        <f t="shared" si="2"/>
        <v>0</v>
      </c>
      <c r="O12" s="465">
        <f t="shared" si="2"/>
        <v>0</v>
      </c>
      <c r="P12" s="243">
        <f t="shared" si="0"/>
        <v>956523</v>
      </c>
    </row>
    <row r="13" spans="1:16" ht="39" thickBot="1">
      <c r="A13" s="187" t="s">
        <v>67</v>
      </c>
      <c r="B13" s="317">
        <v>46417</v>
      </c>
      <c r="C13" s="318"/>
      <c r="D13" s="317"/>
      <c r="E13" s="317">
        <v>84937</v>
      </c>
      <c r="F13" s="317">
        <v>0</v>
      </c>
      <c r="G13" s="317"/>
      <c r="H13" s="317"/>
      <c r="I13" s="317"/>
      <c r="J13" s="317"/>
      <c r="K13" s="317">
        <v>0</v>
      </c>
      <c r="L13" s="317"/>
      <c r="M13" s="317"/>
      <c r="N13" s="317"/>
      <c r="O13" s="317"/>
      <c r="P13" s="458">
        <f t="shared" si="0"/>
        <v>131354</v>
      </c>
    </row>
    <row r="14" spans="1:16" ht="15">
      <c r="A14" s="155" t="s">
        <v>1</v>
      </c>
      <c r="B14" s="319">
        <f aca="true" t="shared" si="3" ref="B14:P14">SUM(B6+B10)</f>
        <v>758497</v>
      </c>
      <c r="C14" s="319">
        <f t="shared" si="3"/>
        <v>1315978</v>
      </c>
      <c r="D14" s="319">
        <f t="shared" si="3"/>
        <v>1357651</v>
      </c>
      <c r="E14" s="319">
        <f t="shared" si="3"/>
        <v>220635</v>
      </c>
      <c r="F14" s="319">
        <f t="shared" si="3"/>
        <v>55000</v>
      </c>
      <c r="G14" s="319">
        <f t="shared" si="3"/>
        <v>10063</v>
      </c>
      <c r="H14" s="319">
        <f t="shared" si="3"/>
        <v>470401</v>
      </c>
      <c r="I14" s="319">
        <f t="shared" si="3"/>
        <v>740</v>
      </c>
      <c r="J14" s="319">
        <f t="shared" si="3"/>
        <v>350697</v>
      </c>
      <c r="K14" s="319">
        <f t="shared" si="3"/>
        <v>0</v>
      </c>
      <c r="L14" s="319">
        <f t="shared" si="3"/>
        <v>728714</v>
      </c>
      <c r="M14" s="319">
        <f t="shared" si="3"/>
        <v>3198458</v>
      </c>
      <c r="N14" s="319">
        <f t="shared" si="3"/>
        <v>7000</v>
      </c>
      <c r="O14" s="319">
        <f t="shared" si="3"/>
        <v>0</v>
      </c>
      <c r="P14" s="320">
        <f t="shared" si="3"/>
        <v>8473834</v>
      </c>
    </row>
    <row r="15" spans="1:16" ht="15">
      <c r="A15" s="463" t="s">
        <v>428</v>
      </c>
      <c r="B15" s="464">
        <f aca="true" t="shared" si="4" ref="B15:P15">SUM(B7+B11)</f>
        <v>5586</v>
      </c>
      <c r="C15" s="464">
        <f t="shared" si="4"/>
        <v>0</v>
      </c>
      <c r="D15" s="464">
        <f t="shared" si="4"/>
        <v>90709</v>
      </c>
      <c r="E15" s="464">
        <f t="shared" si="4"/>
        <v>14871</v>
      </c>
      <c r="F15" s="464">
        <f t="shared" si="4"/>
        <v>0</v>
      </c>
      <c r="G15" s="464">
        <f t="shared" si="4"/>
        <v>48</v>
      </c>
      <c r="H15" s="464">
        <f t="shared" si="4"/>
        <v>-30854</v>
      </c>
      <c r="I15" s="464">
        <f t="shared" si="4"/>
        <v>0</v>
      </c>
      <c r="J15" s="464">
        <f t="shared" si="4"/>
        <v>33633</v>
      </c>
      <c r="K15" s="464">
        <f t="shared" si="4"/>
        <v>250</v>
      </c>
      <c r="L15" s="464">
        <f t="shared" si="4"/>
        <v>29137</v>
      </c>
      <c r="M15" s="464">
        <f t="shared" si="4"/>
        <v>-29137</v>
      </c>
      <c r="N15" s="464">
        <f t="shared" si="4"/>
        <v>0</v>
      </c>
      <c r="O15" s="464">
        <f t="shared" si="4"/>
        <v>0</v>
      </c>
      <c r="P15" s="322">
        <f t="shared" si="4"/>
        <v>114243</v>
      </c>
    </row>
    <row r="16" spans="1:16" ht="27">
      <c r="A16" s="460" t="s">
        <v>429</v>
      </c>
      <c r="B16" s="461">
        <f aca="true" t="shared" si="5" ref="B16:P16">SUM(B8+B12)</f>
        <v>764083</v>
      </c>
      <c r="C16" s="461">
        <f t="shared" si="5"/>
        <v>1315978</v>
      </c>
      <c r="D16" s="461">
        <f t="shared" si="5"/>
        <v>1448360</v>
      </c>
      <c r="E16" s="461">
        <f t="shared" si="5"/>
        <v>235506</v>
      </c>
      <c r="F16" s="461">
        <f t="shared" si="5"/>
        <v>55000</v>
      </c>
      <c r="G16" s="461">
        <f t="shared" si="5"/>
        <v>10111</v>
      </c>
      <c r="H16" s="461">
        <f t="shared" si="5"/>
        <v>439547</v>
      </c>
      <c r="I16" s="461">
        <f t="shared" si="5"/>
        <v>740</v>
      </c>
      <c r="J16" s="461">
        <f t="shared" si="5"/>
        <v>384330</v>
      </c>
      <c r="K16" s="461">
        <f t="shared" si="5"/>
        <v>250</v>
      </c>
      <c r="L16" s="461">
        <f t="shared" si="5"/>
        <v>757851</v>
      </c>
      <c r="M16" s="461">
        <f t="shared" si="5"/>
        <v>3169321</v>
      </c>
      <c r="N16" s="461">
        <f t="shared" si="5"/>
        <v>7000</v>
      </c>
      <c r="O16" s="461">
        <f t="shared" si="5"/>
        <v>0</v>
      </c>
      <c r="P16" s="462">
        <f t="shared" si="5"/>
        <v>8588077</v>
      </c>
    </row>
    <row r="17" spans="1:16" ht="40.5">
      <c r="A17" s="147" t="s">
        <v>67</v>
      </c>
      <c r="B17" s="321">
        <f>SUM(B9+B13)</f>
        <v>46417</v>
      </c>
      <c r="C17" s="321">
        <f aca="true" t="shared" si="6" ref="C17:P17">SUM(C9+C13)</f>
        <v>257021</v>
      </c>
      <c r="D17" s="321">
        <f t="shared" si="6"/>
        <v>1271771</v>
      </c>
      <c r="E17" s="321">
        <f t="shared" si="6"/>
        <v>84937</v>
      </c>
      <c r="F17" s="321">
        <f t="shared" si="6"/>
        <v>0</v>
      </c>
      <c r="G17" s="321">
        <f t="shared" si="6"/>
        <v>1400</v>
      </c>
      <c r="H17" s="321">
        <f t="shared" si="6"/>
        <v>0</v>
      </c>
      <c r="I17" s="321">
        <f t="shared" si="6"/>
        <v>0</v>
      </c>
      <c r="J17" s="321">
        <f t="shared" si="6"/>
        <v>0</v>
      </c>
      <c r="K17" s="321">
        <f t="shared" si="6"/>
        <v>0</v>
      </c>
      <c r="L17" s="321">
        <f t="shared" si="6"/>
        <v>0</v>
      </c>
      <c r="M17" s="321">
        <f t="shared" si="6"/>
        <v>0</v>
      </c>
      <c r="N17" s="321">
        <f t="shared" si="6"/>
        <v>7000</v>
      </c>
      <c r="O17" s="321">
        <f t="shared" si="6"/>
        <v>0</v>
      </c>
      <c r="P17" s="322">
        <f t="shared" si="6"/>
        <v>1668546</v>
      </c>
    </row>
    <row r="18" spans="1:16" ht="41.25" thickBot="1">
      <c r="A18" s="156" t="s">
        <v>68</v>
      </c>
      <c r="B18" s="323">
        <f>B16-B17</f>
        <v>717666</v>
      </c>
      <c r="C18" s="323">
        <f aca="true" t="shared" si="7" ref="C18:P18">C16-C17</f>
        <v>1058957</v>
      </c>
      <c r="D18" s="323">
        <f t="shared" si="7"/>
        <v>176589</v>
      </c>
      <c r="E18" s="323">
        <f t="shared" si="7"/>
        <v>150569</v>
      </c>
      <c r="F18" s="323">
        <f t="shared" si="7"/>
        <v>55000</v>
      </c>
      <c r="G18" s="323">
        <f t="shared" si="7"/>
        <v>8711</v>
      </c>
      <c r="H18" s="323">
        <f t="shared" si="7"/>
        <v>439547</v>
      </c>
      <c r="I18" s="323">
        <f t="shared" si="7"/>
        <v>740</v>
      </c>
      <c r="J18" s="323">
        <f t="shared" si="7"/>
        <v>384330</v>
      </c>
      <c r="K18" s="323">
        <f t="shared" si="7"/>
        <v>250</v>
      </c>
      <c r="L18" s="323">
        <f t="shared" si="7"/>
        <v>757851</v>
      </c>
      <c r="M18" s="323">
        <f t="shared" si="7"/>
        <v>3169321</v>
      </c>
      <c r="N18" s="323">
        <f t="shared" si="7"/>
        <v>0</v>
      </c>
      <c r="O18" s="323">
        <f t="shared" si="7"/>
        <v>0</v>
      </c>
      <c r="P18" s="324">
        <f t="shared" si="7"/>
        <v>6919531</v>
      </c>
    </row>
    <row r="21" spans="3:16" ht="13.5"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3" spans="3:16" ht="13.5"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</sheetData>
  <sheetProtection/>
  <mergeCells count="19">
    <mergeCell ref="O2:O4"/>
    <mergeCell ref="B1:K1"/>
    <mergeCell ref="L1:O1"/>
    <mergeCell ref="P1:P4"/>
    <mergeCell ref="B2:G2"/>
    <mergeCell ref="F3:F4"/>
    <mergeCell ref="D3:D4"/>
    <mergeCell ref="E3:E4"/>
    <mergeCell ref="G3:G4"/>
    <mergeCell ref="H3:H4"/>
    <mergeCell ref="N2:N4"/>
    <mergeCell ref="A1:A4"/>
    <mergeCell ref="H2:K2"/>
    <mergeCell ref="B3:B4"/>
    <mergeCell ref="C3:C4"/>
    <mergeCell ref="K3:K4"/>
    <mergeCell ref="L2:M3"/>
    <mergeCell ref="I3:I4"/>
    <mergeCell ref="J3:J4"/>
  </mergeCells>
  <printOptions/>
  <pageMargins left="0.2" right="0.21" top="0.85" bottom="0.41" header="0.21" footer="0.2"/>
  <pageSetup horizontalDpi="600" verticalDpi="600" orientation="landscape" paperSize="9" r:id="rId1"/>
  <headerFooter>
    <oddHeader>&amp;C&amp;"Book Antiqua,Félkövér"&amp;11Keszthely Város Önkormányzata
2019. évi költségvetési bevételei
főbb jogcím-csoportonként&amp;R&amp;"Book Antiqua,Félkövér"4.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5" sqref="K25"/>
    </sheetView>
  </sheetViews>
  <sheetFormatPr defaultColWidth="9.140625" defaultRowHeight="12.75"/>
  <cols>
    <col min="1" max="1" width="33.8515625" style="1" customWidth="1"/>
    <col min="2" max="2" width="8.00390625" style="68" customWidth="1"/>
    <col min="3" max="3" width="9.28125" style="69" customWidth="1"/>
    <col min="4" max="4" width="10.140625" style="1" customWidth="1"/>
    <col min="5" max="5" width="9.57421875" style="1" customWidth="1"/>
    <col min="6" max="6" width="7.140625" style="1" customWidth="1"/>
    <col min="7" max="7" width="9.00390625" style="1" customWidth="1"/>
    <col min="8" max="8" width="8.00390625" style="1" customWidth="1"/>
    <col min="9" max="9" width="6.57421875" style="1" customWidth="1"/>
    <col min="10" max="10" width="9.8515625" style="1" customWidth="1"/>
    <col min="11" max="11" width="7.140625" style="1" customWidth="1"/>
    <col min="12" max="12" width="8.28125" style="1" customWidth="1"/>
    <col min="13" max="13" width="9.421875" style="1" customWidth="1"/>
    <col min="14" max="14" width="8.7109375" style="1" customWidth="1"/>
    <col min="15" max="15" width="8.57421875" style="1" customWidth="1"/>
    <col min="16" max="16" width="9.28125" style="1" customWidth="1"/>
    <col min="17" max="16384" width="9.140625" style="1" customWidth="1"/>
  </cols>
  <sheetData>
    <row r="1" spans="1:16" ht="14.25" customHeight="1">
      <c r="A1" s="772" t="s">
        <v>115</v>
      </c>
      <c r="B1" s="755" t="s">
        <v>12</v>
      </c>
      <c r="C1" s="756"/>
      <c r="D1" s="756"/>
      <c r="E1" s="756"/>
      <c r="F1" s="756"/>
      <c r="G1" s="756"/>
      <c r="H1" s="756"/>
      <c r="I1" s="756"/>
      <c r="J1" s="756"/>
      <c r="K1" s="756"/>
      <c r="L1" s="767" t="s">
        <v>43</v>
      </c>
      <c r="M1" s="768"/>
      <c r="N1" s="768"/>
      <c r="O1" s="769"/>
      <c r="P1" s="758" t="s">
        <v>44</v>
      </c>
    </row>
    <row r="2" spans="1:16" ht="23.25" customHeight="1">
      <c r="A2" s="746"/>
      <c r="B2" s="763" t="s">
        <v>2</v>
      </c>
      <c r="C2" s="764"/>
      <c r="D2" s="764"/>
      <c r="E2" s="764"/>
      <c r="F2" s="764"/>
      <c r="G2" s="765"/>
      <c r="H2" s="744" t="s">
        <v>3</v>
      </c>
      <c r="I2" s="773"/>
      <c r="J2" s="773"/>
      <c r="K2" s="753"/>
      <c r="L2" s="744" t="s">
        <v>156</v>
      </c>
      <c r="M2" s="766"/>
      <c r="N2" s="750" t="s">
        <v>493</v>
      </c>
      <c r="O2" s="750" t="s">
        <v>152</v>
      </c>
      <c r="P2" s="759"/>
    </row>
    <row r="3" spans="1:16" ht="24.75" customHeight="1">
      <c r="A3" s="746"/>
      <c r="B3" s="749" t="s">
        <v>81</v>
      </c>
      <c r="C3" s="749" t="s">
        <v>25</v>
      </c>
      <c r="D3" s="754" t="s">
        <v>167</v>
      </c>
      <c r="E3" s="754" t="s">
        <v>153</v>
      </c>
      <c r="F3" s="749" t="s">
        <v>166</v>
      </c>
      <c r="G3" s="748" t="s">
        <v>579</v>
      </c>
      <c r="H3" s="749" t="s">
        <v>150</v>
      </c>
      <c r="I3" s="749" t="s">
        <v>63</v>
      </c>
      <c r="J3" s="754" t="s">
        <v>154</v>
      </c>
      <c r="K3" s="748" t="s">
        <v>580</v>
      </c>
      <c r="L3" s="770" t="s">
        <v>114</v>
      </c>
      <c r="M3" s="771"/>
      <c r="N3" s="750"/>
      <c r="O3" s="750"/>
      <c r="P3" s="759"/>
    </row>
    <row r="4" spans="1:16" ht="43.5" customHeight="1">
      <c r="A4" s="747"/>
      <c r="B4" s="751"/>
      <c r="C4" s="751"/>
      <c r="D4" s="744"/>
      <c r="E4" s="744"/>
      <c r="F4" s="751"/>
      <c r="G4" s="748"/>
      <c r="H4" s="751"/>
      <c r="I4" s="751"/>
      <c r="J4" s="744"/>
      <c r="K4" s="748"/>
      <c r="L4" s="62" t="s">
        <v>327</v>
      </c>
      <c r="M4" s="60" t="s">
        <v>41</v>
      </c>
      <c r="N4" s="751"/>
      <c r="O4" s="751"/>
      <c r="P4" s="760"/>
    </row>
    <row r="5" spans="1:16" ht="14.25" thickBot="1">
      <c r="A5" s="63">
        <v>1</v>
      </c>
      <c r="B5" s="265">
        <v>2</v>
      </c>
      <c r="C5" s="265">
        <v>3</v>
      </c>
      <c r="D5" s="265">
        <v>4</v>
      </c>
      <c r="E5" s="265">
        <v>5</v>
      </c>
      <c r="F5" s="265">
        <v>6</v>
      </c>
      <c r="G5" s="265">
        <v>7</v>
      </c>
      <c r="H5" s="265">
        <v>8</v>
      </c>
      <c r="I5" s="265">
        <v>9</v>
      </c>
      <c r="J5" s="265">
        <v>10</v>
      </c>
      <c r="K5" s="265">
        <v>11</v>
      </c>
      <c r="L5" s="266">
        <v>12</v>
      </c>
      <c r="M5" s="266">
        <v>13</v>
      </c>
      <c r="N5" s="266">
        <v>14</v>
      </c>
      <c r="O5" s="64">
        <v>15</v>
      </c>
      <c r="P5" s="66">
        <v>16</v>
      </c>
    </row>
    <row r="6" spans="1:16" ht="15">
      <c r="A6" s="145" t="s">
        <v>89</v>
      </c>
      <c r="B6" s="594">
        <v>4222</v>
      </c>
      <c r="C6" s="594"/>
      <c r="D6" s="594"/>
      <c r="E6" s="594">
        <v>58000</v>
      </c>
      <c r="F6" s="594">
        <v>55000</v>
      </c>
      <c r="G6" s="594"/>
      <c r="H6" s="594"/>
      <c r="I6" s="594"/>
      <c r="J6" s="594"/>
      <c r="K6" s="594"/>
      <c r="L6" s="594"/>
      <c r="M6" s="594"/>
      <c r="N6" s="594"/>
      <c r="O6" s="594"/>
      <c r="P6" s="734">
        <f aca="true" t="shared" si="0" ref="P6:P34">SUM(B6:O6)</f>
        <v>117222</v>
      </c>
    </row>
    <row r="7" spans="1:16" ht="15">
      <c r="A7" s="78" t="s">
        <v>431</v>
      </c>
      <c r="B7" s="131">
        <v>259338</v>
      </c>
      <c r="C7" s="131"/>
      <c r="D7" s="131"/>
      <c r="E7" s="131">
        <v>7976</v>
      </c>
      <c r="F7" s="131"/>
      <c r="G7" s="131"/>
      <c r="H7" s="131">
        <v>470401</v>
      </c>
      <c r="I7" s="131"/>
      <c r="J7" s="131">
        <v>225794</v>
      </c>
      <c r="K7" s="131"/>
      <c r="L7" s="131"/>
      <c r="M7" s="131"/>
      <c r="N7" s="131"/>
      <c r="O7" s="131"/>
      <c r="P7" s="165">
        <f t="shared" si="0"/>
        <v>963509</v>
      </c>
    </row>
    <row r="8" spans="1:16" ht="15">
      <c r="A8" s="731" t="s">
        <v>428</v>
      </c>
      <c r="B8" s="131">
        <v>92</v>
      </c>
      <c r="C8" s="131"/>
      <c r="D8" s="131"/>
      <c r="E8" s="131"/>
      <c r="F8" s="131"/>
      <c r="G8" s="131"/>
      <c r="H8" s="131">
        <v>-30854</v>
      </c>
      <c r="I8" s="131"/>
      <c r="J8" s="131"/>
      <c r="K8" s="131"/>
      <c r="L8" s="131"/>
      <c r="M8" s="131"/>
      <c r="N8" s="131"/>
      <c r="O8" s="131"/>
      <c r="P8" s="165">
        <f t="shared" si="0"/>
        <v>-30762</v>
      </c>
    </row>
    <row r="9" spans="1:16" ht="15">
      <c r="A9" s="186" t="s">
        <v>429</v>
      </c>
      <c r="B9" s="131">
        <f>SUM(B7:B8)</f>
        <v>259430</v>
      </c>
      <c r="C9" s="131"/>
      <c r="D9" s="131"/>
      <c r="E9" s="131">
        <f>SUM(E7:E8)</f>
        <v>7976</v>
      </c>
      <c r="F9" s="131"/>
      <c r="G9" s="131"/>
      <c r="H9" s="131">
        <f>SUM(H7:H8)</f>
        <v>439547</v>
      </c>
      <c r="I9" s="131"/>
      <c r="J9" s="131">
        <f>SUM(J7:J8)</f>
        <v>225794</v>
      </c>
      <c r="K9" s="131"/>
      <c r="L9" s="131"/>
      <c r="M9" s="131"/>
      <c r="N9" s="131"/>
      <c r="O9" s="131"/>
      <c r="P9" s="165">
        <f t="shared" si="0"/>
        <v>932747</v>
      </c>
    </row>
    <row r="10" spans="1:16" ht="15">
      <c r="A10" s="78" t="s">
        <v>222</v>
      </c>
      <c r="B10" s="131"/>
      <c r="C10" s="131"/>
      <c r="D10" s="131">
        <v>1357651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>
        <v>7000</v>
      </c>
      <c r="O10" s="229"/>
      <c r="P10" s="165">
        <f t="shared" si="0"/>
        <v>1364651</v>
      </c>
    </row>
    <row r="11" spans="1:16" ht="15">
      <c r="A11" s="731" t="s">
        <v>428</v>
      </c>
      <c r="B11" s="131"/>
      <c r="C11" s="131"/>
      <c r="D11" s="131">
        <v>90709</v>
      </c>
      <c r="E11" s="131"/>
      <c r="F11" s="131"/>
      <c r="G11" s="131"/>
      <c r="H11" s="131"/>
      <c r="I11" s="131"/>
      <c r="J11" s="131">
        <v>33633</v>
      </c>
      <c r="K11" s="131"/>
      <c r="L11" s="131"/>
      <c r="M11" s="131"/>
      <c r="N11" s="131"/>
      <c r="O11" s="229"/>
      <c r="P11" s="165">
        <f t="shared" si="0"/>
        <v>124342</v>
      </c>
    </row>
    <row r="12" spans="1:16" ht="15">
      <c r="A12" s="186" t="s">
        <v>429</v>
      </c>
      <c r="B12" s="131"/>
      <c r="C12" s="131"/>
      <c r="D12" s="131">
        <f>SUM(D10:D11)</f>
        <v>1448360</v>
      </c>
      <c r="E12" s="131"/>
      <c r="F12" s="131"/>
      <c r="G12" s="131"/>
      <c r="H12" s="131"/>
      <c r="I12" s="131"/>
      <c r="J12" s="131">
        <f>SUM(J10:J11)</f>
        <v>33633</v>
      </c>
      <c r="K12" s="131"/>
      <c r="L12" s="131"/>
      <c r="M12" s="131"/>
      <c r="N12" s="131">
        <f>SUM(N10:N11)</f>
        <v>7000</v>
      </c>
      <c r="O12" s="229"/>
      <c r="P12" s="165">
        <f t="shared" si="0"/>
        <v>1488993</v>
      </c>
    </row>
    <row r="13" spans="1:16" ht="15">
      <c r="A13" s="180" t="s">
        <v>106</v>
      </c>
      <c r="B13" s="131"/>
      <c r="C13" s="131"/>
      <c r="D13" s="131">
        <v>1271771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>
        <v>7000</v>
      </c>
      <c r="O13" s="229"/>
      <c r="P13" s="165">
        <f t="shared" si="0"/>
        <v>1278771</v>
      </c>
    </row>
    <row r="14" spans="1:16" ht="15">
      <c r="A14" s="264" t="s">
        <v>220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>
        <v>422669</v>
      </c>
      <c r="M14" s="131">
        <v>3097052</v>
      </c>
      <c r="N14" s="131"/>
      <c r="O14" s="229"/>
      <c r="P14" s="165">
        <f t="shared" si="0"/>
        <v>3519721</v>
      </c>
    </row>
    <row r="15" spans="1:16" ht="15">
      <c r="A15" s="186" t="s">
        <v>428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>
        <v>29137</v>
      </c>
      <c r="M15" s="131">
        <v>-29137</v>
      </c>
      <c r="N15" s="131"/>
      <c r="O15" s="229"/>
      <c r="P15" s="165">
        <f t="shared" si="0"/>
        <v>0</v>
      </c>
    </row>
    <row r="16" spans="1:16" ht="15">
      <c r="A16" s="186" t="s">
        <v>429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>
        <f>SUM(L14:L15)</f>
        <v>451806</v>
      </c>
      <c r="M16" s="131">
        <f>SUM(M14:M15)</f>
        <v>3067915</v>
      </c>
      <c r="N16" s="131"/>
      <c r="O16" s="229"/>
      <c r="P16" s="165">
        <f t="shared" si="0"/>
        <v>3519721</v>
      </c>
    </row>
    <row r="17" spans="1:16" ht="15">
      <c r="A17" s="732" t="s">
        <v>499</v>
      </c>
      <c r="B17" s="131"/>
      <c r="C17" s="131"/>
      <c r="D17" s="131"/>
      <c r="E17" s="131">
        <v>1489</v>
      </c>
      <c r="F17" s="131"/>
      <c r="G17" s="131"/>
      <c r="H17" s="131"/>
      <c r="I17" s="131"/>
      <c r="J17" s="131"/>
      <c r="K17" s="131"/>
      <c r="L17" s="131"/>
      <c r="M17" s="131"/>
      <c r="N17" s="131"/>
      <c r="O17" s="229"/>
      <c r="P17" s="165">
        <f t="shared" si="0"/>
        <v>1489</v>
      </c>
    </row>
    <row r="18" spans="1:16" ht="15">
      <c r="A18" s="731" t="s">
        <v>428</v>
      </c>
      <c r="B18" s="131"/>
      <c r="C18" s="131"/>
      <c r="D18" s="131"/>
      <c r="E18" s="131">
        <v>600</v>
      </c>
      <c r="F18" s="131"/>
      <c r="G18" s="131"/>
      <c r="H18" s="131"/>
      <c r="I18" s="131"/>
      <c r="J18" s="131"/>
      <c r="K18" s="131"/>
      <c r="L18" s="131"/>
      <c r="M18" s="131"/>
      <c r="N18" s="131"/>
      <c r="O18" s="229"/>
      <c r="P18" s="165">
        <f t="shared" si="0"/>
        <v>600</v>
      </c>
    </row>
    <row r="19" spans="1:16" ht="15">
      <c r="A19" s="186" t="s">
        <v>429</v>
      </c>
      <c r="B19" s="131"/>
      <c r="C19" s="131"/>
      <c r="D19" s="131"/>
      <c r="E19" s="131">
        <f>SUM(E17:E18)</f>
        <v>2089</v>
      </c>
      <c r="F19" s="131"/>
      <c r="G19" s="131"/>
      <c r="H19" s="131"/>
      <c r="I19" s="131"/>
      <c r="J19" s="131"/>
      <c r="K19" s="131"/>
      <c r="L19" s="131"/>
      <c r="M19" s="131"/>
      <c r="N19" s="131"/>
      <c r="O19" s="229"/>
      <c r="P19" s="165">
        <f>SUM(P17:P18)</f>
        <v>2089</v>
      </c>
    </row>
    <row r="20" spans="1:16" ht="15">
      <c r="A20" s="347" t="s">
        <v>88</v>
      </c>
      <c r="B20" s="131">
        <v>15700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348">
        <f t="shared" si="0"/>
        <v>15700</v>
      </c>
    </row>
    <row r="21" spans="1:16" ht="15">
      <c r="A21" s="622" t="s">
        <v>98</v>
      </c>
      <c r="B21" s="131">
        <v>67</v>
      </c>
      <c r="C21" s="131"/>
      <c r="D21" s="131"/>
      <c r="E21" s="131">
        <v>0</v>
      </c>
      <c r="F21" s="131"/>
      <c r="G21" s="131">
        <v>8198</v>
      </c>
      <c r="H21" s="131"/>
      <c r="I21" s="131"/>
      <c r="J21" s="131"/>
      <c r="K21" s="131"/>
      <c r="L21" s="131"/>
      <c r="M21" s="131"/>
      <c r="N21" s="131"/>
      <c r="O21" s="131"/>
      <c r="P21" s="348">
        <f t="shared" si="0"/>
        <v>8265</v>
      </c>
    </row>
    <row r="22" spans="1:16" ht="15">
      <c r="A22" s="78" t="s">
        <v>245</v>
      </c>
      <c r="B22" s="131">
        <v>58484</v>
      </c>
      <c r="C22" s="131"/>
      <c r="D22" s="131"/>
      <c r="E22" s="131">
        <v>25180</v>
      </c>
      <c r="F22" s="131"/>
      <c r="G22" s="131"/>
      <c r="H22" s="131"/>
      <c r="I22" s="131"/>
      <c r="J22" s="131">
        <v>124903</v>
      </c>
      <c r="K22" s="131"/>
      <c r="L22" s="131"/>
      <c r="M22" s="131"/>
      <c r="N22" s="131"/>
      <c r="O22" s="229"/>
      <c r="P22" s="165">
        <f t="shared" si="0"/>
        <v>208567</v>
      </c>
    </row>
    <row r="23" spans="1:16" ht="15">
      <c r="A23" s="78" t="s">
        <v>91</v>
      </c>
      <c r="B23" s="131"/>
      <c r="C23" s="131"/>
      <c r="D23" s="131"/>
      <c r="E23" s="131"/>
      <c r="F23" s="131"/>
      <c r="G23" s="131">
        <v>1400</v>
      </c>
      <c r="H23" s="131"/>
      <c r="I23" s="131"/>
      <c r="J23" s="131"/>
      <c r="K23" s="131"/>
      <c r="L23" s="131"/>
      <c r="M23" s="131"/>
      <c r="N23" s="131"/>
      <c r="O23" s="229"/>
      <c r="P23" s="165">
        <f t="shared" si="0"/>
        <v>1400</v>
      </c>
    </row>
    <row r="24" spans="1:16" ht="15">
      <c r="A24" s="180" t="s">
        <v>106</v>
      </c>
      <c r="B24" s="624"/>
      <c r="C24" s="624"/>
      <c r="D24" s="624"/>
      <c r="E24" s="624"/>
      <c r="F24" s="624"/>
      <c r="G24" s="624">
        <v>1400</v>
      </c>
      <c r="H24" s="624"/>
      <c r="I24" s="624"/>
      <c r="J24" s="624"/>
      <c r="K24" s="624"/>
      <c r="L24" s="624"/>
      <c r="M24" s="624"/>
      <c r="N24" s="624"/>
      <c r="O24" s="315"/>
      <c r="P24" s="165">
        <f t="shared" si="0"/>
        <v>1400</v>
      </c>
    </row>
    <row r="25" spans="1:16" ht="15">
      <c r="A25" s="623" t="s">
        <v>99</v>
      </c>
      <c r="B25" s="131"/>
      <c r="C25" s="131"/>
      <c r="D25" s="131"/>
      <c r="E25" s="131">
        <v>3047</v>
      </c>
      <c r="F25" s="131"/>
      <c r="G25" s="131"/>
      <c r="H25" s="131"/>
      <c r="I25" s="131"/>
      <c r="J25" s="131"/>
      <c r="K25" s="131"/>
      <c r="L25" s="131"/>
      <c r="M25" s="131"/>
      <c r="N25" s="131"/>
      <c r="O25" s="229"/>
      <c r="P25" s="348">
        <f t="shared" si="0"/>
        <v>3047</v>
      </c>
    </row>
    <row r="26" spans="1:16" ht="15">
      <c r="A26" s="731" t="s">
        <v>428</v>
      </c>
      <c r="B26" s="131"/>
      <c r="C26" s="131"/>
      <c r="D26" s="131"/>
      <c r="E26" s="131">
        <v>805</v>
      </c>
      <c r="F26" s="131"/>
      <c r="G26" s="131"/>
      <c r="H26" s="131"/>
      <c r="I26" s="131"/>
      <c r="J26" s="131"/>
      <c r="K26" s="131"/>
      <c r="L26" s="131"/>
      <c r="M26" s="131"/>
      <c r="N26" s="131"/>
      <c r="O26" s="229"/>
      <c r="P26" s="348">
        <f t="shared" si="0"/>
        <v>805</v>
      </c>
    </row>
    <row r="27" spans="1:16" ht="15">
      <c r="A27" s="180" t="s">
        <v>429</v>
      </c>
      <c r="B27" s="131"/>
      <c r="C27" s="131"/>
      <c r="D27" s="131"/>
      <c r="E27" s="131">
        <f>SUM(E25:E26)</f>
        <v>3852</v>
      </c>
      <c r="F27" s="131"/>
      <c r="G27" s="131"/>
      <c r="H27" s="131"/>
      <c r="I27" s="131"/>
      <c r="J27" s="131"/>
      <c r="K27" s="131"/>
      <c r="L27" s="131"/>
      <c r="M27" s="131"/>
      <c r="N27" s="131"/>
      <c r="O27" s="229"/>
      <c r="P27" s="165">
        <f>SUM(P25:P26)</f>
        <v>3852</v>
      </c>
    </row>
    <row r="28" spans="1:16" ht="15">
      <c r="A28" s="264" t="s">
        <v>221</v>
      </c>
      <c r="B28" s="131">
        <v>16727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229"/>
      <c r="P28" s="165">
        <f t="shared" si="0"/>
        <v>16727</v>
      </c>
    </row>
    <row r="29" spans="1:16" ht="15">
      <c r="A29" s="264" t="s">
        <v>503</v>
      </c>
      <c r="B29" s="624"/>
      <c r="C29" s="624"/>
      <c r="D29" s="624"/>
      <c r="E29" s="624"/>
      <c r="F29" s="624"/>
      <c r="G29" s="624">
        <v>293</v>
      </c>
      <c r="H29" s="624"/>
      <c r="I29" s="624"/>
      <c r="J29" s="624"/>
      <c r="K29" s="624"/>
      <c r="L29" s="624"/>
      <c r="M29" s="624"/>
      <c r="N29" s="624"/>
      <c r="O29" s="315"/>
      <c r="P29" s="165">
        <f t="shared" si="0"/>
        <v>293</v>
      </c>
    </row>
    <row r="30" spans="1:16" ht="15">
      <c r="A30" s="733" t="s">
        <v>609</v>
      </c>
      <c r="B30" s="131"/>
      <c r="C30" s="131"/>
      <c r="D30" s="131"/>
      <c r="E30" s="131">
        <v>2800</v>
      </c>
      <c r="F30" s="131"/>
      <c r="G30" s="131"/>
      <c r="H30" s="131"/>
      <c r="I30" s="131"/>
      <c r="J30" s="131"/>
      <c r="K30" s="131"/>
      <c r="L30" s="131"/>
      <c r="M30" s="131"/>
      <c r="N30" s="131"/>
      <c r="O30" s="229"/>
      <c r="P30" s="348">
        <f t="shared" si="0"/>
        <v>2800</v>
      </c>
    </row>
    <row r="31" spans="1:16" ht="15">
      <c r="A31" s="731" t="s">
        <v>428</v>
      </c>
      <c r="B31" s="131"/>
      <c r="C31" s="131"/>
      <c r="D31" s="131"/>
      <c r="E31" s="131">
        <v>-2800</v>
      </c>
      <c r="F31" s="131"/>
      <c r="G31" s="131"/>
      <c r="H31" s="131"/>
      <c r="I31" s="131"/>
      <c r="J31" s="131"/>
      <c r="K31" s="131"/>
      <c r="L31" s="131"/>
      <c r="M31" s="131"/>
      <c r="N31" s="131"/>
      <c r="O31" s="229"/>
      <c r="P31" s="348">
        <f t="shared" si="0"/>
        <v>-2800</v>
      </c>
    </row>
    <row r="32" spans="1:16" ht="15">
      <c r="A32" s="180" t="s">
        <v>429</v>
      </c>
      <c r="B32" s="624"/>
      <c r="C32" s="624"/>
      <c r="D32" s="624"/>
      <c r="E32" s="624">
        <f>SUM(E30)</f>
        <v>2800</v>
      </c>
      <c r="F32" s="624"/>
      <c r="G32" s="624"/>
      <c r="H32" s="624"/>
      <c r="I32" s="624"/>
      <c r="J32" s="624"/>
      <c r="K32" s="624"/>
      <c r="L32" s="624"/>
      <c r="M32" s="624"/>
      <c r="N32" s="624"/>
      <c r="O32" s="315"/>
      <c r="P32" s="165">
        <f t="shared" si="0"/>
        <v>2800</v>
      </c>
    </row>
    <row r="33" spans="1:16" ht="15">
      <c r="A33" s="623" t="s">
        <v>508</v>
      </c>
      <c r="B33" s="131"/>
      <c r="C33" s="131">
        <v>1315978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229"/>
      <c r="P33" s="348">
        <f t="shared" si="0"/>
        <v>1315978</v>
      </c>
    </row>
    <row r="34" spans="1:16" ht="15.75" thickBot="1">
      <c r="A34" s="180" t="s">
        <v>106</v>
      </c>
      <c r="B34" s="131"/>
      <c r="C34" s="131">
        <v>257021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229"/>
      <c r="P34" s="243">
        <f t="shared" si="0"/>
        <v>257021</v>
      </c>
    </row>
    <row r="35" spans="1:16" ht="15">
      <c r="A35" s="466" t="s">
        <v>1</v>
      </c>
      <c r="B35" s="319">
        <f aca="true" t="shared" si="1" ref="B35:P35">SUM(B6+B7+B10+B14+B17+B20+B21+B22+B23+B25+B28+B29+B30+B33)</f>
        <v>354538</v>
      </c>
      <c r="C35" s="319">
        <f t="shared" si="1"/>
        <v>1315978</v>
      </c>
      <c r="D35" s="319">
        <f t="shared" si="1"/>
        <v>1357651</v>
      </c>
      <c r="E35" s="319">
        <f t="shared" si="1"/>
        <v>98492</v>
      </c>
      <c r="F35" s="319">
        <f t="shared" si="1"/>
        <v>55000</v>
      </c>
      <c r="G35" s="319">
        <f t="shared" si="1"/>
        <v>9891</v>
      </c>
      <c r="H35" s="319">
        <f t="shared" si="1"/>
        <v>470401</v>
      </c>
      <c r="I35" s="319">
        <f t="shared" si="1"/>
        <v>0</v>
      </c>
      <c r="J35" s="319">
        <f t="shared" si="1"/>
        <v>350697</v>
      </c>
      <c r="K35" s="319">
        <f t="shared" si="1"/>
        <v>0</v>
      </c>
      <c r="L35" s="319">
        <f t="shared" si="1"/>
        <v>422669</v>
      </c>
      <c r="M35" s="319">
        <f t="shared" si="1"/>
        <v>3097052</v>
      </c>
      <c r="N35" s="319">
        <f t="shared" si="1"/>
        <v>7000</v>
      </c>
      <c r="O35" s="319">
        <f t="shared" si="1"/>
        <v>0</v>
      </c>
      <c r="P35" s="320">
        <f t="shared" si="1"/>
        <v>7539369</v>
      </c>
    </row>
    <row r="36" spans="1:16" ht="15">
      <c r="A36" s="522" t="s">
        <v>428</v>
      </c>
      <c r="B36" s="464">
        <f>SUM(B31+B26+B18+B15+B11+B8)</f>
        <v>92</v>
      </c>
      <c r="C36" s="464">
        <f aca="true" t="shared" si="2" ref="C36:P36">SUM(C31+C26+C18+C15+C11+C8)</f>
        <v>0</v>
      </c>
      <c r="D36" s="464">
        <f t="shared" si="2"/>
        <v>90709</v>
      </c>
      <c r="E36" s="464">
        <f t="shared" si="2"/>
        <v>-1395</v>
      </c>
      <c r="F36" s="464">
        <f t="shared" si="2"/>
        <v>0</v>
      </c>
      <c r="G36" s="464">
        <f t="shared" si="2"/>
        <v>0</v>
      </c>
      <c r="H36" s="464">
        <f t="shared" si="2"/>
        <v>-30854</v>
      </c>
      <c r="I36" s="464">
        <f t="shared" si="2"/>
        <v>0</v>
      </c>
      <c r="J36" s="464">
        <f t="shared" si="2"/>
        <v>33633</v>
      </c>
      <c r="K36" s="464">
        <f t="shared" si="2"/>
        <v>0</v>
      </c>
      <c r="L36" s="464">
        <f t="shared" si="2"/>
        <v>29137</v>
      </c>
      <c r="M36" s="464">
        <f t="shared" si="2"/>
        <v>-29137</v>
      </c>
      <c r="N36" s="464">
        <f t="shared" si="2"/>
        <v>0</v>
      </c>
      <c r="O36" s="464">
        <f t="shared" si="2"/>
        <v>0</v>
      </c>
      <c r="P36" s="322">
        <f t="shared" si="2"/>
        <v>92185</v>
      </c>
    </row>
    <row r="37" spans="1:16" ht="15">
      <c r="A37" s="522" t="s">
        <v>429</v>
      </c>
      <c r="B37" s="461">
        <f>SUM(B35:B36)</f>
        <v>354630</v>
      </c>
      <c r="C37" s="461">
        <f aca="true" t="shared" si="3" ref="C37:P37">SUM(C35:C36)</f>
        <v>1315978</v>
      </c>
      <c r="D37" s="461">
        <f t="shared" si="3"/>
        <v>1448360</v>
      </c>
      <c r="E37" s="461">
        <f t="shared" si="3"/>
        <v>97097</v>
      </c>
      <c r="F37" s="461">
        <f t="shared" si="3"/>
        <v>55000</v>
      </c>
      <c r="G37" s="461">
        <f t="shared" si="3"/>
        <v>9891</v>
      </c>
      <c r="H37" s="461">
        <f t="shared" si="3"/>
        <v>439547</v>
      </c>
      <c r="I37" s="461">
        <f t="shared" si="3"/>
        <v>0</v>
      </c>
      <c r="J37" s="461">
        <f t="shared" si="3"/>
        <v>384330</v>
      </c>
      <c r="K37" s="461">
        <f t="shared" si="3"/>
        <v>0</v>
      </c>
      <c r="L37" s="461">
        <f t="shared" si="3"/>
        <v>451806</v>
      </c>
      <c r="M37" s="461">
        <f t="shared" si="3"/>
        <v>3067915</v>
      </c>
      <c r="N37" s="461">
        <f t="shared" si="3"/>
        <v>7000</v>
      </c>
      <c r="O37" s="461">
        <f t="shared" si="3"/>
        <v>0</v>
      </c>
      <c r="P37" s="462">
        <f t="shared" si="3"/>
        <v>7631554</v>
      </c>
    </row>
    <row r="38" spans="1:16" s="690" customFormat="1" ht="15">
      <c r="A38" s="181" t="s">
        <v>106</v>
      </c>
      <c r="B38" s="321">
        <f aca="true" t="shared" si="4" ref="B38:P38">SUM(B13+B24+B34)</f>
        <v>0</v>
      </c>
      <c r="C38" s="321">
        <f t="shared" si="4"/>
        <v>257021</v>
      </c>
      <c r="D38" s="321">
        <f t="shared" si="4"/>
        <v>1271771</v>
      </c>
      <c r="E38" s="321">
        <f t="shared" si="4"/>
        <v>0</v>
      </c>
      <c r="F38" s="321">
        <f t="shared" si="4"/>
        <v>0</v>
      </c>
      <c r="G38" s="321">
        <f t="shared" si="4"/>
        <v>1400</v>
      </c>
      <c r="H38" s="321">
        <f t="shared" si="4"/>
        <v>0</v>
      </c>
      <c r="I38" s="321">
        <f t="shared" si="4"/>
        <v>0</v>
      </c>
      <c r="J38" s="321">
        <f t="shared" si="4"/>
        <v>0</v>
      </c>
      <c r="K38" s="321">
        <f t="shared" si="4"/>
        <v>0</v>
      </c>
      <c r="L38" s="321">
        <f t="shared" si="4"/>
        <v>0</v>
      </c>
      <c r="M38" s="321">
        <f t="shared" si="4"/>
        <v>0</v>
      </c>
      <c r="N38" s="321">
        <f t="shared" si="4"/>
        <v>7000</v>
      </c>
      <c r="O38" s="321">
        <f t="shared" si="4"/>
        <v>0</v>
      </c>
      <c r="P38" s="322">
        <f t="shared" si="4"/>
        <v>1537192</v>
      </c>
    </row>
    <row r="39" spans="1:16" s="690" customFormat="1" ht="15.75" thickBot="1">
      <c r="A39" s="178" t="s">
        <v>68</v>
      </c>
      <c r="B39" s="182">
        <f>B37-B38</f>
        <v>354630</v>
      </c>
      <c r="C39" s="182">
        <f aca="true" t="shared" si="5" ref="C39:P39">C37-C38</f>
        <v>1058957</v>
      </c>
      <c r="D39" s="182">
        <f t="shared" si="5"/>
        <v>176589</v>
      </c>
      <c r="E39" s="182">
        <f t="shared" si="5"/>
        <v>97097</v>
      </c>
      <c r="F39" s="182">
        <f t="shared" si="5"/>
        <v>55000</v>
      </c>
      <c r="G39" s="182">
        <f t="shared" si="5"/>
        <v>8491</v>
      </c>
      <c r="H39" s="182">
        <f t="shared" si="5"/>
        <v>439547</v>
      </c>
      <c r="I39" s="182">
        <f t="shared" si="5"/>
        <v>0</v>
      </c>
      <c r="J39" s="182">
        <f t="shared" si="5"/>
        <v>384330</v>
      </c>
      <c r="K39" s="182">
        <f t="shared" si="5"/>
        <v>0</v>
      </c>
      <c r="L39" s="182">
        <f t="shared" si="5"/>
        <v>451806</v>
      </c>
      <c r="M39" s="182">
        <f t="shared" si="5"/>
        <v>3067915</v>
      </c>
      <c r="N39" s="182">
        <f t="shared" si="5"/>
        <v>0</v>
      </c>
      <c r="O39" s="182">
        <f t="shared" si="5"/>
        <v>0</v>
      </c>
      <c r="P39" s="146">
        <f t="shared" si="5"/>
        <v>6094362</v>
      </c>
    </row>
    <row r="47" spans="2:5" ht="13.5">
      <c r="B47" s="407"/>
      <c r="C47" s="406"/>
      <c r="D47" s="405"/>
      <c r="E47" s="405"/>
    </row>
    <row r="48" spans="2:3" ht="16.5">
      <c r="B48" s="3"/>
      <c r="C48" s="1"/>
    </row>
    <row r="49" spans="2:3" ht="16.5">
      <c r="B49" s="3"/>
      <c r="C49" s="1"/>
    </row>
    <row r="50" spans="2:3" ht="16.5">
      <c r="B50" s="3"/>
      <c r="C50" s="1"/>
    </row>
    <row r="51" spans="2:3" ht="16.5">
      <c r="B51" s="3"/>
      <c r="C51" s="1"/>
    </row>
    <row r="52" spans="2:3" ht="16.5">
      <c r="B52" s="3"/>
      <c r="C52" s="1"/>
    </row>
    <row r="53" spans="2:3" ht="16.5">
      <c r="B53" s="3"/>
      <c r="C53" s="1"/>
    </row>
    <row r="54" spans="2:3" ht="16.5">
      <c r="B54" s="3"/>
      <c r="C54" s="1"/>
    </row>
    <row r="55" spans="2:3" ht="16.5">
      <c r="B55" s="3"/>
      <c r="C55" s="1"/>
    </row>
    <row r="56" ht="13.5">
      <c r="C56" s="1"/>
    </row>
  </sheetData>
  <sheetProtection/>
  <mergeCells count="20">
    <mergeCell ref="O2:O4"/>
    <mergeCell ref="L3:M3"/>
    <mergeCell ref="A1:A4"/>
    <mergeCell ref="B1:K1"/>
    <mergeCell ref="H2:K2"/>
    <mergeCell ref="D3:D4"/>
    <mergeCell ref="G3:G4"/>
    <mergeCell ref="K3:K4"/>
    <mergeCell ref="H3:H4"/>
    <mergeCell ref="F3:F4"/>
    <mergeCell ref="N2:N4"/>
    <mergeCell ref="P1:P4"/>
    <mergeCell ref="B2:G2"/>
    <mergeCell ref="L2:M2"/>
    <mergeCell ref="B3:B4"/>
    <mergeCell ref="E3:E4"/>
    <mergeCell ref="C3:C4"/>
    <mergeCell ref="I3:I4"/>
    <mergeCell ref="J3:J4"/>
    <mergeCell ref="L1:O1"/>
  </mergeCells>
  <printOptions/>
  <pageMargins left="0.31496062992125984" right="0.1968503937007874" top="0.5511811023622047" bottom="0.2362204724409449" header="0.1968503937007874" footer="0.1968503937007874"/>
  <pageSetup horizontalDpi="600" verticalDpi="600" orientation="landscape" paperSize="9" scale="85" r:id="rId1"/>
  <headerFooter>
    <oddHeader>&amp;C&amp;"Book Antiqua,Félkövér"&amp;11Keszthely Város Önkormányzata
2019. évi bevételei&amp;R&amp;"Book Antiqua,Félkövér"5. melléklet
ezer Ft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36" sqref="P36"/>
    </sheetView>
  </sheetViews>
  <sheetFormatPr defaultColWidth="9.140625" defaultRowHeight="12.75"/>
  <cols>
    <col min="1" max="1" width="29.7109375" style="16" customWidth="1"/>
    <col min="2" max="2" width="10.8515625" style="1" bestFit="1" customWidth="1"/>
    <col min="3" max="3" width="12.28125" style="1" customWidth="1"/>
    <col min="4" max="4" width="8.7109375" style="1" customWidth="1"/>
    <col min="5" max="5" width="9.8515625" style="1" customWidth="1"/>
    <col min="6" max="6" width="12.57421875" style="1" customWidth="1"/>
    <col min="7" max="7" width="8.7109375" style="1" customWidth="1"/>
    <col min="8" max="8" width="10.7109375" style="1" customWidth="1"/>
    <col min="9" max="9" width="11.8515625" style="1" customWidth="1"/>
    <col min="10" max="10" width="10.57421875" style="1" bestFit="1" customWidth="1"/>
    <col min="11" max="11" width="9.421875" style="1" customWidth="1"/>
    <col min="12" max="12" width="13.57421875" style="2" customWidth="1"/>
    <col min="13" max="13" width="11.00390625" style="1" customWidth="1"/>
    <col min="14" max="16384" width="9.140625" style="1" customWidth="1"/>
  </cols>
  <sheetData>
    <row r="1" spans="1:13" ht="14.25" customHeight="1">
      <c r="A1" s="782" t="s">
        <v>4</v>
      </c>
      <c r="B1" s="778"/>
      <c r="C1" s="781"/>
      <c r="D1" s="781"/>
      <c r="E1" s="781"/>
      <c r="F1" s="781"/>
      <c r="G1" s="781"/>
      <c r="H1" s="781"/>
      <c r="I1" s="781"/>
      <c r="J1" s="781"/>
      <c r="K1" s="785"/>
      <c r="L1" s="778" t="s">
        <v>44</v>
      </c>
      <c r="M1" s="775" t="s">
        <v>6</v>
      </c>
    </row>
    <row r="2" spans="1:13" ht="28.5" customHeight="1">
      <c r="A2" s="783"/>
      <c r="B2" s="787" t="s">
        <v>2</v>
      </c>
      <c r="C2" s="787"/>
      <c r="D2" s="787"/>
      <c r="E2" s="786" t="s">
        <v>3</v>
      </c>
      <c r="F2" s="786"/>
      <c r="G2" s="786"/>
      <c r="H2" s="786"/>
      <c r="I2" s="788" t="s">
        <v>211</v>
      </c>
      <c r="J2" s="774" t="s">
        <v>214</v>
      </c>
      <c r="K2" s="774"/>
      <c r="L2" s="779"/>
      <c r="M2" s="776"/>
    </row>
    <row r="3" spans="1:13" ht="75.75" customHeight="1" thickBot="1">
      <c r="A3" s="784"/>
      <c r="B3" s="26" t="s">
        <v>81</v>
      </c>
      <c r="C3" s="26" t="s">
        <v>157</v>
      </c>
      <c r="D3" s="26" t="s">
        <v>159</v>
      </c>
      <c r="E3" s="26" t="s">
        <v>158</v>
      </c>
      <c r="F3" s="26" t="s">
        <v>131</v>
      </c>
      <c r="G3" s="26" t="s">
        <v>166</v>
      </c>
      <c r="H3" s="26" t="s">
        <v>155</v>
      </c>
      <c r="I3" s="789"/>
      <c r="J3" s="225" t="s">
        <v>171</v>
      </c>
      <c r="K3" s="226" t="s">
        <v>212</v>
      </c>
      <c r="L3" s="780"/>
      <c r="M3" s="777"/>
    </row>
    <row r="4" spans="1:20" s="7" customFormat="1" ht="14.25" thickBot="1">
      <c r="A4" s="22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61">
        <v>12</v>
      </c>
      <c r="M4" s="23">
        <v>13</v>
      </c>
      <c r="N4" s="5"/>
      <c r="O4" s="5"/>
      <c r="P4" s="5"/>
      <c r="Q4" s="5"/>
      <c r="R4" s="5"/>
      <c r="S4" s="5"/>
      <c r="T4" s="6"/>
    </row>
    <row r="5" spans="1:20" s="7" customFormat="1" ht="27.75">
      <c r="A5" s="470" t="s">
        <v>583</v>
      </c>
      <c r="B5" s="492">
        <v>1700</v>
      </c>
      <c r="C5" s="492">
        <v>15504</v>
      </c>
      <c r="D5" s="492"/>
      <c r="E5" s="492"/>
      <c r="F5" s="492"/>
      <c r="G5" s="492">
        <v>740</v>
      </c>
      <c r="H5" s="492"/>
      <c r="I5" s="492">
        <v>339620</v>
      </c>
      <c r="J5" s="492">
        <v>3180</v>
      </c>
      <c r="K5" s="492">
        <v>4858</v>
      </c>
      <c r="L5" s="325">
        <f>SUM(B5:K5)</f>
        <v>365602</v>
      </c>
      <c r="M5" s="489">
        <v>190276</v>
      </c>
      <c r="N5" s="5"/>
      <c r="O5" s="5"/>
      <c r="P5" s="5"/>
      <c r="Q5" s="5"/>
      <c r="R5" s="5"/>
      <c r="S5" s="5"/>
      <c r="T5" s="6"/>
    </row>
    <row r="6" spans="1:20" s="7" customFormat="1" ht="15">
      <c r="A6" s="15" t="s">
        <v>428</v>
      </c>
      <c r="B6" s="483"/>
      <c r="C6" s="483"/>
      <c r="D6" s="483"/>
      <c r="E6" s="483"/>
      <c r="F6" s="483"/>
      <c r="G6" s="483"/>
      <c r="H6" s="483"/>
      <c r="I6" s="483">
        <v>7274</v>
      </c>
      <c r="J6" s="483"/>
      <c r="K6" s="483"/>
      <c r="L6" s="475">
        <f aca="true" t="shared" si="0" ref="L6:L40">SUM(B6:K6)</f>
        <v>7274</v>
      </c>
      <c r="M6" s="490">
        <v>24</v>
      </c>
      <c r="N6" s="5"/>
      <c r="O6" s="5"/>
      <c r="P6" s="5"/>
      <c r="Q6" s="5"/>
      <c r="R6" s="5"/>
      <c r="S6" s="5"/>
      <c r="T6" s="6"/>
    </row>
    <row r="7" spans="1:20" s="7" customFormat="1" ht="15">
      <c r="A7" s="15" t="s">
        <v>429</v>
      </c>
      <c r="B7" s="483">
        <f>SUM(B5:B6)</f>
        <v>1700</v>
      </c>
      <c r="C7" s="483">
        <f aca="true" t="shared" si="1" ref="C7:M7">SUM(C5:C6)</f>
        <v>15504</v>
      </c>
      <c r="D7" s="483">
        <f t="shared" si="1"/>
        <v>0</v>
      </c>
      <c r="E7" s="483">
        <f t="shared" si="1"/>
        <v>0</v>
      </c>
      <c r="F7" s="483">
        <f t="shared" si="1"/>
        <v>0</v>
      </c>
      <c r="G7" s="483">
        <f t="shared" si="1"/>
        <v>740</v>
      </c>
      <c r="H7" s="483">
        <f t="shared" si="1"/>
        <v>0</v>
      </c>
      <c r="I7" s="483">
        <f t="shared" si="1"/>
        <v>346894</v>
      </c>
      <c r="J7" s="483">
        <f t="shared" si="1"/>
        <v>3180</v>
      </c>
      <c r="K7" s="483">
        <f t="shared" si="1"/>
        <v>4858</v>
      </c>
      <c r="L7" s="475">
        <f t="shared" si="0"/>
        <v>372876</v>
      </c>
      <c r="M7" s="490">
        <f t="shared" si="1"/>
        <v>190300</v>
      </c>
      <c r="N7" s="5"/>
      <c r="O7" s="5"/>
      <c r="P7" s="5"/>
      <c r="Q7" s="5"/>
      <c r="R7" s="5"/>
      <c r="S7" s="5"/>
      <c r="T7" s="6"/>
    </row>
    <row r="8" spans="1:20" s="7" customFormat="1" ht="15">
      <c r="A8" s="15" t="s">
        <v>67</v>
      </c>
      <c r="B8" s="483"/>
      <c r="C8" s="483"/>
      <c r="D8" s="483"/>
      <c r="E8" s="483"/>
      <c r="F8" s="483"/>
      <c r="G8" s="483"/>
      <c r="H8" s="483"/>
      <c r="I8" s="483">
        <v>190300</v>
      </c>
      <c r="J8" s="483"/>
      <c r="K8" s="483"/>
      <c r="L8" s="475">
        <f t="shared" si="0"/>
        <v>190300</v>
      </c>
      <c r="M8" s="490">
        <v>190300</v>
      </c>
      <c r="N8" s="5"/>
      <c r="O8" s="5"/>
      <c r="P8" s="5"/>
      <c r="Q8" s="5"/>
      <c r="R8" s="5"/>
      <c r="S8" s="5"/>
      <c r="T8" s="6"/>
    </row>
    <row r="9" spans="1:13" s="8" customFormat="1" ht="15">
      <c r="A9" s="142" t="s">
        <v>584</v>
      </c>
      <c r="B9" s="483">
        <v>2618</v>
      </c>
      <c r="C9" s="484"/>
      <c r="D9" s="484"/>
      <c r="E9" s="484"/>
      <c r="F9" s="484"/>
      <c r="G9" s="484"/>
      <c r="H9" s="483"/>
      <c r="I9" s="485">
        <v>457473</v>
      </c>
      <c r="J9" s="483">
        <v>877</v>
      </c>
      <c r="K9" s="484"/>
      <c r="L9" s="475">
        <f t="shared" si="0"/>
        <v>460968</v>
      </c>
      <c r="M9" s="490">
        <v>377479</v>
      </c>
    </row>
    <row r="10" spans="1:13" s="8" customFormat="1" ht="15">
      <c r="A10" s="15" t="s">
        <v>428</v>
      </c>
      <c r="B10" s="483">
        <v>390</v>
      </c>
      <c r="C10" s="484"/>
      <c r="D10" s="484"/>
      <c r="E10" s="484"/>
      <c r="F10" s="484"/>
      <c r="G10" s="484"/>
      <c r="H10" s="483"/>
      <c r="I10" s="485">
        <v>0</v>
      </c>
      <c r="J10" s="483"/>
      <c r="K10" s="484"/>
      <c r="L10" s="475">
        <f t="shared" si="0"/>
        <v>390</v>
      </c>
      <c r="M10" s="490"/>
    </row>
    <row r="11" spans="1:13" s="8" customFormat="1" ht="15">
      <c r="A11" s="15" t="s">
        <v>429</v>
      </c>
      <c r="B11" s="483">
        <f>SUM(B9:B10)</f>
        <v>3008</v>
      </c>
      <c r="C11" s="484"/>
      <c r="D11" s="484"/>
      <c r="E11" s="484"/>
      <c r="F11" s="484"/>
      <c r="G11" s="484"/>
      <c r="H11" s="483"/>
      <c r="I11" s="485">
        <f>SUM(I9:I10)</f>
        <v>457473</v>
      </c>
      <c r="J11" s="485">
        <f>SUM(J9:J10)</f>
        <v>877</v>
      </c>
      <c r="K11" s="485">
        <f>SUM(K9:K10)</f>
        <v>0</v>
      </c>
      <c r="L11" s="475">
        <f t="shared" si="0"/>
        <v>461358</v>
      </c>
      <c r="M11" s="491">
        <f>SUM(M9:M10)</f>
        <v>377479</v>
      </c>
    </row>
    <row r="12" spans="1:13" s="8" customFormat="1" ht="15">
      <c r="A12" s="15" t="s">
        <v>67</v>
      </c>
      <c r="B12" s="483"/>
      <c r="C12" s="484"/>
      <c r="D12" s="484"/>
      <c r="E12" s="484"/>
      <c r="F12" s="484"/>
      <c r="G12" s="484"/>
      <c r="H12" s="483"/>
      <c r="I12" s="483">
        <v>377479</v>
      </c>
      <c r="J12" s="483"/>
      <c r="K12" s="484"/>
      <c r="L12" s="475">
        <f t="shared" si="0"/>
        <v>377479</v>
      </c>
      <c r="M12" s="490">
        <v>377479</v>
      </c>
    </row>
    <row r="13" spans="1:13" ht="28.5">
      <c r="A13" s="142" t="s">
        <v>585</v>
      </c>
      <c r="B13" s="483">
        <v>63160</v>
      </c>
      <c r="C13" s="484">
        <v>5966</v>
      </c>
      <c r="D13" s="484"/>
      <c r="E13" s="484"/>
      <c r="F13" s="484"/>
      <c r="G13" s="484"/>
      <c r="H13" s="483"/>
      <c r="I13" s="483">
        <v>175485</v>
      </c>
      <c r="J13" s="483">
        <v>177029</v>
      </c>
      <c r="K13" s="484">
        <v>4686</v>
      </c>
      <c r="L13" s="475">
        <f t="shared" si="0"/>
        <v>426326</v>
      </c>
      <c r="M13" s="490">
        <v>16252</v>
      </c>
    </row>
    <row r="14" spans="1:13" ht="15">
      <c r="A14" s="15" t="s">
        <v>428</v>
      </c>
      <c r="B14" s="483">
        <v>5104</v>
      </c>
      <c r="C14" s="484">
        <v>10490</v>
      </c>
      <c r="D14" s="484"/>
      <c r="E14" s="484"/>
      <c r="F14" s="484"/>
      <c r="G14" s="484"/>
      <c r="H14" s="483"/>
      <c r="I14" s="483">
        <v>1066</v>
      </c>
      <c r="J14" s="483"/>
      <c r="K14" s="484"/>
      <c r="L14" s="475">
        <f t="shared" si="0"/>
        <v>16660</v>
      </c>
      <c r="M14" s="490">
        <v>1066</v>
      </c>
    </row>
    <row r="15" spans="1:13" ht="15">
      <c r="A15" s="15" t="s">
        <v>429</v>
      </c>
      <c r="B15" s="483">
        <f>SUM(B13:B14)</f>
        <v>68264</v>
      </c>
      <c r="C15" s="483">
        <f aca="true" t="shared" si="2" ref="C15:M15">SUM(C13:C14)</f>
        <v>16456</v>
      </c>
      <c r="D15" s="483">
        <f t="shared" si="2"/>
        <v>0</v>
      </c>
      <c r="E15" s="483">
        <f t="shared" si="2"/>
        <v>0</v>
      </c>
      <c r="F15" s="483">
        <f t="shared" si="2"/>
        <v>0</v>
      </c>
      <c r="G15" s="483">
        <f t="shared" si="2"/>
        <v>0</v>
      </c>
      <c r="H15" s="483">
        <f t="shared" si="2"/>
        <v>0</v>
      </c>
      <c r="I15" s="483">
        <f t="shared" si="2"/>
        <v>176551</v>
      </c>
      <c r="J15" s="483">
        <f t="shared" si="2"/>
        <v>177029</v>
      </c>
      <c r="K15" s="483">
        <f t="shared" si="2"/>
        <v>4686</v>
      </c>
      <c r="L15" s="475">
        <f t="shared" si="0"/>
        <v>442986</v>
      </c>
      <c r="M15" s="490">
        <f t="shared" si="2"/>
        <v>17318</v>
      </c>
    </row>
    <row r="16" spans="1:13" ht="15">
      <c r="A16" s="15" t="s">
        <v>67</v>
      </c>
      <c r="B16" s="483">
        <v>24464</v>
      </c>
      <c r="C16" s="484"/>
      <c r="D16" s="484"/>
      <c r="E16" s="484"/>
      <c r="F16" s="484"/>
      <c r="G16" s="484"/>
      <c r="H16" s="483"/>
      <c r="I16" s="483">
        <v>135345</v>
      </c>
      <c r="J16" s="483"/>
      <c r="K16" s="484"/>
      <c r="L16" s="475">
        <f t="shared" si="0"/>
        <v>159809</v>
      </c>
      <c r="M16" s="490">
        <v>17318</v>
      </c>
    </row>
    <row r="17" spans="1:13" ht="15">
      <c r="A17" s="142" t="s">
        <v>586</v>
      </c>
      <c r="B17" s="485">
        <v>4200</v>
      </c>
      <c r="C17" s="486">
        <v>234</v>
      </c>
      <c r="D17" s="486">
        <v>172</v>
      </c>
      <c r="E17" s="486"/>
      <c r="F17" s="486"/>
      <c r="G17" s="486"/>
      <c r="H17" s="485"/>
      <c r="I17" s="485">
        <v>63922</v>
      </c>
      <c r="J17" s="485">
        <v>666</v>
      </c>
      <c r="K17" s="486">
        <v>34030</v>
      </c>
      <c r="L17" s="475">
        <f t="shared" si="0"/>
        <v>103224</v>
      </c>
      <c r="M17" s="490">
        <v>12864</v>
      </c>
    </row>
    <row r="18" spans="1:13" ht="15">
      <c r="A18" s="15" t="s">
        <v>428</v>
      </c>
      <c r="B18" s="485"/>
      <c r="C18" s="486">
        <v>601</v>
      </c>
      <c r="D18" s="486"/>
      <c r="E18" s="486"/>
      <c r="F18" s="486"/>
      <c r="G18" s="486"/>
      <c r="H18" s="485"/>
      <c r="I18" s="485">
        <v>1058</v>
      </c>
      <c r="J18" s="485"/>
      <c r="K18" s="486"/>
      <c r="L18" s="475">
        <f t="shared" si="0"/>
        <v>1659</v>
      </c>
      <c r="M18" s="490">
        <v>1058</v>
      </c>
    </row>
    <row r="19" spans="1:13" ht="15">
      <c r="A19" s="15" t="s">
        <v>429</v>
      </c>
      <c r="B19" s="485">
        <f>SUM(B17:B18)</f>
        <v>4200</v>
      </c>
      <c r="C19" s="485">
        <f aca="true" t="shared" si="3" ref="C19:M19">SUM(C17:C18)</f>
        <v>835</v>
      </c>
      <c r="D19" s="485">
        <f t="shared" si="3"/>
        <v>172</v>
      </c>
      <c r="E19" s="485">
        <f t="shared" si="3"/>
        <v>0</v>
      </c>
      <c r="F19" s="485">
        <f t="shared" si="3"/>
        <v>0</v>
      </c>
      <c r="G19" s="485">
        <f t="shared" si="3"/>
        <v>0</v>
      </c>
      <c r="H19" s="485">
        <f t="shared" si="3"/>
        <v>0</v>
      </c>
      <c r="I19" s="485">
        <f t="shared" si="3"/>
        <v>64980</v>
      </c>
      <c r="J19" s="485">
        <f t="shared" si="3"/>
        <v>666</v>
      </c>
      <c r="K19" s="485">
        <f t="shared" si="3"/>
        <v>34030</v>
      </c>
      <c r="L19" s="475">
        <f t="shared" si="0"/>
        <v>104883</v>
      </c>
      <c r="M19" s="491">
        <f t="shared" si="3"/>
        <v>13922</v>
      </c>
    </row>
    <row r="20" spans="1:13" ht="15">
      <c r="A20" s="15" t="s">
        <v>67</v>
      </c>
      <c r="B20" s="485"/>
      <c r="C20" s="486"/>
      <c r="D20" s="486"/>
      <c r="E20" s="486"/>
      <c r="F20" s="486"/>
      <c r="G20" s="486"/>
      <c r="H20" s="485">
        <v>0</v>
      </c>
      <c r="I20" s="485">
        <v>13922</v>
      </c>
      <c r="J20" s="485"/>
      <c r="K20" s="486"/>
      <c r="L20" s="475">
        <f t="shared" si="0"/>
        <v>13922</v>
      </c>
      <c r="M20" s="490">
        <v>13922</v>
      </c>
    </row>
    <row r="21" spans="1:13" ht="28.5">
      <c r="A21" s="142" t="s">
        <v>587</v>
      </c>
      <c r="B21" s="485">
        <v>9470</v>
      </c>
      <c r="C21" s="486">
        <v>91038</v>
      </c>
      <c r="D21" s="486"/>
      <c r="E21" s="493"/>
      <c r="F21" s="493"/>
      <c r="G21" s="493"/>
      <c r="H21" s="485"/>
      <c r="I21" s="485">
        <v>80416</v>
      </c>
      <c r="J21" s="485">
        <v>585</v>
      </c>
      <c r="K21" s="486"/>
      <c r="L21" s="475">
        <f t="shared" si="0"/>
        <v>181509</v>
      </c>
      <c r="M21" s="490">
        <v>680</v>
      </c>
    </row>
    <row r="22" spans="1:13" ht="15">
      <c r="A22" s="15" t="s">
        <v>428</v>
      </c>
      <c r="B22" s="485"/>
      <c r="C22" s="486"/>
      <c r="D22" s="486"/>
      <c r="E22" s="493"/>
      <c r="F22" s="493"/>
      <c r="G22" s="493"/>
      <c r="H22" s="485"/>
      <c r="I22" s="485">
        <v>213</v>
      </c>
      <c r="J22" s="485"/>
      <c r="K22" s="486"/>
      <c r="L22" s="475">
        <f t="shared" si="0"/>
        <v>213</v>
      </c>
      <c r="M22" s="490">
        <v>213</v>
      </c>
    </row>
    <row r="23" spans="1:13" ht="15">
      <c r="A23" s="15" t="s">
        <v>429</v>
      </c>
      <c r="B23" s="485">
        <f>SUM(B21:B22)</f>
        <v>9470</v>
      </c>
      <c r="C23" s="485">
        <f aca="true" t="shared" si="4" ref="C23:M23">SUM(C21:C22)</f>
        <v>91038</v>
      </c>
      <c r="D23" s="485">
        <f t="shared" si="4"/>
        <v>0</v>
      </c>
      <c r="E23" s="485">
        <f t="shared" si="4"/>
        <v>0</v>
      </c>
      <c r="F23" s="485">
        <f t="shared" si="4"/>
        <v>0</v>
      </c>
      <c r="G23" s="485">
        <f t="shared" si="4"/>
        <v>0</v>
      </c>
      <c r="H23" s="485">
        <f t="shared" si="4"/>
        <v>0</v>
      </c>
      <c r="I23" s="485">
        <f t="shared" si="4"/>
        <v>80629</v>
      </c>
      <c r="J23" s="485">
        <f t="shared" si="4"/>
        <v>585</v>
      </c>
      <c r="K23" s="485">
        <f t="shared" si="4"/>
        <v>0</v>
      </c>
      <c r="L23" s="475">
        <f t="shared" si="0"/>
        <v>181722</v>
      </c>
      <c r="M23" s="491">
        <f t="shared" si="4"/>
        <v>893</v>
      </c>
    </row>
    <row r="24" spans="1:13" ht="15">
      <c r="A24" s="15" t="s">
        <v>67</v>
      </c>
      <c r="B24" s="485">
        <v>2840</v>
      </c>
      <c r="C24" s="486">
        <v>84937</v>
      </c>
      <c r="D24" s="486"/>
      <c r="E24" s="493"/>
      <c r="F24" s="493"/>
      <c r="G24" s="493"/>
      <c r="H24" s="485"/>
      <c r="I24" s="485">
        <v>63327</v>
      </c>
      <c r="J24" s="485"/>
      <c r="K24" s="486"/>
      <c r="L24" s="475">
        <f t="shared" si="0"/>
        <v>151104</v>
      </c>
      <c r="M24" s="490">
        <v>893</v>
      </c>
    </row>
    <row r="25" spans="1:13" ht="28.5">
      <c r="A25" s="142" t="s">
        <v>588</v>
      </c>
      <c r="B25" s="485">
        <v>88023</v>
      </c>
      <c r="C25" s="486">
        <v>1076</v>
      </c>
      <c r="D25" s="486"/>
      <c r="E25" s="486"/>
      <c r="F25" s="486"/>
      <c r="G25" s="486"/>
      <c r="H25" s="485"/>
      <c r="I25" s="485">
        <v>261272</v>
      </c>
      <c r="J25" s="485">
        <v>86811</v>
      </c>
      <c r="K25" s="486"/>
      <c r="L25" s="475">
        <f t="shared" si="0"/>
        <v>437182</v>
      </c>
      <c r="M25" s="490">
        <v>203330</v>
      </c>
    </row>
    <row r="26" spans="1:13" ht="15">
      <c r="A26" s="15" t="s">
        <v>428</v>
      </c>
      <c r="B26" s="485"/>
      <c r="C26" s="486">
        <v>-592</v>
      </c>
      <c r="D26" s="486"/>
      <c r="E26" s="486"/>
      <c r="F26" s="486"/>
      <c r="G26" s="486"/>
      <c r="H26" s="485"/>
      <c r="I26" s="485">
        <v>7294</v>
      </c>
      <c r="J26" s="485"/>
      <c r="K26" s="486"/>
      <c r="L26" s="475">
        <f t="shared" si="0"/>
        <v>6702</v>
      </c>
      <c r="M26" s="490">
        <v>3544</v>
      </c>
    </row>
    <row r="27" spans="1:13" ht="15">
      <c r="A27" s="15" t="s">
        <v>429</v>
      </c>
      <c r="B27" s="485">
        <f>SUM(B25:B26)</f>
        <v>88023</v>
      </c>
      <c r="C27" s="485">
        <f aca="true" t="shared" si="5" ref="C27:M27">SUM(C25:C26)</f>
        <v>484</v>
      </c>
      <c r="D27" s="485">
        <f t="shared" si="5"/>
        <v>0</v>
      </c>
      <c r="E27" s="485">
        <f t="shared" si="5"/>
        <v>0</v>
      </c>
      <c r="F27" s="485">
        <f t="shared" si="5"/>
        <v>0</v>
      </c>
      <c r="G27" s="485">
        <f t="shared" si="5"/>
        <v>0</v>
      </c>
      <c r="H27" s="485">
        <f t="shared" si="5"/>
        <v>0</v>
      </c>
      <c r="I27" s="485">
        <f t="shared" si="5"/>
        <v>268566</v>
      </c>
      <c r="J27" s="485">
        <f t="shared" si="5"/>
        <v>86811</v>
      </c>
      <c r="K27" s="485">
        <f t="shared" si="5"/>
        <v>0</v>
      </c>
      <c r="L27" s="475">
        <f t="shared" si="5"/>
        <v>443884</v>
      </c>
      <c r="M27" s="491">
        <f t="shared" si="5"/>
        <v>206874</v>
      </c>
    </row>
    <row r="28" spans="1:13" ht="15.75" thickBot="1">
      <c r="A28" s="494" t="s">
        <v>67</v>
      </c>
      <c r="B28" s="495">
        <v>19113</v>
      </c>
      <c r="C28" s="496"/>
      <c r="D28" s="496"/>
      <c r="E28" s="496"/>
      <c r="F28" s="496"/>
      <c r="G28" s="496"/>
      <c r="H28" s="495"/>
      <c r="I28" s="495">
        <v>187761</v>
      </c>
      <c r="J28" s="495"/>
      <c r="K28" s="496"/>
      <c r="L28" s="482">
        <f t="shared" si="0"/>
        <v>206874</v>
      </c>
      <c r="M28" s="497">
        <v>92159</v>
      </c>
    </row>
    <row r="29" spans="1:13" ht="15">
      <c r="A29" s="498" t="s">
        <v>248</v>
      </c>
      <c r="B29" s="499">
        <v>16772</v>
      </c>
      <c r="C29" s="500">
        <v>809</v>
      </c>
      <c r="D29" s="500"/>
      <c r="E29" s="500"/>
      <c r="F29" s="500"/>
      <c r="G29" s="500"/>
      <c r="H29" s="499"/>
      <c r="I29" s="499">
        <v>71951</v>
      </c>
      <c r="J29" s="499">
        <v>14809</v>
      </c>
      <c r="K29" s="500">
        <v>56713</v>
      </c>
      <c r="L29" s="501">
        <f t="shared" si="0"/>
        <v>161054</v>
      </c>
      <c r="M29" s="502">
        <v>35423</v>
      </c>
    </row>
    <row r="30" spans="1:13" ht="15">
      <c r="A30" s="15" t="s">
        <v>428</v>
      </c>
      <c r="B30" s="485"/>
      <c r="C30" s="486">
        <v>2213</v>
      </c>
      <c r="D30" s="486">
        <v>48</v>
      </c>
      <c r="E30" s="486"/>
      <c r="F30" s="486"/>
      <c r="G30" s="486"/>
      <c r="H30" s="485">
        <v>250</v>
      </c>
      <c r="I30" s="485">
        <v>954</v>
      </c>
      <c r="J30" s="485"/>
      <c r="K30" s="486"/>
      <c r="L30" s="475">
        <f t="shared" si="0"/>
        <v>3465</v>
      </c>
      <c r="M30" s="490"/>
    </row>
    <row r="31" spans="1:13" ht="15">
      <c r="A31" s="15" t="s">
        <v>429</v>
      </c>
      <c r="B31" s="485">
        <f aca="true" t="shared" si="6" ref="B31:M31">SUM(B29:B30)</f>
        <v>16772</v>
      </c>
      <c r="C31" s="485">
        <f t="shared" si="6"/>
        <v>3022</v>
      </c>
      <c r="D31" s="485">
        <f t="shared" si="6"/>
        <v>48</v>
      </c>
      <c r="E31" s="485">
        <f t="shared" si="6"/>
        <v>0</v>
      </c>
      <c r="F31" s="485">
        <f t="shared" si="6"/>
        <v>0</v>
      </c>
      <c r="G31" s="485">
        <f t="shared" si="6"/>
        <v>0</v>
      </c>
      <c r="H31" s="485">
        <f t="shared" si="6"/>
        <v>250</v>
      </c>
      <c r="I31" s="485">
        <f t="shared" si="6"/>
        <v>72905</v>
      </c>
      <c r="J31" s="485">
        <f t="shared" si="6"/>
        <v>14809</v>
      </c>
      <c r="K31" s="485">
        <f t="shared" si="6"/>
        <v>56713</v>
      </c>
      <c r="L31" s="475">
        <f t="shared" si="6"/>
        <v>164519</v>
      </c>
      <c r="M31" s="491">
        <f t="shared" si="6"/>
        <v>35423</v>
      </c>
    </row>
    <row r="32" spans="1:13" ht="28.5">
      <c r="A32" s="262" t="s">
        <v>589</v>
      </c>
      <c r="B32" s="485">
        <v>16</v>
      </c>
      <c r="C32" s="486"/>
      <c r="D32" s="486"/>
      <c r="E32" s="486"/>
      <c r="F32" s="486"/>
      <c r="G32" s="486"/>
      <c r="H32" s="485"/>
      <c r="I32" s="485">
        <v>86141</v>
      </c>
      <c r="J32" s="485">
        <v>19937</v>
      </c>
      <c r="K32" s="486">
        <v>1119</v>
      </c>
      <c r="L32" s="475">
        <f t="shared" si="0"/>
        <v>107213</v>
      </c>
      <c r="M32" s="490">
        <v>75318</v>
      </c>
    </row>
    <row r="33" spans="1:13" ht="15">
      <c r="A33" s="15" t="s">
        <v>428</v>
      </c>
      <c r="B33" s="485"/>
      <c r="C33" s="486"/>
      <c r="D33" s="486"/>
      <c r="E33" s="486"/>
      <c r="F33" s="486"/>
      <c r="G33" s="486"/>
      <c r="H33" s="485"/>
      <c r="I33" s="485">
        <v>4321</v>
      </c>
      <c r="J33" s="485"/>
      <c r="K33" s="486"/>
      <c r="L33" s="475">
        <f t="shared" si="0"/>
        <v>4321</v>
      </c>
      <c r="M33" s="490">
        <v>4321</v>
      </c>
    </row>
    <row r="34" spans="1:13" ht="15">
      <c r="A34" s="15" t="s">
        <v>429</v>
      </c>
      <c r="B34" s="485">
        <f>SUM(B32:B33)</f>
        <v>16</v>
      </c>
      <c r="C34" s="485">
        <f aca="true" t="shared" si="7" ref="C34:M34">SUM(C32:C33)</f>
        <v>0</v>
      </c>
      <c r="D34" s="485">
        <f t="shared" si="7"/>
        <v>0</v>
      </c>
      <c r="E34" s="485">
        <f t="shared" si="7"/>
        <v>0</v>
      </c>
      <c r="F34" s="485">
        <f t="shared" si="7"/>
        <v>0</v>
      </c>
      <c r="G34" s="485">
        <f t="shared" si="7"/>
        <v>0</v>
      </c>
      <c r="H34" s="485">
        <f t="shared" si="7"/>
        <v>0</v>
      </c>
      <c r="I34" s="485">
        <f t="shared" si="7"/>
        <v>90462</v>
      </c>
      <c r="J34" s="485">
        <f t="shared" si="7"/>
        <v>19937</v>
      </c>
      <c r="K34" s="487">
        <f t="shared" si="7"/>
        <v>1119</v>
      </c>
      <c r="L34" s="475">
        <f t="shared" si="0"/>
        <v>111534</v>
      </c>
      <c r="M34" s="491">
        <f t="shared" si="7"/>
        <v>79639</v>
      </c>
    </row>
    <row r="35" spans="1:13" ht="15">
      <c r="A35" s="15" t="s">
        <v>213</v>
      </c>
      <c r="B35" s="485"/>
      <c r="C35" s="486"/>
      <c r="D35" s="486"/>
      <c r="E35" s="486"/>
      <c r="F35" s="486"/>
      <c r="G35" s="486"/>
      <c r="H35" s="485"/>
      <c r="I35" s="485">
        <v>79639</v>
      </c>
      <c r="J35" s="485"/>
      <c r="K35" s="488"/>
      <c r="L35" s="475">
        <f t="shared" si="0"/>
        <v>79639</v>
      </c>
      <c r="M35" s="490">
        <v>79639</v>
      </c>
    </row>
    <row r="36" spans="1:13" ht="28.5">
      <c r="A36" s="142" t="s">
        <v>590</v>
      </c>
      <c r="B36" s="485">
        <v>218000</v>
      </c>
      <c r="C36" s="486">
        <v>7516</v>
      </c>
      <c r="D36" s="486">
        <v>0</v>
      </c>
      <c r="E36" s="486"/>
      <c r="F36" s="486"/>
      <c r="G36" s="486"/>
      <c r="H36" s="485"/>
      <c r="I36" s="485">
        <v>688864</v>
      </c>
      <c r="J36" s="485">
        <v>2151</v>
      </c>
      <c r="K36" s="487"/>
      <c r="L36" s="475">
        <f t="shared" si="0"/>
        <v>916531</v>
      </c>
      <c r="M36" s="490">
        <v>171538</v>
      </c>
    </row>
    <row r="37" spans="1:13" ht="15">
      <c r="A37" s="15" t="s">
        <v>428</v>
      </c>
      <c r="B37" s="485"/>
      <c r="C37" s="486">
        <v>3554</v>
      </c>
      <c r="D37" s="486"/>
      <c r="E37" s="486"/>
      <c r="F37" s="486"/>
      <c r="G37" s="486"/>
      <c r="H37" s="485"/>
      <c r="I37" s="485">
        <v>214</v>
      </c>
      <c r="J37" s="485"/>
      <c r="K37" s="487"/>
      <c r="L37" s="475">
        <f t="shared" si="0"/>
        <v>3768</v>
      </c>
      <c r="M37" s="149">
        <v>214</v>
      </c>
    </row>
    <row r="38" spans="1:13" ht="15">
      <c r="A38" s="15" t="s">
        <v>429</v>
      </c>
      <c r="B38" s="485">
        <f>SUM(B36:B37)</f>
        <v>218000</v>
      </c>
      <c r="C38" s="485">
        <f aca="true" t="shared" si="8" ref="C38:M38">SUM(C36:C37)</f>
        <v>11070</v>
      </c>
      <c r="D38" s="485">
        <f t="shared" si="8"/>
        <v>0</v>
      </c>
      <c r="E38" s="485">
        <f t="shared" si="8"/>
        <v>0</v>
      </c>
      <c r="F38" s="485">
        <f t="shared" si="8"/>
        <v>0</v>
      </c>
      <c r="G38" s="485">
        <f t="shared" si="8"/>
        <v>0</v>
      </c>
      <c r="H38" s="485">
        <f t="shared" si="8"/>
        <v>0</v>
      </c>
      <c r="I38" s="485">
        <f t="shared" si="8"/>
        <v>689078</v>
      </c>
      <c r="J38" s="485">
        <f t="shared" si="8"/>
        <v>2151</v>
      </c>
      <c r="K38" s="487">
        <f t="shared" si="8"/>
        <v>0</v>
      </c>
      <c r="L38" s="475">
        <f t="shared" si="0"/>
        <v>920299</v>
      </c>
      <c r="M38" s="477">
        <f t="shared" si="8"/>
        <v>171752</v>
      </c>
    </row>
    <row r="39" spans="1:13" ht="15.75" thickBot="1">
      <c r="A39" s="478" t="s">
        <v>67</v>
      </c>
      <c r="B39" s="479"/>
      <c r="C39" s="480"/>
      <c r="D39" s="471"/>
      <c r="E39" s="471"/>
      <c r="F39" s="471"/>
      <c r="G39" s="471"/>
      <c r="H39" s="472"/>
      <c r="I39" s="472">
        <v>171752</v>
      </c>
      <c r="J39" s="481"/>
      <c r="K39" s="471"/>
      <c r="L39" s="482">
        <f t="shared" si="0"/>
        <v>171752</v>
      </c>
      <c r="M39" s="473">
        <v>171752</v>
      </c>
    </row>
    <row r="40" spans="1:13" s="2" customFormat="1" ht="15">
      <c r="A40" s="151" t="s">
        <v>24</v>
      </c>
      <c r="B40" s="325">
        <f>B5+B9+B13+B17+B21+B25+B29+B32+B36</f>
        <v>403959</v>
      </c>
      <c r="C40" s="325">
        <f aca="true" t="shared" si="9" ref="C40:M40">C5+C9+C13+C17+C21+C25+C29+C32+C36</f>
        <v>122143</v>
      </c>
      <c r="D40" s="325">
        <f t="shared" si="9"/>
        <v>172</v>
      </c>
      <c r="E40" s="325">
        <f t="shared" si="9"/>
        <v>0</v>
      </c>
      <c r="F40" s="325">
        <f t="shared" si="9"/>
        <v>0</v>
      </c>
      <c r="G40" s="325">
        <f t="shared" si="9"/>
        <v>740</v>
      </c>
      <c r="H40" s="325">
        <f t="shared" si="9"/>
        <v>0</v>
      </c>
      <c r="I40" s="325">
        <f t="shared" si="9"/>
        <v>2225144</v>
      </c>
      <c r="J40" s="325">
        <f t="shared" si="9"/>
        <v>306045</v>
      </c>
      <c r="K40" s="325">
        <f t="shared" si="9"/>
        <v>101406</v>
      </c>
      <c r="L40" s="325">
        <f t="shared" si="0"/>
        <v>3159609</v>
      </c>
      <c r="M40" s="172">
        <f t="shared" si="9"/>
        <v>1083160</v>
      </c>
    </row>
    <row r="41" spans="1:13" s="2" customFormat="1" ht="15">
      <c r="A41" s="474" t="s">
        <v>428</v>
      </c>
      <c r="B41" s="469">
        <f>SUM(B37+B33+B30+B26+B22+B18+B14+B10+B6)</f>
        <v>5494</v>
      </c>
      <c r="C41" s="469">
        <f aca="true" t="shared" si="10" ref="C41:M41">SUM(C37+C33+C30+C26+C22+C18+C14+C10+C6)</f>
        <v>16266</v>
      </c>
      <c r="D41" s="469">
        <f t="shared" si="10"/>
        <v>48</v>
      </c>
      <c r="E41" s="469">
        <f t="shared" si="10"/>
        <v>0</v>
      </c>
      <c r="F41" s="469">
        <f t="shared" si="10"/>
        <v>0</v>
      </c>
      <c r="G41" s="469">
        <f t="shared" si="10"/>
        <v>0</v>
      </c>
      <c r="H41" s="469">
        <f t="shared" si="10"/>
        <v>250</v>
      </c>
      <c r="I41" s="469">
        <f t="shared" si="10"/>
        <v>22394</v>
      </c>
      <c r="J41" s="469">
        <f t="shared" si="10"/>
        <v>0</v>
      </c>
      <c r="K41" s="469">
        <f t="shared" si="10"/>
        <v>0</v>
      </c>
      <c r="L41" s="469">
        <f t="shared" si="10"/>
        <v>44452</v>
      </c>
      <c r="M41" s="595">
        <f t="shared" si="10"/>
        <v>10440</v>
      </c>
    </row>
    <row r="42" spans="1:13" s="2" customFormat="1" ht="15">
      <c r="A42" s="468" t="s">
        <v>429</v>
      </c>
      <c r="B42" s="467">
        <f>SUM(B40:B41)</f>
        <v>409453</v>
      </c>
      <c r="C42" s="467">
        <f aca="true" t="shared" si="11" ref="C42:M42">SUM(C40:C41)</f>
        <v>138409</v>
      </c>
      <c r="D42" s="467">
        <f t="shared" si="11"/>
        <v>220</v>
      </c>
      <c r="E42" s="467">
        <f t="shared" si="11"/>
        <v>0</v>
      </c>
      <c r="F42" s="467">
        <f t="shared" si="11"/>
        <v>0</v>
      </c>
      <c r="G42" s="467">
        <f t="shared" si="11"/>
        <v>740</v>
      </c>
      <c r="H42" s="467">
        <f t="shared" si="11"/>
        <v>250</v>
      </c>
      <c r="I42" s="467">
        <f t="shared" si="11"/>
        <v>2247538</v>
      </c>
      <c r="J42" s="467">
        <f t="shared" si="11"/>
        <v>306045</v>
      </c>
      <c r="K42" s="467">
        <f t="shared" si="11"/>
        <v>101406</v>
      </c>
      <c r="L42" s="467">
        <f t="shared" si="11"/>
        <v>3204061</v>
      </c>
      <c r="M42" s="476">
        <f t="shared" si="11"/>
        <v>1093600</v>
      </c>
    </row>
    <row r="43" spans="1:13" ht="15">
      <c r="A43" s="152" t="s">
        <v>67</v>
      </c>
      <c r="B43" s="326">
        <f>SUM(B8+B12+B16+B20+B24+B28+B39+B35)</f>
        <v>46417</v>
      </c>
      <c r="C43" s="326">
        <f>SUM(C8+C12+C16+C20+C24+C28+C39+C35)</f>
        <v>84937</v>
      </c>
      <c r="D43" s="326">
        <f aca="true" t="shared" si="12" ref="D43:M43">SUM(D8+D12+D16+D20+D24+D28+D39+D35)</f>
        <v>0</v>
      </c>
      <c r="E43" s="326">
        <f t="shared" si="12"/>
        <v>0</v>
      </c>
      <c r="F43" s="326">
        <f t="shared" si="12"/>
        <v>0</v>
      </c>
      <c r="G43" s="326">
        <f t="shared" si="12"/>
        <v>0</v>
      </c>
      <c r="H43" s="326">
        <f t="shared" si="12"/>
        <v>0</v>
      </c>
      <c r="I43" s="326">
        <f t="shared" si="12"/>
        <v>1219525</v>
      </c>
      <c r="J43" s="326">
        <f t="shared" si="12"/>
        <v>0</v>
      </c>
      <c r="K43" s="326">
        <f t="shared" si="12"/>
        <v>0</v>
      </c>
      <c r="L43" s="326">
        <f t="shared" si="12"/>
        <v>1350879</v>
      </c>
      <c r="M43" s="160">
        <f t="shared" si="12"/>
        <v>943462</v>
      </c>
    </row>
    <row r="44" spans="1:13" ht="15.75" thickBot="1">
      <c r="A44" s="153" t="s">
        <v>68</v>
      </c>
      <c r="B44" s="327">
        <f>B42-B43</f>
        <v>363036</v>
      </c>
      <c r="C44" s="327">
        <f aca="true" t="shared" si="13" ref="C44:M44">C42-C43</f>
        <v>53472</v>
      </c>
      <c r="D44" s="327">
        <f t="shared" si="13"/>
        <v>220</v>
      </c>
      <c r="E44" s="327">
        <f t="shared" si="13"/>
        <v>0</v>
      </c>
      <c r="F44" s="327">
        <f t="shared" si="13"/>
        <v>0</v>
      </c>
      <c r="G44" s="327">
        <f t="shared" si="13"/>
        <v>740</v>
      </c>
      <c r="H44" s="327">
        <f t="shared" si="13"/>
        <v>250</v>
      </c>
      <c r="I44" s="327">
        <f t="shared" si="13"/>
        <v>1028013</v>
      </c>
      <c r="J44" s="327">
        <f t="shared" si="13"/>
        <v>306045</v>
      </c>
      <c r="K44" s="327">
        <f t="shared" si="13"/>
        <v>101406</v>
      </c>
      <c r="L44" s="327">
        <f t="shared" si="13"/>
        <v>1853182</v>
      </c>
      <c r="M44" s="503">
        <f t="shared" si="13"/>
        <v>150138</v>
      </c>
    </row>
    <row r="45" spans="2:12" ht="13.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ht="15">
      <c r="L46" s="263"/>
    </row>
  </sheetData>
  <sheetProtection/>
  <mergeCells count="9">
    <mergeCell ref="J2:K2"/>
    <mergeCell ref="M1:M3"/>
    <mergeCell ref="L1:L3"/>
    <mergeCell ref="B1:H1"/>
    <mergeCell ref="A1:A3"/>
    <mergeCell ref="I1:K1"/>
    <mergeCell ref="E2:H2"/>
    <mergeCell ref="B2:D2"/>
    <mergeCell ref="I2:I3"/>
  </mergeCells>
  <printOptions/>
  <pageMargins left="0.4330708661417323" right="0.1968503937007874" top="0.7874015748031497" bottom="0.2362204724409449" header="0.1968503937007874" footer="0.3937007874015748"/>
  <pageSetup horizontalDpi="600" verticalDpi="600" orientation="landscape" paperSize="9" scale="90" r:id="rId1"/>
  <headerFooter>
    <oddHeader>&amp;C&amp;"Book Antiqua,Félkövér"&amp;11Önkormányzati költségvetési szervek 
2019. évi főbb bevételei jogcím-csoportonként&amp;R&amp;"Book Antiqua,Félkövér"&amp;11 6. melléklet
ezer Ft</oddHeader>
    <oddFooter>&amp;C&amp;P</oddFooter>
  </headerFooter>
  <rowBreaks count="1" manualBreakCount="1"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15.57421875" style="71" customWidth="1"/>
    <col min="2" max="2" width="8.28125" style="1" bestFit="1" customWidth="1"/>
    <col min="3" max="3" width="9.28125" style="1" customWidth="1"/>
    <col min="4" max="4" width="8.00390625" style="1" bestFit="1" customWidth="1"/>
    <col min="5" max="5" width="7.8515625" style="1" customWidth="1"/>
    <col min="6" max="6" width="8.140625" style="1" customWidth="1"/>
    <col min="7" max="7" width="8.421875" style="1" customWidth="1"/>
    <col min="8" max="8" width="7.00390625" style="1" bestFit="1" customWidth="1"/>
    <col min="9" max="9" width="6.8515625" style="1" customWidth="1"/>
    <col min="10" max="10" width="7.8515625" style="1" customWidth="1"/>
    <col min="11" max="11" width="8.00390625" style="1" bestFit="1" customWidth="1"/>
    <col min="12" max="12" width="8.28125" style="1" customWidth="1"/>
    <col min="13" max="13" width="7.8515625" style="1" customWidth="1"/>
    <col min="14" max="14" width="7.00390625" style="1" customWidth="1"/>
    <col min="15" max="15" width="7.00390625" style="1" bestFit="1" customWidth="1"/>
    <col min="16" max="16" width="7.57421875" style="1" customWidth="1"/>
    <col min="17" max="17" width="6.00390625" style="2" bestFit="1" customWidth="1"/>
    <col min="18" max="18" width="9.00390625" style="2" customWidth="1"/>
    <col min="19" max="16384" width="9.140625" style="1" customWidth="1"/>
  </cols>
  <sheetData>
    <row r="1" spans="1:18" ht="29.25" customHeight="1" thickBot="1">
      <c r="A1" s="790" t="s">
        <v>15</v>
      </c>
      <c r="B1" s="796" t="s">
        <v>48</v>
      </c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8"/>
      <c r="P1" s="803" t="s">
        <v>23</v>
      </c>
      <c r="Q1" s="804"/>
      <c r="R1" s="799" t="s">
        <v>9</v>
      </c>
    </row>
    <row r="2" spans="1:18" ht="15" customHeight="1">
      <c r="A2" s="791"/>
      <c r="B2" s="793" t="s">
        <v>8</v>
      </c>
      <c r="C2" s="794"/>
      <c r="D2" s="794"/>
      <c r="E2" s="794"/>
      <c r="F2" s="794"/>
      <c r="G2" s="794"/>
      <c r="H2" s="794"/>
      <c r="I2" s="794"/>
      <c r="J2" s="793" t="s">
        <v>65</v>
      </c>
      <c r="K2" s="794"/>
      <c r="L2" s="794"/>
      <c r="M2" s="794"/>
      <c r="N2" s="794"/>
      <c r="O2" s="795"/>
      <c r="P2" s="743" t="s">
        <v>223</v>
      </c>
      <c r="Q2" s="751" t="s">
        <v>216</v>
      </c>
      <c r="R2" s="800"/>
    </row>
    <row r="3" spans="1:18" ht="16.5" customHeight="1">
      <c r="A3" s="791"/>
      <c r="B3" s="754" t="s">
        <v>0</v>
      </c>
      <c r="C3" s="749" t="s">
        <v>116</v>
      </c>
      <c r="D3" s="749" t="s">
        <v>10</v>
      </c>
      <c r="E3" s="749" t="s">
        <v>46</v>
      </c>
      <c r="F3" s="802" t="s">
        <v>45</v>
      </c>
      <c r="G3" s="802"/>
      <c r="H3" s="802"/>
      <c r="I3" s="802"/>
      <c r="J3" s="750" t="s">
        <v>236</v>
      </c>
      <c r="K3" s="743" t="s">
        <v>11</v>
      </c>
      <c r="L3" s="748" t="s">
        <v>62</v>
      </c>
      <c r="M3" s="748"/>
      <c r="N3" s="748"/>
      <c r="O3" s="748"/>
      <c r="P3" s="743"/>
      <c r="Q3" s="748"/>
      <c r="R3" s="800"/>
    </row>
    <row r="4" spans="1:18" ht="38.25">
      <c r="A4" s="792"/>
      <c r="B4" s="744"/>
      <c r="C4" s="751"/>
      <c r="D4" s="751"/>
      <c r="E4" s="751"/>
      <c r="F4" s="219" t="s">
        <v>235</v>
      </c>
      <c r="G4" s="61" t="s">
        <v>118</v>
      </c>
      <c r="H4" s="61" t="s">
        <v>160</v>
      </c>
      <c r="I4" s="224" t="s">
        <v>121</v>
      </c>
      <c r="J4" s="751"/>
      <c r="K4" s="744"/>
      <c r="L4" s="61" t="s">
        <v>117</v>
      </c>
      <c r="M4" s="61" t="s">
        <v>118</v>
      </c>
      <c r="N4" s="224" t="s">
        <v>121</v>
      </c>
      <c r="O4" s="224" t="s">
        <v>160</v>
      </c>
      <c r="P4" s="744"/>
      <c r="Q4" s="748"/>
      <c r="R4" s="801"/>
    </row>
    <row r="5" spans="1:18" ht="14.25" thickBot="1">
      <c r="A5" s="73">
        <v>1</v>
      </c>
      <c r="B5" s="74">
        <v>2</v>
      </c>
      <c r="C5" s="74">
        <v>3</v>
      </c>
      <c r="D5" s="75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  <c r="J5" s="74">
        <v>10</v>
      </c>
      <c r="K5" s="74">
        <v>11</v>
      </c>
      <c r="L5" s="74">
        <v>12</v>
      </c>
      <c r="M5" s="74">
        <v>13</v>
      </c>
      <c r="N5" s="74">
        <v>14</v>
      </c>
      <c r="O5" s="74">
        <v>15</v>
      </c>
      <c r="P5" s="74">
        <v>16</v>
      </c>
      <c r="Q5" s="74">
        <v>17</v>
      </c>
      <c r="R5" s="76">
        <v>18</v>
      </c>
    </row>
    <row r="6" spans="1:18" ht="42.75">
      <c r="A6" s="157" t="s">
        <v>591</v>
      </c>
      <c r="B6" s="328">
        <v>112835</v>
      </c>
      <c r="C6" s="328">
        <v>21715</v>
      </c>
      <c r="D6" s="328">
        <v>811014</v>
      </c>
      <c r="E6" s="328">
        <v>26570</v>
      </c>
      <c r="F6" s="328">
        <v>114907</v>
      </c>
      <c r="G6" s="328">
        <v>153606</v>
      </c>
      <c r="H6" s="328">
        <v>55000</v>
      </c>
      <c r="I6" s="328">
        <v>143876</v>
      </c>
      <c r="J6" s="328">
        <v>3036555</v>
      </c>
      <c r="K6" s="328">
        <v>540404</v>
      </c>
      <c r="L6" s="328">
        <v>2000</v>
      </c>
      <c r="M6" s="328">
        <v>33755</v>
      </c>
      <c r="N6" s="328">
        <v>212570</v>
      </c>
      <c r="O6" s="328"/>
      <c r="P6" s="328">
        <v>49418</v>
      </c>
      <c r="Q6" s="328">
        <v>0</v>
      </c>
      <c r="R6" s="332">
        <f>SUM(B6:Q6)</f>
        <v>5314225</v>
      </c>
    </row>
    <row r="7" spans="1:18" ht="15">
      <c r="A7" s="185" t="s">
        <v>428</v>
      </c>
      <c r="B7" s="330">
        <v>1413</v>
      </c>
      <c r="C7" s="330">
        <v>216</v>
      </c>
      <c r="D7" s="330">
        <v>31447</v>
      </c>
      <c r="E7" s="330">
        <v>-2800</v>
      </c>
      <c r="F7" s="330">
        <v>1747</v>
      </c>
      <c r="G7" s="330">
        <v>77993</v>
      </c>
      <c r="H7" s="330"/>
      <c r="I7" s="330">
        <v>-6075</v>
      </c>
      <c r="J7" s="330">
        <v>-22691</v>
      </c>
      <c r="K7" s="330">
        <v>17475</v>
      </c>
      <c r="L7" s="330"/>
      <c r="M7" s="330">
        <v>-11709</v>
      </c>
      <c r="N7" s="330">
        <v>-17225</v>
      </c>
      <c r="O7" s="330"/>
      <c r="P7" s="330"/>
      <c r="Q7" s="330"/>
      <c r="R7" s="331">
        <f aca="true" t="shared" si="0" ref="R7:R17">SUM(B7:Q7)</f>
        <v>69791</v>
      </c>
    </row>
    <row r="8" spans="1:18" ht="28.5">
      <c r="A8" s="185" t="s">
        <v>429</v>
      </c>
      <c r="B8" s="330">
        <f>SUM(B6:B7)</f>
        <v>114248</v>
      </c>
      <c r="C8" s="330">
        <f aca="true" t="shared" si="1" ref="C8:Q8">SUM(C6:C7)</f>
        <v>21931</v>
      </c>
      <c r="D8" s="330">
        <f t="shared" si="1"/>
        <v>842461</v>
      </c>
      <c r="E8" s="330">
        <f t="shared" si="1"/>
        <v>23770</v>
      </c>
      <c r="F8" s="330">
        <f t="shared" si="1"/>
        <v>116654</v>
      </c>
      <c r="G8" s="330">
        <f t="shared" si="1"/>
        <v>231599</v>
      </c>
      <c r="H8" s="330">
        <f t="shared" si="1"/>
        <v>55000</v>
      </c>
      <c r="I8" s="330">
        <f t="shared" si="1"/>
        <v>137801</v>
      </c>
      <c r="J8" s="330">
        <f t="shared" si="1"/>
        <v>3013864</v>
      </c>
      <c r="K8" s="330">
        <f t="shared" si="1"/>
        <v>557879</v>
      </c>
      <c r="L8" s="330">
        <f t="shared" si="1"/>
        <v>2000</v>
      </c>
      <c r="M8" s="330">
        <f t="shared" si="1"/>
        <v>22046</v>
      </c>
      <c r="N8" s="330">
        <f t="shared" si="1"/>
        <v>195345</v>
      </c>
      <c r="O8" s="330">
        <f t="shared" si="1"/>
        <v>0</v>
      </c>
      <c r="P8" s="330">
        <f t="shared" si="1"/>
        <v>49418</v>
      </c>
      <c r="Q8" s="330">
        <f t="shared" si="1"/>
        <v>0</v>
      </c>
      <c r="R8" s="504">
        <f t="shared" si="0"/>
        <v>5384016</v>
      </c>
    </row>
    <row r="9" spans="1:18" ht="17.25" customHeight="1">
      <c r="A9" s="185" t="s">
        <v>106</v>
      </c>
      <c r="B9" s="330">
        <v>24473</v>
      </c>
      <c r="C9" s="330">
        <v>4772</v>
      </c>
      <c r="D9" s="330">
        <v>224470</v>
      </c>
      <c r="E9" s="505">
        <v>0</v>
      </c>
      <c r="F9" s="330">
        <v>90559</v>
      </c>
      <c r="G9" s="330">
        <v>84335</v>
      </c>
      <c r="H9" s="505">
        <v>0</v>
      </c>
      <c r="I9" s="505">
        <v>0</v>
      </c>
      <c r="J9" s="330">
        <v>35884</v>
      </c>
      <c r="K9" s="330">
        <v>99773</v>
      </c>
      <c r="L9" s="505">
        <v>0</v>
      </c>
      <c r="M9" s="505">
        <v>0</v>
      </c>
      <c r="N9" s="505">
        <v>0</v>
      </c>
      <c r="O9" s="505">
        <v>0</v>
      </c>
      <c r="P9" s="330">
        <v>49418</v>
      </c>
      <c r="Q9" s="330">
        <v>0</v>
      </c>
      <c r="R9" s="331">
        <f t="shared" si="0"/>
        <v>613684</v>
      </c>
    </row>
    <row r="10" spans="1:18" ht="57">
      <c r="A10" s="185" t="s">
        <v>582</v>
      </c>
      <c r="B10" s="330">
        <v>1539507</v>
      </c>
      <c r="C10" s="330">
        <v>323222</v>
      </c>
      <c r="D10" s="330">
        <v>1101699</v>
      </c>
      <c r="E10" s="330">
        <v>0</v>
      </c>
      <c r="F10" s="330">
        <v>169</v>
      </c>
      <c r="G10" s="330"/>
      <c r="H10" s="330"/>
      <c r="I10" s="330"/>
      <c r="J10" s="330">
        <v>162443</v>
      </c>
      <c r="K10" s="330">
        <v>32569</v>
      </c>
      <c r="L10" s="330"/>
      <c r="M10" s="330"/>
      <c r="N10" s="330"/>
      <c r="O10" s="330"/>
      <c r="P10" s="330"/>
      <c r="Q10" s="330"/>
      <c r="R10" s="504">
        <f t="shared" si="0"/>
        <v>3159609</v>
      </c>
    </row>
    <row r="11" spans="1:18" ht="15">
      <c r="A11" s="185" t="s">
        <v>428</v>
      </c>
      <c r="B11" s="330">
        <v>18030</v>
      </c>
      <c r="C11" s="330">
        <v>1515</v>
      </c>
      <c r="D11" s="330">
        <v>16865</v>
      </c>
      <c r="E11" s="330"/>
      <c r="F11" s="330"/>
      <c r="G11" s="330"/>
      <c r="H11" s="330"/>
      <c r="I11" s="330"/>
      <c r="J11" s="330">
        <v>16333</v>
      </c>
      <c r="K11" s="330">
        <v>-8291</v>
      </c>
      <c r="L11" s="330"/>
      <c r="M11" s="330"/>
      <c r="N11" s="330"/>
      <c r="O11" s="330"/>
      <c r="P11" s="330"/>
      <c r="Q11" s="330"/>
      <c r="R11" s="331">
        <f t="shared" si="0"/>
        <v>44452</v>
      </c>
    </row>
    <row r="12" spans="1:18" ht="28.5">
      <c r="A12" s="185" t="s">
        <v>429</v>
      </c>
      <c r="B12" s="330">
        <f>SUM(B10:B11)</f>
        <v>1557537</v>
      </c>
      <c r="C12" s="330">
        <f>SUM(C10:C11)</f>
        <v>324737</v>
      </c>
      <c r="D12" s="330">
        <f>SUM(D10:D11)</f>
        <v>1118564</v>
      </c>
      <c r="E12" s="330">
        <f>SUM(E10:E11)</f>
        <v>0</v>
      </c>
      <c r="F12" s="330">
        <f>SUM(F10:F11)</f>
        <v>169</v>
      </c>
      <c r="G12" s="330"/>
      <c r="H12" s="330"/>
      <c r="I12" s="330"/>
      <c r="J12" s="330">
        <f>SUM(J10:J11)</f>
        <v>178776</v>
      </c>
      <c r="K12" s="330">
        <f>SUM(K10:K11)</f>
        <v>24278</v>
      </c>
      <c r="L12" s="330"/>
      <c r="M12" s="330"/>
      <c r="N12" s="330"/>
      <c r="O12" s="330"/>
      <c r="P12" s="330"/>
      <c r="Q12" s="330"/>
      <c r="R12" s="331">
        <f t="shared" si="0"/>
        <v>3204061</v>
      </c>
    </row>
    <row r="13" spans="1:18" ht="20.25" customHeight="1" thickBot="1">
      <c r="A13" s="507" t="s">
        <v>106</v>
      </c>
      <c r="B13" s="508">
        <v>779345</v>
      </c>
      <c r="C13" s="508">
        <v>162975</v>
      </c>
      <c r="D13" s="508">
        <v>373448</v>
      </c>
      <c r="E13" s="508"/>
      <c r="F13" s="508">
        <v>169</v>
      </c>
      <c r="G13" s="508"/>
      <c r="H13" s="508"/>
      <c r="I13" s="508"/>
      <c r="J13" s="508">
        <v>27654</v>
      </c>
      <c r="K13" s="508">
        <v>7288</v>
      </c>
      <c r="L13" s="508"/>
      <c r="M13" s="508"/>
      <c r="N13" s="508"/>
      <c r="O13" s="508"/>
      <c r="P13" s="508"/>
      <c r="Q13" s="508"/>
      <c r="R13" s="329">
        <f t="shared" si="0"/>
        <v>1350879</v>
      </c>
    </row>
    <row r="14" spans="1:18" ht="16.5" customHeight="1">
      <c r="A14" s="157" t="s">
        <v>49</v>
      </c>
      <c r="B14" s="506">
        <f aca="true" t="shared" si="2" ref="B14:Q14">SUM(B6+B10)</f>
        <v>1652342</v>
      </c>
      <c r="C14" s="506">
        <f t="shared" si="2"/>
        <v>344937</v>
      </c>
      <c r="D14" s="506">
        <f t="shared" si="2"/>
        <v>1912713</v>
      </c>
      <c r="E14" s="506">
        <f t="shared" si="2"/>
        <v>26570</v>
      </c>
      <c r="F14" s="506">
        <f t="shared" si="2"/>
        <v>115076</v>
      </c>
      <c r="G14" s="506">
        <f t="shared" si="2"/>
        <v>153606</v>
      </c>
      <c r="H14" s="506">
        <f t="shared" si="2"/>
        <v>55000</v>
      </c>
      <c r="I14" s="506">
        <f t="shared" si="2"/>
        <v>143876</v>
      </c>
      <c r="J14" s="506">
        <f t="shared" si="2"/>
        <v>3198998</v>
      </c>
      <c r="K14" s="506">
        <f t="shared" si="2"/>
        <v>572973</v>
      </c>
      <c r="L14" s="506">
        <f t="shared" si="2"/>
        <v>2000</v>
      </c>
      <c r="M14" s="506">
        <f t="shared" si="2"/>
        <v>33755</v>
      </c>
      <c r="N14" s="506">
        <f t="shared" si="2"/>
        <v>212570</v>
      </c>
      <c r="O14" s="506">
        <f t="shared" si="2"/>
        <v>0</v>
      </c>
      <c r="P14" s="506">
        <f t="shared" si="2"/>
        <v>49418</v>
      </c>
      <c r="Q14" s="506">
        <f t="shared" si="2"/>
        <v>0</v>
      </c>
      <c r="R14" s="332">
        <f t="shared" si="0"/>
        <v>8473834</v>
      </c>
    </row>
    <row r="15" spans="1:18" ht="16.5" customHeight="1">
      <c r="A15" s="185" t="s">
        <v>428</v>
      </c>
      <c r="B15" s="333">
        <f>SUM(B7+B11)</f>
        <v>19443</v>
      </c>
      <c r="C15" s="333">
        <f aca="true" t="shared" si="3" ref="C15:Q15">SUM(C7+C11)</f>
        <v>1731</v>
      </c>
      <c r="D15" s="333">
        <f t="shared" si="3"/>
        <v>48312</v>
      </c>
      <c r="E15" s="333">
        <f t="shared" si="3"/>
        <v>-2800</v>
      </c>
      <c r="F15" s="333">
        <f t="shared" si="3"/>
        <v>1747</v>
      </c>
      <c r="G15" s="333">
        <f t="shared" si="3"/>
        <v>77993</v>
      </c>
      <c r="H15" s="333">
        <f t="shared" si="3"/>
        <v>0</v>
      </c>
      <c r="I15" s="333">
        <f t="shared" si="3"/>
        <v>-6075</v>
      </c>
      <c r="J15" s="333">
        <f t="shared" si="3"/>
        <v>-6358</v>
      </c>
      <c r="K15" s="333">
        <f t="shared" si="3"/>
        <v>9184</v>
      </c>
      <c r="L15" s="333">
        <f t="shared" si="3"/>
        <v>0</v>
      </c>
      <c r="M15" s="333">
        <f t="shared" si="3"/>
        <v>-11709</v>
      </c>
      <c r="N15" s="333">
        <f t="shared" si="3"/>
        <v>-17225</v>
      </c>
      <c r="O15" s="333">
        <f t="shared" si="3"/>
        <v>0</v>
      </c>
      <c r="P15" s="333">
        <f t="shared" si="3"/>
        <v>0</v>
      </c>
      <c r="Q15" s="333">
        <f t="shared" si="3"/>
        <v>0</v>
      </c>
      <c r="R15" s="331">
        <f t="shared" si="0"/>
        <v>114243</v>
      </c>
    </row>
    <row r="16" spans="1:18" ht="16.5" customHeight="1">
      <c r="A16" s="185" t="s">
        <v>429</v>
      </c>
      <c r="B16" s="333">
        <f>SUM(B14:B15)</f>
        <v>1671785</v>
      </c>
      <c r="C16" s="333">
        <f aca="true" t="shared" si="4" ref="C16:Q16">SUM(C14:C15)</f>
        <v>346668</v>
      </c>
      <c r="D16" s="333">
        <f t="shared" si="4"/>
        <v>1961025</v>
      </c>
      <c r="E16" s="333">
        <f t="shared" si="4"/>
        <v>23770</v>
      </c>
      <c r="F16" s="333">
        <f t="shared" si="4"/>
        <v>116823</v>
      </c>
      <c r="G16" s="333">
        <f t="shared" si="4"/>
        <v>231599</v>
      </c>
      <c r="H16" s="333">
        <f t="shared" si="4"/>
        <v>55000</v>
      </c>
      <c r="I16" s="333">
        <f t="shared" si="4"/>
        <v>137801</v>
      </c>
      <c r="J16" s="333">
        <f t="shared" si="4"/>
        <v>3192640</v>
      </c>
      <c r="K16" s="333">
        <f t="shared" si="4"/>
        <v>582157</v>
      </c>
      <c r="L16" s="333">
        <f t="shared" si="4"/>
        <v>2000</v>
      </c>
      <c r="M16" s="333">
        <f t="shared" si="4"/>
        <v>22046</v>
      </c>
      <c r="N16" s="333">
        <f t="shared" si="4"/>
        <v>195345</v>
      </c>
      <c r="O16" s="333">
        <f t="shared" si="4"/>
        <v>0</v>
      </c>
      <c r="P16" s="333">
        <f t="shared" si="4"/>
        <v>49418</v>
      </c>
      <c r="Q16" s="333">
        <f t="shared" si="4"/>
        <v>0</v>
      </c>
      <c r="R16" s="504">
        <f t="shared" si="0"/>
        <v>8588077</v>
      </c>
    </row>
    <row r="17" spans="1:18" s="2" customFormat="1" ht="28.5">
      <c r="A17" s="158" t="s">
        <v>67</v>
      </c>
      <c r="B17" s="333">
        <f>B9+B13</f>
        <v>803818</v>
      </c>
      <c r="C17" s="333">
        <f aca="true" t="shared" si="5" ref="C17:Q17">C9+C13</f>
        <v>167747</v>
      </c>
      <c r="D17" s="333">
        <f t="shared" si="5"/>
        <v>597918</v>
      </c>
      <c r="E17" s="333">
        <f t="shared" si="5"/>
        <v>0</v>
      </c>
      <c r="F17" s="333">
        <f t="shared" si="5"/>
        <v>90728</v>
      </c>
      <c r="G17" s="333">
        <f t="shared" si="5"/>
        <v>84335</v>
      </c>
      <c r="H17" s="333">
        <f t="shared" si="5"/>
        <v>0</v>
      </c>
      <c r="I17" s="333">
        <f t="shared" si="5"/>
        <v>0</v>
      </c>
      <c r="J17" s="333">
        <f t="shared" si="5"/>
        <v>63538</v>
      </c>
      <c r="K17" s="333">
        <f t="shared" si="5"/>
        <v>107061</v>
      </c>
      <c r="L17" s="333">
        <f t="shared" si="5"/>
        <v>0</v>
      </c>
      <c r="M17" s="333">
        <f t="shared" si="5"/>
        <v>0</v>
      </c>
      <c r="N17" s="333">
        <f t="shared" si="5"/>
        <v>0</v>
      </c>
      <c r="O17" s="333">
        <f t="shared" si="5"/>
        <v>0</v>
      </c>
      <c r="P17" s="333">
        <f t="shared" si="5"/>
        <v>49418</v>
      </c>
      <c r="Q17" s="333">
        <f t="shared" si="5"/>
        <v>0</v>
      </c>
      <c r="R17" s="331">
        <f t="shared" si="0"/>
        <v>1964563</v>
      </c>
    </row>
    <row r="18" spans="1:18" s="2" customFormat="1" ht="29.25" thickBot="1">
      <c r="A18" s="159" t="s">
        <v>68</v>
      </c>
      <c r="B18" s="334">
        <f>B16-B17</f>
        <v>867967</v>
      </c>
      <c r="C18" s="334">
        <f aca="true" t="shared" si="6" ref="C18:R18">C16-C17</f>
        <v>178921</v>
      </c>
      <c r="D18" s="334">
        <f t="shared" si="6"/>
        <v>1363107</v>
      </c>
      <c r="E18" s="334">
        <f t="shared" si="6"/>
        <v>23770</v>
      </c>
      <c r="F18" s="334">
        <f t="shared" si="6"/>
        <v>26095</v>
      </c>
      <c r="G18" s="334">
        <f t="shared" si="6"/>
        <v>147264</v>
      </c>
      <c r="H18" s="334">
        <f t="shared" si="6"/>
        <v>55000</v>
      </c>
      <c r="I18" s="334">
        <f t="shared" si="6"/>
        <v>137801</v>
      </c>
      <c r="J18" s="334">
        <f t="shared" si="6"/>
        <v>3129102</v>
      </c>
      <c r="K18" s="334">
        <f t="shared" si="6"/>
        <v>475096</v>
      </c>
      <c r="L18" s="334">
        <f t="shared" si="6"/>
        <v>2000</v>
      </c>
      <c r="M18" s="334">
        <f t="shared" si="6"/>
        <v>22046</v>
      </c>
      <c r="N18" s="334">
        <f t="shared" si="6"/>
        <v>195345</v>
      </c>
      <c r="O18" s="334">
        <f t="shared" si="6"/>
        <v>0</v>
      </c>
      <c r="P18" s="334">
        <f t="shared" si="6"/>
        <v>0</v>
      </c>
      <c r="Q18" s="334">
        <f t="shared" si="6"/>
        <v>0</v>
      </c>
      <c r="R18" s="335">
        <f t="shared" si="6"/>
        <v>6623514</v>
      </c>
    </row>
    <row r="22" ht="14.25" customHeight="1"/>
  </sheetData>
  <sheetProtection/>
  <mergeCells count="16">
    <mergeCell ref="R1:R4"/>
    <mergeCell ref="K3:K4"/>
    <mergeCell ref="J3:J4"/>
    <mergeCell ref="F3:I3"/>
    <mergeCell ref="L3:O3"/>
    <mergeCell ref="P2:P4"/>
    <mergeCell ref="Q2:Q4"/>
    <mergeCell ref="P1:Q1"/>
    <mergeCell ref="A1:A4"/>
    <mergeCell ref="C3:C4"/>
    <mergeCell ref="D3:D4"/>
    <mergeCell ref="B3:B4"/>
    <mergeCell ref="E3:E4"/>
    <mergeCell ref="J2:O2"/>
    <mergeCell ref="B2:I2"/>
    <mergeCell ref="B1:O1"/>
  </mergeCells>
  <printOptions/>
  <pageMargins left="0.15748031496062992" right="0.15748031496062992" top="1.0236220472440944" bottom="0.7480314960629921" header="0.31496062992125984" footer="0.31496062992125984"/>
  <pageSetup horizontalDpi="600" verticalDpi="600" orientation="landscape" paperSize="9" scale="95" r:id="rId1"/>
  <headerFooter>
    <oddHeader>&amp;C&amp;"Book Antiqua,Félkövér"&amp;11Keszthely Város Önkormányzata
2019. évi kiadásai kiemelt előirányzatok szerinti bontásban&amp;R&amp;"Book Antiqua,Félkövér"7. melléklet
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107"/>
  <sheetViews>
    <sheetView zoomScalePageLayoutView="0" workbookViewId="0" topLeftCell="A1">
      <pane xSplit="1" ySplit="5" topLeftCell="B7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78" sqref="F78"/>
    </sheetView>
  </sheetViews>
  <sheetFormatPr defaultColWidth="9.140625" defaultRowHeight="12.75"/>
  <cols>
    <col min="1" max="1" width="29.421875" style="71" customWidth="1"/>
    <col min="2" max="2" width="8.28125" style="1" customWidth="1"/>
    <col min="3" max="3" width="7.28125" style="1" customWidth="1"/>
    <col min="4" max="4" width="7.421875" style="1" customWidth="1"/>
    <col min="5" max="5" width="7.140625" style="1" customWidth="1"/>
    <col min="6" max="6" width="9.57421875" style="1" customWidth="1"/>
    <col min="7" max="7" width="10.140625" style="1" customWidth="1"/>
    <col min="8" max="9" width="6.8515625" style="1" customWidth="1"/>
    <col min="10" max="10" width="8.421875" style="1" customWidth="1"/>
    <col min="11" max="11" width="6.8515625" style="1" customWidth="1"/>
    <col min="12" max="12" width="8.00390625" style="1" bestFit="1" customWidth="1"/>
    <col min="13" max="14" width="7.140625" style="1" customWidth="1"/>
    <col min="15" max="15" width="6.8515625" style="1" customWidth="1"/>
    <col min="16" max="16" width="10.00390625" style="1" customWidth="1"/>
    <col min="17" max="17" width="7.00390625" style="1" customWidth="1"/>
    <col min="18" max="18" width="6.7109375" style="2" customWidth="1"/>
    <col min="19" max="19" width="8.421875" style="2" customWidth="1"/>
    <col min="20" max="16384" width="9.140625" style="1" customWidth="1"/>
  </cols>
  <sheetData>
    <row r="1" spans="1:19" ht="14.25">
      <c r="A1" s="772" t="s">
        <v>115</v>
      </c>
      <c r="B1" s="808" t="s">
        <v>48</v>
      </c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10"/>
      <c r="P1" s="814" t="s">
        <v>23</v>
      </c>
      <c r="Q1" s="815"/>
      <c r="R1" s="816"/>
      <c r="S1" s="799" t="s">
        <v>9</v>
      </c>
    </row>
    <row r="2" spans="1:19" ht="13.5" customHeight="1">
      <c r="A2" s="746"/>
      <c r="B2" s="811" t="s">
        <v>8</v>
      </c>
      <c r="C2" s="812"/>
      <c r="D2" s="812"/>
      <c r="E2" s="812"/>
      <c r="F2" s="812"/>
      <c r="G2" s="812"/>
      <c r="H2" s="812"/>
      <c r="I2" s="813"/>
      <c r="J2" s="817" t="s">
        <v>65</v>
      </c>
      <c r="K2" s="818"/>
      <c r="L2" s="818"/>
      <c r="M2" s="818"/>
      <c r="N2" s="818"/>
      <c r="O2" s="819"/>
      <c r="P2" s="748" t="s">
        <v>217</v>
      </c>
      <c r="Q2" s="754" t="s">
        <v>218</v>
      </c>
      <c r="R2" s="748" t="s">
        <v>216</v>
      </c>
      <c r="S2" s="800"/>
    </row>
    <row r="3" spans="1:19" ht="20.25" customHeight="1">
      <c r="A3" s="746"/>
      <c r="B3" s="754" t="s">
        <v>0</v>
      </c>
      <c r="C3" s="749" t="s">
        <v>116</v>
      </c>
      <c r="D3" s="749" t="s">
        <v>10</v>
      </c>
      <c r="E3" s="749" t="s">
        <v>46</v>
      </c>
      <c r="F3" s="805" t="s">
        <v>7</v>
      </c>
      <c r="G3" s="806"/>
      <c r="H3" s="806"/>
      <c r="I3" s="807"/>
      <c r="J3" s="748" t="s">
        <v>119</v>
      </c>
      <c r="K3" s="748" t="s">
        <v>120</v>
      </c>
      <c r="L3" s="748" t="s">
        <v>142</v>
      </c>
      <c r="M3" s="748"/>
      <c r="N3" s="748"/>
      <c r="O3" s="748"/>
      <c r="P3" s="748"/>
      <c r="Q3" s="743"/>
      <c r="R3" s="748"/>
      <c r="S3" s="800"/>
    </row>
    <row r="4" spans="1:19" ht="76.5">
      <c r="A4" s="747"/>
      <c r="B4" s="744"/>
      <c r="C4" s="751"/>
      <c r="D4" s="751"/>
      <c r="E4" s="751"/>
      <c r="F4" s="67" t="s">
        <v>161</v>
      </c>
      <c r="G4" s="72" t="s">
        <v>162</v>
      </c>
      <c r="H4" s="220" t="s">
        <v>121</v>
      </c>
      <c r="I4" s="220" t="s">
        <v>160</v>
      </c>
      <c r="J4" s="748"/>
      <c r="K4" s="748"/>
      <c r="L4" s="72" t="s">
        <v>163</v>
      </c>
      <c r="M4" s="72" t="s">
        <v>164</v>
      </c>
      <c r="N4" s="72" t="s">
        <v>47</v>
      </c>
      <c r="O4" s="72" t="s">
        <v>165</v>
      </c>
      <c r="P4" s="748"/>
      <c r="Q4" s="744"/>
      <c r="R4" s="748"/>
      <c r="S4" s="801"/>
    </row>
    <row r="5" spans="1:19" ht="15" thickBot="1">
      <c r="A5" s="73">
        <v>1</v>
      </c>
      <c r="B5" s="74">
        <v>2</v>
      </c>
      <c r="C5" s="74">
        <v>3</v>
      </c>
      <c r="D5" s="75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  <c r="J5" s="74">
        <v>10</v>
      </c>
      <c r="K5" s="74">
        <v>11</v>
      </c>
      <c r="L5" s="74">
        <v>12</v>
      </c>
      <c r="M5" s="74">
        <v>13</v>
      </c>
      <c r="N5" s="74">
        <v>14</v>
      </c>
      <c r="O5" s="74">
        <v>15</v>
      </c>
      <c r="P5" s="74">
        <v>16</v>
      </c>
      <c r="Q5" s="74">
        <v>17</v>
      </c>
      <c r="R5" s="74">
        <v>18</v>
      </c>
      <c r="S5" s="82">
        <v>19</v>
      </c>
    </row>
    <row r="6" spans="1:21" s="77" customFormat="1" ht="15">
      <c r="A6" s="735" t="s">
        <v>89</v>
      </c>
      <c r="B6" s="352">
        <v>48846</v>
      </c>
      <c r="C6" s="352">
        <v>12076</v>
      </c>
      <c r="D6" s="352">
        <v>65339</v>
      </c>
      <c r="E6" s="352"/>
      <c r="F6" s="352"/>
      <c r="G6" s="352">
        <v>22000</v>
      </c>
      <c r="H6" s="352"/>
      <c r="I6" s="352">
        <v>55000</v>
      </c>
      <c r="J6" s="352"/>
      <c r="K6" s="352"/>
      <c r="L6" s="352"/>
      <c r="M6" s="352">
        <v>7770</v>
      </c>
      <c r="N6" s="352"/>
      <c r="O6" s="352"/>
      <c r="P6" s="352"/>
      <c r="Q6" s="352"/>
      <c r="R6" s="241"/>
      <c r="S6" s="513">
        <f aca="true" t="shared" si="0" ref="S6:S79">SUM(B6:R6)</f>
        <v>211031</v>
      </c>
      <c r="T6" s="80"/>
      <c r="U6" s="79"/>
    </row>
    <row r="7" spans="1:21" s="77" customFormat="1" ht="15">
      <c r="A7" s="738" t="s">
        <v>428</v>
      </c>
      <c r="B7" s="179">
        <v>506</v>
      </c>
      <c r="C7" s="179">
        <v>150</v>
      </c>
      <c r="D7" s="179">
        <v>2814</v>
      </c>
      <c r="E7" s="179"/>
      <c r="F7" s="179"/>
      <c r="G7" s="179"/>
      <c r="H7" s="179"/>
      <c r="I7" s="179"/>
      <c r="J7" s="179">
        <v>30</v>
      </c>
      <c r="K7" s="179"/>
      <c r="L7" s="179"/>
      <c r="M7" s="179"/>
      <c r="N7" s="179"/>
      <c r="O7" s="179"/>
      <c r="P7" s="132"/>
      <c r="Q7" s="179"/>
      <c r="R7" s="509"/>
      <c r="S7" s="515">
        <f t="shared" si="0"/>
        <v>3500</v>
      </c>
      <c r="T7" s="80"/>
      <c r="U7" s="79"/>
    </row>
    <row r="8" spans="1:21" s="77" customFormat="1" ht="15">
      <c r="A8" s="175" t="s">
        <v>429</v>
      </c>
      <c r="B8" s="132">
        <f>SUM(B6:B7)</f>
        <v>49352</v>
      </c>
      <c r="C8" s="132">
        <f>SUM(C6:C7)</f>
        <v>12226</v>
      </c>
      <c r="D8" s="132">
        <f>SUM(D6:D7)</f>
        <v>68153</v>
      </c>
      <c r="E8" s="132"/>
      <c r="F8" s="132"/>
      <c r="G8" s="132">
        <f>SUM(G6:G7)</f>
        <v>22000</v>
      </c>
      <c r="H8" s="132"/>
      <c r="I8" s="132">
        <f>SUM(I6:I7)</f>
        <v>55000</v>
      </c>
      <c r="J8" s="132">
        <f>SUM(J6:J7)</f>
        <v>30</v>
      </c>
      <c r="K8" s="132"/>
      <c r="L8" s="132"/>
      <c r="M8" s="132">
        <f>SUM(M6:M7)</f>
        <v>7770</v>
      </c>
      <c r="N8" s="132"/>
      <c r="O8" s="132"/>
      <c r="P8" s="132"/>
      <c r="Q8" s="132"/>
      <c r="R8" s="132"/>
      <c r="S8" s="515">
        <f>SUM(S6:S7)</f>
        <v>214531</v>
      </c>
      <c r="T8" s="80"/>
      <c r="U8" s="79"/>
    </row>
    <row r="9" spans="1:21" s="77" customFormat="1" ht="15">
      <c r="A9" s="175" t="s">
        <v>105</v>
      </c>
      <c r="B9" s="132">
        <v>24473</v>
      </c>
      <c r="C9" s="132">
        <v>4772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242"/>
      <c r="S9" s="515">
        <f t="shared" si="0"/>
        <v>29245</v>
      </c>
      <c r="T9" s="80"/>
      <c r="U9" s="79"/>
    </row>
    <row r="10" spans="1:20" s="77" customFormat="1" ht="15">
      <c r="A10" s="78" t="s">
        <v>101</v>
      </c>
      <c r="B10" s="132"/>
      <c r="C10" s="132"/>
      <c r="D10" s="132">
        <v>22500</v>
      </c>
      <c r="E10" s="132"/>
      <c r="F10" s="132"/>
      <c r="G10" s="132"/>
      <c r="H10" s="132"/>
      <c r="I10" s="132"/>
      <c r="J10" s="132">
        <v>3050</v>
      </c>
      <c r="K10" s="132">
        <v>31750</v>
      </c>
      <c r="L10" s="132"/>
      <c r="M10" s="132"/>
      <c r="N10" s="132"/>
      <c r="O10" s="132"/>
      <c r="P10" s="132"/>
      <c r="Q10" s="132"/>
      <c r="R10" s="242"/>
      <c r="S10" s="515">
        <f t="shared" si="0"/>
        <v>57300</v>
      </c>
      <c r="T10" s="80"/>
    </row>
    <row r="11" spans="1:20" s="77" customFormat="1" ht="15">
      <c r="A11" s="175" t="s">
        <v>428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>
        <v>-5000</v>
      </c>
      <c r="L11" s="132"/>
      <c r="M11" s="132"/>
      <c r="N11" s="132"/>
      <c r="O11" s="132"/>
      <c r="P11" s="132"/>
      <c r="Q11" s="132"/>
      <c r="R11" s="242"/>
      <c r="S11" s="515">
        <f>SUM(B11:R11)</f>
        <v>-5000</v>
      </c>
      <c r="T11" s="80"/>
    </row>
    <row r="12" spans="1:20" s="77" customFormat="1" ht="15">
      <c r="A12" s="175" t="s">
        <v>429</v>
      </c>
      <c r="B12" s="132"/>
      <c r="C12" s="132"/>
      <c r="D12" s="132">
        <f>SUM(D10:D11)</f>
        <v>22500</v>
      </c>
      <c r="E12" s="132"/>
      <c r="F12" s="132"/>
      <c r="G12" s="132"/>
      <c r="H12" s="132"/>
      <c r="I12" s="132"/>
      <c r="J12" s="132">
        <f>SUM(J10:J11)</f>
        <v>3050</v>
      </c>
      <c r="K12" s="132">
        <f>SUM(K10:K11)</f>
        <v>26750</v>
      </c>
      <c r="L12" s="132"/>
      <c r="M12" s="132"/>
      <c r="N12" s="132"/>
      <c r="O12" s="132"/>
      <c r="P12" s="132"/>
      <c r="Q12" s="132"/>
      <c r="R12" s="132"/>
      <c r="S12" s="515">
        <f>SUM(S10:S11)</f>
        <v>52300</v>
      </c>
      <c r="T12" s="80"/>
    </row>
    <row r="13" spans="1:20" s="77" customFormat="1" ht="15">
      <c r="A13" s="175" t="s">
        <v>105</v>
      </c>
      <c r="B13" s="132"/>
      <c r="C13" s="132"/>
      <c r="D13" s="132">
        <v>22500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242"/>
      <c r="S13" s="515">
        <f t="shared" si="0"/>
        <v>22500</v>
      </c>
      <c r="T13" s="80"/>
    </row>
    <row r="14" spans="1:21" s="77" customFormat="1" ht="15">
      <c r="A14" s="78" t="s">
        <v>506</v>
      </c>
      <c r="B14" s="132"/>
      <c r="C14" s="132"/>
      <c r="D14" s="132">
        <v>147514</v>
      </c>
      <c r="E14" s="132"/>
      <c r="F14" s="132"/>
      <c r="G14" s="132">
        <v>41800</v>
      </c>
      <c r="H14" s="132"/>
      <c r="I14" s="132"/>
      <c r="J14" s="132">
        <v>226958</v>
      </c>
      <c r="K14" s="132">
        <v>113875</v>
      </c>
      <c r="L14" s="132"/>
      <c r="M14" s="132">
        <v>12559</v>
      </c>
      <c r="N14" s="132"/>
      <c r="O14" s="132"/>
      <c r="P14" s="132"/>
      <c r="Q14" s="132"/>
      <c r="R14" s="242"/>
      <c r="S14" s="515">
        <f t="shared" si="0"/>
        <v>542706</v>
      </c>
      <c r="T14" s="80"/>
      <c r="U14" s="79"/>
    </row>
    <row r="15" spans="1:21" s="77" customFormat="1" ht="15">
      <c r="A15" s="738" t="s">
        <v>428</v>
      </c>
      <c r="B15" s="132"/>
      <c r="C15" s="132"/>
      <c r="D15" s="132">
        <v>-3122</v>
      </c>
      <c r="E15" s="132"/>
      <c r="F15" s="132"/>
      <c r="G15" s="132"/>
      <c r="H15" s="132"/>
      <c r="I15" s="132"/>
      <c r="J15" s="132"/>
      <c r="K15" s="132">
        <v>-64987</v>
      </c>
      <c r="L15" s="132"/>
      <c r="M15" s="132">
        <v>-11609</v>
      </c>
      <c r="N15" s="132"/>
      <c r="O15" s="132"/>
      <c r="P15" s="132"/>
      <c r="Q15" s="132"/>
      <c r="R15" s="242"/>
      <c r="S15" s="515">
        <f t="shared" si="0"/>
        <v>-79718</v>
      </c>
      <c r="T15" s="80"/>
      <c r="U15" s="79"/>
    </row>
    <row r="16" spans="1:21" s="77" customFormat="1" ht="15">
      <c r="A16" s="175" t="s">
        <v>429</v>
      </c>
      <c r="B16" s="132"/>
      <c r="C16" s="132"/>
      <c r="D16" s="132">
        <f>SUM(D14:D15)</f>
        <v>144392</v>
      </c>
      <c r="E16" s="132"/>
      <c r="F16" s="132"/>
      <c r="G16" s="132">
        <f>SUM(G14:G15)</f>
        <v>41800</v>
      </c>
      <c r="H16" s="132"/>
      <c r="I16" s="132"/>
      <c r="J16" s="132">
        <f>SUM(J14:J15)</f>
        <v>226958</v>
      </c>
      <c r="K16" s="132">
        <f>SUM(K14:K15)</f>
        <v>48888</v>
      </c>
      <c r="L16" s="132">
        <f>SUM(L14:L15)</f>
        <v>0</v>
      </c>
      <c r="M16" s="132">
        <f>SUM(M14:M15)</f>
        <v>950</v>
      </c>
      <c r="N16" s="132"/>
      <c r="O16" s="132"/>
      <c r="P16" s="132"/>
      <c r="Q16" s="132"/>
      <c r="R16" s="242"/>
      <c r="S16" s="515">
        <f t="shared" si="0"/>
        <v>462988</v>
      </c>
      <c r="T16" s="80"/>
      <c r="U16" s="79"/>
    </row>
    <row r="17" spans="1:21" s="77" customFormat="1" ht="15">
      <c r="A17" s="78" t="s">
        <v>292</v>
      </c>
      <c r="B17" s="132">
        <v>941</v>
      </c>
      <c r="C17" s="132">
        <v>184</v>
      </c>
      <c r="D17" s="132">
        <v>6715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242"/>
      <c r="S17" s="515">
        <f t="shared" si="0"/>
        <v>7840</v>
      </c>
      <c r="T17" s="80"/>
      <c r="U17" s="79"/>
    </row>
    <row r="18" spans="1:21" s="77" customFormat="1" ht="15">
      <c r="A18" s="738" t="s">
        <v>428</v>
      </c>
      <c r="B18" s="132">
        <v>167</v>
      </c>
      <c r="C18" s="132">
        <v>11</v>
      </c>
      <c r="D18" s="132">
        <v>-178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242"/>
      <c r="S18" s="515">
        <f t="shared" si="0"/>
        <v>0</v>
      </c>
      <c r="T18" s="80"/>
      <c r="U18" s="79"/>
    </row>
    <row r="19" spans="1:21" s="77" customFormat="1" ht="15">
      <c r="A19" s="175" t="s">
        <v>429</v>
      </c>
      <c r="B19" s="132">
        <f>SUM(B17:B18)</f>
        <v>1108</v>
      </c>
      <c r="C19" s="132">
        <f>SUM(C17:C18)</f>
        <v>195</v>
      </c>
      <c r="D19" s="132">
        <f>SUM(D17:D18)</f>
        <v>6537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242"/>
      <c r="S19" s="515">
        <f t="shared" si="0"/>
        <v>7840</v>
      </c>
      <c r="T19" s="80"/>
      <c r="U19" s="79"/>
    </row>
    <row r="20" spans="1:21" s="77" customFormat="1" ht="15">
      <c r="A20" s="78" t="s">
        <v>259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>
        <v>49418</v>
      </c>
      <c r="R20" s="242"/>
      <c r="S20" s="515">
        <f t="shared" si="0"/>
        <v>49418</v>
      </c>
      <c r="T20" s="80"/>
      <c r="U20" s="79"/>
    </row>
    <row r="21" spans="1:21" s="77" customFormat="1" ht="15">
      <c r="A21" s="738" t="s">
        <v>428</v>
      </c>
      <c r="B21" s="132"/>
      <c r="C21" s="132"/>
      <c r="D21" s="132"/>
      <c r="E21" s="132"/>
      <c r="F21" s="132">
        <v>8265</v>
      </c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242"/>
      <c r="S21" s="515">
        <f t="shared" si="0"/>
        <v>8265</v>
      </c>
      <c r="T21" s="80"/>
      <c r="U21" s="79"/>
    </row>
    <row r="22" spans="1:21" s="77" customFormat="1" ht="15">
      <c r="A22" s="175" t="s">
        <v>429</v>
      </c>
      <c r="B22" s="132"/>
      <c r="C22" s="132"/>
      <c r="D22" s="132"/>
      <c r="E22" s="132"/>
      <c r="F22" s="132">
        <f>SUM(F20:F21)</f>
        <v>8265</v>
      </c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>
        <f>SUM(Q20:Q21)</f>
        <v>49418</v>
      </c>
      <c r="R22" s="242"/>
      <c r="S22" s="515">
        <f t="shared" si="0"/>
        <v>57683</v>
      </c>
      <c r="T22" s="80"/>
      <c r="U22" s="79"/>
    </row>
    <row r="23" spans="1:21" s="77" customFormat="1" ht="15">
      <c r="A23" s="175" t="s">
        <v>234</v>
      </c>
      <c r="B23" s="132"/>
      <c r="C23" s="132"/>
      <c r="D23" s="132"/>
      <c r="E23" s="132"/>
      <c r="F23" s="132">
        <v>8265</v>
      </c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>
        <v>49418</v>
      </c>
      <c r="R23" s="242"/>
      <c r="S23" s="515">
        <f t="shared" si="0"/>
        <v>57683</v>
      </c>
      <c r="T23" s="80"/>
      <c r="U23" s="79"/>
    </row>
    <row r="24" spans="1:21" s="77" customFormat="1" ht="15">
      <c r="A24" s="78" t="s">
        <v>500</v>
      </c>
      <c r="B24" s="132"/>
      <c r="C24" s="132"/>
      <c r="D24" s="132"/>
      <c r="E24" s="132"/>
      <c r="F24" s="132">
        <v>8265</v>
      </c>
      <c r="G24" s="132"/>
      <c r="H24" s="132"/>
      <c r="I24" s="132"/>
      <c r="K24" s="132"/>
      <c r="L24" s="132"/>
      <c r="M24" s="132"/>
      <c r="N24" s="132"/>
      <c r="O24" s="132"/>
      <c r="P24" s="132"/>
      <c r="Q24" s="132"/>
      <c r="R24" s="242"/>
      <c r="S24" s="515">
        <f t="shared" si="0"/>
        <v>8265</v>
      </c>
      <c r="T24" s="80"/>
      <c r="U24" s="79"/>
    </row>
    <row r="25" spans="1:21" s="77" customFormat="1" ht="15">
      <c r="A25" s="738" t="s">
        <v>428</v>
      </c>
      <c r="B25" s="132"/>
      <c r="C25" s="132"/>
      <c r="D25" s="132"/>
      <c r="E25" s="132"/>
      <c r="F25" s="132">
        <v>-8265</v>
      </c>
      <c r="G25" s="132"/>
      <c r="H25" s="132"/>
      <c r="I25" s="132"/>
      <c r="J25" s="510"/>
      <c r="K25" s="132"/>
      <c r="L25" s="132"/>
      <c r="M25" s="132"/>
      <c r="N25" s="132"/>
      <c r="O25" s="132"/>
      <c r="P25" s="132"/>
      <c r="Q25" s="132"/>
      <c r="R25" s="242"/>
      <c r="S25" s="515">
        <f t="shared" si="0"/>
        <v>-8265</v>
      </c>
      <c r="T25" s="80"/>
      <c r="U25" s="79"/>
    </row>
    <row r="26" spans="1:21" s="77" customFormat="1" ht="15">
      <c r="A26" s="175" t="s">
        <v>429</v>
      </c>
      <c r="B26" s="132"/>
      <c r="C26" s="132"/>
      <c r="D26" s="132"/>
      <c r="E26" s="132"/>
      <c r="F26" s="132">
        <f>SUM(F24:F25)</f>
        <v>0</v>
      </c>
      <c r="G26" s="132"/>
      <c r="H26" s="132"/>
      <c r="I26" s="132"/>
      <c r="K26" s="132"/>
      <c r="L26" s="132"/>
      <c r="M26" s="132"/>
      <c r="N26" s="132"/>
      <c r="O26" s="132"/>
      <c r="P26" s="132"/>
      <c r="Q26" s="132"/>
      <c r="R26" s="242"/>
      <c r="S26" s="515">
        <f t="shared" si="0"/>
        <v>0</v>
      </c>
      <c r="T26" s="80"/>
      <c r="U26" s="79"/>
    </row>
    <row r="27" spans="1:21" s="77" customFormat="1" ht="15">
      <c r="A27" s="175" t="s">
        <v>234</v>
      </c>
      <c r="B27" s="132"/>
      <c r="C27" s="132"/>
      <c r="D27" s="132"/>
      <c r="E27" s="132"/>
      <c r="F27" s="132">
        <v>0</v>
      </c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242"/>
      <c r="S27" s="515">
        <f t="shared" si="0"/>
        <v>0</v>
      </c>
      <c r="T27" s="80"/>
      <c r="U27" s="79"/>
    </row>
    <row r="28" spans="1:21" s="77" customFormat="1" ht="15">
      <c r="A28" s="78" t="s">
        <v>219</v>
      </c>
      <c r="B28" s="132"/>
      <c r="C28" s="132"/>
      <c r="D28" s="132"/>
      <c r="E28" s="132"/>
      <c r="F28" s="349">
        <v>104842</v>
      </c>
      <c r="G28" s="349"/>
      <c r="H28" s="349"/>
      <c r="I28" s="349"/>
      <c r="J28" s="349"/>
      <c r="K28" s="349"/>
      <c r="L28" s="349">
        <v>2000</v>
      </c>
      <c r="M28" s="349"/>
      <c r="N28" s="349"/>
      <c r="O28" s="349"/>
      <c r="P28" s="349">
        <v>2225144</v>
      </c>
      <c r="Q28" s="132"/>
      <c r="R28" s="242"/>
      <c r="S28" s="515">
        <f t="shared" si="0"/>
        <v>2331986</v>
      </c>
      <c r="T28" s="80"/>
      <c r="U28" s="79"/>
    </row>
    <row r="29" spans="1:21" s="77" customFormat="1" ht="15">
      <c r="A29" s="738" t="s">
        <v>428</v>
      </c>
      <c r="B29" s="132"/>
      <c r="C29" s="132"/>
      <c r="D29" s="132"/>
      <c r="E29" s="132"/>
      <c r="F29" s="349">
        <v>1747</v>
      </c>
      <c r="G29" s="349"/>
      <c r="H29" s="349"/>
      <c r="I29" s="349"/>
      <c r="J29" s="349"/>
      <c r="K29" s="349"/>
      <c r="L29" s="349"/>
      <c r="M29" s="349"/>
      <c r="N29" s="349"/>
      <c r="O29" s="349"/>
      <c r="P29" s="349">
        <v>22394</v>
      </c>
      <c r="Q29" s="132"/>
      <c r="R29" s="242"/>
      <c r="S29" s="515">
        <f t="shared" si="0"/>
        <v>24141</v>
      </c>
      <c r="T29" s="80"/>
      <c r="U29" s="79"/>
    </row>
    <row r="30" spans="1:21" s="77" customFormat="1" ht="15">
      <c r="A30" s="175" t="s">
        <v>429</v>
      </c>
      <c r="B30" s="132"/>
      <c r="C30" s="132"/>
      <c r="D30" s="132"/>
      <c r="E30" s="132"/>
      <c r="F30" s="349">
        <f>SUM(F28:F29)</f>
        <v>106589</v>
      </c>
      <c r="G30" s="349"/>
      <c r="H30" s="349"/>
      <c r="I30" s="349"/>
      <c r="J30" s="349"/>
      <c r="K30" s="349"/>
      <c r="L30" s="349">
        <f>SUM(L28:L29)</f>
        <v>2000</v>
      </c>
      <c r="M30" s="349"/>
      <c r="N30" s="349"/>
      <c r="O30" s="349"/>
      <c r="P30" s="349">
        <f>SUM(P28:P29)</f>
        <v>2247538</v>
      </c>
      <c r="Q30" s="132"/>
      <c r="R30" s="242"/>
      <c r="S30" s="515">
        <f t="shared" si="0"/>
        <v>2356127</v>
      </c>
      <c r="T30" s="80"/>
      <c r="U30" s="79"/>
    </row>
    <row r="31" spans="1:21" s="77" customFormat="1" ht="15">
      <c r="A31" s="175" t="s">
        <v>105</v>
      </c>
      <c r="B31" s="132"/>
      <c r="C31" s="132"/>
      <c r="D31" s="132"/>
      <c r="E31" s="132"/>
      <c r="F31" s="132">
        <v>82294</v>
      </c>
      <c r="G31" s="132"/>
      <c r="H31" s="132"/>
      <c r="I31" s="132"/>
      <c r="J31" s="132"/>
      <c r="K31" s="132"/>
      <c r="L31" s="132"/>
      <c r="M31" s="132"/>
      <c r="N31" s="132"/>
      <c r="O31" s="132"/>
      <c r="P31" s="132">
        <v>1219525</v>
      </c>
      <c r="Q31" s="132"/>
      <c r="R31" s="242"/>
      <c r="S31" s="515">
        <f t="shared" si="0"/>
        <v>1301819</v>
      </c>
      <c r="T31" s="80"/>
      <c r="U31" s="79"/>
    </row>
    <row r="32" spans="1:21" s="77" customFormat="1" ht="15">
      <c r="A32" s="78" t="s">
        <v>610</v>
      </c>
      <c r="B32" s="132"/>
      <c r="C32" s="132"/>
      <c r="D32" s="132"/>
      <c r="E32" s="132"/>
      <c r="F32" s="132"/>
      <c r="G32" s="132"/>
      <c r="H32" s="132"/>
      <c r="I32" s="132"/>
      <c r="J32" s="132">
        <v>2500</v>
      </c>
      <c r="K32" s="132"/>
      <c r="L32" s="132"/>
      <c r="M32" s="132"/>
      <c r="N32" s="132"/>
      <c r="O32" s="132"/>
      <c r="P32" s="132"/>
      <c r="Q32" s="132"/>
      <c r="R32" s="242"/>
      <c r="S32" s="515">
        <f t="shared" si="0"/>
        <v>2500</v>
      </c>
      <c r="T32" s="80"/>
      <c r="U32" s="79"/>
    </row>
    <row r="33" spans="1:21" s="77" customFormat="1" ht="15">
      <c r="A33" s="78" t="s">
        <v>257</v>
      </c>
      <c r="B33" s="132">
        <v>400</v>
      </c>
      <c r="C33" s="132"/>
      <c r="D33" s="132">
        <v>1086</v>
      </c>
      <c r="E33" s="132"/>
      <c r="F33" s="132"/>
      <c r="G33" s="132"/>
      <c r="H33" s="132"/>
      <c r="I33" s="132"/>
      <c r="J33" s="132">
        <v>14</v>
      </c>
      <c r="K33" s="132"/>
      <c r="L33" s="132"/>
      <c r="M33" s="132"/>
      <c r="N33" s="132"/>
      <c r="O33" s="132"/>
      <c r="P33" s="132"/>
      <c r="Q33" s="132"/>
      <c r="R33" s="242"/>
      <c r="S33" s="515">
        <f t="shared" si="0"/>
        <v>1500</v>
      </c>
      <c r="T33" s="80"/>
      <c r="U33" s="79"/>
    </row>
    <row r="34" spans="1:21" s="77" customFormat="1" ht="15">
      <c r="A34" s="738" t="s">
        <v>428</v>
      </c>
      <c r="B34" s="179">
        <v>165</v>
      </c>
      <c r="C34" s="179"/>
      <c r="D34" s="179">
        <v>-165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509"/>
      <c r="S34" s="514"/>
      <c r="T34" s="80"/>
      <c r="U34" s="79"/>
    </row>
    <row r="35" spans="1:21" s="77" customFormat="1" ht="15">
      <c r="A35" s="175" t="s">
        <v>429</v>
      </c>
      <c r="B35" s="179">
        <f>SUM(B33:B34)</f>
        <v>565</v>
      </c>
      <c r="C35" s="179"/>
      <c r="D35" s="179">
        <f>SUM(D33:D34)</f>
        <v>921</v>
      </c>
      <c r="E35" s="179"/>
      <c r="F35" s="179"/>
      <c r="G35" s="179"/>
      <c r="H35" s="179"/>
      <c r="I35" s="179"/>
      <c r="J35" s="179">
        <f>SUM(J33:J34)</f>
        <v>14</v>
      </c>
      <c r="K35" s="179"/>
      <c r="L35" s="179"/>
      <c r="M35" s="179"/>
      <c r="N35" s="179"/>
      <c r="O35" s="179"/>
      <c r="P35" s="179"/>
      <c r="Q35" s="179"/>
      <c r="R35" s="509"/>
      <c r="S35" s="514"/>
      <c r="T35" s="80"/>
      <c r="U35" s="79"/>
    </row>
    <row r="36" spans="1:21" s="77" customFormat="1" ht="15">
      <c r="A36" s="623" t="s">
        <v>92</v>
      </c>
      <c r="B36" s="179">
        <v>3151</v>
      </c>
      <c r="C36" s="179">
        <v>303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509"/>
      <c r="S36" s="514">
        <f t="shared" si="0"/>
        <v>3454</v>
      </c>
      <c r="T36" s="80"/>
      <c r="U36" s="79"/>
    </row>
    <row r="37" spans="1:21" s="77" customFormat="1" ht="15">
      <c r="A37" s="738" t="s">
        <v>428</v>
      </c>
      <c r="B37" s="132">
        <v>550</v>
      </c>
      <c r="C37" s="132">
        <v>50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242"/>
      <c r="S37" s="515">
        <f t="shared" si="0"/>
        <v>600</v>
      </c>
      <c r="T37" s="80"/>
      <c r="U37" s="79"/>
    </row>
    <row r="38" spans="1:21" s="77" customFormat="1" ht="15.75" thickBot="1">
      <c r="A38" s="633" t="s">
        <v>429</v>
      </c>
      <c r="B38" s="636">
        <f>SUM(B36:B37)</f>
        <v>3701</v>
      </c>
      <c r="C38" s="636">
        <f>SUM(C36:C37)</f>
        <v>353</v>
      </c>
      <c r="D38" s="636"/>
      <c r="E38" s="636"/>
      <c r="F38" s="636"/>
      <c r="G38" s="636"/>
      <c r="H38" s="636"/>
      <c r="I38" s="636"/>
      <c r="J38" s="636"/>
      <c r="K38" s="636"/>
      <c r="L38" s="636"/>
      <c r="M38" s="636"/>
      <c r="N38" s="636"/>
      <c r="O38" s="636"/>
      <c r="P38" s="636"/>
      <c r="Q38" s="636"/>
      <c r="R38" s="637"/>
      <c r="S38" s="634">
        <f t="shared" si="0"/>
        <v>4054</v>
      </c>
      <c r="T38" s="80"/>
      <c r="U38" s="79"/>
    </row>
    <row r="39" spans="1:21" s="77" customFormat="1" ht="15">
      <c r="A39" s="735" t="s">
        <v>93</v>
      </c>
      <c r="B39" s="352"/>
      <c r="C39" s="352"/>
      <c r="D39" s="352">
        <v>1500</v>
      </c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635">
        <f t="shared" si="0"/>
        <v>1500</v>
      </c>
      <c r="T39" s="80"/>
      <c r="U39" s="81"/>
    </row>
    <row r="40" spans="1:21" s="77" customFormat="1" ht="15">
      <c r="A40" s="78" t="s">
        <v>215</v>
      </c>
      <c r="B40" s="132">
        <v>2701</v>
      </c>
      <c r="C40" s="132">
        <v>449</v>
      </c>
      <c r="D40" s="132">
        <v>38897</v>
      </c>
      <c r="E40" s="132"/>
      <c r="F40" s="132"/>
      <c r="G40" s="132"/>
      <c r="H40" s="132"/>
      <c r="I40" s="132"/>
      <c r="J40" s="132">
        <v>154623</v>
      </c>
      <c r="K40" s="132">
        <v>70380</v>
      </c>
      <c r="L40" s="132"/>
      <c r="M40" s="132"/>
      <c r="N40" s="132"/>
      <c r="O40" s="132"/>
      <c r="P40" s="132"/>
      <c r="Q40" s="132"/>
      <c r="R40" s="242"/>
      <c r="S40" s="515">
        <f t="shared" si="0"/>
        <v>267050</v>
      </c>
      <c r="T40" s="80"/>
      <c r="U40" s="79"/>
    </row>
    <row r="41" spans="1:21" s="77" customFormat="1" ht="15">
      <c r="A41" s="738" t="s">
        <v>428</v>
      </c>
      <c r="B41" s="132"/>
      <c r="C41" s="132"/>
      <c r="D41" s="132">
        <v>445</v>
      </c>
      <c r="E41" s="132"/>
      <c r="F41" s="132"/>
      <c r="G41" s="132"/>
      <c r="H41" s="132"/>
      <c r="I41" s="132"/>
      <c r="J41" s="132">
        <v>1495</v>
      </c>
      <c r="K41" s="132">
        <v>29393</v>
      </c>
      <c r="L41" s="132"/>
      <c r="M41" s="132"/>
      <c r="N41" s="132"/>
      <c r="O41" s="132"/>
      <c r="P41" s="132"/>
      <c r="Q41" s="132"/>
      <c r="R41" s="242"/>
      <c r="S41" s="515">
        <f t="shared" si="0"/>
        <v>31333</v>
      </c>
      <c r="T41" s="80"/>
      <c r="U41" s="79"/>
    </row>
    <row r="42" spans="1:21" s="77" customFormat="1" ht="15">
      <c r="A42" s="175" t="s">
        <v>429</v>
      </c>
      <c r="B42" s="132">
        <f>SUM(B40:B41)</f>
        <v>2701</v>
      </c>
      <c r="C42" s="132">
        <f>SUM(C40:C41)</f>
        <v>449</v>
      </c>
      <c r="D42" s="132">
        <f>SUM(D40:D41)</f>
        <v>39342</v>
      </c>
      <c r="E42" s="132"/>
      <c r="F42" s="132"/>
      <c r="G42" s="132"/>
      <c r="H42" s="132"/>
      <c r="I42" s="132"/>
      <c r="J42" s="132">
        <f>SUM(J40:J41)</f>
        <v>156118</v>
      </c>
      <c r="K42" s="132">
        <f>SUM(K40:K41)</f>
        <v>99773</v>
      </c>
      <c r="L42" s="132"/>
      <c r="M42" s="132"/>
      <c r="N42" s="132"/>
      <c r="O42" s="132"/>
      <c r="P42" s="132"/>
      <c r="Q42" s="132"/>
      <c r="R42" s="242"/>
      <c r="S42" s="515">
        <f t="shared" si="0"/>
        <v>298383</v>
      </c>
      <c r="T42" s="80"/>
      <c r="U42" s="79"/>
    </row>
    <row r="43" spans="1:21" s="77" customFormat="1" ht="15">
      <c r="A43" s="175" t="s">
        <v>105</v>
      </c>
      <c r="B43" s="132"/>
      <c r="C43" s="132"/>
      <c r="D43" s="132"/>
      <c r="E43" s="132"/>
      <c r="F43" s="132"/>
      <c r="G43" s="132"/>
      <c r="H43" s="132"/>
      <c r="I43" s="132"/>
      <c r="J43" s="132">
        <v>28000</v>
      </c>
      <c r="K43" s="132">
        <v>99773</v>
      </c>
      <c r="L43" s="132"/>
      <c r="M43" s="132"/>
      <c r="N43" s="132"/>
      <c r="O43" s="132"/>
      <c r="P43" s="132"/>
      <c r="Q43" s="132"/>
      <c r="R43" s="242"/>
      <c r="S43" s="515">
        <f t="shared" si="0"/>
        <v>127773</v>
      </c>
      <c r="T43" s="80"/>
      <c r="U43" s="79"/>
    </row>
    <row r="44" spans="1:21" s="77" customFormat="1" ht="15">
      <c r="A44" s="623" t="s">
        <v>95</v>
      </c>
      <c r="B44" s="179"/>
      <c r="C44" s="179"/>
      <c r="D44" s="179">
        <v>103006</v>
      </c>
      <c r="E44" s="179"/>
      <c r="F44" s="179"/>
      <c r="G44" s="179">
        <v>7767</v>
      </c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509"/>
      <c r="S44" s="514">
        <f t="shared" si="0"/>
        <v>110773</v>
      </c>
      <c r="T44" s="80"/>
      <c r="U44" s="79"/>
    </row>
    <row r="45" spans="1:21" s="77" customFormat="1" ht="15">
      <c r="A45" s="738" t="s">
        <v>428</v>
      </c>
      <c r="B45" s="132"/>
      <c r="C45" s="132"/>
      <c r="D45" s="132">
        <v>-1450</v>
      </c>
      <c r="E45" s="132"/>
      <c r="F45" s="132"/>
      <c r="G45" s="132">
        <v>472</v>
      </c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242"/>
      <c r="S45" s="515">
        <f t="shared" si="0"/>
        <v>-978</v>
      </c>
      <c r="T45" s="80"/>
      <c r="U45" s="79"/>
    </row>
    <row r="46" spans="1:21" s="77" customFormat="1" ht="15">
      <c r="A46" s="175" t="s">
        <v>429</v>
      </c>
      <c r="B46" s="132"/>
      <c r="C46" s="132"/>
      <c r="D46" s="132">
        <f>SUM(D44:D45)</f>
        <v>101556</v>
      </c>
      <c r="E46" s="132"/>
      <c r="F46" s="132"/>
      <c r="G46" s="132">
        <f>SUM(G44:G45)</f>
        <v>8239</v>
      </c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242"/>
      <c r="S46" s="515">
        <f t="shared" si="0"/>
        <v>109795</v>
      </c>
      <c r="T46" s="80"/>
      <c r="U46" s="79"/>
    </row>
    <row r="47" spans="1:21" s="77" customFormat="1" ht="15">
      <c r="A47" s="175" t="s">
        <v>105</v>
      </c>
      <c r="B47" s="132"/>
      <c r="C47" s="132"/>
      <c r="D47" s="132">
        <v>99700</v>
      </c>
      <c r="E47" s="132"/>
      <c r="F47" s="132"/>
      <c r="G47" s="132">
        <v>8239</v>
      </c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242"/>
      <c r="S47" s="515">
        <f t="shared" si="0"/>
        <v>107939</v>
      </c>
      <c r="T47" s="80"/>
      <c r="U47" s="79"/>
    </row>
    <row r="48" spans="1:21" s="77" customFormat="1" ht="15">
      <c r="A48" s="70" t="s">
        <v>88</v>
      </c>
      <c r="B48" s="132"/>
      <c r="C48" s="132"/>
      <c r="D48" s="132"/>
      <c r="E48" s="132"/>
      <c r="F48" s="132"/>
      <c r="G48" s="132">
        <v>2000</v>
      </c>
      <c r="H48" s="132"/>
      <c r="I48" s="132"/>
      <c r="J48" s="132"/>
      <c r="K48" s="132"/>
      <c r="L48" s="132"/>
      <c r="M48" s="132">
        <v>2926</v>
      </c>
      <c r="N48" s="132"/>
      <c r="O48" s="132"/>
      <c r="P48" s="132"/>
      <c r="Q48" s="132"/>
      <c r="R48" s="242"/>
      <c r="S48" s="515">
        <f t="shared" si="0"/>
        <v>4926</v>
      </c>
      <c r="T48" s="80"/>
      <c r="U48" s="79"/>
    </row>
    <row r="49" spans="1:21" s="77" customFormat="1" ht="15">
      <c r="A49" s="78" t="s">
        <v>98</v>
      </c>
      <c r="B49" s="132">
        <v>1212</v>
      </c>
      <c r="C49" s="132">
        <v>213</v>
      </c>
      <c r="D49" s="132">
        <v>30350</v>
      </c>
      <c r="E49" s="132"/>
      <c r="F49" s="132"/>
      <c r="G49" s="132"/>
      <c r="H49" s="132"/>
      <c r="I49" s="132"/>
      <c r="J49" s="132">
        <v>124798</v>
      </c>
      <c r="K49" s="132"/>
      <c r="L49" s="132"/>
      <c r="M49" s="132"/>
      <c r="N49" s="132"/>
      <c r="O49" s="132"/>
      <c r="P49" s="132"/>
      <c r="Q49" s="132"/>
      <c r="R49" s="242"/>
      <c r="S49" s="515">
        <f t="shared" si="0"/>
        <v>156573</v>
      </c>
      <c r="T49" s="80"/>
      <c r="U49" s="79"/>
    </row>
    <row r="50" spans="1:21" s="77" customFormat="1" ht="15">
      <c r="A50" s="738" t="s">
        <v>428</v>
      </c>
      <c r="B50" s="132"/>
      <c r="C50" s="132"/>
      <c r="D50" s="132">
        <v>6000</v>
      </c>
      <c r="E50" s="132"/>
      <c r="F50" s="132"/>
      <c r="G50" s="132">
        <v>76096</v>
      </c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242"/>
      <c r="S50" s="515">
        <f t="shared" si="0"/>
        <v>82096</v>
      </c>
      <c r="T50" s="80"/>
      <c r="U50" s="79"/>
    </row>
    <row r="51" spans="1:21" s="77" customFormat="1" ht="15">
      <c r="A51" s="175" t="s">
        <v>429</v>
      </c>
      <c r="B51" s="132">
        <f>SUM(B49:B50)</f>
        <v>1212</v>
      </c>
      <c r="C51" s="132">
        <f>SUM(C49:C50)</f>
        <v>213</v>
      </c>
      <c r="D51" s="132">
        <f>SUM(D49:D50)</f>
        <v>36350</v>
      </c>
      <c r="E51" s="132"/>
      <c r="F51" s="132"/>
      <c r="G51" s="132">
        <f>SUM(G49:G50)</f>
        <v>76096</v>
      </c>
      <c r="H51" s="132"/>
      <c r="I51" s="132"/>
      <c r="J51" s="132">
        <f>SUM(J49:J50)</f>
        <v>124798</v>
      </c>
      <c r="K51" s="132"/>
      <c r="L51" s="132"/>
      <c r="M51" s="132"/>
      <c r="N51" s="132"/>
      <c r="O51" s="132"/>
      <c r="P51" s="132"/>
      <c r="Q51" s="132"/>
      <c r="R51" s="242"/>
      <c r="S51" s="515">
        <f t="shared" si="0"/>
        <v>238669</v>
      </c>
      <c r="T51" s="80"/>
      <c r="U51" s="79"/>
    </row>
    <row r="52" spans="1:21" s="77" customFormat="1" ht="15">
      <c r="A52" s="175" t="s">
        <v>105</v>
      </c>
      <c r="B52" s="132"/>
      <c r="C52" s="132"/>
      <c r="D52" s="132">
        <v>25350</v>
      </c>
      <c r="E52" s="132"/>
      <c r="F52" s="132"/>
      <c r="G52" s="132">
        <v>76096</v>
      </c>
      <c r="H52" s="132"/>
      <c r="I52" s="132"/>
      <c r="J52" s="132">
        <v>6584</v>
      </c>
      <c r="K52" s="132"/>
      <c r="L52" s="132"/>
      <c r="M52" s="132"/>
      <c r="N52" s="132"/>
      <c r="O52" s="132"/>
      <c r="P52" s="132"/>
      <c r="Q52" s="132"/>
      <c r="R52" s="242"/>
      <c r="S52" s="515">
        <f t="shared" si="0"/>
        <v>108030</v>
      </c>
      <c r="T52" s="80"/>
      <c r="U52" s="79"/>
    </row>
    <row r="53" spans="1:21" s="77" customFormat="1" ht="15.75" thickBot="1">
      <c r="A53" s="741" t="s">
        <v>94</v>
      </c>
      <c r="B53" s="132"/>
      <c r="C53" s="132"/>
      <c r="D53" s="132">
        <v>620</v>
      </c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242"/>
      <c r="S53" s="515">
        <f t="shared" si="0"/>
        <v>620</v>
      </c>
      <c r="T53" s="80"/>
      <c r="U53" s="79"/>
    </row>
    <row r="54" spans="1:21" s="77" customFormat="1" ht="15.75" thickBot="1">
      <c r="A54" s="742" t="s">
        <v>105</v>
      </c>
      <c r="B54" s="740"/>
      <c r="C54" s="132"/>
      <c r="D54" s="132">
        <v>620</v>
      </c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242"/>
      <c r="S54" s="515">
        <f t="shared" si="0"/>
        <v>620</v>
      </c>
      <c r="T54" s="80"/>
      <c r="U54" s="79"/>
    </row>
    <row r="55" spans="1:21" s="77" customFormat="1" ht="15">
      <c r="A55" s="623" t="s">
        <v>245</v>
      </c>
      <c r="B55" s="132">
        <v>46732</v>
      </c>
      <c r="C55" s="132">
        <v>7014</v>
      </c>
      <c r="D55" s="132">
        <v>231148</v>
      </c>
      <c r="E55" s="132"/>
      <c r="F55" s="132"/>
      <c r="G55" s="132"/>
      <c r="H55" s="132"/>
      <c r="I55" s="132"/>
      <c r="J55" s="132">
        <v>2523312</v>
      </c>
      <c r="K55" s="132">
        <v>64484</v>
      </c>
      <c r="L55" s="132"/>
      <c r="M55" s="132"/>
      <c r="N55" s="132"/>
      <c r="O55" s="132"/>
      <c r="P55" s="132"/>
      <c r="Q55" s="132"/>
      <c r="R55" s="132"/>
      <c r="S55" s="515">
        <f t="shared" si="0"/>
        <v>2872690</v>
      </c>
      <c r="T55" s="80"/>
      <c r="U55" s="408"/>
    </row>
    <row r="56" spans="1:21" s="77" customFormat="1" ht="15">
      <c r="A56" s="738" t="s">
        <v>428</v>
      </c>
      <c r="B56" s="132">
        <v>-15645</v>
      </c>
      <c r="C56" s="132">
        <v>-2561</v>
      </c>
      <c r="D56" s="132">
        <v>24168</v>
      </c>
      <c r="E56" s="132"/>
      <c r="F56" s="132"/>
      <c r="G56" s="132"/>
      <c r="H56" s="132"/>
      <c r="I56" s="132"/>
      <c r="J56" s="132">
        <v>-24216</v>
      </c>
      <c r="K56" s="132"/>
      <c r="L56" s="132"/>
      <c r="M56" s="132"/>
      <c r="N56" s="132"/>
      <c r="O56" s="132"/>
      <c r="P56" s="132"/>
      <c r="Q56" s="132"/>
      <c r="R56" s="132"/>
      <c r="S56" s="515">
        <f t="shared" si="0"/>
        <v>-18254</v>
      </c>
      <c r="T56" s="80"/>
      <c r="U56" s="408"/>
    </row>
    <row r="57" spans="1:21" s="77" customFormat="1" ht="15">
      <c r="A57" s="175" t="s">
        <v>429</v>
      </c>
      <c r="B57" s="132">
        <f>SUM(B55:B56)</f>
        <v>31087</v>
      </c>
      <c r="C57" s="132">
        <f aca="true" t="shared" si="1" ref="C57:K57">SUM(C55:C56)</f>
        <v>4453</v>
      </c>
      <c r="D57" s="132">
        <f t="shared" si="1"/>
        <v>255316</v>
      </c>
      <c r="E57" s="132"/>
      <c r="F57" s="132"/>
      <c r="G57" s="132"/>
      <c r="H57" s="132"/>
      <c r="I57" s="132"/>
      <c r="J57" s="132">
        <f t="shared" si="1"/>
        <v>2499096</v>
      </c>
      <c r="K57" s="132">
        <f t="shared" si="1"/>
        <v>64484</v>
      </c>
      <c r="L57" s="132"/>
      <c r="M57" s="132"/>
      <c r="N57" s="132"/>
      <c r="O57" s="132"/>
      <c r="P57" s="132"/>
      <c r="Q57" s="132"/>
      <c r="R57" s="132"/>
      <c r="S57" s="515">
        <f t="shared" si="0"/>
        <v>2854436</v>
      </c>
      <c r="T57" s="80"/>
      <c r="U57" s="408"/>
    </row>
    <row r="58" spans="1:21" s="77" customFormat="1" ht="15">
      <c r="A58" s="175" t="s">
        <v>105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515">
        <f t="shared" si="0"/>
        <v>0</v>
      </c>
      <c r="T58" s="80"/>
      <c r="U58" s="79"/>
    </row>
    <row r="59" spans="1:20" s="77" customFormat="1" ht="15" customHeight="1">
      <c r="A59" s="623" t="s">
        <v>90</v>
      </c>
      <c r="B59" s="179"/>
      <c r="C59" s="179"/>
      <c r="D59" s="179">
        <v>59828</v>
      </c>
      <c r="E59" s="179"/>
      <c r="F59" s="179"/>
      <c r="G59" s="179"/>
      <c r="H59" s="179"/>
      <c r="I59" s="179"/>
      <c r="J59" s="179">
        <v>1300</v>
      </c>
      <c r="K59" s="179"/>
      <c r="L59" s="179"/>
      <c r="M59" s="179"/>
      <c r="N59" s="179"/>
      <c r="O59" s="179"/>
      <c r="P59" s="179"/>
      <c r="Q59" s="179"/>
      <c r="R59" s="509"/>
      <c r="S59" s="514">
        <f t="shared" si="0"/>
        <v>61128</v>
      </c>
      <c r="T59" s="80"/>
    </row>
    <row r="60" spans="1:20" s="77" customFormat="1" ht="15">
      <c r="A60" s="175" t="s">
        <v>105</v>
      </c>
      <c r="B60" s="132"/>
      <c r="C60" s="132"/>
      <c r="D60" s="132">
        <v>48500</v>
      </c>
      <c r="E60" s="132"/>
      <c r="F60" s="132"/>
      <c r="G60" s="132"/>
      <c r="H60" s="132"/>
      <c r="I60" s="132"/>
      <c r="J60" s="132">
        <v>1300</v>
      </c>
      <c r="K60" s="132"/>
      <c r="L60" s="132"/>
      <c r="M60" s="132"/>
      <c r="N60" s="132"/>
      <c r="O60" s="132"/>
      <c r="P60" s="132"/>
      <c r="Q60" s="132"/>
      <c r="R60" s="242"/>
      <c r="S60" s="515">
        <f t="shared" si="0"/>
        <v>49800</v>
      </c>
      <c r="T60" s="80"/>
    </row>
    <row r="61" spans="1:21" s="77" customFormat="1" ht="15">
      <c r="A61" s="623" t="s">
        <v>96</v>
      </c>
      <c r="B61" s="179"/>
      <c r="C61" s="179"/>
      <c r="D61" s="179">
        <v>14350</v>
      </c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509"/>
      <c r="S61" s="514">
        <f t="shared" si="0"/>
        <v>14350</v>
      </c>
      <c r="T61" s="80"/>
      <c r="U61" s="79"/>
    </row>
    <row r="62" spans="1:21" s="77" customFormat="1" ht="15">
      <c r="A62" s="738" t="s">
        <v>428</v>
      </c>
      <c r="B62" s="132">
        <v>25</v>
      </c>
      <c r="C62" s="132">
        <v>5</v>
      </c>
      <c r="D62" s="132">
        <v>-30</v>
      </c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242"/>
      <c r="S62" s="515">
        <f t="shared" si="0"/>
        <v>0</v>
      </c>
      <c r="T62" s="80"/>
      <c r="U62" s="79"/>
    </row>
    <row r="63" spans="1:21" s="77" customFormat="1" ht="15">
      <c r="A63" s="175" t="s">
        <v>429</v>
      </c>
      <c r="B63" s="132">
        <f>SUM(B61:B62)</f>
        <v>25</v>
      </c>
      <c r="C63" s="132">
        <f>SUM(C61:C62)</f>
        <v>5</v>
      </c>
      <c r="D63" s="132">
        <f>SUM(D61:D62)</f>
        <v>14320</v>
      </c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242"/>
      <c r="S63" s="515">
        <f t="shared" si="0"/>
        <v>14350</v>
      </c>
      <c r="T63" s="80"/>
      <c r="U63" s="79"/>
    </row>
    <row r="64" spans="1:21" s="77" customFormat="1" ht="15">
      <c r="A64" s="175" t="s">
        <v>105</v>
      </c>
      <c r="B64" s="132"/>
      <c r="C64" s="132"/>
      <c r="D64" s="132">
        <v>3900</v>
      </c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242"/>
      <c r="S64" s="515">
        <f t="shared" si="0"/>
        <v>3900</v>
      </c>
      <c r="T64" s="80"/>
      <c r="U64" s="79"/>
    </row>
    <row r="65" spans="1:21" s="77" customFormat="1" ht="26.25">
      <c r="A65" s="623" t="s">
        <v>91</v>
      </c>
      <c r="B65" s="179"/>
      <c r="C65" s="179"/>
      <c r="D65" s="179">
        <v>23900</v>
      </c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514">
        <f t="shared" si="0"/>
        <v>23900</v>
      </c>
      <c r="T65" s="80"/>
      <c r="U65" s="79"/>
    </row>
    <row r="66" spans="1:21" s="77" customFormat="1" ht="15">
      <c r="A66" s="175" t="s">
        <v>105</v>
      </c>
      <c r="B66" s="132"/>
      <c r="C66" s="132"/>
      <c r="D66" s="132">
        <v>23900</v>
      </c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515">
        <f t="shared" si="0"/>
        <v>23900</v>
      </c>
      <c r="T66" s="80"/>
      <c r="U66" s="79"/>
    </row>
    <row r="67" spans="1:21" s="77" customFormat="1" ht="15">
      <c r="A67" s="78" t="s">
        <v>99</v>
      </c>
      <c r="B67" s="132"/>
      <c r="C67" s="132"/>
      <c r="D67" s="132">
        <v>4647</v>
      </c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242"/>
      <c r="S67" s="515">
        <f t="shared" si="0"/>
        <v>4647</v>
      </c>
      <c r="T67" s="80"/>
      <c r="U67" s="79"/>
    </row>
    <row r="68" spans="1:21" s="77" customFormat="1" ht="15">
      <c r="A68" s="738" t="s">
        <v>428</v>
      </c>
      <c r="B68" s="132"/>
      <c r="C68" s="132"/>
      <c r="D68" s="132">
        <v>805</v>
      </c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242"/>
      <c r="S68" s="515">
        <f t="shared" si="0"/>
        <v>805</v>
      </c>
      <c r="T68" s="80"/>
      <c r="U68" s="79"/>
    </row>
    <row r="69" spans="1:21" s="77" customFormat="1" ht="15.75" thickBot="1">
      <c r="A69" s="633" t="s">
        <v>429</v>
      </c>
      <c r="B69" s="636"/>
      <c r="C69" s="636"/>
      <c r="D69" s="636">
        <f>SUM(D67:D68)</f>
        <v>5452</v>
      </c>
      <c r="E69" s="636"/>
      <c r="F69" s="636"/>
      <c r="G69" s="636"/>
      <c r="H69" s="636"/>
      <c r="I69" s="636"/>
      <c r="J69" s="636"/>
      <c r="K69" s="636"/>
      <c r="L69" s="636"/>
      <c r="M69" s="636"/>
      <c r="N69" s="636"/>
      <c r="O69" s="636"/>
      <c r="P69" s="636"/>
      <c r="Q69" s="636"/>
      <c r="R69" s="637"/>
      <c r="S69" s="634">
        <f t="shared" si="0"/>
        <v>5452</v>
      </c>
      <c r="T69" s="80"/>
      <c r="U69" s="79"/>
    </row>
    <row r="70" spans="1:21" s="77" customFormat="1" ht="15">
      <c r="A70" s="735" t="s">
        <v>507</v>
      </c>
      <c r="B70" s="352"/>
      <c r="C70" s="352"/>
      <c r="D70" s="352">
        <v>500</v>
      </c>
      <c r="E70" s="352"/>
      <c r="F70" s="352"/>
      <c r="G70" s="352"/>
      <c r="H70" s="352"/>
      <c r="I70" s="352"/>
      <c r="J70" s="352"/>
      <c r="K70" s="352"/>
      <c r="L70" s="352"/>
      <c r="M70" s="352"/>
      <c r="N70" s="352"/>
      <c r="O70" s="352"/>
      <c r="P70" s="352"/>
      <c r="Q70" s="352"/>
      <c r="R70" s="241"/>
      <c r="S70" s="635">
        <f t="shared" si="0"/>
        <v>500</v>
      </c>
      <c r="T70" s="80"/>
      <c r="U70" s="79"/>
    </row>
    <row r="71" spans="1:21" s="77" customFormat="1" ht="15">
      <c r="A71" s="78" t="s">
        <v>329</v>
      </c>
      <c r="B71" s="132"/>
      <c r="C71" s="132"/>
      <c r="D71" s="132"/>
      <c r="E71" s="132"/>
      <c r="F71" s="132"/>
      <c r="G71" s="132">
        <v>23527</v>
      </c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242"/>
      <c r="S71" s="515">
        <f t="shared" si="0"/>
        <v>23527</v>
      </c>
      <c r="T71" s="80"/>
      <c r="U71" s="79"/>
    </row>
    <row r="72" spans="1:21" s="77" customFormat="1" ht="15">
      <c r="A72" s="738" t="s">
        <v>428</v>
      </c>
      <c r="B72" s="132"/>
      <c r="C72" s="132"/>
      <c r="D72" s="132"/>
      <c r="E72" s="132"/>
      <c r="F72" s="132"/>
      <c r="G72" s="132">
        <v>965</v>
      </c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242"/>
      <c r="S72" s="515">
        <f t="shared" si="0"/>
        <v>965</v>
      </c>
      <c r="T72" s="80"/>
      <c r="U72" s="79"/>
    </row>
    <row r="73" spans="1:21" s="77" customFormat="1" ht="15">
      <c r="A73" s="175" t="s">
        <v>429</v>
      </c>
      <c r="B73" s="132"/>
      <c r="C73" s="132"/>
      <c r="D73" s="132"/>
      <c r="E73" s="132"/>
      <c r="F73" s="132"/>
      <c r="G73" s="132">
        <f>SUM(G71:G72)</f>
        <v>24492</v>
      </c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242"/>
      <c r="S73" s="515">
        <f t="shared" si="0"/>
        <v>24492</v>
      </c>
      <c r="T73" s="80"/>
      <c r="U73" s="79"/>
    </row>
    <row r="74" spans="1:21" s="77" customFormat="1" ht="15">
      <c r="A74" s="623" t="s">
        <v>221</v>
      </c>
      <c r="B74" s="179"/>
      <c r="C74" s="179"/>
      <c r="D74" s="179">
        <v>3556</v>
      </c>
      <c r="E74" s="179"/>
      <c r="F74" s="179"/>
      <c r="G74" s="179"/>
      <c r="H74" s="179"/>
      <c r="I74" s="179"/>
      <c r="J74" s="179"/>
      <c r="K74" s="179"/>
      <c r="L74" s="179"/>
      <c r="M74" s="179">
        <v>4900</v>
      </c>
      <c r="N74" s="179"/>
      <c r="O74" s="179"/>
      <c r="P74" s="179"/>
      <c r="Q74" s="179"/>
      <c r="R74" s="509"/>
      <c r="S74" s="709">
        <f t="shared" si="0"/>
        <v>8456</v>
      </c>
      <c r="T74" s="80"/>
      <c r="U74" s="79"/>
    </row>
    <row r="75" spans="1:21" s="77" customFormat="1" ht="15">
      <c r="A75" s="623" t="s">
        <v>100</v>
      </c>
      <c r="B75" s="132"/>
      <c r="C75" s="132"/>
      <c r="D75" s="132"/>
      <c r="E75" s="132"/>
      <c r="F75" s="132"/>
      <c r="G75" s="132">
        <v>55962</v>
      </c>
      <c r="H75" s="132"/>
      <c r="I75" s="510"/>
      <c r="J75" s="132"/>
      <c r="K75" s="132"/>
      <c r="L75" s="132"/>
      <c r="M75" s="132">
        <v>100</v>
      </c>
      <c r="N75" s="132"/>
      <c r="O75" s="132"/>
      <c r="P75" s="132"/>
      <c r="Q75" s="132"/>
      <c r="R75" s="242"/>
      <c r="S75" s="515">
        <f t="shared" si="0"/>
        <v>56062</v>
      </c>
      <c r="T75" s="80"/>
      <c r="U75" s="79"/>
    </row>
    <row r="76" spans="1:21" s="77" customFormat="1" ht="15">
      <c r="A76" s="738" t="s">
        <v>428</v>
      </c>
      <c r="B76" s="132"/>
      <c r="C76" s="132"/>
      <c r="D76" s="132"/>
      <c r="E76" s="132"/>
      <c r="F76" s="132"/>
      <c r="G76" s="132">
        <v>460</v>
      </c>
      <c r="H76" s="132"/>
      <c r="I76" s="510"/>
      <c r="J76" s="132"/>
      <c r="K76" s="132"/>
      <c r="L76" s="132"/>
      <c r="M76" s="132">
        <v>-100</v>
      </c>
      <c r="N76" s="132"/>
      <c r="O76" s="132"/>
      <c r="P76" s="132"/>
      <c r="Q76" s="132"/>
      <c r="R76" s="242"/>
      <c r="S76" s="515">
        <f t="shared" si="0"/>
        <v>360</v>
      </c>
      <c r="T76" s="80"/>
      <c r="U76" s="79"/>
    </row>
    <row r="77" spans="1:21" s="77" customFormat="1" ht="15">
      <c r="A77" s="175" t="s">
        <v>429</v>
      </c>
      <c r="B77" s="132"/>
      <c r="C77" s="132"/>
      <c r="D77" s="132"/>
      <c r="E77" s="132"/>
      <c r="F77" s="132"/>
      <c r="G77" s="132">
        <f>SUM(G75:G76)</f>
        <v>56422</v>
      </c>
      <c r="H77" s="132"/>
      <c r="I77" s="132"/>
      <c r="J77" s="132"/>
      <c r="K77" s="132"/>
      <c r="L77" s="132"/>
      <c r="M77" s="132">
        <f>SUM(M75:M76)</f>
        <v>0</v>
      </c>
      <c r="N77" s="132"/>
      <c r="O77" s="132"/>
      <c r="P77" s="132"/>
      <c r="Q77" s="132"/>
      <c r="R77" s="242"/>
      <c r="S77" s="515">
        <f t="shared" si="0"/>
        <v>56422</v>
      </c>
      <c r="T77" s="80"/>
      <c r="U77" s="79"/>
    </row>
    <row r="78" spans="1:21" s="77" customFormat="1" ht="15">
      <c r="A78" s="78" t="s">
        <v>505</v>
      </c>
      <c r="B78" s="132"/>
      <c r="C78" s="132"/>
      <c r="D78" s="132"/>
      <c r="E78" s="132"/>
      <c r="F78" s="132"/>
      <c r="G78" s="132">
        <v>550</v>
      </c>
      <c r="H78" s="132"/>
      <c r="I78" s="132"/>
      <c r="J78" s="132"/>
      <c r="K78" s="132"/>
      <c r="L78" s="132"/>
      <c r="M78" s="349">
        <v>5500</v>
      </c>
      <c r="N78" s="132"/>
      <c r="O78" s="132"/>
      <c r="P78" s="132"/>
      <c r="Q78" s="132"/>
      <c r="R78" s="242"/>
      <c r="S78" s="515">
        <f t="shared" si="0"/>
        <v>6050</v>
      </c>
      <c r="T78" s="80"/>
      <c r="U78" s="79"/>
    </row>
    <row r="79" spans="1:21" s="77" customFormat="1" ht="15">
      <c r="A79" s="738" t="s">
        <v>624</v>
      </c>
      <c r="B79" s="179">
        <v>15645</v>
      </c>
      <c r="C79" s="179">
        <v>2561</v>
      </c>
      <c r="D79" s="179"/>
      <c r="E79" s="179"/>
      <c r="F79" s="179"/>
      <c r="G79" s="179"/>
      <c r="H79" s="179"/>
      <c r="I79" s="179"/>
      <c r="J79" s="179"/>
      <c r="K79" s="179"/>
      <c r="L79" s="179"/>
      <c r="M79" s="625"/>
      <c r="N79" s="179"/>
      <c r="O79" s="179"/>
      <c r="P79" s="179"/>
      <c r="Q79" s="179"/>
      <c r="R79" s="509"/>
      <c r="S79" s="515">
        <f t="shared" si="0"/>
        <v>18206</v>
      </c>
      <c r="T79" s="80"/>
      <c r="U79" s="79"/>
    </row>
    <row r="80" spans="1:21" s="77" customFormat="1" ht="15">
      <c r="A80" s="738" t="s">
        <v>429</v>
      </c>
      <c r="B80" s="179">
        <f>SUM(B79)</f>
        <v>15645</v>
      </c>
      <c r="C80" s="179">
        <f>SUM(C79)</f>
        <v>2561</v>
      </c>
      <c r="D80" s="179"/>
      <c r="E80" s="179"/>
      <c r="F80" s="179"/>
      <c r="G80" s="179"/>
      <c r="H80" s="179"/>
      <c r="I80" s="179"/>
      <c r="J80" s="179"/>
      <c r="K80" s="179"/>
      <c r="L80" s="179"/>
      <c r="M80" s="625"/>
      <c r="N80" s="179"/>
      <c r="O80" s="179"/>
      <c r="P80" s="179"/>
      <c r="Q80" s="179"/>
      <c r="R80" s="509"/>
      <c r="S80" s="515">
        <f>SUM(B80:R80)</f>
        <v>18206</v>
      </c>
      <c r="T80" s="80"/>
      <c r="U80" s="79"/>
    </row>
    <row r="81" spans="1:21" s="77" customFormat="1" ht="15">
      <c r="A81" s="623" t="s">
        <v>623</v>
      </c>
      <c r="B81" s="179"/>
      <c r="C81" s="179"/>
      <c r="D81" s="179">
        <v>1000</v>
      </c>
      <c r="E81" s="179"/>
      <c r="F81" s="179"/>
      <c r="G81" s="179"/>
      <c r="H81" s="179"/>
      <c r="I81" s="179"/>
      <c r="J81" s="179"/>
      <c r="K81" s="179">
        <v>259915</v>
      </c>
      <c r="L81" s="179"/>
      <c r="M81" s="625"/>
      <c r="N81" s="179"/>
      <c r="O81" s="179"/>
      <c r="P81" s="179"/>
      <c r="Q81" s="179"/>
      <c r="R81" s="509"/>
      <c r="S81" s="514">
        <f aca="true" t="shared" si="2" ref="S81:S96">SUM(B81:R81)</f>
        <v>260915</v>
      </c>
      <c r="T81" s="80"/>
      <c r="U81" s="79"/>
    </row>
    <row r="82" spans="1:21" s="77" customFormat="1" ht="15">
      <c r="A82" s="175" t="s">
        <v>428</v>
      </c>
      <c r="B82" s="179"/>
      <c r="C82" s="179"/>
      <c r="D82" s="179">
        <v>2120</v>
      </c>
      <c r="E82" s="179"/>
      <c r="F82" s="179"/>
      <c r="G82" s="179"/>
      <c r="H82" s="179"/>
      <c r="I82" s="179"/>
      <c r="J82" s="179"/>
      <c r="K82" s="179">
        <v>58069</v>
      </c>
      <c r="L82" s="179"/>
      <c r="M82" s="625"/>
      <c r="N82" s="179"/>
      <c r="O82" s="179"/>
      <c r="P82" s="179"/>
      <c r="Q82" s="179"/>
      <c r="R82" s="509"/>
      <c r="S82" s="514">
        <f t="shared" si="2"/>
        <v>60189</v>
      </c>
      <c r="T82" s="80"/>
      <c r="U82" s="79"/>
    </row>
    <row r="83" spans="1:21" s="77" customFormat="1" ht="15">
      <c r="A83" s="175" t="s">
        <v>429</v>
      </c>
      <c r="B83" s="179"/>
      <c r="C83" s="179"/>
      <c r="D83" s="179">
        <f>SUM(D81:D82)</f>
        <v>3120</v>
      </c>
      <c r="E83" s="179"/>
      <c r="F83" s="179"/>
      <c r="G83" s="179"/>
      <c r="H83" s="179"/>
      <c r="I83" s="179"/>
      <c r="J83" s="179"/>
      <c r="K83" s="179">
        <f>SUM(K81:K82)</f>
        <v>317984</v>
      </c>
      <c r="L83" s="179"/>
      <c r="M83" s="625"/>
      <c r="N83" s="179"/>
      <c r="O83" s="179"/>
      <c r="P83" s="179"/>
      <c r="Q83" s="179"/>
      <c r="R83" s="509"/>
      <c r="S83" s="514">
        <f t="shared" si="2"/>
        <v>321104</v>
      </c>
      <c r="T83" s="80"/>
      <c r="U83" s="79"/>
    </row>
    <row r="84" spans="1:21" s="77" customFormat="1" ht="15">
      <c r="A84" s="78" t="s">
        <v>258</v>
      </c>
      <c r="B84" s="132">
        <v>8852</v>
      </c>
      <c r="C84" s="132">
        <v>1476</v>
      </c>
      <c r="D84" s="132">
        <v>52542</v>
      </c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242"/>
      <c r="S84" s="515">
        <f t="shared" si="2"/>
        <v>62870</v>
      </c>
      <c r="T84" s="80"/>
      <c r="U84" s="79"/>
    </row>
    <row r="85" spans="1:21" s="77" customFormat="1" ht="15">
      <c r="A85" s="175" t="s">
        <v>428</v>
      </c>
      <c r="B85" s="132"/>
      <c r="C85" s="132"/>
      <c r="D85" s="132">
        <v>40</v>
      </c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242"/>
      <c r="S85" s="515">
        <f t="shared" si="2"/>
        <v>40</v>
      </c>
      <c r="T85" s="80"/>
      <c r="U85" s="79"/>
    </row>
    <row r="86" spans="1:21" s="77" customFormat="1" ht="15">
      <c r="A86" s="175" t="s">
        <v>429</v>
      </c>
      <c r="B86" s="132">
        <f>SUM(B84:B85)</f>
        <v>8852</v>
      </c>
      <c r="C86" s="132">
        <f>SUM(C84:C85)</f>
        <v>1476</v>
      </c>
      <c r="D86" s="132">
        <f>SUM(D84:D85)</f>
        <v>52582</v>
      </c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242"/>
      <c r="S86" s="515">
        <f t="shared" si="2"/>
        <v>62910</v>
      </c>
      <c r="T86" s="80"/>
      <c r="U86" s="79"/>
    </row>
    <row r="87" spans="1:21" s="77" customFormat="1" ht="15">
      <c r="A87" s="78" t="s">
        <v>611</v>
      </c>
      <c r="B87" s="132"/>
      <c r="C87" s="132"/>
      <c r="D87" s="132"/>
      <c r="E87" s="132">
        <v>2800</v>
      </c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242"/>
      <c r="S87" s="515">
        <f t="shared" si="2"/>
        <v>2800</v>
      </c>
      <c r="T87" s="80"/>
      <c r="U87" s="79"/>
    </row>
    <row r="88" spans="1:21" s="77" customFormat="1" ht="15">
      <c r="A88" s="175" t="s">
        <v>428</v>
      </c>
      <c r="B88" s="132"/>
      <c r="C88" s="132"/>
      <c r="D88" s="132"/>
      <c r="E88" s="132">
        <v>-2800</v>
      </c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242"/>
      <c r="S88" s="515">
        <f t="shared" si="2"/>
        <v>-2800</v>
      </c>
      <c r="T88" s="80"/>
      <c r="U88" s="79"/>
    </row>
    <row r="89" spans="1:21" s="77" customFormat="1" ht="15">
      <c r="A89" s="175" t="s">
        <v>429</v>
      </c>
      <c r="B89" s="132"/>
      <c r="C89" s="132"/>
      <c r="D89" s="132"/>
      <c r="E89" s="132">
        <f>SUM(E87:E88)</f>
        <v>0</v>
      </c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242"/>
      <c r="S89" s="515">
        <f t="shared" si="2"/>
        <v>0</v>
      </c>
      <c r="T89" s="80"/>
      <c r="U89" s="79"/>
    </row>
    <row r="90" spans="1:21" s="77" customFormat="1" ht="26.25">
      <c r="A90" s="78" t="s">
        <v>168</v>
      </c>
      <c r="B90" s="132"/>
      <c r="C90" s="132"/>
      <c r="D90" s="132">
        <v>2016</v>
      </c>
      <c r="E90" s="349">
        <v>23770</v>
      </c>
      <c r="F90" s="349">
        <v>1800</v>
      </c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242"/>
      <c r="S90" s="515">
        <f t="shared" si="2"/>
        <v>27586</v>
      </c>
      <c r="T90" s="80"/>
      <c r="U90" s="79"/>
    </row>
    <row r="91" spans="1:21" s="77" customFormat="1" ht="15">
      <c r="A91" s="78" t="s">
        <v>97</v>
      </c>
      <c r="B91" s="132"/>
      <c r="C91" s="132"/>
      <c r="D91" s="132"/>
      <c r="E91" s="132"/>
      <c r="F91" s="132"/>
      <c r="G91" s="132"/>
      <c r="H91" s="132">
        <v>143876</v>
      </c>
      <c r="I91" s="132"/>
      <c r="J91" s="132"/>
      <c r="K91" s="132"/>
      <c r="L91" s="132"/>
      <c r="M91" s="132"/>
      <c r="N91" s="132">
        <v>212570</v>
      </c>
      <c r="O91" s="132"/>
      <c r="P91" s="132"/>
      <c r="Q91" s="132"/>
      <c r="R91" s="242"/>
      <c r="S91" s="515">
        <f t="shared" si="2"/>
        <v>356446</v>
      </c>
      <c r="T91" s="80"/>
      <c r="U91" s="79"/>
    </row>
    <row r="92" spans="1:21" s="77" customFormat="1" ht="15">
      <c r="A92" s="738" t="s">
        <v>428</v>
      </c>
      <c r="B92" s="132"/>
      <c r="C92" s="132"/>
      <c r="D92" s="132"/>
      <c r="E92" s="132"/>
      <c r="F92" s="132"/>
      <c r="G92" s="132"/>
      <c r="H92" s="132">
        <v>-6075</v>
      </c>
      <c r="I92" s="132"/>
      <c r="J92" s="132"/>
      <c r="K92" s="132"/>
      <c r="L92" s="132"/>
      <c r="M92" s="132"/>
      <c r="N92" s="132">
        <v>-17225</v>
      </c>
      <c r="O92" s="132"/>
      <c r="P92" s="132"/>
      <c r="Q92" s="132"/>
      <c r="R92" s="242"/>
      <c r="S92" s="515">
        <f t="shared" si="2"/>
        <v>-23300</v>
      </c>
      <c r="T92" s="80"/>
      <c r="U92" s="79"/>
    </row>
    <row r="93" spans="1:21" s="77" customFormat="1" ht="15.75" thickBot="1">
      <c r="A93" s="175" t="s">
        <v>429</v>
      </c>
      <c r="B93" s="176"/>
      <c r="C93" s="176"/>
      <c r="D93" s="176"/>
      <c r="E93" s="176"/>
      <c r="F93" s="176"/>
      <c r="G93" s="176"/>
      <c r="H93" s="176">
        <f>SUM(H91:H92)</f>
        <v>137801</v>
      </c>
      <c r="I93" s="176"/>
      <c r="J93" s="176"/>
      <c r="K93" s="176"/>
      <c r="L93" s="176"/>
      <c r="M93" s="176"/>
      <c r="N93" s="176">
        <f>SUM(N91:N92)</f>
        <v>195345</v>
      </c>
      <c r="O93" s="176"/>
      <c r="P93" s="176"/>
      <c r="Q93" s="176"/>
      <c r="R93" s="272"/>
      <c r="S93" s="514">
        <f t="shared" si="2"/>
        <v>333146</v>
      </c>
      <c r="T93" s="80"/>
      <c r="U93" s="79"/>
    </row>
    <row r="94" spans="1:22" s="2" customFormat="1" ht="15">
      <c r="A94" s="148" t="s">
        <v>49</v>
      </c>
      <c r="B94" s="174">
        <f aca="true" t="shared" si="3" ref="B94:S94">SUM(B6+B10+B14+B17+B20+B24+B28+B32+B33+B36+B39+B40+B44+B48+B49+B53+B55+B59+B61+B65+B67+B70+B71+B74+B75+B78+B81+B84+B87+B90+B91)</f>
        <v>112835</v>
      </c>
      <c r="C94" s="174">
        <f t="shared" si="3"/>
        <v>21715</v>
      </c>
      <c r="D94" s="174">
        <f t="shared" si="3"/>
        <v>811014</v>
      </c>
      <c r="E94" s="174">
        <f t="shared" si="3"/>
        <v>26570</v>
      </c>
      <c r="F94" s="174">
        <f t="shared" si="3"/>
        <v>114907</v>
      </c>
      <c r="G94" s="174">
        <f t="shared" si="3"/>
        <v>153606</v>
      </c>
      <c r="H94" s="174">
        <f t="shared" si="3"/>
        <v>143876</v>
      </c>
      <c r="I94" s="174">
        <f t="shared" si="3"/>
        <v>55000</v>
      </c>
      <c r="J94" s="174">
        <f t="shared" si="3"/>
        <v>3036555</v>
      </c>
      <c r="K94" s="174">
        <f t="shared" si="3"/>
        <v>540404</v>
      </c>
      <c r="L94" s="174">
        <f t="shared" si="3"/>
        <v>2000</v>
      </c>
      <c r="M94" s="174">
        <f t="shared" si="3"/>
        <v>33755</v>
      </c>
      <c r="N94" s="174">
        <f t="shared" si="3"/>
        <v>212570</v>
      </c>
      <c r="O94" s="174">
        <f t="shared" si="3"/>
        <v>0</v>
      </c>
      <c r="P94" s="174">
        <f t="shared" si="3"/>
        <v>2225144</v>
      </c>
      <c r="Q94" s="174">
        <f t="shared" si="3"/>
        <v>49418</v>
      </c>
      <c r="R94" s="174">
        <f t="shared" si="3"/>
        <v>0</v>
      </c>
      <c r="S94" s="710">
        <f t="shared" si="3"/>
        <v>7539369</v>
      </c>
      <c r="T94" s="10"/>
      <c r="U94" s="10"/>
      <c r="V94" s="10"/>
    </row>
    <row r="95" spans="1:22" s="2" customFormat="1" ht="15">
      <c r="A95" s="516" t="s">
        <v>428</v>
      </c>
      <c r="B95" s="512">
        <f>SUM(B92+B88+B85+B82+B79+B76+B72+B68+B62+B56+B50+B45+B41+B37+B34+B29+B25+B21+B18+B15+B7+B11)</f>
        <v>1413</v>
      </c>
      <c r="C95" s="512">
        <f aca="true" t="shared" si="4" ref="C95:S95">SUM(C92+C88+C85+C82+C79+C76+C72+C68+C62+C56+C50+C45+C41+C37+C34+C29+C25+C21+C18+C15+C7+C11)</f>
        <v>216</v>
      </c>
      <c r="D95" s="512">
        <f t="shared" si="4"/>
        <v>31447</v>
      </c>
      <c r="E95" s="512">
        <f t="shared" si="4"/>
        <v>-2800</v>
      </c>
      <c r="F95" s="512">
        <f t="shared" si="4"/>
        <v>1747</v>
      </c>
      <c r="G95" s="512">
        <f t="shared" si="4"/>
        <v>77993</v>
      </c>
      <c r="H95" s="512">
        <f t="shared" si="4"/>
        <v>-6075</v>
      </c>
      <c r="I95" s="512">
        <f t="shared" si="4"/>
        <v>0</v>
      </c>
      <c r="J95" s="512">
        <f t="shared" si="4"/>
        <v>-22691</v>
      </c>
      <c r="K95" s="512">
        <f t="shared" si="4"/>
        <v>17475</v>
      </c>
      <c r="L95" s="512">
        <f t="shared" si="4"/>
        <v>0</v>
      </c>
      <c r="M95" s="512">
        <f t="shared" si="4"/>
        <v>-11709</v>
      </c>
      <c r="N95" s="512">
        <f t="shared" si="4"/>
        <v>-17225</v>
      </c>
      <c r="O95" s="512">
        <f t="shared" si="4"/>
        <v>0</v>
      </c>
      <c r="P95" s="512">
        <f t="shared" si="4"/>
        <v>22394</v>
      </c>
      <c r="Q95" s="512">
        <f t="shared" si="4"/>
        <v>0</v>
      </c>
      <c r="R95" s="512">
        <f t="shared" si="4"/>
        <v>0</v>
      </c>
      <c r="S95" s="397">
        <f t="shared" si="4"/>
        <v>92185</v>
      </c>
      <c r="T95" s="10"/>
      <c r="U95" s="10"/>
      <c r="V95" s="10"/>
    </row>
    <row r="96" spans="1:21" s="2" customFormat="1" ht="15">
      <c r="A96" s="517" t="s">
        <v>429</v>
      </c>
      <c r="B96" s="511">
        <f aca="true" t="shared" si="5" ref="B96:R96">SUM(B94:B95)</f>
        <v>114248</v>
      </c>
      <c r="C96" s="511">
        <f t="shared" si="5"/>
        <v>21931</v>
      </c>
      <c r="D96" s="511">
        <f t="shared" si="5"/>
        <v>842461</v>
      </c>
      <c r="E96" s="511">
        <f t="shared" si="5"/>
        <v>23770</v>
      </c>
      <c r="F96" s="511">
        <f t="shared" si="5"/>
        <v>116654</v>
      </c>
      <c r="G96" s="511">
        <f t="shared" si="5"/>
        <v>231599</v>
      </c>
      <c r="H96" s="511">
        <f t="shared" si="5"/>
        <v>137801</v>
      </c>
      <c r="I96" s="511">
        <f t="shared" si="5"/>
        <v>55000</v>
      </c>
      <c r="J96" s="511">
        <f t="shared" si="5"/>
        <v>3013864</v>
      </c>
      <c r="K96" s="511">
        <f t="shared" si="5"/>
        <v>557879</v>
      </c>
      <c r="L96" s="511">
        <f t="shared" si="5"/>
        <v>2000</v>
      </c>
      <c r="M96" s="511">
        <f t="shared" si="5"/>
        <v>22046</v>
      </c>
      <c r="N96" s="511">
        <f t="shared" si="5"/>
        <v>195345</v>
      </c>
      <c r="O96" s="511">
        <f t="shared" si="5"/>
        <v>0</v>
      </c>
      <c r="P96" s="511">
        <f t="shared" si="5"/>
        <v>2247538</v>
      </c>
      <c r="Q96" s="511">
        <f t="shared" si="5"/>
        <v>49418</v>
      </c>
      <c r="R96" s="511">
        <f t="shared" si="5"/>
        <v>0</v>
      </c>
      <c r="S96" s="514">
        <f t="shared" si="2"/>
        <v>7631554</v>
      </c>
      <c r="T96" s="10"/>
      <c r="U96" s="10"/>
    </row>
    <row r="97" spans="1:22" s="2" customFormat="1" ht="15">
      <c r="A97" s="177" t="s">
        <v>104</v>
      </c>
      <c r="B97" s="183">
        <f aca="true" t="shared" si="6" ref="B97:S97">SUM(B13+B52+B31+B23+B66+B60+B9+B64+B47+B43+B54+B58+B27)</f>
        <v>24473</v>
      </c>
      <c r="C97" s="183">
        <f t="shared" si="6"/>
        <v>4772</v>
      </c>
      <c r="D97" s="183">
        <f t="shared" si="6"/>
        <v>224470</v>
      </c>
      <c r="E97" s="183">
        <f t="shared" si="6"/>
        <v>0</v>
      </c>
      <c r="F97" s="183">
        <f t="shared" si="6"/>
        <v>90559</v>
      </c>
      <c r="G97" s="183">
        <f t="shared" si="6"/>
        <v>84335</v>
      </c>
      <c r="H97" s="183">
        <f t="shared" si="6"/>
        <v>0</v>
      </c>
      <c r="I97" s="183">
        <f t="shared" si="6"/>
        <v>0</v>
      </c>
      <c r="J97" s="183">
        <f t="shared" si="6"/>
        <v>35884</v>
      </c>
      <c r="K97" s="183">
        <f t="shared" si="6"/>
        <v>99773</v>
      </c>
      <c r="L97" s="183">
        <f t="shared" si="6"/>
        <v>0</v>
      </c>
      <c r="M97" s="183">
        <f t="shared" si="6"/>
        <v>0</v>
      </c>
      <c r="N97" s="183">
        <f t="shared" si="6"/>
        <v>0</v>
      </c>
      <c r="O97" s="183">
        <f t="shared" si="6"/>
        <v>0</v>
      </c>
      <c r="P97" s="183">
        <f t="shared" si="6"/>
        <v>1219525</v>
      </c>
      <c r="Q97" s="183">
        <f t="shared" si="6"/>
        <v>49418</v>
      </c>
      <c r="R97" s="183">
        <f t="shared" si="6"/>
        <v>0</v>
      </c>
      <c r="S97" s="404">
        <f t="shared" si="6"/>
        <v>1833209</v>
      </c>
      <c r="V97" s="10"/>
    </row>
    <row r="98" spans="1:19" s="2" customFormat="1" ht="15.75" thickBot="1">
      <c r="A98" s="178" t="s">
        <v>68</v>
      </c>
      <c r="B98" s="184">
        <f>B96-B97</f>
        <v>89775</v>
      </c>
      <c r="C98" s="184">
        <f aca="true" t="shared" si="7" ref="C98:S98">C96-C97</f>
        <v>17159</v>
      </c>
      <c r="D98" s="184">
        <f t="shared" si="7"/>
        <v>617991</v>
      </c>
      <c r="E98" s="184">
        <f t="shared" si="7"/>
        <v>23770</v>
      </c>
      <c r="F98" s="184">
        <f t="shared" si="7"/>
        <v>26095</v>
      </c>
      <c r="G98" s="184">
        <f t="shared" si="7"/>
        <v>147264</v>
      </c>
      <c r="H98" s="184">
        <f t="shared" si="7"/>
        <v>137801</v>
      </c>
      <c r="I98" s="184">
        <f t="shared" si="7"/>
        <v>55000</v>
      </c>
      <c r="J98" s="184">
        <f t="shared" si="7"/>
        <v>2977980</v>
      </c>
      <c r="K98" s="184">
        <f t="shared" si="7"/>
        <v>458106</v>
      </c>
      <c r="L98" s="184">
        <f t="shared" si="7"/>
        <v>2000</v>
      </c>
      <c r="M98" s="184">
        <f t="shared" si="7"/>
        <v>22046</v>
      </c>
      <c r="N98" s="184">
        <f t="shared" si="7"/>
        <v>195345</v>
      </c>
      <c r="O98" s="184">
        <f t="shared" si="7"/>
        <v>0</v>
      </c>
      <c r="P98" s="184">
        <f t="shared" si="7"/>
        <v>1028013</v>
      </c>
      <c r="Q98" s="184">
        <f t="shared" si="7"/>
        <v>0</v>
      </c>
      <c r="R98" s="184">
        <f t="shared" si="7"/>
        <v>0</v>
      </c>
      <c r="S98" s="434">
        <f t="shared" si="7"/>
        <v>5798345</v>
      </c>
    </row>
    <row r="105" ht="15">
      <c r="J105" s="411"/>
    </row>
    <row r="107" ht="15">
      <c r="A107" s="1"/>
    </row>
  </sheetData>
  <sheetProtection/>
  <mergeCells count="17">
    <mergeCell ref="A1:A4"/>
    <mergeCell ref="B1:O1"/>
    <mergeCell ref="S1:S4"/>
    <mergeCell ref="B3:B4"/>
    <mergeCell ref="C3:C4"/>
    <mergeCell ref="B2:I2"/>
    <mergeCell ref="P2:P4"/>
    <mergeCell ref="P1:R1"/>
    <mergeCell ref="J2:O2"/>
    <mergeCell ref="R2:R4"/>
    <mergeCell ref="Q2:Q4"/>
    <mergeCell ref="D3:D4"/>
    <mergeCell ref="E3:E4"/>
    <mergeCell ref="J3:J4"/>
    <mergeCell ref="K3:K4"/>
    <mergeCell ref="F3:I3"/>
    <mergeCell ref="L3:O3"/>
  </mergeCells>
  <printOptions/>
  <pageMargins left="0.1968503937007874" right="0.1968503937007874" top="0.5905511811023623" bottom="0.35433070866141736" header="0.1968503937007874" footer="0.1968503937007874"/>
  <pageSetup horizontalDpi="600" verticalDpi="600" orientation="landscape" paperSize="9" scale="85" r:id="rId1"/>
  <headerFooter>
    <oddHeader>&amp;C&amp;"Book Antiqua,Félkövér"&amp;11Keszthely Város Önkormányzata
2019. évi főbb kiadásai jogcím-csoportonként és feladatonként&amp;R&amp;"Book Antiqua,Félkövér"8. melléklet
ezer Ft</oddHeader>
    <oddFooter>&amp;C&amp;P</oddFooter>
  </headerFooter>
  <rowBreaks count="2" manualBreakCount="2">
    <brk id="38" max="18" man="1"/>
    <brk id="6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34.8515625" style="3" customWidth="1"/>
    <col min="2" max="2" width="9.28125" style="1" customWidth="1"/>
    <col min="3" max="3" width="10.140625" style="1" customWidth="1"/>
    <col min="4" max="4" width="9.140625" style="1" customWidth="1"/>
    <col min="5" max="5" width="9.421875" style="1" customWidth="1"/>
    <col min="6" max="6" width="10.140625" style="1" customWidth="1"/>
    <col min="7" max="7" width="8.7109375" style="13" customWidth="1"/>
    <col min="8" max="8" width="12.421875" style="1" customWidth="1"/>
    <col min="9" max="9" width="8.7109375" style="1" customWidth="1"/>
    <col min="10" max="10" width="10.140625" style="1" customWidth="1"/>
    <col min="11" max="11" width="10.00390625" style="2" customWidth="1"/>
    <col min="12" max="12" width="6.8515625" style="1" customWidth="1"/>
    <col min="13" max="13" width="7.140625" style="1" customWidth="1"/>
    <col min="14" max="16384" width="9.140625" style="1" customWidth="1"/>
  </cols>
  <sheetData>
    <row r="1" spans="1:13" ht="16.5" customHeight="1">
      <c r="A1" s="820" t="s">
        <v>4</v>
      </c>
      <c r="B1" s="831" t="s">
        <v>8</v>
      </c>
      <c r="C1" s="831"/>
      <c r="D1" s="831"/>
      <c r="E1" s="831"/>
      <c r="F1" s="831"/>
      <c r="G1" s="831"/>
      <c r="H1" s="831" t="s">
        <v>13</v>
      </c>
      <c r="I1" s="831"/>
      <c r="J1" s="831"/>
      <c r="K1" s="826" t="s">
        <v>9</v>
      </c>
      <c r="L1" s="826" t="s">
        <v>5</v>
      </c>
      <c r="M1" s="823" t="s">
        <v>206</v>
      </c>
    </row>
    <row r="2" spans="1:13" ht="31.5" customHeight="1">
      <c r="A2" s="821"/>
      <c r="B2" s="827" t="s">
        <v>0</v>
      </c>
      <c r="C2" s="827" t="s">
        <v>180</v>
      </c>
      <c r="D2" s="827" t="s">
        <v>10</v>
      </c>
      <c r="E2" s="827" t="s">
        <v>113</v>
      </c>
      <c r="F2" s="829" t="s">
        <v>7</v>
      </c>
      <c r="G2" s="830"/>
      <c r="H2" s="827" t="s">
        <v>78</v>
      </c>
      <c r="I2" s="827" t="s">
        <v>11</v>
      </c>
      <c r="J2" s="827" t="s">
        <v>173</v>
      </c>
      <c r="K2" s="827"/>
      <c r="L2" s="827"/>
      <c r="M2" s="824"/>
    </row>
    <row r="3" spans="1:13" ht="51.75" customHeight="1" thickBot="1">
      <c r="A3" s="822"/>
      <c r="B3" s="832"/>
      <c r="C3" s="832"/>
      <c r="D3" s="832"/>
      <c r="E3" s="832"/>
      <c r="F3" s="27" t="s">
        <v>181</v>
      </c>
      <c r="G3" s="27" t="s">
        <v>182</v>
      </c>
      <c r="H3" s="832"/>
      <c r="I3" s="832"/>
      <c r="J3" s="832"/>
      <c r="K3" s="832"/>
      <c r="L3" s="828"/>
      <c r="M3" s="825"/>
    </row>
    <row r="4" spans="1:13" ht="17.25" thickBot="1">
      <c r="A4" s="20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21">
        <v>10</v>
      </c>
      <c r="K4" s="239">
        <v>11</v>
      </c>
      <c r="L4" s="270">
        <v>12</v>
      </c>
      <c r="M4" s="271">
        <v>13</v>
      </c>
    </row>
    <row r="5" spans="1:13" ht="28.5">
      <c r="A5" s="11" t="s">
        <v>592</v>
      </c>
      <c r="B5" s="528">
        <v>258861</v>
      </c>
      <c r="C5" s="528">
        <v>55198</v>
      </c>
      <c r="D5" s="528">
        <v>47747</v>
      </c>
      <c r="E5" s="528"/>
      <c r="F5" s="528"/>
      <c r="G5" s="528"/>
      <c r="H5" s="528">
        <v>3796</v>
      </c>
      <c r="I5" s="528">
        <v>0</v>
      </c>
      <c r="J5" s="528">
        <v>0</v>
      </c>
      <c r="K5" s="523">
        <f>SUM(B5:J5)</f>
        <v>365602</v>
      </c>
      <c r="L5" s="528">
        <v>55</v>
      </c>
      <c r="M5" s="529">
        <v>0</v>
      </c>
    </row>
    <row r="6" spans="1:13" ht="15">
      <c r="A6" s="521" t="s">
        <v>428</v>
      </c>
      <c r="B6" s="17">
        <v>5533</v>
      </c>
      <c r="C6" s="17">
        <v>1054</v>
      </c>
      <c r="D6" s="17">
        <v>-1313</v>
      </c>
      <c r="E6" s="17"/>
      <c r="F6" s="17"/>
      <c r="G6" s="17"/>
      <c r="H6" s="17">
        <v>2000</v>
      </c>
      <c r="I6" s="17"/>
      <c r="J6" s="19"/>
      <c r="K6" s="18">
        <f aca="true" t="shared" si="0" ref="K6:K42">SUM(B6:J6)</f>
        <v>7274</v>
      </c>
      <c r="L6" s="17"/>
      <c r="M6" s="233"/>
    </row>
    <row r="7" spans="1:13" ht="15">
      <c r="A7" s="521" t="s">
        <v>429</v>
      </c>
      <c r="B7" s="19">
        <f>SUM(B5:B6)</f>
        <v>264394</v>
      </c>
      <c r="C7" s="19">
        <f aca="true" t="shared" si="1" ref="C7:M7">SUM(C5:C6)</f>
        <v>56252</v>
      </c>
      <c r="D7" s="19">
        <f t="shared" si="1"/>
        <v>46434</v>
      </c>
      <c r="E7" s="19">
        <f t="shared" si="1"/>
        <v>0</v>
      </c>
      <c r="F7" s="19">
        <f t="shared" si="1"/>
        <v>0</v>
      </c>
      <c r="G7" s="19">
        <f t="shared" si="1"/>
        <v>0</v>
      </c>
      <c r="H7" s="19">
        <f t="shared" si="1"/>
        <v>5796</v>
      </c>
      <c r="I7" s="19">
        <f t="shared" si="1"/>
        <v>0</v>
      </c>
      <c r="J7" s="19">
        <f t="shared" si="1"/>
        <v>0</v>
      </c>
      <c r="K7" s="18">
        <f t="shared" si="0"/>
        <v>372876</v>
      </c>
      <c r="L7" s="19">
        <f t="shared" si="1"/>
        <v>55</v>
      </c>
      <c r="M7" s="530">
        <f t="shared" si="1"/>
        <v>0</v>
      </c>
    </row>
    <row r="8" spans="1:13" ht="15">
      <c r="A8" s="12" t="s">
        <v>67</v>
      </c>
      <c r="B8" s="19">
        <v>159259</v>
      </c>
      <c r="C8" s="19">
        <v>30841</v>
      </c>
      <c r="D8" s="19">
        <v>200</v>
      </c>
      <c r="E8" s="19"/>
      <c r="F8" s="19"/>
      <c r="G8" s="19"/>
      <c r="H8" s="19"/>
      <c r="I8" s="19"/>
      <c r="J8" s="19"/>
      <c r="K8" s="18">
        <f t="shared" si="0"/>
        <v>190300</v>
      </c>
      <c r="L8" s="19">
        <v>41</v>
      </c>
      <c r="M8" s="234">
        <v>0</v>
      </c>
    </row>
    <row r="9" spans="1:15" s="8" customFormat="1" ht="28.5">
      <c r="A9" s="140" t="s">
        <v>593</v>
      </c>
      <c r="B9" s="19">
        <v>344688</v>
      </c>
      <c r="C9" s="19">
        <v>73249</v>
      </c>
      <c r="D9" s="19">
        <v>39563</v>
      </c>
      <c r="E9" s="19"/>
      <c r="F9" s="19"/>
      <c r="G9" s="19"/>
      <c r="H9" s="19">
        <v>3468</v>
      </c>
      <c r="I9" s="19">
        <v>0</v>
      </c>
      <c r="J9" s="19"/>
      <c r="K9" s="18">
        <f t="shared" si="0"/>
        <v>460968</v>
      </c>
      <c r="L9" s="19">
        <v>94</v>
      </c>
      <c r="M9" s="235">
        <v>0</v>
      </c>
      <c r="O9" s="1"/>
    </row>
    <row r="10" spans="1:15" s="8" customFormat="1" ht="15">
      <c r="A10" s="521" t="s">
        <v>428</v>
      </c>
      <c r="B10" s="19">
        <v>1300</v>
      </c>
      <c r="C10" s="19">
        <v>-1300</v>
      </c>
      <c r="D10" s="19">
        <v>390</v>
      </c>
      <c r="E10" s="19"/>
      <c r="F10" s="19"/>
      <c r="G10" s="19"/>
      <c r="H10" s="19"/>
      <c r="I10" s="19"/>
      <c r="J10" s="19"/>
      <c r="K10" s="18">
        <f t="shared" si="0"/>
        <v>390</v>
      </c>
      <c r="L10" s="19"/>
      <c r="M10" s="235"/>
      <c r="O10" s="1"/>
    </row>
    <row r="11" spans="1:15" s="8" customFormat="1" ht="15">
      <c r="A11" s="521" t="s">
        <v>429</v>
      </c>
      <c r="B11" s="19">
        <f>SUM(B9:B10)</f>
        <v>345988</v>
      </c>
      <c r="C11" s="19">
        <f aca="true" t="shared" si="2" ref="C11:M11">SUM(C9:C10)</f>
        <v>71949</v>
      </c>
      <c r="D11" s="19">
        <f t="shared" si="2"/>
        <v>39953</v>
      </c>
      <c r="E11" s="19">
        <f t="shared" si="2"/>
        <v>0</v>
      </c>
      <c r="F11" s="19">
        <f t="shared" si="2"/>
        <v>0</v>
      </c>
      <c r="G11" s="19">
        <f t="shared" si="2"/>
        <v>0</v>
      </c>
      <c r="H11" s="19">
        <f t="shared" si="2"/>
        <v>3468</v>
      </c>
      <c r="I11" s="19">
        <f t="shared" si="2"/>
        <v>0</v>
      </c>
      <c r="J11" s="19">
        <f t="shared" si="2"/>
        <v>0</v>
      </c>
      <c r="K11" s="18">
        <f t="shared" si="0"/>
        <v>461358</v>
      </c>
      <c r="L11" s="19">
        <f t="shared" si="2"/>
        <v>94</v>
      </c>
      <c r="M11" s="530">
        <f t="shared" si="2"/>
        <v>0</v>
      </c>
      <c r="O11" s="1"/>
    </row>
    <row r="12" spans="1:15" s="8" customFormat="1" ht="15">
      <c r="A12" s="12" t="s">
        <v>67</v>
      </c>
      <c r="B12" s="19">
        <v>283257</v>
      </c>
      <c r="C12" s="19">
        <v>59535</v>
      </c>
      <c r="D12" s="19">
        <v>31687</v>
      </c>
      <c r="E12" s="19"/>
      <c r="F12" s="19"/>
      <c r="G12" s="19"/>
      <c r="H12" s="19">
        <v>3000</v>
      </c>
      <c r="I12" s="19"/>
      <c r="J12" s="19"/>
      <c r="K12" s="18">
        <f t="shared" si="0"/>
        <v>377479</v>
      </c>
      <c r="L12" s="19">
        <v>94</v>
      </c>
      <c r="M12" s="235">
        <v>0</v>
      </c>
      <c r="O12" s="1"/>
    </row>
    <row r="13" spans="1:13" ht="30">
      <c r="A13" s="141" t="s">
        <v>594</v>
      </c>
      <c r="B13" s="19">
        <v>102582</v>
      </c>
      <c r="C13" s="19">
        <v>23156</v>
      </c>
      <c r="D13" s="19">
        <v>281102</v>
      </c>
      <c r="E13" s="19"/>
      <c r="F13" s="19"/>
      <c r="G13" s="19"/>
      <c r="H13" s="19">
        <v>10512</v>
      </c>
      <c r="I13" s="19">
        <v>8974</v>
      </c>
      <c r="J13" s="19"/>
      <c r="K13" s="18">
        <f t="shared" si="0"/>
        <v>426326</v>
      </c>
      <c r="L13" s="19">
        <v>20</v>
      </c>
      <c r="M13" s="234">
        <v>3</v>
      </c>
    </row>
    <row r="14" spans="1:13" ht="15">
      <c r="A14" s="521" t="s">
        <v>428</v>
      </c>
      <c r="B14" s="19">
        <v>6965</v>
      </c>
      <c r="C14" s="19">
        <v>1613</v>
      </c>
      <c r="D14" s="19">
        <v>7339</v>
      </c>
      <c r="E14" s="19"/>
      <c r="F14" s="19"/>
      <c r="G14" s="19"/>
      <c r="H14" s="19">
        <v>3767</v>
      </c>
      <c r="I14" s="19">
        <v>-3024</v>
      </c>
      <c r="J14" s="19"/>
      <c r="K14" s="18">
        <f t="shared" si="0"/>
        <v>16660</v>
      </c>
      <c r="L14" s="19"/>
      <c r="M14" s="234"/>
    </row>
    <row r="15" spans="1:13" ht="15">
      <c r="A15" s="521" t="s">
        <v>429</v>
      </c>
      <c r="B15" s="19">
        <f>SUM(B13:B14)</f>
        <v>109547</v>
      </c>
      <c r="C15" s="19">
        <f aca="true" t="shared" si="3" ref="C15:M15">SUM(C13:C14)</f>
        <v>24769</v>
      </c>
      <c r="D15" s="19">
        <f t="shared" si="3"/>
        <v>288441</v>
      </c>
      <c r="E15" s="19">
        <f t="shared" si="3"/>
        <v>0</v>
      </c>
      <c r="F15" s="19">
        <f t="shared" si="3"/>
        <v>0</v>
      </c>
      <c r="G15" s="19">
        <f t="shared" si="3"/>
        <v>0</v>
      </c>
      <c r="H15" s="19">
        <f t="shared" si="3"/>
        <v>14279</v>
      </c>
      <c r="I15" s="19">
        <f t="shared" si="3"/>
        <v>5950</v>
      </c>
      <c r="J15" s="19">
        <f t="shared" si="3"/>
        <v>0</v>
      </c>
      <c r="K15" s="18">
        <f t="shared" si="0"/>
        <v>442986</v>
      </c>
      <c r="L15" s="19">
        <f t="shared" si="3"/>
        <v>20</v>
      </c>
      <c r="M15" s="530">
        <f t="shared" si="3"/>
        <v>3</v>
      </c>
    </row>
    <row r="16" spans="1:13" ht="15">
      <c r="A16" s="12" t="s">
        <v>67</v>
      </c>
      <c r="B16" s="19">
        <v>31707</v>
      </c>
      <c r="C16" s="268">
        <v>9337</v>
      </c>
      <c r="D16" s="268">
        <v>118765</v>
      </c>
      <c r="E16" s="268"/>
      <c r="F16" s="268"/>
      <c r="G16" s="268"/>
      <c r="H16" s="268"/>
      <c r="I16" s="268"/>
      <c r="J16" s="268"/>
      <c r="K16" s="18">
        <f t="shared" si="0"/>
        <v>159809</v>
      </c>
      <c r="L16" s="19">
        <v>7</v>
      </c>
      <c r="M16" s="234"/>
    </row>
    <row r="17" spans="1:13" ht="15">
      <c r="A17" s="140" t="s">
        <v>595</v>
      </c>
      <c r="B17" s="19">
        <v>43025</v>
      </c>
      <c r="C17" s="268">
        <v>8368</v>
      </c>
      <c r="D17" s="268">
        <v>13273</v>
      </c>
      <c r="E17" s="268"/>
      <c r="F17" s="268"/>
      <c r="G17" s="268"/>
      <c r="H17" s="268">
        <v>38558</v>
      </c>
      <c r="I17" s="268"/>
      <c r="J17" s="268"/>
      <c r="K17" s="18">
        <f t="shared" si="0"/>
        <v>103224</v>
      </c>
      <c r="L17" s="19">
        <v>13</v>
      </c>
      <c r="M17" s="234">
        <v>2</v>
      </c>
    </row>
    <row r="18" spans="1:13" ht="15">
      <c r="A18" s="521" t="s">
        <v>428</v>
      </c>
      <c r="B18" s="19">
        <v>1525</v>
      </c>
      <c r="C18" s="268">
        <v>134</v>
      </c>
      <c r="D18" s="268">
        <v>34</v>
      </c>
      <c r="E18" s="268"/>
      <c r="F18" s="268"/>
      <c r="G18" s="268"/>
      <c r="H18" s="268">
        <v>-34</v>
      </c>
      <c r="I18" s="268"/>
      <c r="J18" s="268"/>
      <c r="K18" s="18">
        <f t="shared" si="0"/>
        <v>1659</v>
      </c>
      <c r="L18" s="19"/>
      <c r="M18" s="234"/>
    </row>
    <row r="19" spans="1:13" ht="15">
      <c r="A19" s="521" t="s">
        <v>429</v>
      </c>
      <c r="B19" s="19">
        <f>SUM(B17:B18)</f>
        <v>44550</v>
      </c>
      <c r="C19" s="19">
        <f aca="true" t="shared" si="4" ref="C19:M19">SUM(C17:C18)</f>
        <v>8502</v>
      </c>
      <c r="D19" s="19">
        <f t="shared" si="4"/>
        <v>13307</v>
      </c>
      <c r="E19" s="19">
        <f t="shared" si="4"/>
        <v>0</v>
      </c>
      <c r="F19" s="19">
        <f t="shared" si="4"/>
        <v>0</v>
      </c>
      <c r="G19" s="19">
        <f t="shared" si="4"/>
        <v>0</v>
      </c>
      <c r="H19" s="19">
        <f t="shared" si="4"/>
        <v>38524</v>
      </c>
      <c r="I19" s="19">
        <f t="shared" si="4"/>
        <v>0</v>
      </c>
      <c r="J19" s="19">
        <f t="shared" si="4"/>
        <v>0</v>
      </c>
      <c r="K19" s="18">
        <f t="shared" si="0"/>
        <v>104883</v>
      </c>
      <c r="L19" s="19">
        <f t="shared" si="4"/>
        <v>13</v>
      </c>
      <c r="M19" s="530">
        <f t="shared" si="4"/>
        <v>2</v>
      </c>
    </row>
    <row r="20" spans="1:13" ht="15">
      <c r="A20" s="12" t="s">
        <v>67</v>
      </c>
      <c r="B20" s="19">
        <v>9608</v>
      </c>
      <c r="C20" s="268">
        <v>1863</v>
      </c>
      <c r="D20" s="268">
        <v>2451</v>
      </c>
      <c r="E20" s="268"/>
      <c r="F20" s="268"/>
      <c r="G20" s="268"/>
      <c r="H20" s="268"/>
      <c r="I20" s="268"/>
      <c r="J20" s="268"/>
      <c r="K20" s="18">
        <f t="shared" si="0"/>
        <v>13922</v>
      </c>
      <c r="L20" s="19">
        <v>13</v>
      </c>
      <c r="M20" s="234"/>
    </row>
    <row r="21" spans="1:13" ht="30">
      <c r="A21" s="140" t="s">
        <v>596</v>
      </c>
      <c r="B21" s="19">
        <v>81702</v>
      </c>
      <c r="C21" s="268">
        <v>15453</v>
      </c>
      <c r="D21" s="268">
        <v>81585</v>
      </c>
      <c r="E21" s="268"/>
      <c r="F21" s="268">
        <v>169</v>
      </c>
      <c r="G21" s="268"/>
      <c r="H21" s="268">
        <v>2600</v>
      </c>
      <c r="I21" s="268"/>
      <c r="J21" s="268"/>
      <c r="K21" s="18">
        <f t="shared" si="0"/>
        <v>181509</v>
      </c>
      <c r="L21" s="19">
        <v>20</v>
      </c>
      <c r="M21" s="234">
        <v>0</v>
      </c>
    </row>
    <row r="22" spans="1:13" ht="15">
      <c r="A22" s="521" t="s">
        <v>428</v>
      </c>
      <c r="B22" s="19">
        <v>-8319</v>
      </c>
      <c r="C22" s="268">
        <v>-1868</v>
      </c>
      <c r="D22" s="268">
        <v>10400</v>
      </c>
      <c r="E22" s="268"/>
      <c r="F22" s="268"/>
      <c r="G22" s="268"/>
      <c r="H22" s="268"/>
      <c r="I22" s="268"/>
      <c r="J22" s="268"/>
      <c r="K22" s="18">
        <f t="shared" si="0"/>
        <v>213</v>
      </c>
      <c r="L22" s="19"/>
      <c r="M22" s="234"/>
    </row>
    <row r="23" spans="1:13" ht="15">
      <c r="A23" s="521" t="s">
        <v>429</v>
      </c>
      <c r="B23" s="19">
        <f>SUM(B21:B22)</f>
        <v>73383</v>
      </c>
      <c r="C23" s="19">
        <f aca="true" t="shared" si="5" ref="C23:M23">SUM(C21:C22)</f>
        <v>13585</v>
      </c>
      <c r="D23" s="19">
        <f t="shared" si="5"/>
        <v>91985</v>
      </c>
      <c r="E23" s="19">
        <f t="shared" si="5"/>
        <v>0</v>
      </c>
      <c r="F23" s="19">
        <f t="shared" si="5"/>
        <v>169</v>
      </c>
      <c r="G23" s="19">
        <f t="shared" si="5"/>
        <v>0</v>
      </c>
      <c r="H23" s="19">
        <f t="shared" si="5"/>
        <v>2600</v>
      </c>
      <c r="I23" s="19">
        <f t="shared" si="5"/>
        <v>0</v>
      </c>
      <c r="J23" s="19">
        <f t="shared" si="5"/>
        <v>0</v>
      </c>
      <c r="K23" s="18">
        <f t="shared" si="0"/>
        <v>181722</v>
      </c>
      <c r="L23" s="19">
        <f t="shared" si="5"/>
        <v>20</v>
      </c>
      <c r="M23" s="530">
        <f t="shared" si="5"/>
        <v>0</v>
      </c>
    </row>
    <row r="24" spans="1:13" ht="15">
      <c r="A24" s="12" t="s">
        <v>67</v>
      </c>
      <c r="B24" s="19">
        <v>64537</v>
      </c>
      <c r="C24" s="268">
        <v>12185</v>
      </c>
      <c r="D24" s="268">
        <v>71613</v>
      </c>
      <c r="E24" s="268"/>
      <c r="F24" s="268">
        <v>169</v>
      </c>
      <c r="G24" s="268"/>
      <c r="H24" s="268">
        <v>2600</v>
      </c>
      <c r="I24" s="268"/>
      <c r="J24" s="268"/>
      <c r="K24" s="18">
        <f t="shared" si="0"/>
        <v>151104</v>
      </c>
      <c r="L24" s="19">
        <v>14</v>
      </c>
      <c r="M24" s="234"/>
    </row>
    <row r="25" spans="1:13" ht="30">
      <c r="A25" s="140" t="s">
        <v>66</v>
      </c>
      <c r="B25" s="19">
        <v>218673</v>
      </c>
      <c r="C25" s="268">
        <v>46492</v>
      </c>
      <c r="D25" s="268">
        <v>161243</v>
      </c>
      <c r="E25" s="268"/>
      <c r="F25" s="268"/>
      <c r="G25" s="268"/>
      <c r="H25" s="268">
        <v>6804</v>
      </c>
      <c r="I25" s="268">
        <v>3970</v>
      </c>
      <c r="J25" s="268"/>
      <c r="K25" s="18">
        <f t="shared" si="0"/>
        <v>437182</v>
      </c>
      <c r="L25" s="19">
        <v>61</v>
      </c>
      <c r="M25" s="234">
        <v>1</v>
      </c>
    </row>
    <row r="26" spans="1:13" ht="15">
      <c r="A26" s="521" t="s">
        <v>428</v>
      </c>
      <c r="B26" s="19">
        <v>2461</v>
      </c>
      <c r="C26" s="268">
        <v>491</v>
      </c>
      <c r="D26" s="268">
        <v>-450</v>
      </c>
      <c r="E26" s="268"/>
      <c r="F26" s="268"/>
      <c r="G26" s="268"/>
      <c r="H26" s="268">
        <v>0</v>
      </c>
      <c r="I26" s="268">
        <v>450</v>
      </c>
      <c r="J26" s="268"/>
      <c r="K26" s="18">
        <f t="shared" si="0"/>
        <v>2952</v>
      </c>
      <c r="L26" s="19"/>
      <c r="M26" s="234"/>
    </row>
    <row r="27" spans="1:13" ht="15">
      <c r="A27" s="521" t="s">
        <v>429</v>
      </c>
      <c r="B27" s="19">
        <f>SUM(B25:B26)</f>
        <v>221134</v>
      </c>
      <c r="C27" s="19">
        <f aca="true" t="shared" si="6" ref="C27:M27">SUM(C25:C26)</f>
        <v>46983</v>
      </c>
      <c r="D27" s="19">
        <f t="shared" si="6"/>
        <v>160793</v>
      </c>
      <c r="E27" s="19">
        <f t="shared" si="6"/>
        <v>0</v>
      </c>
      <c r="F27" s="19">
        <f t="shared" si="6"/>
        <v>0</v>
      </c>
      <c r="G27" s="19">
        <f t="shared" si="6"/>
        <v>0</v>
      </c>
      <c r="H27" s="19">
        <f t="shared" si="6"/>
        <v>6804</v>
      </c>
      <c r="I27" s="19">
        <f t="shared" si="6"/>
        <v>4420</v>
      </c>
      <c r="J27" s="19">
        <f t="shared" si="6"/>
        <v>0</v>
      </c>
      <c r="K27" s="18">
        <f t="shared" si="0"/>
        <v>440134</v>
      </c>
      <c r="L27" s="19">
        <f t="shared" si="6"/>
        <v>61</v>
      </c>
      <c r="M27" s="530">
        <f t="shared" si="6"/>
        <v>1</v>
      </c>
    </row>
    <row r="28" spans="1:13" ht="15.75" thickBot="1">
      <c r="A28" s="227" t="s">
        <v>67</v>
      </c>
      <c r="B28" s="532">
        <v>102949</v>
      </c>
      <c r="C28" s="254">
        <v>23168</v>
      </c>
      <c r="D28" s="254">
        <v>73246</v>
      </c>
      <c r="E28" s="254"/>
      <c r="F28" s="254"/>
      <c r="G28" s="254"/>
      <c r="H28" s="254">
        <v>3910</v>
      </c>
      <c r="I28" s="254">
        <v>3601</v>
      </c>
      <c r="J28" s="254"/>
      <c r="K28" s="531">
        <f t="shared" si="0"/>
        <v>206874</v>
      </c>
      <c r="L28" s="532">
        <v>21</v>
      </c>
      <c r="M28" s="236"/>
    </row>
    <row r="29" spans="1:13" ht="15">
      <c r="A29" s="533" t="s">
        <v>597</v>
      </c>
      <c r="B29" s="528">
        <v>52369</v>
      </c>
      <c r="C29" s="534">
        <v>10326</v>
      </c>
      <c r="D29" s="534">
        <v>33428</v>
      </c>
      <c r="E29" s="534"/>
      <c r="F29" s="534"/>
      <c r="G29" s="534"/>
      <c r="H29" s="534">
        <v>62631</v>
      </c>
      <c r="I29" s="534">
        <v>2300</v>
      </c>
      <c r="J29" s="534"/>
      <c r="K29" s="523">
        <f t="shared" si="0"/>
        <v>161054</v>
      </c>
      <c r="L29" s="534">
        <v>14</v>
      </c>
      <c r="M29" s="529">
        <v>0</v>
      </c>
    </row>
    <row r="30" spans="1:13" ht="15">
      <c r="A30" s="521" t="s">
        <v>428</v>
      </c>
      <c r="B30" s="19">
        <v>1607</v>
      </c>
      <c r="C30" s="268">
        <v>260</v>
      </c>
      <c r="D30" s="268">
        <v>10245</v>
      </c>
      <c r="E30" s="268"/>
      <c r="F30" s="268"/>
      <c r="G30" s="268"/>
      <c r="H30" s="268">
        <v>-4817</v>
      </c>
      <c r="I30" s="268">
        <v>-80</v>
      </c>
      <c r="J30" s="268"/>
      <c r="K30" s="18">
        <f t="shared" si="0"/>
        <v>7215</v>
      </c>
      <c r="L30" s="268"/>
      <c r="M30" s="234"/>
    </row>
    <row r="31" spans="1:13" ht="15">
      <c r="A31" s="521" t="s">
        <v>429</v>
      </c>
      <c r="B31" s="19">
        <f>SUM(B29:B30)</f>
        <v>53976</v>
      </c>
      <c r="C31" s="19">
        <f aca="true" t="shared" si="7" ref="C31:M31">SUM(C29:C30)</f>
        <v>10586</v>
      </c>
      <c r="D31" s="19">
        <f t="shared" si="7"/>
        <v>43673</v>
      </c>
      <c r="E31" s="19">
        <f t="shared" si="7"/>
        <v>0</v>
      </c>
      <c r="F31" s="19">
        <f t="shared" si="7"/>
        <v>0</v>
      </c>
      <c r="G31" s="19">
        <f t="shared" si="7"/>
        <v>0</v>
      </c>
      <c r="H31" s="19">
        <f t="shared" si="7"/>
        <v>57814</v>
      </c>
      <c r="I31" s="19">
        <f t="shared" si="7"/>
        <v>2220</v>
      </c>
      <c r="J31" s="19">
        <f t="shared" si="7"/>
        <v>0</v>
      </c>
      <c r="K31" s="18">
        <f t="shared" si="0"/>
        <v>168269</v>
      </c>
      <c r="L31" s="19">
        <f t="shared" si="7"/>
        <v>14</v>
      </c>
      <c r="M31" s="530">
        <f t="shared" si="7"/>
        <v>0</v>
      </c>
    </row>
    <row r="32" spans="1:13" ht="30">
      <c r="A32" s="140" t="s">
        <v>598</v>
      </c>
      <c r="B32" s="19">
        <v>75083</v>
      </c>
      <c r="C32" s="268">
        <v>14329</v>
      </c>
      <c r="D32" s="268">
        <v>16230</v>
      </c>
      <c r="E32" s="268"/>
      <c r="F32" s="268"/>
      <c r="G32" s="268"/>
      <c r="H32" s="268">
        <v>1571</v>
      </c>
      <c r="I32" s="268"/>
      <c r="J32" s="268"/>
      <c r="K32" s="18">
        <f t="shared" si="0"/>
        <v>107213</v>
      </c>
      <c r="L32" s="19">
        <v>23</v>
      </c>
      <c r="M32" s="234">
        <v>0</v>
      </c>
    </row>
    <row r="33" spans="1:13" ht="15">
      <c r="A33" s="521" t="s">
        <v>428</v>
      </c>
      <c r="B33" s="19">
        <v>3677</v>
      </c>
      <c r="C33" s="268">
        <v>644</v>
      </c>
      <c r="D33" s="268">
        <v>-1700</v>
      </c>
      <c r="E33" s="268"/>
      <c r="F33" s="268"/>
      <c r="G33" s="268"/>
      <c r="H33" s="268">
        <v>1700</v>
      </c>
      <c r="I33" s="268"/>
      <c r="J33" s="268"/>
      <c r="K33" s="18">
        <f t="shared" si="0"/>
        <v>4321</v>
      </c>
      <c r="L33" s="19"/>
      <c r="M33" s="234"/>
    </row>
    <row r="34" spans="1:13" ht="15">
      <c r="A34" s="521" t="s">
        <v>429</v>
      </c>
      <c r="B34" s="19">
        <f>SUM(B32:B33)</f>
        <v>78760</v>
      </c>
      <c r="C34" s="19">
        <f aca="true" t="shared" si="8" ref="C34:M34">SUM(C32:C33)</f>
        <v>14973</v>
      </c>
      <c r="D34" s="19">
        <f t="shared" si="8"/>
        <v>14530</v>
      </c>
      <c r="E34" s="19">
        <f t="shared" si="8"/>
        <v>0</v>
      </c>
      <c r="F34" s="19">
        <f t="shared" si="8"/>
        <v>0</v>
      </c>
      <c r="G34" s="19">
        <f t="shared" si="8"/>
        <v>0</v>
      </c>
      <c r="H34" s="19">
        <f t="shared" si="8"/>
        <v>3271</v>
      </c>
      <c r="I34" s="19">
        <f t="shared" si="8"/>
        <v>0</v>
      </c>
      <c r="J34" s="19">
        <f t="shared" si="8"/>
        <v>0</v>
      </c>
      <c r="K34" s="18">
        <f t="shared" si="0"/>
        <v>111534</v>
      </c>
      <c r="L34" s="19">
        <f t="shared" si="8"/>
        <v>23</v>
      </c>
      <c r="M34" s="530">
        <f t="shared" si="8"/>
        <v>0</v>
      </c>
    </row>
    <row r="35" spans="1:13" ht="15">
      <c r="A35" s="12" t="s">
        <v>67</v>
      </c>
      <c r="B35" s="19">
        <v>56674</v>
      </c>
      <c r="C35" s="268">
        <v>10794</v>
      </c>
      <c r="D35" s="268">
        <v>12171</v>
      </c>
      <c r="E35" s="268"/>
      <c r="F35" s="268"/>
      <c r="G35" s="268"/>
      <c r="H35" s="268">
        <v>0</v>
      </c>
      <c r="I35" s="268"/>
      <c r="J35" s="268"/>
      <c r="K35" s="18">
        <f t="shared" si="0"/>
        <v>79639</v>
      </c>
      <c r="L35" s="19">
        <v>14</v>
      </c>
      <c r="M35" s="234"/>
    </row>
    <row r="36" spans="1:13" ht="28.5">
      <c r="A36" s="140" t="s">
        <v>599</v>
      </c>
      <c r="B36" s="19">
        <v>362524</v>
      </c>
      <c r="C36" s="268">
        <v>76651</v>
      </c>
      <c r="D36" s="268">
        <v>427528</v>
      </c>
      <c r="E36" s="268"/>
      <c r="F36" s="268"/>
      <c r="G36" s="268"/>
      <c r="H36" s="268">
        <v>32503</v>
      </c>
      <c r="I36" s="268">
        <v>17325</v>
      </c>
      <c r="J36" s="268"/>
      <c r="K36" s="18">
        <f t="shared" si="0"/>
        <v>916531</v>
      </c>
      <c r="L36" s="19">
        <v>123</v>
      </c>
      <c r="M36" s="234">
        <v>11</v>
      </c>
    </row>
    <row r="37" spans="1:13" ht="15">
      <c r="A37" s="521" t="s">
        <v>428</v>
      </c>
      <c r="B37" s="19">
        <v>3281</v>
      </c>
      <c r="C37" s="268">
        <v>487</v>
      </c>
      <c r="D37" s="268">
        <v>-8080</v>
      </c>
      <c r="E37" s="268"/>
      <c r="F37" s="268"/>
      <c r="G37" s="268"/>
      <c r="H37" s="268">
        <v>13717</v>
      </c>
      <c r="I37" s="268">
        <v>-5637</v>
      </c>
      <c r="J37" s="268"/>
      <c r="K37" s="18">
        <f t="shared" si="0"/>
        <v>3768</v>
      </c>
      <c r="L37" s="19"/>
      <c r="M37" s="518"/>
    </row>
    <row r="38" spans="1:13" ht="15">
      <c r="A38" s="521" t="s">
        <v>429</v>
      </c>
      <c r="B38" s="19">
        <f>SUM(B36:B37)</f>
        <v>365805</v>
      </c>
      <c r="C38" s="19">
        <f aca="true" t="shared" si="9" ref="C38:M38">SUM(C36:C37)</f>
        <v>77138</v>
      </c>
      <c r="D38" s="19">
        <f t="shared" si="9"/>
        <v>419448</v>
      </c>
      <c r="E38" s="19">
        <f t="shared" si="9"/>
        <v>0</v>
      </c>
      <c r="F38" s="19">
        <f t="shared" si="9"/>
        <v>0</v>
      </c>
      <c r="G38" s="19">
        <f t="shared" si="9"/>
        <v>0</v>
      </c>
      <c r="H38" s="19">
        <f t="shared" si="9"/>
        <v>46220</v>
      </c>
      <c r="I38" s="19">
        <f t="shared" si="9"/>
        <v>11688</v>
      </c>
      <c r="J38" s="19">
        <f t="shared" si="9"/>
        <v>0</v>
      </c>
      <c r="K38" s="18">
        <f t="shared" si="0"/>
        <v>920299</v>
      </c>
      <c r="L38" s="19">
        <f t="shared" si="9"/>
        <v>123</v>
      </c>
      <c r="M38" s="530">
        <f t="shared" si="9"/>
        <v>11</v>
      </c>
    </row>
    <row r="39" spans="1:13" ht="15.75" thickBot="1">
      <c r="A39" s="227" t="s">
        <v>67</v>
      </c>
      <c r="B39" s="228">
        <v>71354</v>
      </c>
      <c r="C39" s="336">
        <v>15252</v>
      </c>
      <c r="D39" s="336">
        <v>63315</v>
      </c>
      <c r="E39" s="336"/>
      <c r="F39" s="336"/>
      <c r="G39" s="336"/>
      <c r="H39" s="336">
        <v>18144</v>
      </c>
      <c r="I39" s="336">
        <v>3687</v>
      </c>
      <c r="J39" s="336"/>
      <c r="K39" s="531">
        <f t="shared" si="0"/>
        <v>171752</v>
      </c>
      <c r="L39" s="336">
        <v>123</v>
      </c>
      <c r="M39" s="236">
        <v>0</v>
      </c>
    </row>
    <row r="40" spans="1:13" s="10" customFormat="1" ht="30">
      <c r="A40" s="11" t="s">
        <v>600</v>
      </c>
      <c r="B40" s="523">
        <f>SUM(B5+B9+B13+B17+B21+B25+B29+B32+B36)</f>
        <v>1539507</v>
      </c>
      <c r="C40" s="525">
        <f aca="true" t="shared" si="10" ref="C40:L40">SUM(C5+C9+C13+C17+C21+C25+C29+C36+C32)</f>
        <v>323222</v>
      </c>
      <c r="D40" s="525">
        <f t="shared" si="10"/>
        <v>1101699</v>
      </c>
      <c r="E40" s="525">
        <f t="shared" si="10"/>
        <v>0</v>
      </c>
      <c r="F40" s="525">
        <f t="shared" si="10"/>
        <v>169</v>
      </c>
      <c r="G40" s="525">
        <f t="shared" si="10"/>
        <v>0</v>
      </c>
      <c r="H40" s="525">
        <f t="shared" si="10"/>
        <v>162443</v>
      </c>
      <c r="I40" s="525">
        <f t="shared" si="10"/>
        <v>32569</v>
      </c>
      <c r="J40" s="525">
        <f t="shared" si="10"/>
        <v>0</v>
      </c>
      <c r="K40" s="523">
        <f t="shared" si="0"/>
        <v>3159609</v>
      </c>
      <c r="L40" s="523">
        <f t="shared" si="10"/>
        <v>423</v>
      </c>
      <c r="M40" s="526">
        <f>SUM(M5+M9+M13+M17+M21+M25+M29+M36+M32)</f>
        <v>17</v>
      </c>
    </row>
    <row r="41" spans="1:13" s="10" customFormat="1" ht="15">
      <c r="A41" s="522" t="s">
        <v>428</v>
      </c>
      <c r="B41" s="524">
        <f>SUM(B6+B10+B14+B18+B22+B26+B30+B33+B37)</f>
        <v>18030</v>
      </c>
      <c r="C41" s="524">
        <f aca="true" t="shared" si="11" ref="C41:M41">SUM(C6+C10+C14+C18+C22+C26+C30+C33+C37)</f>
        <v>1515</v>
      </c>
      <c r="D41" s="524">
        <f t="shared" si="11"/>
        <v>16865</v>
      </c>
      <c r="E41" s="524">
        <f t="shared" si="11"/>
        <v>0</v>
      </c>
      <c r="F41" s="524">
        <f t="shared" si="11"/>
        <v>0</v>
      </c>
      <c r="G41" s="524">
        <f t="shared" si="11"/>
        <v>0</v>
      </c>
      <c r="H41" s="524">
        <f t="shared" si="11"/>
        <v>16333</v>
      </c>
      <c r="I41" s="524">
        <f t="shared" si="11"/>
        <v>-8291</v>
      </c>
      <c r="J41" s="524">
        <f t="shared" si="11"/>
        <v>0</v>
      </c>
      <c r="K41" s="18">
        <f t="shared" si="0"/>
        <v>44452</v>
      </c>
      <c r="L41" s="524">
        <f t="shared" si="11"/>
        <v>0</v>
      </c>
      <c r="M41" s="527">
        <f t="shared" si="11"/>
        <v>0</v>
      </c>
    </row>
    <row r="42" spans="1:13" s="10" customFormat="1" ht="15">
      <c r="A42" s="522" t="s">
        <v>429</v>
      </c>
      <c r="B42" s="519">
        <f>SUM(B40:B41)</f>
        <v>1557537</v>
      </c>
      <c r="C42" s="519">
        <f aca="true" t="shared" si="12" ref="C42:M42">SUM(C40:C41)</f>
        <v>324737</v>
      </c>
      <c r="D42" s="519">
        <f t="shared" si="12"/>
        <v>1118564</v>
      </c>
      <c r="E42" s="519">
        <f t="shared" si="12"/>
        <v>0</v>
      </c>
      <c r="F42" s="519">
        <f t="shared" si="12"/>
        <v>169</v>
      </c>
      <c r="G42" s="519">
        <f t="shared" si="12"/>
        <v>0</v>
      </c>
      <c r="H42" s="519">
        <f t="shared" si="12"/>
        <v>178776</v>
      </c>
      <c r="I42" s="519">
        <f t="shared" si="12"/>
        <v>24278</v>
      </c>
      <c r="J42" s="519">
        <f t="shared" si="12"/>
        <v>0</v>
      </c>
      <c r="K42" s="18">
        <f t="shared" si="0"/>
        <v>3204061</v>
      </c>
      <c r="L42" s="519">
        <f t="shared" si="12"/>
        <v>423</v>
      </c>
      <c r="M42" s="520">
        <f t="shared" si="12"/>
        <v>17</v>
      </c>
    </row>
    <row r="43" spans="1:13" s="2" customFormat="1" ht="15">
      <c r="A43" s="402" t="s">
        <v>67</v>
      </c>
      <c r="B43" s="18">
        <f>SUM(B8+B12+B16+B20+B24+B28+B39+B35)</f>
        <v>779345</v>
      </c>
      <c r="C43" s="267">
        <f aca="true" t="shared" si="13" ref="C43:K43">SUM(C8+C12+C16+C20+C24+C28+C39+C35)</f>
        <v>162975</v>
      </c>
      <c r="D43" s="267">
        <f t="shared" si="13"/>
        <v>373448</v>
      </c>
      <c r="E43" s="267">
        <f t="shared" si="13"/>
        <v>0</v>
      </c>
      <c r="F43" s="267">
        <f t="shared" si="13"/>
        <v>169</v>
      </c>
      <c r="G43" s="267">
        <f t="shared" si="13"/>
        <v>0</v>
      </c>
      <c r="H43" s="267">
        <f t="shared" si="13"/>
        <v>27654</v>
      </c>
      <c r="I43" s="267">
        <f t="shared" si="13"/>
        <v>7288</v>
      </c>
      <c r="J43" s="267">
        <f t="shared" si="13"/>
        <v>0</v>
      </c>
      <c r="K43" s="267">
        <f t="shared" si="13"/>
        <v>1350879</v>
      </c>
      <c r="L43" s="18">
        <f>SUM(L8+L12+L16+L20+L24+L28+L39)</f>
        <v>313</v>
      </c>
      <c r="M43" s="403">
        <f>SUM(M8+M12+M16+M20+M24+M28+M39)</f>
        <v>0</v>
      </c>
    </row>
    <row r="44" spans="1:13" s="2" customFormat="1" ht="15.75" thickBot="1">
      <c r="A44" s="237" t="s">
        <v>68</v>
      </c>
      <c r="B44" s="150">
        <f>B42-B43</f>
        <v>778192</v>
      </c>
      <c r="C44" s="150">
        <f aca="true" t="shared" si="14" ref="C44:K44">C42-C43</f>
        <v>161762</v>
      </c>
      <c r="D44" s="150">
        <f t="shared" si="14"/>
        <v>745116</v>
      </c>
      <c r="E44" s="150">
        <f t="shared" si="14"/>
        <v>0</v>
      </c>
      <c r="F44" s="150">
        <f t="shared" si="14"/>
        <v>0</v>
      </c>
      <c r="G44" s="150">
        <f t="shared" si="14"/>
        <v>0</v>
      </c>
      <c r="H44" s="150">
        <f t="shared" si="14"/>
        <v>151122</v>
      </c>
      <c r="I44" s="150">
        <f t="shared" si="14"/>
        <v>16990</v>
      </c>
      <c r="J44" s="150">
        <f t="shared" si="14"/>
        <v>0</v>
      </c>
      <c r="K44" s="150">
        <f t="shared" si="14"/>
        <v>1853182</v>
      </c>
      <c r="L44" s="238">
        <f>L40-L43</f>
        <v>110</v>
      </c>
      <c r="M44" s="240">
        <f>M40-M43</f>
        <v>17</v>
      </c>
    </row>
  </sheetData>
  <sheetProtection/>
  <mergeCells count="14">
    <mergeCell ref="H2:H3"/>
    <mergeCell ref="I2:I3"/>
    <mergeCell ref="J2:J3"/>
    <mergeCell ref="K1:K3"/>
    <mergeCell ref="A1:A3"/>
    <mergeCell ref="M1:M3"/>
    <mergeCell ref="L1:L3"/>
    <mergeCell ref="F2:G2"/>
    <mergeCell ref="B1:G1"/>
    <mergeCell ref="H1:J1"/>
    <mergeCell ref="B2:B3"/>
    <mergeCell ref="C2:C3"/>
    <mergeCell ref="D2:D3"/>
    <mergeCell ref="E2:E3"/>
  </mergeCells>
  <printOptions/>
  <pageMargins left="0.5118110236220472" right="0.15748031496062992" top="0.6692913385826772" bottom="0.2755905511811024" header="0.1968503937007874" footer="0.1968503937007874"/>
  <pageSetup horizontalDpi="600" verticalDpi="600" orientation="landscape" paperSize="9" scale="95" r:id="rId1"/>
  <headerFooter>
    <oddHeader>&amp;C&amp;"Book Antiqua,Félkövér"&amp;11Önkormányzati költségvetési szervek 
2019. évi főbb kiadásai jogcím-csoportonként&amp;R&amp;"Book Antiqua,Félkövér"&amp;11 9.  melléklet
ezer Ft</oddHeader>
    <oddFooter>&amp;C&amp;P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Eszter</dc:creator>
  <cp:keywords/>
  <dc:description/>
  <cp:lastModifiedBy>KPH</cp:lastModifiedBy>
  <cp:lastPrinted>2019-12-03T12:28:54Z</cp:lastPrinted>
  <dcterms:created xsi:type="dcterms:W3CDTF">2011-12-13T08:40:14Z</dcterms:created>
  <dcterms:modified xsi:type="dcterms:W3CDTF">2019-12-03T12:30:14Z</dcterms:modified>
  <cp:category/>
  <cp:version/>
  <cp:contentType/>
  <cp:contentStatus/>
</cp:coreProperties>
</file>