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\Bókaháza\2020. évi költségvetés\"/>
    </mc:Choice>
  </mc:AlternateContent>
  <bookViews>
    <workbookView xWindow="0" yWindow="0" windowWidth="17256" windowHeight="5772" tabRatio="500"/>
  </bookViews>
  <sheets>
    <sheet name="indoklás" sheetId="1" r:id="rId1"/>
    <sheet name="beruházások felújítások" sheetId="2" r:id="rId2"/>
    <sheet name="Munka2" sheetId="4" r:id="rId3"/>
  </sheets>
  <definedNames>
    <definedName name="_xlnm.Print_Area" localSheetId="1">'beruházások felújítások'!$A$1:$H$55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4" i="4"/>
  <c r="B1" i="4"/>
  <c r="H388" i="1"/>
  <c r="H365" i="1"/>
  <c r="H93" i="1"/>
  <c r="H133" i="1" l="1"/>
  <c r="H122" i="1"/>
  <c r="B13" i="4" s="1"/>
  <c r="H118" i="1"/>
  <c r="B12" i="4" s="1"/>
  <c r="H123" i="1"/>
  <c r="B15" i="4" l="1"/>
  <c r="H163" i="1"/>
  <c r="H162" i="1"/>
  <c r="H623" i="1" l="1"/>
  <c r="H218" i="1" l="1"/>
  <c r="H224" i="1" l="1"/>
  <c r="H223" i="1"/>
  <c r="D84" i="2"/>
  <c r="E84" i="2"/>
  <c r="D83" i="2"/>
  <c r="E83" i="2"/>
  <c r="E75" i="2"/>
  <c r="D75" i="2"/>
  <c r="E74" i="2"/>
  <c r="D68" i="2"/>
  <c r="C42" i="2"/>
  <c r="E42" i="2" s="1"/>
  <c r="E40" i="2"/>
  <c r="C24" i="2"/>
  <c r="E22" i="2"/>
  <c r="F647" i="1" l="1"/>
  <c r="H647" i="1"/>
  <c r="H265" i="1"/>
  <c r="F464" i="1"/>
  <c r="F465" i="1" s="1"/>
  <c r="H464" i="1"/>
  <c r="H460" i="1"/>
  <c r="H465" i="1" s="1"/>
  <c r="F460" i="1"/>
  <c r="F341" i="1" l="1"/>
  <c r="H341" i="1"/>
  <c r="F265" i="1"/>
  <c r="H204" i="1"/>
  <c r="H646" i="1" s="1"/>
  <c r="H208" i="1"/>
  <c r="H165" i="1"/>
  <c r="F112" i="1"/>
  <c r="F115" i="1" s="1"/>
  <c r="H112" i="1"/>
  <c r="H114" i="1" s="1"/>
  <c r="H115" i="1" s="1"/>
  <c r="D79" i="2" l="1"/>
  <c r="H580" i="1"/>
  <c r="F133" i="1" l="1"/>
  <c r="H124" i="1"/>
  <c r="H134" i="1" s="1"/>
  <c r="F643" i="1" l="1"/>
  <c r="H148" i="1"/>
  <c r="H149" i="1" s="1"/>
  <c r="F162" i="1" l="1"/>
  <c r="F307" i="1" l="1"/>
  <c r="F650" i="1"/>
  <c r="F6" i="1"/>
  <c r="F409" i="1" l="1"/>
  <c r="F186" i="1"/>
  <c r="F579" i="1"/>
  <c r="H551" i="1"/>
  <c r="H552" i="1" s="1"/>
  <c r="F551" i="1"/>
  <c r="F552" i="1" s="1"/>
  <c r="F148" i="1"/>
  <c r="F143" i="1"/>
  <c r="F204" i="1"/>
  <c r="F646" i="1" s="1"/>
  <c r="F208" i="1" l="1"/>
  <c r="F144" i="1"/>
  <c r="F149" i="1" s="1"/>
  <c r="F123" i="1"/>
  <c r="F124" i="1" s="1"/>
  <c r="F93" i="1"/>
  <c r="E96" i="2"/>
  <c r="E95" i="2"/>
  <c r="E94" i="2"/>
  <c r="E93" i="2"/>
  <c r="E92" i="2"/>
  <c r="E91" i="2"/>
  <c r="E90" i="2"/>
  <c r="E89" i="2"/>
  <c r="E88" i="2"/>
  <c r="E87" i="2"/>
  <c r="C86" i="2"/>
  <c r="E85" i="2"/>
  <c r="D82" i="2"/>
  <c r="E82" i="2" s="1"/>
  <c r="E81" i="2"/>
  <c r="E80" i="2"/>
  <c r="E79" i="2"/>
  <c r="C77" i="2"/>
  <c r="E77" i="2" s="1"/>
  <c r="E76" i="2"/>
  <c r="E73" i="2"/>
  <c r="D77" i="2"/>
  <c r="D72" i="2"/>
  <c r="C72" i="2"/>
  <c r="E71" i="2"/>
  <c r="E70" i="2"/>
  <c r="E69" i="2"/>
  <c r="E68" i="2"/>
  <c r="D67" i="2"/>
  <c r="C67" i="2"/>
  <c r="E66" i="2"/>
  <c r="E65" i="2"/>
  <c r="E64" i="2"/>
  <c r="E63" i="2"/>
  <c r="D62" i="2"/>
  <c r="C62" i="2"/>
  <c r="E61" i="2"/>
  <c r="E60" i="2"/>
  <c r="E59" i="2"/>
  <c r="E58" i="2"/>
  <c r="E53" i="2"/>
  <c r="C52" i="2"/>
  <c r="E52" i="2" s="1"/>
  <c r="E51" i="2"/>
  <c r="E50" i="2"/>
  <c r="E49" i="2"/>
  <c r="E48" i="2"/>
  <c r="C47" i="2"/>
  <c r="E47" i="2" s="1"/>
  <c r="E46" i="2"/>
  <c r="E45" i="2"/>
  <c r="E44" i="2"/>
  <c r="E43" i="2"/>
  <c r="E41" i="2"/>
  <c r="E39" i="2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4" i="2"/>
  <c r="E21" i="2"/>
  <c r="E20" i="2"/>
  <c r="C19" i="2"/>
  <c r="E19" i="2" s="1"/>
  <c r="E18" i="2"/>
  <c r="E17" i="2"/>
  <c r="E16" i="2"/>
  <c r="E15" i="2"/>
  <c r="C14" i="2"/>
  <c r="E14" i="2" s="1"/>
  <c r="E13" i="2"/>
  <c r="E12" i="2"/>
  <c r="E11" i="2"/>
  <c r="E10" i="2"/>
  <c r="C9" i="2"/>
  <c r="E8" i="2"/>
  <c r="E7" i="2"/>
  <c r="E6" i="2"/>
  <c r="E5" i="2"/>
  <c r="H651" i="1"/>
  <c r="F651" i="1"/>
  <c r="H649" i="1"/>
  <c r="F649" i="1"/>
  <c r="H645" i="1"/>
  <c r="F645" i="1"/>
  <c r="H643" i="1"/>
  <c r="F623" i="1"/>
  <c r="H614" i="1"/>
  <c r="F614" i="1"/>
  <c r="H609" i="1"/>
  <c r="F609" i="1"/>
  <c r="F584" i="1"/>
  <c r="H584" i="1"/>
  <c r="H579" i="1"/>
  <c r="H566" i="1"/>
  <c r="H567" i="1" s="1"/>
  <c r="F566" i="1"/>
  <c r="F567" i="1" s="1"/>
  <c r="H539" i="1"/>
  <c r="F539" i="1"/>
  <c r="H535" i="1"/>
  <c r="F535" i="1"/>
  <c r="H521" i="1"/>
  <c r="F521" i="1"/>
  <c r="H505" i="1"/>
  <c r="H509" i="1" s="1"/>
  <c r="F505" i="1"/>
  <c r="F509" i="1" s="1"/>
  <c r="H488" i="1"/>
  <c r="H497" i="1" s="1"/>
  <c r="F488" i="1"/>
  <c r="H487" i="1"/>
  <c r="F487" i="1"/>
  <c r="H476" i="1"/>
  <c r="F476" i="1"/>
  <c r="H449" i="1"/>
  <c r="F449" i="1"/>
  <c r="H436" i="1"/>
  <c r="H437" i="1" s="1"/>
  <c r="F436" i="1"/>
  <c r="F437" i="1" s="1"/>
  <c r="H425" i="1"/>
  <c r="H426" i="1" s="1"/>
  <c r="F425" i="1"/>
  <c r="F426" i="1" s="1"/>
  <c r="H409" i="1"/>
  <c r="H415" i="1" s="1"/>
  <c r="F410" i="1"/>
  <c r="H389" i="1"/>
  <c r="F388" i="1"/>
  <c r="H369" i="1"/>
  <c r="F369" i="1"/>
  <c r="F365" i="1"/>
  <c r="H326" i="1"/>
  <c r="F326" i="1"/>
  <c r="H311" i="1"/>
  <c r="F311" i="1"/>
  <c r="H307" i="1"/>
  <c r="H294" i="1"/>
  <c r="F294" i="1"/>
  <c r="H290" i="1"/>
  <c r="F290" i="1"/>
  <c r="H277" i="1"/>
  <c r="H278" i="1" s="1"/>
  <c r="F277" i="1"/>
  <c r="F278" i="1" s="1"/>
  <c r="H253" i="1"/>
  <c r="F253" i="1"/>
  <c r="F227" i="1"/>
  <c r="H227" i="1"/>
  <c r="F223" i="1"/>
  <c r="H203" i="1"/>
  <c r="F203" i="1"/>
  <c r="H186" i="1"/>
  <c r="H179" i="1"/>
  <c r="F179" i="1"/>
  <c r="H166" i="1"/>
  <c r="F166" i="1"/>
  <c r="H102" i="1"/>
  <c r="F102" i="1"/>
  <c r="H80" i="1"/>
  <c r="F80" i="1"/>
  <c r="H76" i="1"/>
  <c r="F76" i="1"/>
  <c r="H6" i="1"/>
  <c r="H20" i="1" s="1"/>
  <c r="H66" i="1" s="1"/>
  <c r="H653" i="1" s="1"/>
  <c r="F20" i="1"/>
  <c r="F66" i="1" s="1"/>
  <c r="F653" i="1" s="1"/>
  <c r="E67" i="2" l="1"/>
  <c r="H640" i="1"/>
  <c r="H254" i="1"/>
  <c r="E62" i="2"/>
  <c r="C54" i="2"/>
  <c r="E54" i="2" s="1"/>
  <c r="E72" i="2"/>
  <c r="F638" i="1"/>
  <c r="H639" i="1"/>
  <c r="H638" i="1"/>
  <c r="H641" i="1"/>
  <c r="C35" i="2"/>
  <c r="E35" i="2" s="1"/>
  <c r="F209" i="1"/>
  <c r="H632" i="1"/>
  <c r="H642" i="1"/>
  <c r="F641" i="1"/>
  <c r="F639" i="1"/>
  <c r="F640" i="1"/>
  <c r="F134" i="1"/>
  <c r="F610" i="1"/>
  <c r="F615" i="1" s="1"/>
  <c r="F389" i="1"/>
  <c r="F648" i="1"/>
  <c r="D78" i="2"/>
  <c r="H540" i="1"/>
  <c r="H295" i="1"/>
  <c r="H370" i="1"/>
  <c r="F180" i="1"/>
  <c r="F187" i="1" s="1"/>
  <c r="F295" i="1"/>
  <c r="F370" i="1"/>
  <c r="H410" i="1"/>
  <c r="H94" i="1"/>
  <c r="H103" i="1" s="1"/>
  <c r="H180" i="1"/>
  <c r="H187" i="1" s="1"/>
  <c r="H209" i="1"/>
  <c r="F254" i="1"/>
  <c r="F267" i="1" s="1"/>
  <c r="F345" i="1"/>
  <c r="F497" i="1"/>
  <c r="H648" i="1"/>
  <c r="F540" i="1"/>
  <c r="H327" i="1"/>
  <c r="H345" i="1" s="1"/>
  <c r="F94" i="1"/>
  <c r="F103" i="1" s="1"/>
  <c r="F632" i="1"/>
  <c r="F642" i="1"/>
  <c r="H610" i="1"/>
  <c r="H615" i="1" s="1"/>
  <c r="F415" i="1"/>
  <c r="E9" i="2"/>
  <c r="C78" i="2"/>
  <c r="D86" i="2"/>
  <c r="C97" i="2"/>
  <c r="D97" i="2" l="1"/>
  <c r="E97" i="2" s="1"/>
  <c r="E86" i="2"/>
  <c r="E78" i="2"/>
  <c r="H644" i="1"/>
  <c r="F644" i="1"/>
  <c r="F652" i="1" s="1"/>
  <c r="H267" i="1"/>
  <c r="H650" i="1"/>
  <c r="H652" i="1" l="1"/>
</calcChain>
</file>

<file path=xl/sharedStrings.xml><?xml version="1.0" encoding="utf-8"?>
<sst xmlns="http://schemas.openxmlformats.org/spreadsheetml/2006/main" count="700" uniqueCount="306">
  <si>
    <t>8. melléklet</t>
  </si>
  <si>
    <t>Megnevezés</t>
  </si>
  <si>
    <t>2019. év várható tejlesítés</t>
  </si>
  <si>
    <t>2020. évi terv</t>
  </si>
  <si>
    <t>Normatív állami hozzájárulás</t>
  </si>
  <si>
    <t>Települési önkormányzatok működésének támogatása</t>
  </si>
  <si>
    <t>Településképi arculati kézikönyv</t>
  </si>
  <si>
    <t>Egyéb önkormányzati feladatok támogatása</t>
  </si>
  <si>
    <t>Lakott külterülettel kapcsolatos feladatok</t>
  </si>
  <si>
    <t>Áthúzódó bérkompenzáció</t>
  </si>
  <si>
    <t>Települési önkorm.műk.tám.kiegészítés</t>
  </si>
  <si>
    <t>Üdülőhelyi feladatok</t>
  </si>
  <si>
    <t>Polgármesteri illetmény támogatás</t>
  </si>
  <si>
    <t>Könyvtári, közművelődési feladatok</t>
  </si>
  <si>
    <t>Települési önkorm. szoc.feladatainak egyéb tám.</t>
  </si>
  <si>
    <t>Szociális étkeztetés</t>
  </si>
  <si>
    <t>Falugondnoki szolgáltatás</t>
  </si>
  <si>
    <t>Rászoruló gyermekek szünidei étkeztetésének tám.</t>
  </si>
  <si>
    <t>Állami hozzájárulások összesen:</t>
  </si>
  <si>
    <t>Működési és kiegészítő támogatások</t>
  </si>
  <si>
    <t>Felhalmozási célú önkormányzati támogatások</t>
  </si>
  <si>
    <t>ÁHT-n belüli megelőlegezések</t>
  </si>
  <si>
    <t>Egyéb működési támogatás központi kezelésű ei.</t>
  </si>
  <si>
    <t>Egyéb működési célú tám. elk.áll.alapoktól</t>
  </si>
  <si>
    <t>közmunkaprogram támogatás</t>
  </si>
  <si>
    <t>Egyéb fejezeti kezelésű működési célú támog.</t>
  </si>
  <si>
    <t>Kulturális alapellátás (pályázati),EFOP</t>
  </si>
  <si>
    <t>Egyéb fejezeti kezelésű felhalmozási célú tám.</t>
  </si>
  <si>
    <t>Egyéb felhalmozási célú tám. elk.áll.pénzalap</t>
  </si>
  <si>
    <t>Termőföld bérbeadásából származó jöv.ut. SZJA</t>
  </si>
  <si>
    <t>Vagyoni típusú adók</t>
  </si>
  <si>
    <t>magánszemélyek kommunális adója</t>
  </si>
  <si>
    <t>Iparűzési adó</t>
  </si>
  <si>
    <t>Gépjárműadók</t>
  </si>
  <si>
    <t>helyi önkormányzatot megillető rész</t>
  </si>
  <si>
    <t>Egyéb áruhasználati és szolgáltatási adók</t>
  </si>
  <si>
    <t>idegenforgalmi adó</t>
  </si>
  <si>
    <t>Egyéb közhatalmi bevételek</t>
  </si>
  <si>
    <t>talajterhelési díj</t>
  </si>
  <si>
    <t>Készletértékesítés ellenértéke</t>
  </si>
  <si>
    <t>közmunka</t>
  </si>
  <si>
    <t>Szolgáltatások ellenértéke</t>
  </si>
  <si>
    <t>bérbeadásból származó bevétel</t>
  </si>
  <si>
    <t>Közvetített szolgáltatások</t>
  </si>
  <si>
    <t>Tulajdonosi bevételek</t>
  </si>
  <si>
    <t>Kamatbevételek</t>
  </si>
  <si>
    <t>Egyéb működési bevételek</t>
  </si>
  <si>
    <t>kártérítés,költségek visszatérítései</t>
  </si>
  <si>
    <t>Ingatlanok értékesítése</t>
  </si>
  <si>
    <t>Egyéb tárgyi eszközök értékesítése</t>
  </si>
  <si>
    <t>Működési célú kölcsönök megtérülése</t>
  </si>
  <si>
    <t>lakossági szoc.kölcsönök</t>
  </si>
  <si>
    <t>Felhalmozási célú kölcsönök megtérülése</t>
  </si>
  <si>
    <t>lakossági kölcsönök</t>
  </si>
  <si>
    <t>Betét lekötés felszabadítás</t>
  </si>
  <si>
    <t>Előző évi pénzmaradvány igénybevétele</t>
  </si>
  <si>
    <t>Bevételek mindösszesen:</t>
  </si>
  <si>
    <t xml:space="preserve">041232 Start-munka program </t>
  </si>
  <si>
    <t>Törvény szerinti illetmények, munkabérek</t>
  </si>
  <si>
    <t>Foglalkoztatottak egyéb személyi juttatásai</t>
  </si>
  <si>
    <t>Személyi juttatások összesen:</t>
  </si>
  <si>
    <t>Szociális hozzájárulási adó</t>
  </si>
  <si>
    <t>Táppénz hozzájárulás</t>
  </si>
  <si>
    <t>Munkaadót terhelő járulékok:</t>
  </si>
  <si>
    <t>Üzemeltetési anyagok beszerzése</t>
  </si>
  <si>
    <t>munkaruha,  eszközök,benzin</t>
  </si>
  <si>
    <t>Karbantartási , kisjavítási szolgáltatások</t>
  </si>
  <si>
    <t>szakmai, egyéb</t>
  </si>
  <si>
    <t>Egyéb szolgáltatások</t>
  </si>
  <si>
    <t>Működési célú előzetesen felszám. ÁFA</t>
  </si>
  <si>
    <t>beszerzések, szolg. felszám.forg.adója bázis</t>
  </si>
  <si>
    <t>Dologi és egyéb folyó kiadások összesen:</t>
  </si>
  <si>
    <t>Működési kiadások összesen:</t>
  </si>
  <si>
    <t>Ingatlanok felújítása</t>
  </si>
  <si>
    <t>Felújítási célú előzetesen felszámított ÁFA</t>
  </si>
  <si>
    <t>Egyéb tárgyi eszközök beszerzése, létesítése</t>
  </si>
  <si>
    <t>Beruházási célú előzetesen felszámított ÁFA</t>
  </si>
  <si>
    <t>Felhalmozási kiadások összesen:</t>
  </si>
  <si>
    <t>Kiadások összesen:</t>
  </si>
  <si>
    <t>107055 Falugondnoki szolgáltatás</t>
  </si>
  <si>
    <t>Ruházati költségtérítés</t>
  </si>
  <si>
    <t>Munkáltatót terhelő SZJA</t>
  </si>
  <si>
    <t>üzemanyag</t>
  </si>
  <si>
    <t>Informatikai szolgáltatások</t>
  </si>
  <si>
    <t>Szakmai tevékenységet segítő szolgáltatások</t>
  </si>
  <si>
    <t>biztosítás</t>
  </si>
  <si>
    <t>Működési célú előzetesen felszámított ÁFA</t>
  </si>
  <si>
    <t>beszerzések, szolg. felszám. forg.adója bázis</t>
  </si>
  <si>
    <t>Egyéb tárgyi eszközök beszerzése,létesítése</t>
  </si>
  <si>
    <t>Falugondnoki autó beszerzése pályázatból</t>
  </si>
  <si>
    <t>Kiadások mindösszesen:</t>
  </si>
  <si>
    <t>045160 Közutak, hidak, alagutak üzemeltetése, fenntartása</t>
  </si>
  <si>
    <t>Karbantartási,kisjavítási szolgáltatások</t>
  </si>
  <si>
    <t>Kossuth u.járda pályázati támogatásból</t>
  </si>
  <si>
    <t>Újfalusi patak hídjának felújítása</t>
  </si>
  <si>
    <t>011130 Önkormányzatok és önkormányzati hivatalok jogalkotó és általános igazgatási tevékenysége</t>
  </si>
  <si>
    <t>Választott tisztségviselők juttatásai</t>
  </si>
  <si>
    <t>polgármester 12 hó*</t>
  </si>
  <si>
    <t>alpolgármester,képviselők 12 hó*</t>
  </si>
  <si>
    <t>cafetéria</t>
  </si>
  <si>
    <t xml:space="preserve">Bér 17,5 %-a </t>
  </si>
  <si>
    <t>Szakmai anyagok beszerzése</t>
  </si>
  <si>
    <t>Irodaszer,nyomtatvány</t>
  </si>
  <si>
    <t xml:space="preserve">tisztítószer, kisértékű eszközök, egyéb anyag </t>
  </si>
  <si>
    <t>Informatikai szolgáltatások igénybevétele</t>
  </si>
  <si>
    <t xml:space="preserve">telefondíj </t>
  </si>
  <si>
    <t>Egyéb kommunikációs szolgáltatások</t>
  </si>
  <si>
    <t>kiadványok, információ hordozók</t>
  </si>
  <si>
    <t>Közüzemi díjak</t>
  </si>
  <si>
    <t>áram, gáz, víz, szennyvíz</t>
  </si>
  <si>
    <t>Bérleti és lízing díjak</t>
  </si>
  <si>
    <t>CKÖ iroda bérleti díjak</t>
  </si>
  <si>
    <t>eszközök, rendszer karbantartások</t>
  </si>
  <si>
    <t>postaktg.</t>
  </si>
  <si>
    <t>biztosítási díjak, tagdíjak,banki szolgáltatási díjak</t>
  </si>
  <si>
    <t>Kiküldetések kiadásai</t>
  </si>
  <si>
    <t>pm.költségtérítés</t>
  </si>
  <si>
    <t>Reklám és propaganda kiadások</t>
  </si>
  <si>
    <t>hirdetési díjak</t>
  </si>
  <si>
    <t xml:space="preserve">beszerzések, szolg. felszám.forg.a. </t>
  </si>
  <si>
    <t>Egyéb dologi kiadások</t>
  </si>
  <si>
    <t>Dologi és folyó kiadások összesen:</t>
  </si>
  <si>
    <t>Működési tartalékok</t>
  </si>
  <si>
    <t>Felhalmozási tartalék</t>
  </si>
  <si>
    <t>018010 Önkormányzatok elszámolásai a központi költségvetéssel</t>
  </si>
  <si>
    <t>Elvonások és befizetések</t>
  </si>
  <si>
    <t>áht-n belüli megelőlegezés, előző évi elszámolás</t>
  </si>
  <si>
    <t>047410 Ár- és belvízvédelemmel összefüggő tevékenységek</t>
  </si>
  <si>
    <t xml:space="preserve">Egyéb szolgáltatások </t>
  </si>
  <si>
    <t xml:space="preserve">beszerzések, szolg. felszám.forg.adója  </t>
  </si>
  <si>
    <t>066020 Város-, községgazdálkodási  egyéb szolgáltatások</t>
  </si>
  <si>
    <t>diákmunka</t>
  </si>
  <si>
    <t xml:space="preserve">kaszálásokhoz </t>
  </si>
  <si>
    <t xml:space="preserve">berendezések karbantartása szükség szerint </t>
  </si>
  <si>
    <t>biztosítás, egyéb (lomtalanítás)</t>
  </si>
  <si>
    <t>beszerz., szolg. felszám.forg.adója bázis</t>
  </si>
  <si>
    <t>Immateriális javak beszerzése</t>
  </si>
  <si>
    <t>településképi arculati kézikönyv</t>
  </si>
  <si>
    <t>Ingatlanok beszerzése, létesítése</t>
  </si>
  <si>
    <t>Tájház pályázati önrész</t>
  </si>
  <si>
    <t>Településfejlesztési pályázati önrész</t>
  </si>
  <si>
    <t>Egyéb tárgyi eszközök felújítása</t>
  </si>
  <si>
    <t>Működési célú támogatások non-profit szerveknek</t>
  </si>
  <si>
    <t>Civil szervezetek támogatása</t>
  </si>
  <si>
    <t>Egyéb</t>
  </si>
  <si>
    <t>013320 Köztemető-fenntartás és - működtetés</t>
  </si>
  <si>
    <t>áramdíj, bázis</t>
  </si>
  <si>
    <t>Karbantartási, kisjavítási szolgáltatások</t>
  </si>
  <si>
    <t xml:space="preserve">bázis </t>
  </si>
  <si>
    <t>bázis</t>
  </si>
  <si>
    <t>064010 Közvilágítás</t>
  </si>
  <si>
    <t>áramdíj</t>
  </si>
  <si>
    <t>Bérleti és lízingdíjak</t>
  </si>
  <si>
    <t>Vásárolt termékek és szolgáltatások ÁFA-ja</t>
  </si>
  <si>
    <t xml:space="preserve">beszerz., szolg. felszám.forg.adója </t>
  </si>
  <si>
    <t>072111 Háziorvosi alapellátás</t>
  </si>
  <si>
    <t xml:space="preserve">tisztítószer,karbantart.-,egyéb any.   </t>
  </si>
  <si>
    <t>Működési kiadások mindösszesen:</t>
  </si>
  <si>
    <t>072112 Háziorvosi ügyeleti ellátás</t>
  </si>
  <si>
    <t xml:space="preserve">ügyeleti díj </t>
  </si>
  <si>
    <t>072312 Fogorvosi ügyeleti ellátás</t>
  </si>
  <si>
    <t>107051 Szociális étkeztetés</t>
  </si>
  <si>
    <t>Vásárolt élelmezés</t>
  </si>
  <si>
    <t>081045 Szabadidősport-tevékenység támogatása</t>
  </si>
  <si>
    <t>Sportpark pályázat</t>
  </si>
  <si>
    <t>106020 Lakásfenntartással, lakhatással összefüggő ellátások</t>
  </si>
  <si>
    <t>Lakhatással kapcsolatos ellátások</t>
  </si>
  <si>
    <t>Lakásvásárlás támogatás</t>
  </si>
  <si>
    <t>107060 Egyéb szociális pénzbeli ellátások, támogatások</t>
  </si>
  <si>
    <t>szoc.tűzifa, téli rezsicsökkentés</t>
  </si>
  <si>
    <t>Egyéb nem intézményi ellátások</t>
  </si>
  <si>
    <t>Önkormányzat rendeletében megáll.juttatás</t>
  </si>
  <si>
    <t>Települési támogatás</t>
  </si>
  <si>
    <t xml:space="preserve">Önkormányzat saját hat. adott más ellátás </t>
  </si>
  <si>
    <t>Köztemetés</t>
  </si>
  <si>
    <t>Működési c. kölcsön nyújtása háztartásnak</t>
  </si>
  <si>
    <t>Felhalmozási c. kölcsön nyújtása háztartásnak</t>
  </si>
  <si>
    <t>104051 Gyermekvédelmi pénzbeli és természetbeni ellátások</t>
  </si>
  <si>
    <t>Gyermekvédelmi ellátások</t>
  </si>
  <si>
    <t>Pénzbeli és term. Gyvt. (utalvány)</t>
  </si>
  <si>
    <t>104037 Intézményen kívüli gyermekétkeztetés</t>
  </si>
  <si>
    <t>szünidei gyermekétkeztetés</t>
  </si>
  <si>
    <t>052080 Szennyvízcsatorna építése, fenntartása, üzemeltetése</t>
  </si>
  <si>
    <t xml:space="preserve">szennyvizhálózat felújítás bázis </t>
  </si>
  <si>
    <t>051040 Nem veszélyes hulladék kezelése, ártalmatlanítása</t>
  </si>
  <si>
    <t>ZALAISPA használati díj</t>
  </si>
  <si>
    <t>beszerzések,szolgáltatások forg.adója</t>
  </si>
  <si>
    <t>082092 Közművelődés-hagyományos közösségi kulturális értékek gondozása</t>
  </si>
  <si>
    <t>Egyéb jogviszonyban nem saját dolgozó</t>
  </si>
  <si>
    <t xml:space="preserve">Irodaszer,nyomtatvány,stb.  </t>
  </si>
  <si>
    <t>tisztítószer,kisértékű eszközök, egyéb any.</t>
  </si>
  <si>
    <t>telefondíj</t>
  </si>
  <si>
    <t>Reklám- és propaganda kiadások</t>
  </si>
  <si>
    <t xml:space="preserve">beszerzések, szolg. felszám.forg.adója </t>
  </si>
  <si>
    <t>Intézményi Társulásnak és Közös Önkormányzati Hivatalnak átadott</t>
  </si>
  <si>
    <t xml:space="preserve">Támogatásértékű működési kiadás helyi önk. </t>
  </si>
  <si>
    <t>Intézményi Társulás</t>
  </si>
  <si>
    <t>Közös Önkormányzati Hivatal</t>
  </si>
  <si>
    <t>Kistérségi Társulás (házi gondozás)</t>
  </si>
  <si>
    <t>Társadalom,szoc.pol.,egyéb juttatások</t>
  </si>
  <si>
    <t>Működési célú egyéb támogatások</t>
  </si>
  <si>
    <t>Immateriális javak összesen:</t>
  </si>
  <si>
    <t>Felújítási kiadások összesen:</t>
  </si>
  <si>
    <t>Beruházási kiadások összesen:</t>
  </si>
  <si>
    <t xml:space="preserve">Kölcsönök nyújtása </t>
  </si>
  <si>
    <t xml:space="preserve">Beruházások és felújítások </t>
  </si>
  <si>
    <t>3. melléklet</t>
  </si>
  <si>
    <t>Rovat megnevezése</t>
  </si>
  <si>
    <t>Rovat-szám</t>
  </si>
  <si>
    <t>ÖNKORMÁNYZATI ELŐIRÁNYZATOK</t>
  </si>
  <si>
    <t>MINDÖSSZESEN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</si>
  <si>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</si>
  <si>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</si>
  <si>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</si>
  <si>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</si>
  <si>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</si>
  <si>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</si>
  <si>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</si>
  <si>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</si>
  <si>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</si>
  <si>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</si>
  <si>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</si>
  <si>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</si>
  <si>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</si>
  <si>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</si>
  <si>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</si>
  <si>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</si>
  <si>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</si>
  <si>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</si>
  <si>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</si>
  <si>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</si>
  <si>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</si>
  <si>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</si>
  <si>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</si>
  <si>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</si>
  <si>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</si>
  <si>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</si>
  <si>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gépbérlet díja</t>
  </si>
  <si>
    <t>042120-Mezőgazdaásig támogatások</t>
  </si>
  <si>
    <t>Szakmai tevékenységet segítő szolgáltatás</t>
  </si>
  <si>
    <t>Ingatlanok beszerzése, létesítése kiadásai</t>
  </si>
  <si>
    <t>Felhalmozási kiadások összesen</t>
  </si>
  <si>
    <t>Kiadások minösszesen:</t>
  </si>
  <si>
    <t>062020 - Településfejlesztési projektek és támogatásuk</t>
  </si>
  <si>
    <t>063080 - Vízellátással kapcsolatos közmű építése, fenntartása, üzemeletetése</t>
  </si>
  <si>
    <t>Dolgoi és egyéb folyó kiadások összesen:</t>
  </si>
  <si>
    <t>Ingormatikai szolgáltatások igénybevétele</t>
  </si>
  <si>
    <t>internetdíj</t>
  </si>
  <si>
    <t>Egyéb külső személyi juttatás</t>
  </si>
  <si>
    <t>Egyéb jogviszonyban nem saját foglalkoztatott</t>
  </si>
  <si>
    <t>bér 8,75%-a</t>
  </si>
  <si>
    <t>bér 17,5%-a</t>
  </si>
  <si>
    <t>bér 17,5 %-a</t>
  </si>
  <si>
    <t>Más jogviszonyban nem saját foglalkoztatott</t>
  </si>
  <si>
    <t>(Érdekeltség növelő pályázt)</t>
  </si>
  <si>
    <t>(Magyar Falu Program)</t>
  </si>
  <si>
    <t>Nyugdíjazott jegyző jutalma és szabads. megvált.</t>
  </si>
  <si>
    <t>Falubusz beszerzés (Magyar Falu Program)</t>
  </si>
  <si>
    <t xml:space="preserve">Vis maior </t>
  </si>
  <si>
    <t>IKSZT festés (Érdekeltség növelő pályázat)</t>
  </si>
  <si>
    <t>érdekeltség növelő pály., vis maior</t>
  </si>
  <si>
    <t>közfogi felhalmozási tám., efop</t>
  </si>
  <si>
    <t>Személyi juttatások összesen</t>
  </si>
  <si>
    <t>Béren kívüli juttatás</t>
  </si>
  <si>
    <t>Felújíátsi célú ÁFA</t>
  </si>
  <si>
    <t>Informatikai tárgyi eszköz</t>
  </si>
  <si>
    <t xml:space="preserve"> Vis maior+önrész (Felső patak)</t>
  </si>
  <si>
    <t>Beruházási célú ÁFA</t>
  </si>
  <si>
    <t xml:space="preserve">pótkocsi </t>
  </si>
  <si>
    <t>kaszálásokhoz, parkosítás</t>
  </si>
  <si>
    <t>festés</t>
  </si>
  <si>
    <t>Ingatlanok felújítás</t>
  </si>
  <si>
    <t>Felhalmozási célú ÁFA</t>
  </si>
  <si>
    <t>Felhaaalmosái kiaadások összesen:</t>
  </si>
  <si>
    <t>efop pályázat rendezvényei</t>
  </si>
  <si>
    <t>fűkasza beszerzés</t>
  </si>
  <si>
    <t>önkormányzati épület</t>
  </si>
  <si>
    <t>Önkormányzati épület (Start munka keretében)</t>
  </si>
  <si>
    <t>fűkasza beszerzés (Start)</t>
  </si>
  <si>
    <t>tablet</t>
  </si>
  <si>
    <t>pótkocsi beszerzés</t>
  </si>
  <si>
    <t>kerítésjavítás temtőnél</t>
  </si>
  <si>
    <t>Sportparknak alap készítés</t>
  </si>
  <si>
    <t>kaszálás</t>
  </si>
  <si>
    <t>Efop egészségcsomag</t>
  </si>
  <si>
    <t>Kistérségi Társulás (belső ellenőrzés+tagdíj)</t>
  </si>
  <si>
    <t>Kovács Katalin megbízási díja</t>
  </si>
  <si>
    <t>Védőnői Szolgálat</t>
  </si>
  <si>
    <t>sportpark alap készítés</t>
  </si>
  <si>
    <t>kerítésjavítás, urnafal felújítás</t>
  </si>
  <si>
    <t>Bókaháza Község Önkormányzatának 2020. évi költségvetése</t>
  </si>
  <si>
    <t>Önkormányzat 2020. évi költségvetése</t>
  </si>
  <si>
    <t>K312</t>
  </si>
  <si>
    <t>K333</t>
  </si>
  <si>
    <t>K334</t>
  </si>
  <si>
    <t>K337</t>
  </si>
  <si>
    <t>K351</t>
  </si>
  <si>
    <t>K355</t>
  </si>
  <si>
    <t>K342</t>
  </si>
  <si>
    <t>K336</t>
  </si>
  <si>
    <t>K321</t>
  </si>
  <si>
    <t>K311</t>
  </si>
  <si>
    <t>K322</t>
  </si>
  <si>
    <t>K331</t>
  </si>
  <si>
    <t>K341</t>
  </si>
  <si>
    <t>K332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</si>
</sst>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1" x14ac:knownFonts="1">
    <font>
      <sz val="11"/>
      <color rgb="FF000000"/>
      <name val="Calibri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4"/>
      <color rgb="FF000000"/>
      <name val="Bookman Old Style"/>
      <family val="1"/>
      <charset val="238"/>
    </font>
    <font>
      <b/>
      <i/>
      <sz val="14"/>
      <color rgb="FF000000"/>
      <name val="Bookman Old Style"/>
      <family val="1"/>
      <charset val="238"/>
    </font>
    <font>
      <b/>
      <sz val="10"/>
      <color rgb="FF00000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sz val="10"/>
      <color rgb="FF000000"/>
      <name val="Calibri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sz val="11"/>
      <color rgb="FF000000"/>
      <name val="Bookman Old Style"/>
      <family val="1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0" fontId="2" fillId="0" borderId="0"/>
  </cellStyleXfs>
  <cellXfs count="350">
    <xf numFmtId="0" fontId="0" fillId="0" borderId="0" xfId="0"/>
    <xf numFmtId="0" fontId="3" fillId="0" borderId="0" xfId="0" applyFont="1"/>
    <xf numFmtId="0" fontId="5" fillId="0" borderId="0" xfId="0" applyFont="1" applyBorder="1" applyAlignment="1"/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" fontId="0" fillId="0" borderId="0" xfId="0" applyNumberFormat="1"/>
    <xf numFmtId="0" fontId="4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12" fillId="0" borderId="1" xfId="0" applyFont="1" applyBorder="1"/>
    <xf numFmtId="3" fontId="11" fillId="0" borderId="1" xfId="0" applyNumberFormat="1" applyFont="1" applyBorder="1"/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2" fillId="0" borderId="0" xfId="0" applyFont="1"/>
    <xf numFmtId="0" fontId="10" fillId="0" borderId="1" xfId="0" applyFont="1" applyBorder="1"/>
    <xf numFmtId="0" fontId="15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165" fontId="1" fillId="0" borderId="0" xfId="1" applyNumberFormat="1"/>
    <xf numFmtId="0" fontId="5" fillId="0" borderId="33" xfId="0" applyFont="1" applyBorder="1" applyAlignment="1"/>
    <xf numFmtId="0" fontId="5" fillId="0" borderId="34" xfId="0" applyFont="1" applyBorder="1" applyAlignment="1"/>
    <xf numFmtId="0" fontId="0" fillId="0" borderId="0" xfId="0" applyBorder="1"/>
    <xf numFmtId="0" fontId="5" fillId="0" borderId="0" xfId="0" applyFont="1" applyBorder="1" applyAlignment="1">
      <alignment horizontal="left"/>
    </xf>
    <xf numFmtId="0" fontId="0" fillId="0" borderId="42" xfId="0" applyBorder="1"/>
    <xf numFmtId="0" fontId="0" fillId="0" borderId="45" xfId="0" applyBorder="1"/>
    <xf numFmtId="0" fontId="0" fillId="0" borderId="0" xfId="0" applyFill="1"/>
    <xf numFmtId="0" fontId="3" fillId="0" borderId="0" xfId="0" applyFont="1" applyFill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3" fontId="4" fillId="0" borderId="34" xfId="0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165" fontId="16" fillId="0" borderId="6" xfId="1" applyNumberFormat="1" applyFont="1" applyFill="1" applyBorder="1" applyAlignment="1">
      <alignment horizontal="center"/>
    </xf>
    <xf numFmtId="165" fontId="16" fillId="0" borderId="37" xfId="1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165" fontId="18" fillId="0" borderId="6" xfId="1" applyNumberFormat="1" applyFont="1" applyFill="1" applyBorder="1" applyAlignment="1">
      <alignment horizontal="center"/>
    </xf>
    <xf numFmtId="165" fontId="18" fillId="0" borderId="37" xfId="1" applyNumberFormat="1" applyFont="1" applyFill="1" applyBorder="1" applyAlignment="1">
      <alignment horizontal="center"/>
    </xf>
    <xf numFmtId="165" fontId="18" fillId="0" borderId="6" xfId="1" applyNumberFormat="1" applyFont="1" applyFill="1" applyBorder="1" applyAlignment="1">
      <alignment horizontal="right"/>
    </xf>
    <xf numFmtId="165" fontId="18" fillId="0" borderId="37" xfId="1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3" fontId="0" fillId="0" borderId="8" xfId="0" applyNumberForma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3" fontId="0" fillId="0" borderId="8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65" fontId="18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right"/>
    </xf>
    <xf numFmtId="3" fontId="0" fillId="0" borderId="11" xfId="0" applyNumberFormat="1" applyFont="1" applyFill="1" applyBorder="1" applyAlignment="1">
      <alignment horizontal="right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165" fontId="17" fillId="0" borderId="1" xfId="1" applyNumberFormat="1" applyFont="1" applyFill="1" applyBorder="1" applyAlignment="1"/>
    <xf numFmtId="165" fontId="17" fillId="0" borderId="5" xfId="1" applyNumberFormat="1" applyFont="1" applyFill="1" applyBorder="1" applyAlignment="1">
      <alignment horizontal="right" indent="1"/>
    </xf>
    <xf numFmtId="165" fontId="18" fillId="0" borderId="13" xfId="1" applyNumberFormat="1" applyFont="1" applyFill="1" applyBorder="1" applyAlignment="1">
      <alignment horizontal="right" indent="1"/>
    </xf>
    <xf numFmtId="165" fontId="18" fillId="0" borderId="39" xfId="1" applyNumberFormat="1" applyFont="1" applyFill="1" applyBorder="1" applyAlignment="1">
      <alignment horizontal="right" indent="1"/>
    </xf>
    <xf numFmtId="165" fontId="17" fillId="0" borderId="9" xfId="1" applyNumberFormat="1" applyFont="1" applyFill="1" applyBorder="1" applyAlignment="1">
      <alignment horizontal="right" indent="1"/>
    </xf>
    <xf numFmtId="165" fontId="17" fillId="0" borderId="1" xfId="1" applyNumberFormat="1" applyFont="1" applyFill="1" applyBorder="1" applyAlignment="1">
      <alignment horizontal="right" indent="1"/>
    </xf>
    <xf numFmtId="165" fontId="1" fillId="0" borderId="1" xfId="1" applyNumberFormat="1" applyFill="1" applyBorder="1" applyAlignment="1">
      <alignment horizontal="right" indent="1"/>
    </xf>
    <xf numFmtId="165" fontId="1" fillId="0" borderId="5" xfId="1" applyNumberFormat="1" applyFill="1" applyBorder="1" applyAlignment="1">
      <alignment horizontal="right" indent="1"/>
    </xf>
    <xf numFmtId="165" fontId="16" fillId="0" borderId="13" xfId="1" applyNumberFormat="1" applyFont="1" applyFill="1" applyBorder="1" applyAlignment="1">
      <alignment horizontal="right" indent="1"/>
    </xf>
    <xf numFmtId="165" fontId="16" fillId="0" borderId="7" xfId="1" applyNumberFormat="1" applyFont="1" applyFill="1" applyBorder="1" applyAlignment="1">
      <alignment horizontal="right" indent="1"/>
    </xf>
    <xf numFmtId="165" fontId="1" fillId="0" borderId="9" xfId="1" applyNumberFormat="1" applyFill="1" applyBorder="1" applyAlignment="1">
      <alignment horizontal="right" indent="1"/>
    </xf>
    <xf numFmtId="165" fontId="18" fillId="0" borderId="7" xfId="1" applyNumberFormat="1" applyFont="1" applyFill="1" applyBorder="1" applyAlignment="1">
      <alignment horizontal="right" indent="1"/>
    </xf>
    <xf numFmtId="0" fontId="4" fillId="0" borderId="18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165" fontId="18" fillId="0" borderId="38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/>
    <xf numFmtId="3" fontId="4" fillId="0" borderId="1" xfId="0" applyNumberFormat="1" applyFont="1" applyFill="1" applyBorder="1" applyAlignment="1"/>
    <xf numFmtId="0" fontId="3" fillId="0" borderId="1" xfId="0" applyFont="1" applyBorder="1" applyAlignment="1"/>
    <xf numFmtId="3" fontId="0" fillId="0" borderId="1" xfId="0" applyNumberFormat="1" applyFont="1" applyFill="1" applyBorder="1" applyAlignment="1"/>
    <xf numFmtId="0" fontId="4" fillId="0" borderId="1" xfId="0" applyFont="1" applyFill="1" applyBorder="1" applyAlignment="1"/>
    <xf numFmtId="3" fontId="0" fillId="0" borderId="1" xfId="0" applyNumberFormat="1" applyFill="1" applyBorder="1" applyAlignment="1"/>
    <xf numFmtId="0" fontId="0" fillId="0" borderId="8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3" fontId="4" fillId="0" borderId="8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3" fontId="4" fillId="0" borderId="1" xfId="0" applyNumberFormat="1" applyFont="1" applyFill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5" fillId="0" borderId="3" xfId="0" applyFont="1" applyBorder="1" applyAlignment="1"/>
    <xf numFmtId="3" fontId="4" fillId="0" borderId="2" xfId="0" applyNumberFormat="1" applyFont="1" applyFill="1" applyBorder="1" applyAlignment="1"/>
    <xf numFmtId="3" fontId="4" fillId="0" borderId="4" xfId="0" applyNumberFormat="1" applyFont="1" applyFill="1" applyBorder="1" applyAlignment="1"/>
    <xf numFmtId="0" fontId="3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3" fontId="4" fillId="0" borderId="5" xfId="0" applyNumberFormat="1" applyFont="1" applyFill="1" applyBorder="1" applyAlignment="1"/>
    <xf numFmtId="0" fontId="5" fillId="0" borderId="6" xfId="0" applyFont="1" applyBorder="1" applyAlignment="1"/>
    <xf numFmtId="3" fontId="4" fillId="0" borderId="7" xfId="0" applyNumberFormat="1" applyFont="1" applyFill="1" applyBorder="1" applyAlignment="1"/>
    <xf numFmtId="0" fontId="5" fillId="0" borderId="8" xfId="0" applyFont="1" applyBorder="1" applyAlignment="1"/>
    <xf numFmtId="0" fontId="0" fillId="0" borderId="1" xfId="0" applyFont="1" applyBorder="1" applyAlignment="1"/>
    <xf numFmtId="0" fontId="5" fillId="0" borderId="29" xfId="0" applyFont="1" applyBorder="1" applyAlignment="1"/>
    <xf numFmtId="0" fontId="5" fillId="0" borderId="11" xfId="0" applyFont="1" applyBorder="1" applyAlignment="1"/>
    <xf numFmtId="0" fontId="5" fillId="0" borderId="18" xfId="0" applyFont="1" applyBorder="1" applyAlignment="1"/>
    <xf numFmtId="3" fontId="4" fillId="0" borderId="19" xfId="0" applyNumberFormat="1" applyFont="1" applyFill="1" applyBorder="1" applyAlignment="1"/>
    <xf numFmtId="0" fontId="0" fillId="0" borderId="1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3" fontId="4" fillId="0" borderId="1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3" fontId="4" fillId="0" borderId="5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3" fontId="4" fillId="0" borderId="13" xfId="0" applyNumberFormat="1" applyFont="1" applyFill="1" applyBorder="1" applyAlignment="1">
      <alignment horizontal="right"/>
    </xf>
    <xf numFmtId="3" fontId="4" fillId="0" borderId="39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3" fontId="4" fillId="0" borderId="13" xfId="0" applyNumberFormat="1" applyFont="1" applyFill="1" applyBorder="1" applyAlignment="1"/>
    <xf numFmtId="3" fontId="4" fillId="0" borderId="26" xfId="0" applyNumberFormat="1" applyFont="1" applyFill="1" applyBorder="1" applyAlignment="1"/>
    <xf numFmtId="3" fontId="4" fillId="0" borderId="39" xfId="0" applyNumberFormat="1" applyFont="1" applyFill="1" applyBorder="1" applyAlignment="1"/>
    <xf numFmtId="0" fontId="5" fillId="0" borderId="9" xfId="0" applyFont="1" applyBorder="1" applyAlignment="1">
      <alignment vertical="center"/>
    </xf>
    <xf numFmtId="3" fontId="0" fillId="0" borderId="14" xfId="0" applyNumberFormat="1" applyFont="1" applyFill="1" applyBorder="1" applyAlignment="1"/>
    <xf numFmtId="3" fontId="0" fillId="0" borderId="4" xfId="0" applyNumberFormat="1" applyFont="1" applyFill="1" applyBorder="1" applyAlignment="1"/>
    <xf numFmtId="3" fontId="0" fillId="0" borderId="8" xfId="0" applyNumberFormat="1" applyFont="1" applyFill="1" applyBorder="1" applyAlignment="1">
      <alignment horizontal="center"/>
    </xf>
    <xf numFmtId="3" fontId="0" fillId="0" borderId="11" xfId="0" applyNumberFormat="1" applyFont="1" applyFill="1" applyBorder="1" applyAlignment="1">
      <alignment horizontal="center"/>
    </xf>
    <xf numFmtId="0" fontId="5" fillId="0" borderId="16" xfId="0" applyFont="1" applyBorder="1" applyAlignment="1"/>
    <xf numFmtId="3" fontId="4" fillId="0" borderId="37" xfId="0" applyNumberFormat="1" applyFont="1" applyFill="1" applyBorder="1" applyAlignment="1"/>
    <xf numFmtId="0" fontId="5" fillId="0" borderId="12" xfId="0" applyFont="1" applyBorder="1" applyAlignment="1">
      <alignment horizontal="left"/>
    </xf>
    <xf numFmtId="0" fontId="5" fillId="0" borderId="9" xfId="0" applyFont="1" applyBorder="1" applyAlignment="1"/>
    <xf numFmtId="0" fontId="0" fillId="0" borderId="5" xfId="0" applyFont="1" applyBorder="1" applyAlignment="1"/>
    <xf numFmtId="0" fontId="5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3" fillId="0" borderId="0" xfId="0" applyFont="1" applyBorder="1" applyAlignment="1"/>
    <xf numFmtId="3" fontId="0" fillId="0" borderId="14" xfId="0" applyNumberFormat="1" applyFill="1" applyBorder="1" applyAlignment="1"/>
    <xf numFmtId="3" fontId="4" fillId="0" borderId="15" xfId="0" applyNumberFormat="1" applyFont="1" applyFill="1" applyBorder="1" applyAlignment="1">
      <alignment horizontal="right"/>
    </xf>
    <xf numFmtId="0" fontId="5" fillId="0" borderId="43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3" fontId="4" fillId="0" borderId="43" xfId="0" applyNumberFormat="1" applyFont="1" applyFill="1" applyBorder="1" applyAlignment="1">
      <alignment horizontal="right"/>
    </xf>
    <xf numFmtId="3" fontId="4" fillId="0" borderId="21" xfId="0" applyNumberFormat="1" applyFont="1" applyFill="1" applyBorder="1" applyAlignment="1">
      <alignment horizontal="right"/>
    </xf>
    <xf numFmtId="3" fontId="4" fillId="0" borderId="43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/>
    <xf numFmtId="3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/>
    <xf numFmtId="0" fontId="3" fillId="0" borderId="11" xfId="0" applyFont="1" applyBorder="1" applyAlignment="1"/>
    <xf numFmtId="3" fontId="0" fillId="0" borderId="1" xfId="0" applyNumberFormat="1" applyFont="1" applyFill="1" applyBorder="1" applyAlignment="1">
      <alignment horizontal="right"/>
    </xf>
    <xf numFmtId="3" fontId="4" fillId="0" borderId="15" xfId="0" applyNumberFormat="1" applyFont="1" applyFill="1" applyBorder="1" applyAlignment="1"/>
    <xf numFmtId="0" fontId="4" fillId="0" borderId="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Fill="1" applyBorder="1" applyAlignment="1">
      <alignment horizontal="right"/>
    </xf>
    <xf numFmtId="3" fontId="4" fillId="0" borderId="31" xfId="0" applyNumberFormat="1" applyFont="1" applyFill="1" applyBorder="1" applyAlignment="1"/>
    <xf numFmtId="3" fontId="4" fillId="0" borderId="32" xfId="0" applyNumberFormat="1" applyFont="1" applyFill="1" applyBorder="1" applyAlignment="1"/>
    <xf numFmtId="0" fontId="5" fillId="0" borderId="20" xfId="0" applyFont="1" applyBorder="1" applyAlignment="1"/>
    <xf numFmtId="3" fontId="0" fillId="0" borderId="10" xfId="0" applyNumberFormat="1" applyFill="1" applyBorder="1" applyAlignment="1"/>
    <xf numFmtId="0" fontId="5" fillId="0" borderId="5" xfId="0" applyFont="1" applyBorder="1" applyAlignment="1"/>
    <xf numFmtId="3" fontId="0" fillId="0" borderId="5" xfId="0" applyNumberFormat="1" applyFill="1" applyBorder="1" applyAlignment="1"/>
    <xf numFmtId="3" fontId="4" fillId="0" borderId="41" xfId="0" applyNumberFormat="1" applyFont="1" applyFill="1" applyBorder="1" applyAlignment="1">
      <alignment horizontal="right"/>
    </xf>
    <xf numFmtId="3" fontId="4" fillId="0" borderId="50" xfId="0" applyNumberFormat="1" applyFont="1" applyFill="1" applyBorder="1" applyAlignment="1">
      <alignment horizontal="right"/>
    </xf>
    <xf numFmtId="0" fontId="5" fillId="0" borderId="13" xfId="0" applyFont="1" applyBorder="1" applyAlignment="1"/>
    <xf numFmtId="3" fontId="4" fillId="0" borderId="26" xfId="0" applyNumberFormat="1" applyFont="1" applyFill="1" applyBorder="1" applyAlignment="1">
      <alignment horizontal="right"/>
    </xf>
    <xf numFmtId="0" fontId="5" fillId="0" borderId="25" xfId="0" applyFont="1" applyBorder="1" applyAlignment="1"/>
    <xf numFmtId="3" fontId="4" fillId="0" borderId="48" xfId="0" applyNumberFormat="1" applyFont="1" applyFill="1" applyBorder="1" applyAlignment="1"/>
    <xf numFmtId="3" fontId="4" fillId="0" borderId="33" xfId="0" applyNumberFormat="1" applyFont="1" applyFill="1" applyBorder="1" applyAlignment="1"/>
    <xf numFmtId="3" fontId="4" fillId="0" borderId="12" xfId="0" applyNumberFormat="1" applyFont="1" applyFill="1" applyBorder="1" applyAlignment="1"/>
    <xf numFmtId="3" fontId="4" fillId="0" borderId="49" xfId="0" applyNumberFormat="1" applyFont="1" applyFill="1" applyBorder="1" applyAlignment="1"/>
    <xf numFmtId="0" fontId="3" fillId="0" borderId="23" xfId="0" applyFont="1" applyBorder="1" applyAlignment="1"/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5" fillId="0" borderId="24" xfId="0" applyFont="1" applyBorder="1" applyAlignment="1"/>
    <xf numFmtId="3" fontId="4" fillId="0" borderId="24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21" xfId="0" applyFont="1" applyBorder="1" applyAlignment="1"/>
    <xf numFmtId="3" fontId="0" fillId="0" borderId="9" xfId="0" applyNumberFormat="1" applyFill="1" applyBorder="1" applyAlignment="1">
      <alignment horizontal="right"/>
    </xf>
    <xf numFmtId="0" fontId="0" fillId="0" borderId="11" xfId="0" applyFont="1" applyBorder="1" applyAlignment="1"/>
    <xf numFmtId="3" fontId="0" fillId="0" borderId="14" xfId="0" applyNumberFormat="1" applyFill="1" applyBorder="1" applyAlignment="1">
      <alignment horizontal="right"/>
    </xf>
    <xf numFmtId="0" fontId="0" fillId="0" borderId="22" xfId="0" applyBorder="1" applyAlignment="1"/>
    <xf numFmtId="3" fontId="4" fillId="0" borderId="16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5" fillId="0" borderId="23" xfId="0" applyFont="1" applyBorder="1" applyAlignment="1"/>
    <xf numFmtId="3" fontId="4" fillId="0" borderId="8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0" fontId="0" fillId="0" borderId="13" xfId="0" applyFont="1" applyBorder="1" applyAlignment="1"/>
    <xf numFmtId="0" fontId="6" fillId="0" borderId="13" xfId="0" applyFont="1" applyBorder="1" applyAlignment="1"/>
    <xf numFmtId="0" fontId="5" fillId="0" borderId="22" xfId="0" applyFont="1" applyBorder="1" applyAlignment="1"/>
    <xf numFmtId="0" fontId="7" fillId="0" borderId="1" xfId="0" applyFont="1" applyBorder="1" applyAlignment="1"/>
    <xf numFmtId="0" fontId="6" fillId="0" borderId="0" xfId="0" applyFont="1" applyBorder="1" applyAlignment="1"/>
    <xf numFmtId="0" fontId="0" fillId="0" borderId="21" xfId="0" applyFont="1" applyBorder="1" applyAlignment="1"/>
    <xf numFmtId="0" fontId="5" fillId="0" borderId="21" xfId="0" applyFont="1" applyBorder="1" applyAlignment="1">
      <alignment horizontal="left" vertical="center"/>
    </xf>
    <xf numFmtId="3" fontId="0" fillId="0" borderId="1" xfId="0" applyNumberFormat="1" applyFill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1" xfId="0" applyFont="1" applyFill="1" applyBorder="1" applyAlignment="1"/>
    <xf numFmtId="0" fontId="3" fillId="0" borderId="11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3" fontId="4" fillId="0" borderId="6" xfId="0" applyNumberFormat="1" applyFont="1" applyFill="1" applyBorder="1" applyAlignment="1">
      <alignment horizontal="right"/>
    </xf>
    <xf numFmtId="3" fontId="4" fillId="0" borderId="38" xfId="0" applyNumberFormat="1" applyFont="1" applyFill="1" applyBorder="1" applyAlignment="1">
      <alignment horizontal="right"/>
    </xf>
    <xf numFmtId="3" fontId="4" fillId="0" borderId="37" xfId="0" applyNumberFormat="1" applyFont="1" applyFill="1" applyBorder="1" applyAlignment="1">
      <alignment horizontal="right"/>
    </xf>
    <xf numFmtId="0" fontId="5" fillId="0" borderId="47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3" fontId="4" fillId="0" borderId="46" xfId="0" applyNumberFormat="1" applyFont="1" applyFill="1" applyBorder="1" applyAlignment="1">
      <alignment horizontal="center"/>
    </xf>
    <xf numFmtId="3" fontId="4" fillId="0" borderId="23" xfId="0" applyNumberFormat="1" applyFont="1" applyFill="1" applyBorder="1" applyAlignment="1">
      <alignment horizontal="center"/>
    </xf>
    <xf numFmtId="3" fontId="4" fillId="0" borderId="46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/>
    <xf numFmtId="0" fontId="4" fillId="0" borderId="5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/>
    <xf numFmtId="0" fontId="5" fillId="0" borderId="27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3" fontId="0" fillId="0" borderId="36" xfId="0" applyNumberFormat="1" applyFill="1" applyBorder="1" applyAlignment="1">
      <alignment horizontal="right"/>
    </xf>
    <xf numFmtId="3" fontId="0" fillId="0" borderId="35" xfId="0" applyNumberFormat="1" applyFill="1" applyBorder="1" applyAlignment="1">
      <alignment horizontal="right"/>
    </xf>
    <xf numFmtId="3" fontId="0" fillId="0" borderId="36" xfId="0" applyNumberFormat="1" applyFill="1" applyBorder="1" applyAlignment="1">
      <alignment horizontal="center"/>
    </xf>
    <xf numFmtId="3" fontId="0" fillId="0" borderId="35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0" fontId="4" fillId="0" borderId="1" xfId="0" applyFont="1" applyBorder="1" applyAlignment="1"/>
    <xf numFmtId="0" fontId="0" fillId="0" borderId="23" xfId="0" applyFont="1" applyBorder="1" applyAlignment="1"/>
    <xf numFmtId="0" fontId="5" fillId="0" borderId="7" xfId="0" applyFont="1" applyBorder="1" applyAlignment="1">
      <alignment horizontal="left"/>
    </xf>
    <xf numFmtId="3" fontId="0" fillId="0" borderId="26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0" fillId="0" borderId="39" xfId="0" applyNumberFormat="1" applyFill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27" xfId="0" applyFont="1" applyBorder="1" applyAlignment="1"/>
    <xf numFmtId="0" fontId="5" fillId="0" borderId="28" xfId="0" applyFont="1" applyBorder="1" applyAlignment="1"/>
    <xf numFmtId="3" fontId="4" fillId="0" borderId="28" xfId="0" applyNumberFormat="1" applyFont="1" applyFill="1" applyBorder="1" applyAlignment="1"/>
    <xf numFmtId="165" fontId="17" fillId="0" borderId="5" xfId="1" applyNumberFormat="1" applyFont="1" applyFill="1" applyBorder="1" applyAlignment="1"/>
    <xf numFmtId="0" fontId="0" fillId="0" borderId="5" xfId="0" applyFill="1" applyBorder="1" applyAlignment="1">
      <alignment horizontal="right"/>
    </xf>
    <xf numFmtId="165" fontId="18" fillId="0" borderId="13" xfId="1" applyNumberFormat="1" applyFont="1" applyFill="1" applyBorder="1" applyAlignment="1"/>
    <xf numFmtId="165" fontId="18" fillId="0" borderId="7" xfId="1" applyNumberFormat="1" applyFont="1" applyFill="1" applyBorder="1" applyAlignment="1"/>
    <xf numFmtId="165" fontId="18" fillId="0" borderId="13" xfId="1" applyNumberFormat="1" applyFont="1" applyFill="1" applyBorder="1" applyAlignment="1">
      <alignment horizontal="right"/>
    </xf>
    <xf numFmtId="165" fontId="18" fillId="0" borderId="7" xfId="1" applyNumberFormat="1" applyFont="1" applyFill="1" applyBorder="1" applyAlignment="1">
      <alignment horizontal="right"/>
    </xf>
    <xf numFmtId="165" fontId="17" fillId="0" borderId="9" xfId="1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19" fillId="0" borderId="1" xfId="0" applyFont="1" applyFill="1" applyBorder="1" applyAlignment="1">
      <alignment horizontal="center"/>
    </xf>
    <xf numFmtId="165" fontId="20" fillId="0" borderId="13" xfId="0" applyNumberFormat="1" applyFont="1" applyFill="1" applyBorder="1" applyAlignment="1">
      <alignment horizontal="center"/>
    </xf>
    <xf numFmtId="0" fontId="20" fillId="0" borderId="39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165" fontId="17" fillId="0" borderId="15" xfId="1" applyNumberFormat="1" applyFont="1" applyFill="1" applyBorder="1" applyAlignment="1">
      <alignment horizontal="center"/>
    </xf>
    <xf numFmtId="165" fontId="17" fillId="0" borderId="36" xfId="1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10" fontId="0" fillId="0" borderId="8" xfId="0" applyNumberFormat="1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17" fillId="0" borderId="8" xfId="1" applyNumberFormat="1" applyFont="1" applyBorder="1" applyAlignment="1">
      <alignment horizontal="right" vertical="center" wrapText="1"/>
    </xf>
    <xf numFmtId="165" fontId="17" fillId="0" borderId="11" xfId="1" applyNumberFormat="1" applyFont="1" applyBorder="1" applyAlignment="1">
      <alignment horizontal="right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165" fontId="20" fillId="0" borderId="39" xfId="0" applyNumberFormat="1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165" fontId="20" fillId="0" borderId="8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/>
    <xf numFmtId="165" fontId="17" fillId="0" borderId="8" xfId="1" applyNumberFormat="1" applyFont="1" applyFill="1" applyBorder="1" applyAlignment="1">
      <alignment horizontal="center"/>
    </xf>
    <xf numFmtId="165" fontId="17" fillId="0" borderId="11" xfId="1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3">
    <cellStyle name="Ezres" xfId="1" builtinId="3"/>
    <cellStyle name="Normál" xfId="0" builtinId="0"/>
    <cellStyle name="Normal_KTRSZJ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3"/>
  <sheetViews>
    <sheetView tabSelected="1" topLeftCell="A629" zoomScaleNormal="100" workbookViewId="0">
      <selection activeCell="H640" sqref="H640:I640"/>
    </sheetView>
  </sheetViews>
  <sheetFormatPr defaultColWidth="8.5546875" defaultRowHeight="14.4" x14ac:dyDescent="0.3"/>
  <cols>
    <col min="6" max="7" width="9.109375" style="36" customWidth="1"/>
    <col min="8" max="9" width="8.5546875" style="36"/>
    <col min="10" max="10" width="16.33203125" bestFit="1" customWidth="1"/>
  </cols>
  <sheetData>
    <row r="1" spans="1:12" x14ac:dyDescent="0.3">
      <c r="F1" s="37"/>
      <c r="G1" s="37"/>
      <c r="H1" s="37" t="s">
        <v>0</v>
      </c>
      <c r="I1" s="37"/>
    </row>
    <row r="2" spans="1:12" x14ac:dyDescent="0.3">
      <c r="A2" s="110" t="s">
        <v>290</v>
      </c>
      <c r="B2" s="110"/>
      <c r="C2" s="110"/>
      <c r="D2" s="110"/>
      <c r="E2" s="110"/>
      <c r="F2" s="110"/>
      <c r="G2" s="110"/>
      <c r="H2" s="110"/>
      <c r="I2" s="110"/>
    </row>
    <row r="3" spans="1:12" x14ac:dyDescent="0.3">
      <c r="L3" s="36"/>
    </row>
    <row r="4" spans="1:12" ht="15" customHeight="1" x14ac:dyDescent="0.3">
      <c r="A4" s="84" t="s">
        <v>1</v>
      </c>
      <c r="B4" s="84"/>
      <c r="C4" s="84"/>
      <c r="D4" s="84"/>
      <c r="E4" s="84"/>
      <c r="F4" s="85" t="s">
        <v>2</v>
      </c>
      <c r="G4" s="85"/>
      <c r="H4" s="85" t="s">
        <v>3</v>
      </c>
      <c r="I4" s="85"/>
    </row>
    <row r="5" spans="1:12" x14ac:dyDescent="0.3">
      <c r="A5" s="84"/>
      <c r="B5" s="84"/>
      <c r="C5" s="84"/>
      <c r="D5" s="84"/>
      <c r="E5" s="84"/>
      <c r="F5" s="85"/>
      <c r="G5" s="85"/>
      <c r="H5" s="85"/>
      <c r="I5" s="85"/>
    </row>
    <row r="6" spans="1:12" x14ac:dyDescent="0.3">
      <c r="A6" s="111" t="s">
        <v>4</v>
      </c>
      <c r="B6" s="111"/>
      <c r="C6" s="111"/>
      <c r="D6" s="111"/>
      <c r="E6" s="111"/>
      <c r="F6" s="112">
        <f>SUM(F7:G19)</f>
        <v>25024260</v>
      </c>
      <c r="G6" s="112"/>
      <c r="H6" s="112">
        <f>SUM(H7:I19)</f>
        <v>24629499</v>
      </c>
      <c r="I6" s="112"/>
    </row>
    <row r="7" spans="1:12" x14ac:dyDescent="0.3">
      <c r="A7" s="113" t="s">
        <v>5</v>
      </c>
      <c r="B7" s="113"/>
      <c r="C7" s="113"/>
      <c r="D7" s="113"/>
      <c r="E7" s="113"/>
      <c r="F7" s="114">
        <v>3900936</v>
      </c>
      <c r="G7" s="114"/>
      <c r="H7" s="114">
        <v>3665630</v>
      </c>
      <c r="I7" s="114"/>
    </row>
    <row r="8" spans="1:12" x14ac:dyDescent="0.3">
      <c r="A8" s="113" t="s">
        <v>6</v>
      </c>
      <c r="B8" s="113"/>
      <c r="C8" s="113"/>
      <c r="D8" s="113"/>
      <c r="E8" s="113"/>
      <c r="F8" s="114"/>
      <c r="G8" s="114"/>
      <c r="H8" s="114"/>
      <c r="I8" s="114"/>
    </row>
    <row r="9" spans="1:12" x14ac:dyDescent="0.3">
      <c r="A9" s="113" t="s">
        <v>7</v>
      </c>
      <c r="B9" s="113"/>
      <c r="C9" s="113"/>
      <c r="D9" s="113"/>
      <c r="E9" s="113"/>
      <c r="F9" s="114">
        <v>5000000</v>
      </c>
      <c r="G9" s="114"/>
      <c r="H9" s="114">
        <v>5000000</v>
      </c>
      <c r="I9" s="114"/>
    </row>
    <row r="10" spans="1:12" x14ac:dyDescent="0.3">
      <c r="A10" s="113" t="s">
        <v>8</v>
      </c>
      <c r="B10" s="113"/>
      <c r="C10" s="113"/>
      <c r="D10" s="113"/>
      <c r="E10" s="113"/>
      <c r="F10" s="114">
        <v>5100</v>
      </c>
      <c r="G10" s="114"/>
      <c r="H10" s="114"/>
      <c r="I10" s="114"/>
    </row>
    <row r="11" spans="1:12" x14ac:dyDescent="0.3">
      <c r="A11" s="113" t="s">
        <v>9</v>
      </c>
      <c r="B11" s="113"/>
      <c r="C11" s="113"/>
      <c r="D11" s="113"/>
      <c r="E11" s="113"/>
      <c r="F11" s="114"/>
      <c r="G11" s="114"/>
      <c r="H11" s="114"/>
      <c r="I11" s="114"/>
    </row>
    <row r="12" spans="1:12" x14ac:dyDescent="0.3">
      <c r="A12" s="113" t="s">
        <v>10</v>
      </c>
      <c r="B12" s="113"/>
      <c r="C12" s="113"/>
      <c r="D12" s="113"/>
      <c r="E12" s="113"/>
      <c r="F12" s="114">
        <v>4188713</v>
      </c>
      <c r="G12" s="114"/>
      <c r="H12" s="114">
        <v>4038809</v>
      </c>
      <c r="I12" s="114"/>
    </row>
    <row r="13" spans="1:12" x14ac:dyDescent="0.3">
      <c r="A13" s="113" t="s">
        <v>11</v>
      </c>
      <c r="B13" s="113"/>
      <c r="C13" s="113"/>
      <c r="D13" s="113"/>
      <c r="E13" s="113"/>
      <c r="F13" s="114">
        <v>21900</v>
      </c>
      <c r="G13" s="114"/>
      <c r="H13" s="114">
        <v>18600</v>
      </c>
      <c r="I13" s="114"/>
    </row>
    <row r="14" spans="1:12" x14ac:dyDescent="0.3">
      <c r="A14" s="113" t="s">
        <v>12</v>
      </c>
      <c r="B14" s="113"/>
      <c r="C14" s="113"/>
      <c r="D14" s="113"/>
      <c r="E14" s="113"/>
      <c r="F14" s="114">
        <v>990400</v>
      </c>
      <c r="G14" s="114"/>
      <c r="H14" s="114">
        <v>954500</v>
      </c>
      <c r="I14" s="114"/>
    </row>
    <row r="15" spans="1:12" x14ac:dyDescent="0.3">
      <c r="A15" s="113" t="s">
        <v>13</v>
      </c>
      <c r="B15" s="113"/>
      <c r="C15" s="113"/>
      <c r="D15" s="113"/>
      <c r="E15" s="113"/>
      <c r="F15" s="114">
        <v>1800000</v>
      </c>
      <c r="G15" s="114"/>
      <c r="H15" s="114">
        <v>1800000</v>
      </c>
      <c r="I15" s="114"/>
    </row>
    <row r="16" spans="1:12" x14ac:dyDescent="0.3">
      <c r="A16" s="113" t="s">
        <v>14</v>
      </c>
      <c r="B16" s="113"/>
      <c r="C16" s="113"/>
      <c r="D16" s="113"/>
      <c r="E16" s="113"/>
      <c r="F16" s="114">
        <v>4515331</v>
      </c>
      <c r="G16" s="114"/>
      <c r="H16" s="114">
        <v>4327400</v>
      </c>
      <c r="I16" s="114"/>
    </row>
    <row r="17" spans="1:14" x14ac:dyDescent="0.3">
      <c r="A17" s="113" t="s">
        <v>15</v>
      </c>
      <c r="B17" s="113"/>
      <c r="C17" s="113"/>
      <c r="D17" s="113"/>
      <c r="E17" s="113"/>
      <c r="F17" s="114">
        <v>326800</v>
      </c>
      <c r="G17" s="114"/>
      <c r="H17" s="114">
        <v>392160</v>
      </c>
      <c r="I17" s="114"/>
    </row>
    <row r="18" spans="1:14" x14ac:dyDescent="0.3">
      <c r="A18" s="113" t="s">
        <v>16</v>
      </c>
      <c r="B18" s="113"/>
      <c r="C18" s="113"/>
      <c r="D18" s="113"/>
      <c r="E18" s="113"/>
      <c r="F18" s="114">
        <v>4250000</v>
      </c>
      <c r="G18" s="114"/>
      <c r="H18" s="114">
        <v>4250000</v>
      </c>
      <c r="I18" s="114"/>
    </row>
    <row r="19" spans="1:14" x14ac:dyDescent="0.3">
      <c r="A19" s="113" t="s">
        <v>17</v>
      </c>
      <c r="B19" s="113"/>
      <c r="C19" s="113"/>
      <c r="D19" s="113"/>
      <c r="E19" s="113"/>
      <c r="F19" s="114">
        <v>25080</v>
      </c>
      <c r="G19" s="114"/>
      <c r="H19" s="114">
        <v>182400</v>
      </c>
      <c r="I19" s="114"/>
    </row>
    <row r="20" spans="1:14" x14ac:dyDescent="0.3">
      <c r="A20" s="111" t="s">
        <v>18</v>
      </c>
      <c r="B20" s="111"/>
      <c r="C20" s="111"/>
      <c r="D20" s="111"/>
      <c r="E20" s="111"/>
      <c r="F20" s="112">
        <f>SUM(F6)</f>
        <v>25024260</v>
      </c>
      <c r="G20" s="112"/>
      <c r="H20" s="112">
        <f>SUM(H6)</f>
        <v>24629499</v>
      </c>
      <c r="I20" s="112"/>
    </row>
    <row r="21" spans="1:14" x14ac:dyDescent="0.3">
      <c r="A21" s="111" t="s">
        <v>19</v>
      </c>
      <c r="B21" s="111"/>
      <c r="C21" s="111"/>
      <c r="D21" s="111"/>
      <c r="E21" s="111"/>
      <c r="F21" s="115">
        <v>891540</v>
      </c>
      <c r="G21" s="115"/>
      <c r="H21" s="115"/>
      <c r="I21" s="115"/>
    </row>
    <row r="22" spans="1:14" x14ac:dyDescent="0.3">
      <c r="A22" s="111" t="s">
        <v>20</v>
      </c>
      <c r="B22" s="111"/>
      <c r="C22" s="111"/>
      <c r="D22" s="111"/>
      <c r="E22" s="111"/>
      <c r="F22" s="112">
        <v>175000</v>
      </c>
      <c r="G22" s="112"/>
      <c r="H22" s="112">
        <v>1140000</v>
      </c>
      <c r="I22" s="112"/>
    </row>
    <row r="23" spans="1:14" s="3" customFormat="1" x14ac:dyDescent="0.3">
      <c r="A23" s="117" t="s">
        <v>260</v>
      </c>
      <c r="B23" s="118"/>
      <c r="C23" s="118"/>
      <c r="D23" s="118"/>
      <c r="E23" s="119"/>
      <c r="F23" s="120"/>
      <c r="G23" s="121"/>
      <c r="H23" s="120"/>
      <c r="I23" s="121"/>
    </row>
    <row r="24" spans="1:14" x14ac:dyDescent="0.3">
      <c r="A24" s="111" t="s">
        <v>21</v>
      </c>
      <c r="B24" s="111"/>
      <c r="C24" s="111"/>
      <c r="D24" s="111"/>
      <c r="E24" s="111"/>
      <c r="F24" s="116">
        <v>985180</v>
      </c>
      <c r="G24" s="116"/>
      <c r="H24" s="116"/>
      <c r="I24" s="116"/>
    </row>
    <row r="25" spans="1:14" x14ac:dyDescent="0.3">
      <c r="A25" s="111" t="s">
        <v>22</v>
      </c>
      <c r="B25" s="111"/>
      <c r="C25" s="111"/>
      <c r="D25" s="111"/>
      <c r="E25" s="111"/>
      <c r="F25" s="112"/>
      <c r="G25" s="112"/>
      <c r="H25" s="112"/>
      <c r="I25" s="112"/>
    </row>
    <row r="26" spans="1:14" x14ac:dyDescent="0.3">
      <c r="A26" s="111" t="s">
        <v>23</v>
      </c>
      <c r="B26" s="111"/>
      <c r="C26" s="111"/>
      <c r="D26" s="111"/>
      <c r="E26" s="111"/>
      <c r="F26" s="122">
        <v>8851200</v>
      </c>
      <c r="G26" s="122"/>
      <c r="H26" s="122">
        <v>10963898</v>
      </c>
      <c r="I26" s="122"/>
    </row>
    <row r="27" spans="1:14" x14ac:dyDescent="0.3">
      <c r="A27" s="113" t="s">
        <v>24</v>
      </c>
      <c r="B27" s="113"/>
      <c r="C27" s="113"/>
      <c r="D27" s="113"/>
      <c r="E27" s="113"/>
      <c r="F27" s="116"/>
      <c r="G27" s="116"/>
      <c r="H27" s="116"/>
      <c r="I27" s="116"/>
    </row>
    <row r="28" spans="1:14" x14ac:dyDescent="0.3">
      <c r="A28" s="111" t="s">
        <v>25</v>
      </c>
      <c r="B28" s="111"/>
      <c r="C28" s="111"/>
      <c r="D28" s="111"/>
      <c r="E28" s="111"/>
      <c r="F28" s="112">
        <v>2463204</v>
      </c>
      <c r="G28" s="112"/>
      <c r="H28" s="112"/>
      <c r="I28" s="112"/>
      <c r="J28" s="29"/>
      <c r="K28" s="36"/>
      <c r="L28" s="36"/>
      <c r="M28" s="36"/>
      <c r="N28" s="36"/>
    </row>
    <row r="29" spans="1:14" x14ac:dyDescent="0.3">
      <c r="A29" s="113" t="s">
        <v>26</v>
      </c>
      <c r="B29" s="113"/>
      <c r="C29" s="113"/>
      <c r="D29" s="113"/>
      <c r="E29" s="113"/>
      <c r="F29" s="112"/>
      <c r="G29" s="112"/>
      <c r="H29" s="112"/>
      <c r="I29" s="112"/>
      <c r="J29" s="29"/>
    </row>
    <row r="30" spans="1:14" x14ac:dyDescent="0.3">
      <c r="A30" s="111" t="s">
        <v>27</v>
      </c>
      <c r="B30" s="111"/>
      <c r="C30" s="111"/>
      <c r="D30" s="111"/>
      <c r="E30" s="111"/>
      <c r="F30" s="112">
        <v>15589510</v>
      </c>
      <c r="G30" s="112"/>
      <c r="H30" s="112"/>
      <c r="I30" s="112"/>
      <c r="J30" s="29"/>
      <c r="K30" s="36"/>
      <c r="L30" s="36"/>
    </row>
    <row r="31" spans="1:14" x14ac:dyDescent="0.3">
      <c r="A31" s="113"/>
      <c r="B31" s="113"/>
      <c r="C31" s="113"/>
      <c r="D31" s="113"/>
      <c r="E31" s="113"/>
      <c r="F31" s="112"/>
      <c r="G31" s="112"/>
      <c r="H31" s="112"/>
      <c r="I31" s="112"/>
    </row>
    <row r="32" spans="1:14" x14ac:dyDescent="0.3">
      <c r="A32" s="111" t="s">
        <v>28</v>
      </c>
      <c r="B32" s="111"/>
      <c r="C32" s="111"/>
      <c r="D32" s="111"/>
      <c r="E32" s="111"/>
      <c r="F32" s="112">
        <v>1281674</v>
      </c>
      <c r="G32" s="112"/>
      <c r="H32" s="112">
        <v>4999200</v>
      </c>
      <c r="I32" s="112"/>
    </row>
    <row r="33" spans="1:14" x14ac:dyDescent="0.3">
      <c r="A33" s="113" t="s">
        <v>261</v>
      </c>
      <c r="B33" s="113"/>
      <c r="C33" s="113"/>
      <c r="D33" s="113"/>
      <c r="E33" s="113"/>
      <c r="F33" s="112"/>
      <c r="G33" s="112"/>
      <c r="H33" s="112"/>
      <c r="I33" s="112"/>
    </row>
    <row r="34" spans="1:14" x14ac:dyDescent="0.3">
      <c r="A34" s="111" t="s">
        <v>29</v>
      </c>
      <c r="B34" s="111"/>
      <c r="C34" s="111"/>
      <c r="D34" s="111"/>
      <c r="E34" s="111"/>
      <c r="F34" s="114"/>
      <c r="G34" s="114"/>
      <c r="H34" s="114"/>
      <c r="I34" s="114"/>
    </row>
    <row r="35" spans="1:14" x14ac:dyDescent="0.3">
      <c r="A35" s="111" t="s">
        <v>30</v>
      </c>
      <c r="B35" s="111"/>
      <c r="C35" s="111"/>
      <c r="D35" s="111"/>
      <c r="E35" s="111"/>
      <c r="F35" s="112">
        <v>1906745</v>
      </c>
      <c r="G35" s="112"/>
      <c r="H35" s="112">
        <v>1900000</v>
      </c>
      <c r="I35" s="112"/>
    </row>
    <row r="36" spans="1:14" x14ac:dyDescent="0.3">
      <c r="A36" s="113" t="s">
        <v>31</v>
      </c>
      <c r="B36" s="113"/>
      <c r="C36" s="113"/>
      <c r="D36" s="113"/>
      <c r="E36" s="113"/>
      <c r="F36" s="114"/>
      <c r="G36" s="114"/>
      <c r="H36" s="114"/>
      <c r="I36" s="114"/>
    </row>
    <row r="37" spans="1:14" x14ac:dyDescent="0.3">
      <c r="A37" s="111" t="s">
        <v>32</v>
      </c>
      <c r="B37" s="111"/>
      <c r="C37" s="111"/>
      <c r="D37" s="111"/>
      <c r="E37" s="111"/>
      <c r="F37" s="112">
        <v>761398</v>
      </c>
      <c r="G37" s="112"/>
      <c r="H37" s="112">
        <v>700000</v>
      </c>
      <c r="I37" s="112"/>
    </row>
    <row r="38" spans="1:14" x14ac:dyDescent="0.3">
      <c r="A38" s="111" t="s">
        <v>33</v>
      </c>
      <c r="B38" s="111"/>
      <c r="C38" s="111"/>
      <c r="D38" s="111"/>
      <c r="E38" s="111"/>
      <c r="F38" s="112">
        <v>699440</v>
      </c>
      <c r="G38" s="112"/>
      <c r="H38" s="112">
        <v>650000</v>
      </c>
      <c r="I38" s="112"/>
    </row>
    <row r="39" spans="1:14" x14ac:dyDescent="0.3">
      <c r="A39" s="113" t="s">
        <v>34</v>
      </c>
      <c r="B39" s="113"/>
      <c r="C39" s="113"/>
      <c r="D39" s="113"/>
      <c r="E39" s="113"/>
      <c r="F39" s="112"/>
      <c r="G39" s="112"/>
      <c r="H39" s="112"/>
      <c r="I39" s="112"/>
    </row>
    <row r="40" spans="1:14" x14ac:dyDescent="0.3">
      <c r="A40" s="111" t="s">
        <v>35</v>
      </c>
      <c r="B40" s="111"/>
      <c r="C40" s="111"/>
      <c r="D40" s="111"/>
      <c r="E40" s="111"/>
      <c r="F40" s="112">
        <v>11700</v>
      </c>
      <c r="G40" s="112"/>
      <c r="H40" s="112">
        <v>10000</v>
      </c>
      <c r="I40" s="112"/>
    </row>
    <row r="41" spans="1:14" x14ac:dyDescent="0.3">
      <c r="A41" s="113" t="s">
        <v>36</v>
      </c>
      <c r="B41" s="113"/>
      <c r="C41" s="113"/>
      <c r="D41" s="113"/>
      <c r="E41" s="113"/>
      <c r="F41" s="112"/>
      <c r="G41" s="112"/>
      <c r="H41" s="112"/>
      <c r="I41" s="112"/>
    </row>
    <row r="42" spans="1:14" x14ac:dyDescent="0.3">
      <c r="A42" s="111" t="s">
        <v>37</v>
      </c>
      <c r="B42" s="111"/>
      <c r="C42" s="111"/>
      <c r="D42" s="111"/>
      <c r="E42" s="111"/>
      <c r="F42" s="112">
        <v>110556</v>
      </c>
      <c r="G42" s="112"/>
      <c r="H42" s="112">
        <v>100000</v>
      </c>
      <c r="I42" s="112"/>
    </row>
    <row r="43" spans="1:14" x14ac:dyDescent="0.3">
      <c r="A43" s="113" t="s">
        <v>38</v>
      </c>
      <c r="B43" s="113"/>
      <c r="C43" s="113"/>
      <c r="D43" s="113"/>
      <c r="E43" s="113"/>
      <c r="F43" s="112"/>
      <c r="G43" s="112"/>
      <c r="H43" s="112"/>
      <c r="I43" s="112"/>
    </row>
    <row r="44" spans="1:14" x14ac:dyDescent="0.3">
      <c r="A44" s="111" t="s">
        <v>39</v>
      </c>
      <c r="B44" s="111"/>
      <c r="C44" s="111"/>
      <c r="D44" s="111"/>
      <c r="E44" s="111"/>
      <c r="F44" s="112">
        <v>216650</v>
      </c>
      <c r="G44" s="112"/>
      <c r="H44" s="112">
        <v>200000</v>
      </c>
      <c r="I44" s="112"/>
    </row>
    <row r="45" spans="1:14" x14ac:dyDescent="0.3">
      <c r="A45" s="113" t="s">
        <v>40</v>
      </c>
      <c r="B45" s="113"/>
      <c r="C45" s="113"/>
      <c r="D45" s="113"/>
      <c r="E45" s="113"/>
      <c r="F45" s="112"/>
      <c r="G45" s="112"/>
      <c r="H45" s="112"/>
      <c r="I45" s="112"/>
    </row>
    <row r="46" spans="1:14" x14ac:dyDescent="0.3">
      <c r="A46" s="111" t="s">
        <v>41</v>
      </c>
      <c r="B46" s="111"/>
      <c r="C46" s="111"/>
      <c r="D46" s="111"/>
      <c r="E46" s="111"/>
      <c r="F46" s="112">
        <v>949215</v>
      </c>
      <c r="G46" s="112"/>
      <c r="H46" s="112">
        <v>800000</v>
      </c>
      <c r="I46" s="112"/>
      <c r="J46" s="29"/>
      <c r="K46" s="36"/>
      <c r="L46" s="36"/>
      <c r="M46" s="36"/>
      <c r="N46" s="36"/>
    </row>
    <row r="47" spans="1:14" x14ac:dyDescent="0.3">
      <c r="A47" s="113" t="s">
        <v>42</v>
      </c>
      <c r="B47" s="113"/>
      <c r="C47" s="113"/>
      <c r="D47" s="113"/>
      <c r="E47" s="113"/>
      <c r="F47" s="116"/>
      <c r="G47" s="116"/>
      <c r="H47" s="116"/>
      <c r="I47" s="116"/>
    </row>
    <row r="48" spans="1:14" x14ac:dyDescent="0.3">
      <c r="A48" s="111" t="s">
        <v>43</v>
      </c>
      <c r="B48" s="111"/>
      <c r="C48" s="111"/>
      <c r="D48" s="111"/>
      <c r="E48" s="111"/>
      <c r="F48" s="116"/>
      <c r="G48" s="116"/>
      <c r="H48" s="116"/>
      <c r="I48" s="116"/>
    </row>
    <row r="49" spans="1:9" x14ac:dyDescent="0.3">
      <c r="A49" s="113"/>
      <c r="B49" s="113"/>
      <c r="C49" s="113"/>
      <c r="D49" s="113"/>
      <c r="E49" s="113"/>
      <c r="F49" s="116"/>
      <c r="G49" s="116"/>
      <c r="H49" s="116"/>
      <c r="I49" s="116"/>
    </row>
    <row r="50" spans="1:9" x14ac:dyDescent="0.3">
      <c r="A50" s="111" t="s">
        <v>44</v>
      </c>
      <c r="B50" s="111"/>
      <c r="C50" s="111"/>
      <c r="D50" s="111"/>
      <c r="E50" s="111"/>
      <c r="F50" s="112">
        <v>775823</v>
      </c>
      <c r="G50" s="112"/>
      <c r="H50" s="112">
        <v>0</v>
      </c>
      <c r="I50" s="112"/>
    </row>
    <row r="51" spans="1:9" x14ac:dyDescent="0.3">
      <c r="A51" s="113"/>
      <c r="B51" s="113"/>
      <c r="C51" s="113"/>
      <c r="D51" s="113"/>
      <c r="E51" s="113"/>
      <c r="F51" s="112"/>
      <c r="G51" s="112"/>
      <c r="H51" s="112"/>
      <c r="I51" s="112"/>
    </row>
    <row r="52" spans="1:9" x14ac:dyDescent="0.3">
      <c r="A52" s="111" t="s">
        <v>45</v>
      </c>
      <c r="B52" s="111"/>
      <c r="C52" s="111"/>
      <c r="D52" s="111"/>
      <c r="E52" s="111"/>
      <c r="F52" s="112">
        <v>23</v>
      </c>
      <c r="G52" s="112"/>
      <c r="H52" s="112"/>
      <c r="I52" s="112"/>
    </row>
    <row r="53" spans="1:9" x14ac:dyDescent="0.3">
      <c r="A53" s="113"/>
      <c r="B53" s="113"/>
      <c r="C53" s="113"/>
      <c r="D53" s="113"/>
      <c r="E53" s="113"/>
      <c r="F53" s="116"/>
      <c r="G53" s="116"/>
      <c r="H53" s="116"/>
      <c r="I53" s="116"/>
    </row>
    <row r="54" spans="1:9" x14ac:dyDescent="0.3">
      <c r="A54" s="111" t="s">
        <v>46</v>
      </c>
      <c r="B54" s="111"/>
      <c r="C54" s="111"/>
      <c r="D54" s="111"/>
      <c r="E54" s="111"/>
      <c r="F54" s="112">
        <v>2863</v>
      </c>
      <c r="G54" s="112"/>
      <c r="H54" s="112">
        <v>0</v>
      </c>
      <c r="I54" s="112"/>
    </row>
    <row r="55" spans="1:9" x14ac:dyDescent="0.3">
      <c r="A55" s="113" t="s">
        <v>47</v>
      </c>
      <c r="B55" s="113"/>
      <c r="C55" s="113"/>
      <c r="D55" s="113"/>
      <c r="E55" s="113"/>
      <c r="F55" s="114"/>
      <c r="G55" s="114"/>
      <c r="H55" s="114"/>
      <c r="I55" s="114"/>
    </row>
    <row r="56" spans="1:9" x14ac:dyDescent="0.3">
      <c r="A56" s="111" t="s">
        <v>48</v>
      </c>
      <c r="B56" s="111"/>
      <c r="C56" s="111"/>
      <c r="D56" s="111"/>
      <c r="E56" s="111"/>
      <c r="F56" s="114"/>
      <c r="G56" s="114"/>
      <c r="H56" s="114"/>
      <c r="I56" s="114"/>
    </row>
    <row r="57" spans="1:9" x14ac:dyDescent="0.3">
      <c r="A57" s="123"/>
      <c r="B57" s="123"/>
      <c r="C57" s="123"/>
      <c r="D57" s="123"/>
      <c r="E57" s="123"/>
      <c r="F57" s="124"/>
      <c r="G57" s="124"/>
      <c r="H57" s="124"/>
      <c r="I57" s="124"/>
    </row>
    <row r="58" spans="1:9" x14ac:dyDescent="0.3">
      <c r="A58" s="125" t="s">
        <v>49</v>
      </c>
      <c r="B58" s="125"/>
      <c r="C58" s="125"/>
      <c r="D58" s="125"/>
      <c r="E58" s="125"/>
      <c r="F58" s="126"/>
      <c r="G58" s="126"/>
      <c r="H58" s="126">
        <v>2500000</v>
      </c>
      <c r="I58" s="126"/>
    </row>
    <row r="59" spans="1:9" x14ac:dyDescent="0.3">
      <c r="A59" s="113"/>
      <c r="B59" s="113"/>
      <c r="C59" s="113"/>
      <c r="D59" s="113"/>
      <c r="E59" s="113"/>
      <c r="F59" s="114"/>
      <c r="G59" s="114"/>
      <c r="H59" s="114"/>
      <c r="I59" s="114"/>
    </row>
    <row r="60" spans="1:9" x14ac:dyDescent="0.3">
      <c r="A60" s="111" t="s">
        <v>50</v>
      </c>
      <c r="B60" s="111"/>
      <c r="C60" s="111"/>
      <c r="D60" s="111"/>
      <c r="E60" s="111"/>
      <c r="F60" s="112">
        <v>60000</v>
      </c>
      <c r="G60" s="112"/>
      <c r="H60" s="112">
        <v>170000</v>
      </c>
      <c r="I60" s="112"/>
    </row>
    <row r="61" spans="1:9" x14ac:dyDescent="0.3">
      <c r="A61" s="113" t="s">
        <v>51</v>
      </c>
      <c r="B61" s="113"/>
      <c r="C61" s="113"/>
      <c r="D61" s="113"/>
      <c r="E61" s="113"/>
      <c r="F61" s="112"/>
      <c r="G61" s="112"/>
      <c r="H61" s="112"/>
      <c r="I61" s="112"/>
    </row>
    <row r="62" spans="1:9" x14ac:dyDescent="0.3">
      <c r="A62" s="111" t="s">
        <v>52</v>
      </c>
      <c r="B62" s="111"/>
      <c r="C62" s="111"/>
      <c r="D62" s="111"/>
      <c r="E62" s="111"/>
      <c r="F62" s="112">
        <v>91864</v>
      </c>
      <c r="G62" s="112"/>
      <c r="H62" s="112">
        <v>135960</v>
      </c>
      <c r="I62" s="112"/>
    </row>
    <row r="63" spans="1:9" x14ac:dyDescent="0.3">
      <c r="A63" s="113" t="s">
        <v>53</v>
      </c>
      <c r="B63" s="113"/>
      <c r="C63" s="113"/>
      <c r="D63" s="113"/>
      <c r="E63" s="113"/>
      <c r="F63" s="112"/>
      <c r="G63" s="112"/>
      <c r="H63" s="112"/>
      <c r="I63" s="112"/>
    </row>
    <row r="64" spans="1:9" x14ac:dyDescent="0.3">
      <c r="A64" s="111" t="s">
        <v>54</v>
      </c>
      <c r="B64" s="111"/>
      <c r="C64" s="111"/>
      <c r="D64" s="111"/>
      <c r="E64" s="111"/>
      <c r="F64" s="112"/>
      <c r="G64" s="112"/>
      <c r="H64" s="112"/>
      <c r="I64" s="112"/>
    </row>
    <row r="65" spans="1:9" x14ac:dyDescent="0.3">
      <c r="A65" s="111" t="s">
        <v>55</v>
      </c>
      <c r="B65" s="111"/>
      <c r="C65" s="111"/>
      <c r="D65" s="111"/>
      <c r="E65" s="111"/>
      <c r="F65" s="112">
        <v>27295242</v>
      </c>
      <c r="G65" s="112"/>
      <c r="H65" s="112">
        <v>24087964</v>
      </c>
      <c r="I65" s="112"/>
    </row>
    <row r="66" spans="1:9" x14ac:dyDescent="0.3">
      <c r="A66" s="111" t="s">
        <v>56</v>
      </c>
      <c r="B66" s="111"/>
      <c r="C66" s="111"/>
      <c r="D66" s="111"/>
      <c r="E66" s="111"/>
      <c r="F66" s="112">
        <f>SUM(F20+F21+F22+F24+F25+F26+F28+F30+F32+F34+F35+F37+F38+F40+F42+F44+F46+F48+F50+F52+F54+F56+F58+F60+F62+F64+F65)</f>
        <v>88143087</v>
      </c>
      <c r="G66" s="112"/>
      <c r="H66" s="112">
        <f>SUM(H20+H21+H22+H24+H25+H26+H28+H30+H32+H34+H35+H37+H38+H40+H42+H44+H46+H48+H50+H52+H54+H56+H58+H60+H62+H64+H65)</f>
        <v>72986521</v>
      </c>
      <c r="I66" s="112"/>
    </row>
    <row r="67" spans="1:9" x14ac:dyDescent="0.3">
      <c r="A67" s="2"/>
      <c r="B67" s="2"/>
      <c r="C67" s="2"/>
      <c r="D67" s="2"/>
      <c r="E67" s="2"/>
      <c r="F67" s="38"/>
      <c r="G67" s="39"/>
      <c r="H67" s="38"/>
      <c r="I67" s="39"/>
    </row>
    <row r="68" spans="1:9" x14ac:dyDescent="0.3">
      <c r="A68" s="2"/>
      <c r="B68" s="2"/>
      <c r="C68" s="2"/>
      <c r="D68" s="2"/>
      <c r="E68" s="2"/>
      <c r="F68" s="38"/>
      <c r="G68" s="39"/>
      <c r="H68" s="38"/>
      <c r="I68" s="39"/>
    </row>
    <row r="69" spans="1:9" x14ac:dyDescent="0.3">
      <c r="A69" s="3"/>
      <c r="B69" s="3"/>
      <c r="C69" s="3"/>
      <c r="D69" s="3"/>
      <c r="E69" s="3"/>
    </row>
    <row r="70" spans="1:9" x14ac:dyDescent="0.3">
      <c r="A70" s="127" t="s">
        <v>57</v>
      </c>
      <c r="B70" s="127"/>
      <c r="C70" s="127"/>
      <c r="D70" s="127"/>
      <c r="E70" s="127"/>
      <c r="F70" s="127"/>
      <c r="G70" s="127"/>
      <c r="H70" s="127"/>
      <c r="I70" s="127"/>
    </row>
    <row r="71" spans="1:9" x14ac:dyDescent="0.3">
      <c r="A71" s="3"/>
      <c r="B71" s="3"/>
      <c r="C71" s="3"/>
      <c r="D71" s="3"/>
      <c r="E71" s="3"/>
    </row>
    <row r="72" spans="1:9" ht="15" customHeight="1" x14ac:dyDescent="0.3">
      <c r="A72" s="84" t="s">
        <v>1</v>
      </c>
      <c r="B72" s="84"/>
      <c r="C72" s="84"/>
      <c r="D72" s="84"/>
      <c r="E72" s="84"/>
      <c r="F72" s="85" t="s">
        <v>2</v>
      </c>
      <c r="G72" s="85"/>
      <c r="H72" s="85" t="s">
        <v>3</v>
      </c>
      <c r="I72" s="85"/>
    </row>
    <row r="73" spans="1:9" x14ac:dyDescent="0.3">
      <c r="A73" s="84"/>
      <c r="B73" s="84"/>
      <c r="C73" s="84"/>
      <c r="D73" s="84"/>
      <c r="E73" s="84"/>
      <c r="F73" s="85"/>
      <c r="G73" s="85"/>
      <c r="H73" s="85"/>
      <c r="I73" s="85"/>
    </row>
    <row r="74" spans="1:9" x14ac:dyDescent="0.3">
      <c r="A74" s="128" t="s">
        <v>58</v>
      </c>
      <c r="B74" s="128"/>
      <c r="C74" s="128"/>
      <c r="D74" s="128"/>
      <c r="E74" s="128"/>
      <c r="F74" s="114">
        <v>6645030</v>
      </c>
      <c r="G74" s="114"/>
      <c r="H74" s="114">
        <v>5209965</v>
      </c>
      <c r="I74" s="114"/>
    </row>
    <row r="75" spans="1:9" x14ac:dyDescent="0.3">
      <c r="A75" s="128" t="s">
        <v>59</v>
      </c>
      <c r="B75" s="128"/>
      <c r="C75" s="128"/>
      <c r="D75" s="128"/>
      <c r="E75" s="128"/>
      <c r="F75" s="129">
        <v>115069</v>
      </c>
      <c r="G75" s="129"/>
      <c r="H75" s="129"/>
      <c r="I75" s="129"/>
    </row>
    <row r="76" spans="1:9" x14ac:dyDescent="0.3">
      <c r="A76" s="130" t="s">
        <v>60</v>
      </c>
      <c r="B76" s="130"/>
      <c r="C76" s="130"/>
      <c r="D76" s="130"/>
      <c r="E76" s="130"/>
      <c r="F76" s="131">
        <f>SUM(F74:G75)</f>
        <v>6760099</v>
      </c>
      <c r="G76" s="131"/>
      <c r="H76" s="131">
        <f>SUM(H74:I75)</f>
        <v>5209965</v>
      </c>
      <c r="I76" s="131"/>
    </row>
    <row r="77" spans="1:9" x14ac:dyDescent="0.3">
      <c r="A77" s="128" t="s">
        <v>61</v>
      </c>
      <c r="B77" s="128"/>
      <c r="C77" s="128"/>
      <c r="D77" s="128"/>
      <c r="E77" s="128"/>
      <c r="F77" s="132">
        <v>631433</v>
      </c>
      <c r="G77" s="132"/>
      <c r="H77" s="132">
        <v>455877</v>
      </c>
      <c r="I77" s="132"/>
    </row>
    <row r="78" spans="1:9" x14ac:dyDescent="0.3">
      <c r="A78" s="133" t="s">
        <v>250</v>
      </c>
      <c r="B78" s="133"/>
      <c r="C78" s="133"/>
      <c r="D78" s="133"/>
      <c r="E78" s="133"/>
      <c r="F78" s="112"/>
      <c r="G78" s="112"/>
      <c r="H78" s="112"/>
      <c r="I78" s="112"/>
    </row>
    <row r="79" spans="1:9" x14ac:dyDescent="0.3">
      <c r="A79" s="134" t="s">
        <v>62</v>
      </c>
      <c r="B79" s="134"/>
      <c r="C79" s="134"/>
      <c r="D79" s="134"/>
      <c r="E79" s="134"/>
      <c r="F79" s="135">
        <v>95687</v>
      </c>
      <c r="G79" s="135"/>
      <c r="H79" s="135"/>
      <c r="I79" s="135"/>
    </row>
    <row r="80" spans="1:9" x14ac:dyDescent="0.3">
      <c r="A80" s="136" t="s">
        <v>63</v>
      </c>
      <c r="B80" s="136"/>
      <c r="C80" s="136"/>
      <c r="D80" s="136"/>
      <c r="E80" s="136"/>
      <c r="F80" s="137">
        <f>SUM(F77:G79)</f>
        <v>727120</v>
      </c>
      <c r="G80" s="137"/>
      <c r="H80" s="137">
        <f>SUM(H77:I79)</f>
        <v>455877</v>
      </c>
      <c r="I80" s="137"/>
    </row>
    <row r="81" spans="1:11" x14ac:dyDescent="0.3">
      <c r="A81" s="138" t="s">
        <v>64</v>
      </c>
      <c r="B81" s="138"/>
      <c r="C81" s="138"/>
      <c r="D81" s="138"/>
      <c r="E81" s="138"/>
      <c r="F81" s="116">
        <v>1372229</v>
      </c>
      <c r="G81" s="116"/>
      <c r="H81" s="116">
        <v>2295556</v>
      </c>
      <c r="I81" s="116"/>
      <c r="K81" t="s">
        <v>292</v>
      </c>
    </row>
    <row r="82" spans="1:11" x14ac:dyDescent="0.3">
      <c r="A82" s="139" t="s">
        <v>65</v>
      </c>
      <c r="B82" s="139"/>
      <c r="C82" s="139"/>
      <c r="D82" s="139"/>
      <c r="E82" s="139"/>
      <c r="F82" s="116"/>
      <c r="G82" s="116"/>
      <c r="H82" s="116"/>
      <c r="I82" s="116"/>
    </row>
    <row r="83" spans="1:11" s="3" customFormat="1" x14ac:dyDescent="0.3">
      <c r="A83" s="138" t="s">
        <v>152</v>
      </c>
      <c r="B83" s="140"/>
      <c r="C83" s="140"/>
      <c r="D83" s="140"/>
      <c r="E83" s="141"/>
      <c r="F83" s="65">
        <v>6000</v>
      </c>
      <c r="G83" s="66"/>
      <c r="H83" s="65">
        <v>200000</v>
      </c>
      <c r="I83" s="66"/>
      <c r="K83" s="3" t="s">
        <v>293</v>
      </c>
    </row>
    <row r="84" spans="1:11" s="3" customFormat="1" x14ac:dyDescent="0.3">
      <c r="A84" s="117" t="s">
        <v>237</v>
      </c>
      <c r="B84" s="118"/>
      <c r="C84" s="118"/>
      <c r="D84" s="118"/>
      <c r="E84" s="119"/>
      <c r="F84" s="67"/>
      <c r="G84" s="68"/>
      <c r="H84" s="67"/>
      <c r="I84" s="68"/>
    </row>
    <row r="85" spans="1:11" x14ac:dyDescent="0.3">
      <c r="A85" s="111" t="s">
        <v>66</v>
      </c>
      <c r="B85" s="111"/>
      <c r="C85" s="111"/>
      <c r="D85" s="111"/>
      <c r="E85" s="111"/>
      <c r="F85" s="116">
        <v>257789</v>
      </c>
      <c r="G85" s="116"/>
      <c r="H85" s="116">
        <v>800000</v>
      </c>
      <c r="I85" s="116"/>
      <c r="K85" t="s">
        <v>294</v>
      </c>
    </row>
    <row r="86" spans="1:11" x14ac:dyDescent="0.3">
      <c r="A86" s="139" t="s">
        <v>67</v>
      </c>
      <c r="B86" s="139"/>
      <c r="C86" s="139"/>
      <c r="D86" s="139"/>
      <c r="E86" s="139"/>
      <c r="F86" s="116"/>
      <c r="G86" s="116"/>
      <c r="H86" s="116"/>
      <c r="I86" s="116"/>
    </row>
    <row r="87" spans="1:11" x14ac:dyDescent="0.3">
      <c r="A87" s="111" t="s">
        <v>68</v>
      </c>
      <c r="B87" s="111"/>
      <c r="C87" s="111"/>
      <c r="D87" s="111"/>
      <c r="E87" s="111"/>
      <c r="F87" s="116">
        <v>50000</v>
      </c>
      <c r="G87" s="116"/>
      <c r="H87" s="116">
        <v>100000</v>
      </c>
      <c r="I87" s="116"/>
      <c r="K87" t="s">
        <v>295</v>
      </c>
    </row>
    <row r="88" spans="1:11" x14ac:dyDescent="0.3">
      <c r="A88" s="139"/>
      <c r="B88" s="139"/>
      <c r="C88" s="139"/>
      <c r="D88" s="139"/>
      <c r="E88" s="139"/>
      <c r="F88" s="116"/>
      <c r="G88" s="116"/>
      <c r="H88" s="116"/>
      <c r="I88" s="116"/>
    </row>
    <row r="89" spans="1:11" x14ac:dyDescent="0.3">
      <c r="A89" s="138" t="s">
        <v>69</v>
      </c>
      <c r="B89" s="138"/>
      <c r="C89" s="138"/>
      <c r="D89" s="138"/>
      <c r="E89" s="138"/>
      <c r="F89" s="116">
        <v>414221</v>
      </c>
      <c r="G89" s="116"/>
      <c r="H89" s="116">
        <v>892500</v>
      </c>
      <c r="I89" s="116"/>
      <c r="K89" t="s">
        <v>296</v>
      </c>
    </row>
    <row r="90" spans="1:11" x14ac:dyDescent="0.3">
      <c r="A90" s="139" t="s">
        <v>70</v>
      </c>
      <c r="B90" s="139"/>
      <c r="C90" s="139"/>
      <c r="D90" s="139"/>
      <c r="E90" s="139"/>
      <c r="F90" s="116"/>
      <c r="G90" s="116"/>
      <c r="H90" s="116"/>
      <c r="I90" s="116"/>
    </row>
    <row r="91" spans="1:11" s="3" customFormat="1" x14ac:dyDescent="0.3">
      <c r="A91" s="125" t="s">
        <v>120</v>
      </c>
      <c r="B91" s="125"/>
      <c r="C91" s="125"/>
      <c r="D91" s="125"/>
      <c r="E91" s="125"/>
      <c r="F91" s="82">
        <v>6709</v>
      </c>
      <c r="G91" s="82"/>
      <c r="H91" s="82">
        <v>10000</v>
      </c>
      <c r="I91" s="82"/>
      <c r="K91" s="3" t="s">
        <v>297</v>
      </c>
    </row>
    <row r="92" spans="1:11" s="3" customFormat="1" x14ac:dyDescent="0.3">
      <c r="A92" s="144"/>
      <c r="B92" s="144"/>
      <c r="C92" s="144"/>
      <c r="D92" s="144"/>
      <c r="E92" s="144"/>
      <c r="F92" s="83"/>
      <c r="G92" s="83"/>
      <c r="H92" s="83"/>
      <c r="I92" s="83"/>
    </row>
    <row r="93" spans="1:11" ht="15" thickBot="1" x14ac:dyDescent="0.35">
      <c r="A93" s="142" t="s">
        <v>71</v>
      </c>
      <c r="B93" s="142"/>
      <c r="C93" s="142"/>
      <c r="D93" s="142"/>
      <c r="E93" s="142"/>
      <c r="F93" s="143">
        <f>SUM(F81:G92)</f>
        <v>2106948</v>
      </c>
      <c r="G93" s="143"/>
      <c r="H93" s="143">
        <f>SUM(H81:I92)</f>
        <v>4298056</v>
      </c>
      <c r="I93" s="143"/>
    </row>
    <row r="94" spans="1:11" ht="15.6" thickTop="1" thickBot="1" x14ac:dyDescent="0.35">
      <c r="A94" s="136" t="s">
        <v>72</v>
      </c>
      <c r="B94" s="136"/>
      <c r="C94" s="136"/>
      <c r="D94" s="136"/>
      <c r="E94" s="136"/>
      <c r="F94" s="137">
        <f>SUM(F76+F80+F93)</f>
        <v>9594167</v>
      </c>
      <c r="G94" s="137"/>
      <c r="H94" s="137">
        <f>SUM(H76+H80+H93)</f>
        <v>9963898</v>
      </c>
      <c r="I94" s="137"/>
    </row>
    <row r="95" spans="1:11" x14ac:dyDescent="0.3">
      <c r="A95" s="145" t="s">
        <v>73</v>
      </c>
      <c r="B95" s="145"/>
      <c r="C95" s="145"/>
      <c r="D95" s="145"/>
      <c r="E95" s="145"/>
      <c r="F95" s="146">
        <v>200000</v>
      </c>
      <c r="G95" s="146"/>
      <c r="H95" s="146">
        <v>473000</v>
      </c>
      <c r="I95" s="146"/>
    </row>
    <row r="96" spans="1:11" x14ac:dyDescent="0.3">
      <c r="A96" s="113" t="s">
        <v>276</v>
      </c>
      <c r="B96" s="113"/>
      <c r="C96" s="113"/>
      <c r="D96" s="113"/>
      <c r="E96" s="113"/>
      <c r="F96" s="147"/>
      <c r="G96" s="147"/>
      <c r="H96" s="147"/>
      <c r="I96" s="147"/>
    </row>
    <row r="97" spans="1:12" x14ac:dyDescent="0.3">
      <c r="A97" s="125" t="s">
        <v>74</v>
      </c>
      <c r="B97" s="125"/>
      <c r="C97" s="125"/>
      <c r="D97" s="125"/>
      <c r="E97" s="125"/>
      <c r="F97" s="126">
        <v>54000</v>
      </c>
      <c r="G97" s="126"/>
      <c r="H97" s="126">
        <v>127000</v>
      </c>
      <c r="I97" s="126"/>
    </row>
    <row r="98" spans="1:12" x14ac:dyDescent="0.3">
      <c r="A98" s="123"/>
      <c r="B98" s="123"/>
      <c r="C98" s="123"/>
      <c r="D98" s="123"/>
      <c r="E98" s="123"/>
      <c r="F98" s="147"/>
      <c r="G98" s="147"/>
      <c r="H98" s="147"/>
      <c r="I98" s="147"/>
    </row>
    <row r="99" spans="1:12" x14ac:dyDescent="0.3">
      <c r="A99" s="125" t="s">
        <v>75</v>
      </c>
      <c r="B99" s="125"/>
      <c r="C99" s="125"/>
      <c r="D99" s="125"/>
      <c r="E99" s="125"/>
      <c r="F99" s="126">
        <v>511732</v>
      </c>
      <c r="G99" s="126"/>
      <c r="H99" s="126">
        <v>314960</v>
      </c>
      <c r="I99" s="126"/>
    </row>
    <row r="100" spans="1:12" x14ac:dyDescent="0.3">
      <c r="A100" s="148" t="s">
        <v>275</v>
      </c>
      <c r="B100" s="148"/>
      <c r="C100" s="148"/>
      <c r="D100" s="148"/>
      <c r="E100" s="148"/>
      <c r="F100" s="147"/>
      <c r="G100" s="147"/>
      <c r="H100" s="147"/>
      <c r="I100" s="147"/>
    </row>
    <row r="101" spans="1:12" ht="15" thickBot="1" x14ac:dyDescent="0.35">
      <c r="A101" s="149" t="s">
        <v>76</v>
      </c>
      <c r="B101" s="149"/>
      <c r="C101" s="149"/>
      <c r="D101" s="149"/>
      <c r="E101" s="149"/>
      <c r="F101" s="150">
        <v>138168</v>
      </c>
      <c r="G101" s="150"/>
      <c r="H101" s="150">
        <v>85040</v>
      </c>
      <c r="I101" s="150"/>
    </row>
    <row r="102" spans="1:12" ht="15.6" thickTop="1" thickBot="1" x14ac:dyDescent="0.35">
      <c r="A102" s="151" t="s">
        <v>77</v>
      </c>
      <c r="B102" s="152"/>
      <c r="C102" s="152"/>
      <c r="D102" s="152"/>
      <c r="E102" s="153"/>
      <c r="F102" s="154">
        <f>SUM(F95:G101)</f>
        <v>903900</v>
      </c>
      <c r="G102" s="155"/>
      <c r="H102" s="154">
        <f>SUM(H95:I101)</f>
        <v>1000000</v>
      </c>
      <c r="I102" s="156"/>
    </row>
    <row r="103" spans="1:12" ht="15.6" thickTop="1" thickBot="1" x14ac:dyDescent="0.35">
      <c r="A103" s="152" t="s">
        <v>78</v>
      </c>
      <c r="B103" s="152"/>
      <c r="C103" s="152"/>
      <c r="D103" s="152"/>
      <c r="E103" s="153"/>
      <c r="F103" s="154">
        <f>SUM(F94+F102)</f>
        <v>10498067</v>
      </c>
      <c r="G103" s="155"/>
      <c r="H103" s="154">
        <f>SUM(H94+H102)</f>
        <v>10963898</v>
      </c>
      <c r="I103" s="155"/>
      <c r="J103" s="34"/>
    </row>
    <row r="104" spans="1:12" s="3" customFormat="1" ht="15" thickTop="1" x14ac:dyDescent="0.3">
      <c r="A104" s="33"/>
      <c r="B104" s="33"/>
      <c r="C104" s="33"/>
      <c r="D104" s="33"/>
      <c r="E104" s="33"/>
      <c r="F104" s="40"/>
      <c r="G104" s="40"/>
      <c r="H104" s="40"/>
      <c r="I104" s="40"/>
    </row>
    <row r="105" spans="1:12" x14ac:dyDescent="0.3">
      <c r="A105" s="3"/>
      <c r="B105" s="3"/>
      <c r="C105" s="3"/>
      <c r="D105" s="3"/>
      <c r="E105" s="3"/>
    </row>
    <row r="106" spans="1:12" x14ac:dyDescent="0.3">
      <c r="A106" s="26" t="s">
        <v>238</v>
      </c>
      <c r="B106" s="3"/>
      <c r="C106" s="3"/>
      <c r="D106" s="3"/>
      <c r="E106" s="3"/>
    </row>
    <row r="107" spans="1:12" s="3" customFormat="1" x14ac:dyDescent="0.3">
      <c r="F107" s="36"/>
      <c r="G107" s="36"/>
      <c r="H107" s="36"/>
      <c r="I107" s="36"/>
    </row>
    <row r="108" spans="1:12" s="3" customFormat="1" x14ac:dyDescent="0.3">
      <c r="A108" s="84" t="s">
        <v>1</v>
      </c>
      <c r="B108" s="84"/>
      <c r="C108" s="84"/>
      <c r="D108" s="84"/>
      <c r="E108" s="84"/>
      <c r="F108" s="85" t="s">
        <v>2</v>
      </c>
      <c r="G108" s="85"/>
      <c r="H108" s="85" t="s">
        <v>3</v>
      </c>
      <c r="I108" s="85"/>
      <c r="L108" s="32"/>
    </row>
    <row r="109" spans="1:12" s="3" customFormat="1" x14ac:dyDescent="0.3">
      <c r="A109" s="84"/>
      <c r="B109" s="84"/>
      <c r="C109" s="84"/>
      <c r="D109" s="84"/>
      <c r="E109" s="84"/>
      <c r="F109" s="85"/>
      <c r="G109" s="85"/>
      <c r="H109" s="85"/>
      <c r="I109" s="85"/>
      <c r="L109" s="32"/>
    </row>
    <row r="110" spans="1:12" s="3" customFormat="1" x14ac:dyDescent="0.3">
      <c r="A110" s="304" t="s">
        <v>59</v>
      </c>
      <c r="B110" s="305"/>
      <c r="C110" s="305"/>
      <c r="D110" s="305"/>
      <c r="E110" s="306"/>
      <c r="F110" s="319"/>
      <c r="G110" s="320"/>
      <c r="H110" s="327">
        <v>250000</v>
      </c>
      <c r="I110" s="328"/>
      <c r="L110" s="32"/>
    </row>
    <row r="111" spans="1:12" s="3" customFormat="1" ht="15" thickBot="1" x14ac:dyDescent="0.35">
      <c r="A111" s="307"/>
      <c r="B111" s="308"/>
      <c r="C111" s="308"/>
      <c r="D111" s="308"/>
      <c r="E111" s="309"/>
      <c r="F111" s="321"/>
      <c r="G111" s="322"/>
      <c r="H111" s="329"/>
      <c r="I111" s="330"/>
      <c r="L111" s="32"/>
    </row>
    <row r="112" spans="1:12" s="3" customFormat="1" ht="15.6" thickTop="1" thickBot="1" x14ac:dyDescent="0.35">
      <c r="A112" s="310" t="s">
        <v>262</v>
      </c>
      <c r="B112" s="311"/>
      <c r="C112" s="311"/>
      <c r="D112" s="311"/>
      <c r="E112" s="312"/>
      <c r="F112" s="323">
        <f>SUM(F110:G111)</f>
        <v>0</v>
      </c>
      <c r="G112" s="324"/>
      <c r="H112" s="331">
        <f>SUM(H110:I111)</f>
        <v>250000</v>
      </c>
      <c r="I112" s="332"/>
      <c r="L112" s="32"/>
    </row>
    <row r="113" spans="1:12" s="3" customFormat="1" ht="15" thickTop="1" x14ac:dyDescent="0.3">
      <c r="A113" s="313" t="s">
        <v>61</v>
      </c>
      <c r="B113" s="314"/>
      <c r="C113" s="314"/>
      <c r="D113" s="314"/>
      <c r="E113" s="315"/>
      <c r="F113" s="325"/>
      <c r="G113" s="326"/>
      <c r="H113" s="333"/>
      <c r="I113" s="334"/>
      <c r="L113" s="32"/>
    </row>
    <row r="114" spans="1:12" s="3" customFormat="1" ht="15" thickBot="1" x14ac:dyDescent="0.35">
      <c r="A114" s="316">
        <v>0.17499999999999999</v>
      </c>
      <c r="B114" s="317"/>
      <c r="C114" s="317"/>
      <c r="D114" s="317"/>
      <c r="E114" s="318"/>
      <c r="F114" s="319"/>
      <c r="G114" s="320"/>
      <c r="H114" s="335">
        <f>H112*0.175</f>
        <v>43750</v>
      </c>
      <c r="I114" s="336"/>
      <c r="L114" s="32"/>
    </row>
    <row r="115" spans="1:12" s="3" customFormat="1" ht="15.6" thickTop="1" thickBot="1" x14ac:dyDescent="0.35">
      <c r="A115" s="136" t="s">
        <v>63</v>
      </c>
      <c r="B115" s="136"/>
      <c r="C115" s="136"/>
      <c r="D115" s="136"/>
      <c r="E115" s="136"/>
      <c r="F115" s="137">
        <f>SUM(F112:G114)</f>
        <v>0</v>
      </c>
      <c r="G115" s="137"/>
      <c r="H115" s="337">
        <f>H114</f>
        <v>43750</v>
      </c>
      <c r="I115" s="337"/>
    </row>
    <row r="116" spans="1:12" s="3" customFormat="1" ht="15" thickTop="1" x14ac:dyDescent="0.3">
      <c r="A116" s="125" t="s">
        <v>64</v>
      </c>
      <c r="B116" s="125"/>
      <c r="C116" s="125"/>
      <c r="D116" s="125"/>
      <c r="E116" s="125"/>
      <c r="F116" s="95">
        <v>8129</v>
      </c>
      <c r="G116" s="95"/>
      <c r="H116" s="157"/>
      <c r="I116" s="157"/>
      <c r="K116" s="3" t="s">
        <v>292</v>
      </c>
    </row>
    <row r="117" spans="1:12" s="3" customFormat="1" x14ac:dyDescent="0.3">
      <c r="A117" s="187"/>
      <c r="B117" s="188"/>
      <c r="C117" s="188"/>
      <c r="D117" s="188"/>
      <c r="E117" s="189"/>
      <c r="F117" s="338"/>
      <c r="G117" s="339"/>
      <c r="H117" s="340"/>
      <c r="I117" s="341"/>
    </row>
    <row r="118" spans="1:12" s="3" customFormat="1" x14ac:dyDescent="0.3">
      <c r="A118" s="59" t="s">
        <v>117</v>
      </c>
      <c r="B118" s="60"/>
      <c r="C118" s="60"/>
      <c r="D118" s="60"/>
      <c r="E118" s="61"/>
      <c r="F118" s="338"/>
      <c r="G118" s="339"/>
      <c r="H118" s="159">
        <f>300000+60858</f>
        <v>360858</v>
      </c>
      <c r="I118" s="159"/>
      <c r="K118" s="3" t="s">
        <v>298</v>
      </c>
    </row>
    <row r="119" spans="1:12" s="3" customFormat="1" x14ac:dyDescent="0.3">
      <c r="A119" s="158"/>
      <c r="B119" s="158"/>
      <c r="C119" s="158"/>
      <c r="D119" s="158"/>
      <c r="E119" s="158"/>
      <c r="F119" s="95"/>
      <c r="G119" s="95"/>
      <c r="H119" s="159"/>
      <c r="I119" s="159"/>
    </row>
    <row r="120" spans="1:12" s="3" customFormat="1" x14ac:dyDescent="0.3">
      <c r="A120" s="125" t="s">
        <v>239</v>
      </c>
      <c r="B120" s="125"/>
      <c r="C120" s="125"/>
      <c r="D120" s="125"/>
      <c r="E120" s="125"/>
      <c r="F120" s="95">
        <v>530000</v>
      </c>
      <c r="G120" s="95"/>
      <c r="H120" s="159">
        <v>230000</v>
      </c>
      <c r="I120" s="159"/>
      <c r="K120" s="3" t="s">
        <v>299</v>
      </c>
    </row>
    <row r="121" spans="1:12" s="3" customFormat="1" x14ac:dyDescent="0.3">
      <c r="A121" s="158"/>
      <c r="B121" s="158"/>
      <c r="C121" s="158"/>
      <c r="D121" s="158"/>
      <c r="E121" s="158"/>
      <c r="F121" s="95"/>
      <c r="G121" s="95"/>
      <c r="H121" s="157"/>
      <c r="I121" s="157"/>
    </row>
    <row r="122" spans="1:12" s="3" customFormat="1" ht="15" thickBot="1" x14ac:dyDescent="0.35">
      <c r="A122" s="149" t="s">
        <v>86</v>
      </c>
      <c r="B122" s="149"/>
      <c r="C122" s="149"/>
      <c r="D122" s="149"/>
      <c r="E122" s="149"/>
      <c r="F122" s="285">
        <v>2196</v>
      </c>
      <c r="G122" s="285"/>
      <c r="H122" s="286">
        <f>81000+16432</f>
        <v>97432</v>
      </c>
      <c r="I122" s="286"/>
      <c r="K122" s="3" t="s">
        <v>296</v>
      </c>
    </row>
    <row r="123" spans="1:12" s="3" customFormat="1" ht="15.6" thickTop="1" thickBot="1" x14ac:dyDescent="0.35">
      <c r="A123" s="151" t="s">
        <v>71</v>
      </c>
      <c r="B123" s="152"/>
      <c r="C123" s="152"/>
      <c r="D123" s="152"/>
      <c r="E123" s="277"/>
      <c r="F123" s="287">
        <f>SUM(F116:G122)</f>
        <v>540325</v>
      </c>
      <c r="G123" s="288"/>
      <c r="H123" s="289">
        <f>SUM(H116:I122)</f>
        <v>688290</v>
      </c>
      <c r="I123" s="290"/>
    </row>
    <row r="124" spans="1:12" s="3" customFormat="1" ht="15.6" thickTop="1" thickBot="1" x14ac:dyDescent="0.35">
      <c r="A124" s="53" t="s">
        <v>157</v>
      </c>
      <c r="B124" s="54"/>
      <c r="C124" s="54"/>
      <c r="D124" s="54"/>
      <c r="E124" s="54"/>
      <c r="F124" s="55">
        <f>F123</f>
        <v>540325</v>
      </c>
      <c r="G124" s="56"/>
      <c r="H124" s="57">
        <f>H112+H115+H123</f>
        <v>982040</v>
      </c>
      <c r="I124" s="58"/>
    </row>
    <row r="125" spans="1:12" s="3" customFormat="1" ht="15" thickTop="1" x14ac:dyDescent="0.3">
      <c r="A125" s="145" t="s">
        <v>240</v>
      </c>
      <c r="B125" s="145"/>
      <c r="C125" s="145"/>
      <c r="D125" s="145"/>
      <c r="E125" s="145"/>
      <c r="F125" s="291">
        <v>401575</v>
      </c>
      <c r="G125" s="291"/>
      <c r="H125" s="292"/>
      <c r="I125" s="292"/>
    </row>
    <row r="126" spans="1:12" s="3" customFormat="1" x14ac:dyDescent="0.3">
      <c r="A126" s="158"/>
      <c r="B126" s="158"/>
      <c r="C126" s="158"/>
      <c r="D126" s="158"/>
      <c r="E126" s="158"/>
      <c r="F126" s="293"/>
      <c r="G126" s="293"/>
      <c r="H126" s="157"/>
      <c r="I126" s="157"/>
    </row>
    <row r="127" spans="1:12" s="3" customFormat="1" x14ac:dyDescent="0.3">
      <c r="A127" s="125" t="s">
        <v>75</v>
      </c>
      <c r="B127" s="125"/>
      <c r="C127" s="125"/>
      <c r="D127" s="125"/>
      <c r="E127" s="125"/>
      <c r="F127" s="86">
        <v>322480</v>
      </c>
      <c r="G127" s="86"/>
      <c r="H127" s="159"/>
      <c r="I127" s="159"/>
    </row>
    <row r="128" spans="1:12" s="3" customFormat="1" x14ac:dyDescent="0.3">
      <c r="A128" s="158"/>
      <c r="B128" s="158"/>
      <c r="C128" s="158"/>
      <c r="D128" s="158"/>
      <c r="E128" s="158"/>
      <c r="F128" s="293"/>
      <c r="G128" s="293"/>
      <c r="H128" s="157"/>
      <c r="I128" s="157"/>
    </row>
    <row r="129" spans="1:11" s="3" customFormat="1" x14ac:dyDescent="0.3">
      <c r="A129" s="125" t="s">
        <v>76</v>
      </c>
      <c r="B129" s="125"/>
      <c r="C129" s="125"/>
      <c r="D129" s="125"/>
      <c r="E129" s="125"/>
      <c r="F129" s="86">
        <v>163905</v>
      </c>
      <c r="G129" s="86"/>
      <c r="H129" s="159"/>
      <c r="I129" s="159"/>
    </row>
    <row r="130" spans="1:11" s="3" customFormat="1" x14ac:dyDescent="0.3">
      <c r="A130" s="125" t="s">
        <v>73</v>
      </c>
      <c r="B130" s="125"/>
      <c r="C130" s="125"/>
      <c r="D130" s="125"/>
      <c r="E130" s="125"/>
      <c r="F130" s="86">
        <v>472441</v>
      </c>
      <c r="G130" s="86"/>
      <c r="H130" s="157"/>
      <c r="I130" s="157"/>
    </row>
    <row r="131" spans="1:11" s="3" customFormat="1" x14ac:dyDescent="0.3">
      <c r="A131" s="158"/>
      <c r="B131" s="158"/>
      <c r="C131" s="158"/>
      <c r="D131" s="158"/>
      <c r="E131" s="158"/>
      <c r="F131" s="293"/>
      <c r="G131" s="293"/>
      <c r="H131" s="157"/>
      <c r="I131" s="157"/>
    </row>
    <row r="132" spans="1:11" s="3" customFormat="1" ht="15" thickBot="1" x14ac:dyDescent="0.35">
      <c r="A132" s="297" t="s">
        <v>74</v>
      </c>
      <c r="B132" s="298"/>
      <c r="C132" s="298"/>
      <c r="D132" s="298"/>
      <c r="E132" s="299"/>
      <c r="F132" s="300">
        <v>127559</v>
      </c>
      <c r="G132" s="301"/>
      <c r="H132" s="302"/>
      <c r="I132" s="303"/>
      <c r="J132" s="35"/>
    </row>
    <row r="133" spans="1:11" s="3" customFormat="1" ht="15.6" thickTop="1" thickBot="1" x14ac:dyDescent="0.35">
      <c r="A133" s="151" t="s">
        <v>241</v>
      </c>
      <c r="B133" s="152"/>
      <c r="C133" s="152"/>
      <c r="D133" s="152"/>
      <c r="E133" s="153"/>
      <c r="F133" s="294">
        <f>SUM(F125:G132)</f>
        <v>1487960</v>
      </c>
      <c r="G133" s="295"/>
      <c r="H133" s="294">
        <f>SUM(H125:I132)</f>
        <v>0</v>
      </c>
      <c r="I133" s="296"/>
    </row>
    <row r="134" spans="1:11" s="3" customFormat="1" ht="15.6" thickTop="1" thickBot="1" x14ac:dyDescent="0.35">
      <c r="A134" s="178" t="s">
        <v>242</v>
      </c>
      <c r="B134" s="179"/>
      <c r="C134" s="179"/>
      <c r="D134" s="179"/>
      <c r="E134" s="180"/>
      <c r="F134" s="294">
        <f>F124+F133</f>
        <v>2028285</v>
      </c>
      <c r="G134" s="295"/>
      <c r="H134" s="294">
        <f>H124+H133</f>
        <v>982040</v>
      </c>
      <c r="I134" s="296"/>
    </row>
    <row r="135" spans="1:11" s="3" customFormat="1" ht="15" thickTop="1" x14ac:dyDescent="0.3">
      <c r="A135" s="33"/>
      <c r="B135" s="33"/>
      <c r="C135" s="33"/>
      <c r="D135" s="33"/>
      <c r="E135" s="33"/>
      <c r="F135" s="41"/>
      <c r="G135" s="42"/>
      <c r="H135" s="48"/>
      <c r="I135" s="48"/>
    </row>
    <row r="136" spans="1:11" s="3" customFormat="1" x14ac:dyDescent="0.3">
      <c r="A136" s="27"/>
      <c r="B136" s="27"/>
      <c r="C136" s="27"/>
      <c r="D136" s="27"/>
      <c r="E136" s="27"/>
      <c r="F136" s="43"/>
      <c r="G136" s="43"/>
      <c r="H136" s="43"/>
      <c r="I136" s="43"/>
    </row>
    <row r="137" spans="1:11" s="3" customFormat="1" x14ac:dyDescent="0.3">
      <c r="A137" s="28" t="s">
        <v>243</v>
      </c>
      <c r="B137" s="27"/>
      <c r="C137" s="27"/>
      <c r="D137" s="27"/>
      <c r="E137" s="27"/>
      <c r="F137" s="43"/>
      <c r="G137" s="43"/>
      <c r="H137" s="43"/>
      <c r="I137" s="43"/>
    </row>
    <row r="138" spans="1:11" s="3" customFormat="1" x14ac:dyDescent="0.3">
      <c r="A138" s="27"/>
      <c r="B138" s="27"/>
      <c r="C138" s="27"/>
      <c r="D138" s="27"/>
      <c r="E138" s="27"/>
      <c r="F138" s="43"/>
      <c r="G138" s="43"/>
      <c r="H138" s="43"/>
      <c r="I138" s="43"/>
    </row>
    <row r="139" spans="1:11" s="3" customFormat="1" x14ac:dyDescent="0.3">
      <c r="A139" s="84" t="s">
        <v>1</v>
      </c>
      <c r="B139" s="84"/>
      <c r="C139" s="84"/>
      <c r="D139" s="84"/>
      <c r="E139" s="84"/>
      <c r="F139" s="85" t="s">
        <v>2</v>
      </c>
      <c r="G139" s="85"/>
      <c r="H139" s="85" t="s">
        <v>3</v>
      </c>
      <c r="I139" s="85"/>
    </row>
    <row r="140" spans="1:11" s="3" customFormat="1" x14ac:dyDescent="0.3">
      <c r="A140" s="84"/>
      <c r="B140" s="84"/>
      <c r="C140" s="84"/>
      <c r="D140" s="84"/>
      <c r="E140" s="84"/>
      <c r="F140" s="85"/>
      <c r="G140" s="85"/>
      <c r="H140" s="85"/>
      <c r="I140" s="85"/>
    </row>
    <row r="141" spans="1:11" s="3" customFormat="1" x14ac:dyDescent="0.3">
      <c r="A141" s="81" t="s">
        <v>68</v>
      </c>
      <c r="B141" s="81"/>
      <c r="C141" s="81"/>
      <c r="D141" s="81"/>
      <c r="E141" s="81"/>
      <c r="F141" s="95">
        <v>1193712</v>
      </c>
      <c r="G141" s="95"/>
      <c r="H141" s="101"/>
      <c r="I141" s="101"/>
      <c r="K141" s="3" t="s">
        <v>295</v>
      </c>
    </row>
    <row r="142" spans="1:11" s="3" customFormat="1" ht="15" thickBot="1" x14ac:dyDescent="0.35">
      <c r="A142" s="87"/>
      <c r="B142" s="87"/>
      <c r="C142" s="87"/>
      <c r="D142" s="87"/>
      <c r="E142" s="87"/>
      <c r="F142" s="96"/>
      <c r="G142" s="96"/>
      <c r="H142" s="102"/>
      <c r="I142" s="102"/>
    </row>
    <row r="143" spans="1:11" s="3" customFormat="1" ht="15.6" thickTop="1" thickBot="1" x14ac:dyDescent="0.35">
      <c r="A143" s="88" t="s">
        <v>71</v>
      </c>
      <c r="B143" s="89"/>
      <c r="C143" s="89"/>
      <c r="D143" s="89"/>
      <c r="E143" s="90"/>
      <c r="F143" s="97">
        <f>F141</f>
        <v>1193712</v>
      </c>
      <c r="G143" s="98"/>
      <c r="H143" s="103"/>
      <c r="I143" s="104"/>
    </row>
    <row r="144" spans="1:11" s="3" customFormat="1" ht="15.6" thickTop="1" thickBot="1" x14ac:dyDescent="0.35">
      <c r="A144" s="107" t="s">
        <v>157</v>
      </c>
      <c r="B144" s="108"/>
      <c r="C144" s="108"/>
      <c r="D144" s="108"/>
      <c r="E144" s="108"/>
      <c r="F144" s="55">
        <f>F143</f>
        <v>1193712</v>
      </c>
      <c r="G144" s="109"/>
      <c r="H144" s="51"/>
      <c r="I144" s="52"/>
    </row>
    <row r="145" spans="1:10" s="3" customFormat="1" ht="15" thickTop="1" x14ac:dyDescent="0.3">
      <c r="A145" s="91" t="s">
        <v>75</v>
      </c>
      <c r="B145" s="91"/>
      <c r="C145" s="91"/>
      <c r="D145" s="91"/>
      <c r="E145" s="91"/>
      <c r="F145" s="99">
        <v>1092670</v>
      </c>
      <c r="G145" s="99"/>
      <c r="H145" s="105">
        <v>9862731</v>
      </c>
      <c r="I145" s="105"/>
    </row>
    <row r="146" spans="1:10" s="3" customFormat="1" x14ac:dyDescent="0.3">
      <c r="A146" s="81" t="s">
        <v>255</v>
      </c>
      <c r="B146" s="81"/>
      <c r="C146" s="81"/>
      <c r="D146" s="81"/>
      <c r="E146" s="81"/>
      <c r="F146" s="100"/>
      <c r="G146" s="100"/>
      <c r="H146" s="101"/>
      <c r="I146" s="101"/>
    </row>
    <row r="147" spans="1:10" s="3" customFormat="1" ht="15" thickBot="1" x14ac:dyDescent="0.35">
      <c r="A147" s="87" t="s">
        <v>76</v>
      </c>
      <c r="B147" s="87"/>
      <c r="C147" s="87"/>
      <c r="D147" s="87"/>
      <c r="E147" s="87"/>
      <c r="F147" s="96">
        <v>295021</v>
      </c>
      <c r="G147" s="96"/>
      <c r="H147" s="102">
        <v>2626489</v>
      </c>
      <c r="I147" s="102"/>
    </row>
    <row r="148" spans="1:10" s="3" customFormat="1" ht="15.6" thickTop="1" thickBot="1" x14ac:dyDescent="0.35">
      <c r="A148" s="88" t="s">
        <v>241</v>
      </c>
      <c r="B148" s="89"/>
      <c r="C148" s="89"/>
      <c r="D148" s="89"/>
      <c r="E148" s="90"/>
      <c r="F148" s="97">
        <f>F145+F147</f>
        <v>1387691</v>
      </c>
      <c r="G148" s="98"/>
      <c r="H148" s="97">
        <f>H145+H147</f>
        <v>12489220</v>
      </c>
      <c r="I148" s="106"/>
    </row>
    <row r="149" spans="1:10" s="3" customFormat="1" ht="15.6" thickTop="1" thickBot="1" x14ac:dyDescent="0.35">
      <c r="A149" s="92" t="s">
        <v>90</v>
      </c>
      <c r="B149" s="93"/>
      <c r="C149" s="93"/>
      <c r="D149" s="93"/>
      <c r="E149" s="94"/>
      <c r="F149" s="97">
        <f>F144+F148</f>
        <v>2581403</v>
      </c>
      <c r="G149" s="98"/>
      <c r="H149" s="97">
        <f>H144+H148</f>
        <v>12489220</v>
      </c>
      <c r="I149" s="98"/>
      <c r="J149" s="34"/>
    </row>
    <row r="150" spans="1:10" s="3" customFormat="1" ht="15" thickTop="1" x14ac:dyDescent="0.3">
      <c r="F150" s="36"/>
      <c r="G150" s="36"/>
      <c r="H150" s="36"/>
      <c r="I150" s="36"/>
    </row>
    <row r="151" spans="1:10" x14ac:dyDescent="0.3">
      <c r="A151" s="3"/>
      <c r="B151" s="3"/>
      <c r="C151" s="3"/>
      <c r="D151" s="3"/>
      <c r="E151" s="3"/>
    </row>
    <row r="152" spans="1:10" x14ac:dyDescent="0.3">
      <c r="A152" s="127" t="s">
        <v>79</v>
      </c>
      <c r="B152" s="127"/>
      <c r="C152" s="127"/>
      <c r="D152" s="127"/>
      <c r="E152" s="127"/>
      <c r="F152" s="127"/>
      <c r="G152" s="127"/>
      <c r="H152" s="127"/>
      <c r="I152" s="127"/>
    </row>
    <row r="153" spans="1:10" x14ac:dyDescent="0.3">
      <c r="A153" s="2"/>
      <c r="B153" s="2"/>
      <c r="C153" s="2"/>
      <c r="D153" s="2"/>
      <c r="E153" s="2"/>
      <c r="F153" s="38"/>
      <c r="G153" s="39"/>
      <c r="H153" s="38"/>
      <c r="I153" s="39"/>
    </row>
    <row r="154" spans="1:10" ht="15" customHeight="1" x14ac:dyDescent="0.3">
      <c r="A154" s="84" t="s">
        <v>1</v>
      </c>
      <c r="B154" s="84"/>
      <c r="C154" s="84"/>
      <c r="D154" s="84"/>
      <c r="E154" s="84"/>
      <c r="F154" s="85" t="s">
        <v>2</v>
      </c>
      <c r="G154" s="85"/>
      <c r="H154" s="85" t="s">
        <v>3</v>
      </c>
      <c r="I154" s="85"/>
    </row>
    <row r="155" spans="1:10" x14ac:dyDescent="0.3">
      <c r="A155" s="84"/>
      <c r="B155" s="84"/>
      <c r="C155" s="84"/>
      <c r="D155" s="84"/>
      <c r="E155" s="84"/>
      <c r="F155" s="85"/>
      <c r="G155" s="85"/>
      <c r="H155" s="85"/>
      <c r="I155" s="85"/>
    </row>
    <row r="156" spans="1:10" x14ac:dyDescent="0.3">
      <c r="A156" s="128" t="s">
        <v>58</v>
      </c>
      <c r="B156" s="128"/>
      <c r="C156" s="128"/>
      <c r="D156" s="128"/>
      <c r="E156" s="128"/>
      <c r="F156" s="114">
        <v>2420300</v>
      </c>
      <c r="G156" s="114"/>
      <c r="H156" s="114">
        <v>2622000</v>
      </c>
      <c r="I156" s="114"/>
    </row>
    <row r="157" spans="1:10" s="3" customFormat="1" x14ac:dyDescent="0.3">
      <c r="A157" s="342"/>
      <c r="B157" s="343"/>
      <c r="C157" s="343"/>
      <c r="D157" s="343"/>
      <c r="E157" s="344"/>
      <c r="F157" s="169"/>
      <c r="G157" s="170"/>
      <c r="H157" s="169"/>
      <c r="I157" s="170"/>
    </row>
    <row r="158" spans="1:10" s="3" customFormat="1" x14ac:dyDescent="0.3">
      <c r="A158" s="345" t="s">
        <v>263</v>
      </c>
      <c r="B158" s="346"/>
      <c r="C158" s="346"/>
      <c r="D158" s="346"/>
      <c r="E158" s="347"/>
      <c r="F158" s="169"/>
      <c r="G158" s="170"/>
      <c r="H158" s="75">
        <v>100000</v>
      </c>
      <c r="I158" s="76"/>
    </row>
    <row r="159" spans="1:10" x14ac:dyDescent="0.3">
      <c r="A159" s="160" t="s">
        <v>99</v>
      </c>
      <c r="B159" s="160"/>
      <c r="C159" s="160"/>
      <c r="D159" s="160"/>
      <c r="E159" s="160"/>
      <c r="F159" s="169"/>
      <c r="G159" s="170"/>
      <c r="H159" s="169"/>
      <c r="I159" s="170"/>
    </row>
    <row r="160" spans="1:10" x14ac:dyDescent="0.3">
      <c r="A160" s="161" t="s">
        <v>80</v>
      </c>
      <c r="B160" s="161"/>
      <c r="C160" s="161"/>
      <c r="D160" s="161"/>
      <c r="E160" s="161"/>
      <c r="F160" s="75">
        <v>50000</v>
      </c>
      <c r="G160" s="76"/>
      <c r="H160" s="75">
        <v>50000</v>
      </c>
      <c r="I160" s="76"/>
    </row>
    <row r="161" spans="1:11" ht="15" thickBot="1" x14ac:dyDescent="0.35">
      <c r="A161" s="162"/>
      <c r="B161" s="162"/>
      <c r="C161" s="162"/>
      <c r="D161" s="162"/>
      <c r="E161" s="162"/>
      <c r="F161" s="129"/>
      <c r="G161" s="129"/>
      <c r="H161" s="129"/>
      <c r="I161" s="129"/>
    </row>
    <row r="162" spans="1:11" ht="15.6" thickTop="1" thickBot="1" x14ac:dyDescent="0.35">
      <c r="A162" s="136" t="s">
        <v>60</v>
      </c>
      <c r="B162" s="136"/>
      <c r="C162" s="136"/>
      <c r="D162" s="136"/>
      <c r="E162" s="136"/>
      <c r="F162" s="163">
        <f>SUM(F156:G161)</f>
        <v>2470300</v>
      </c>
      <c r="G162" s="137"/>
      <c r="H162" s="164">
        <f>SUM(H156:I161)</f>
        <v>2772000</v>
      </c>
      <c r="I162" s="165"/>
      <c r="J162" s="34"/>
    </row>
    <row r="163" spans="1:11" ht="15" thickTop="1" x14ac:dyDescent="0.3">
      <c r="A163" s="166" t="s">
        <v>61</v>
      </c>
      <c r="B163" s="166"/>
      <c r="C163" s="166"/>
      <c r="D163" s="166"/>
      <c r="E163" s="166"/>
      <c r="F163" s="167">
        <v>424294</v>
      </c>
      <c r="G163" s="167"/>
      <c r="H163" s="168">
        <f>(H156+H158+H160)*0.175</f>
        <v>485099.99999999994</v>
      </c>
      <c r="I163" s="168"/>
    </row>
    <row r="164" spans="1:11" x14ac:dyDescent="0.3">
      <c r="A164" s="133" t="s">
        <v>251</v>
      </c>
      <c r="B164" s="133"/>
      <c r="C164" s="133"/>
      <c r="D164" s="133"/>
      <c r="E164" s="133"/>
      <c r="F164" s="112"/>
      <c r="G164" s="112"/>
      <c r="H164" s="112"/>
      <c r="I164" s="112"/>
    </row>
    <row r="165" spans="1:11" x14ac:dyDescent="0.3">
      <c r="A165" s="134" t="s">
        <v>81</v>
      </c>
      <c r="B165" s="134"/>
      <c r="C165" s="134"/>
      <c r="D165" s="134"/>
      <c r="E165" s="134"/>
      <c r="F165" s="135"/>
      <c r="G165" s="135"/>
      <c r="H165" s="135">
        <f>H158*0.15</f>
        <v>15000</v>
      </c>
      <c r="I165" s="135"/>
    </row>
    <row r="166" spans="1:11" x14ac:dyDescent="0.3">
      <c r="A166" s="136" t="s">
        <v>63</v>
      </c>
      <c r="B166" s="136"/>
      <c r="C166" s="136"/>
      <c r="D166" s="136"/>
      <c r="E166" s="171"/>
      <c r="F166" s="172">
        <f>SUM(F163:G165)</f>
        <v>424294</v>
      </c>
      <c r="G166" s="137"/>
      <c r="H166" s="137">
        <f>SUM(H163:I165)</f>
        <v>500099.99999999994</v>
      </c>
      <c r="I166" s="137"/>
    </row>
    <row r="167" spans="1:11" x14ac:dyDescent="0.3">
      <c r="A167" s="173" t="s">
        <v>64</v>
      </c>
      <c r="B167" s="173"/>
      <c r="C167" s="173"/>
      <c r="D167" s="173"/>
      <c r="E167" s="173"/>
      <c r="F167" s="114">
        <v>175192</v>
      </c>
      <c r="G167" s="114"/>
      <c r="H167" s="114">
        <v>235000</v>
      </c>
      <c r="I167" s="114"/>
      <c r="K167" t="s">
        <v>292</v>
      </c>
    </row>
    <row r="168" spans="1:11" x14ac:dyDescent="0.3">
      <c r="A168" s="148" t="s">
        <v>82</v>
      </c>
      <c r="B168" s="148"/>
      <c r="C168" s="148"/>
      <c r="D168" s="148"/>
      <c r="E168" s="148"/>
      <c r="F168" s="112"/>
      <c r="G168" s="112"/>
      <c r="H168" s="112"/>
      <c r="I168" s="112"/>
    </row>
    <row r="169" spans="1:11" x14ac:dyDescent="0.3">
      <c r="A169" s="125" t="s">
        <v>83</v>
      </c>
      <c r="B169" s="125"/>
      <c r="C169" s="125"/>
      <c r="D169" s="125"/>
      <c r="E169" s="125"/>
      <c r="F169" s="114"/>
      <c r="G169" s="114"/>
      <c r="H169" s="114">
        <v>24000</v>
      </c>
      <c r="I169" s="114"/>
      <c r="K169" t="s">
        <v>300</v>
      </c>
    </row>
    <row r="170" spans="1:11" x14ac:dyDescent="0.3">
      <c r="A170" s="148" t="s">
        <v>191</v>
      </c>
      <c r="B170" s="148"/>
      <c r="C170" s="148"/>
      <c r="D170" s="148"/>
      <c r="E170" s="148"/>
      <c r="F170" s="112"/>
      <c r="G170" s="112"/>
      <c r="H170" s="112"/>
      <c r="I170" s="112"/>
    </row>
    <row r="171" spans="1:11" x14ac:dyDescent="0.3">
      <c r="A171" s="174" t="s">
        <v>66</v>
      </c>
      <c r="B171" s="174"/>
      <c r="C171" s="174"/>
      <c r="D171" s="174"/>
      <c r="E171" s="174"/>
      <c r="F171" s="116">
        <v>166141</v>
      </c>
      <c r="G171" s="116"/>
      <c r="H171" s="116">
        <v>200000</v>
      </c>
      <c r="I171" s="116"/>
      <c r="K171" t="s">
        <v>294</v>
      </c>
    </row>
    <row r="172" spans="1:11" x14ac:dyDescent="0.3">
      <c r="A172" s="139" t="s">
        <v>67</v>
      </c>
      <c r="B172" s="139"/>
      <c r="C172" s="139"/>
      <c r="D172" s="139"/>
      <c r="E172" s="139"/>
      <c r="F172" s="116"/>
      <c r="G172" s="116"/>
      <c r="H172" s="116"/>
      <c r="I172" s="116"/>
    </row>
    <row r="173" spans="1:11" x14ac:dyDescent="0.3">
      <c r="A173" s="111" t="s">
        <v>84</v>
      </c>
      <c r="B173" s="111"/>
      <c r="C173" s="111"/>
      <c r="D173" s="111"/>
      <c r="E173" s="111"/>
      <c r="F173" s="116"/>
      <c r="G173" s="116"/>
      <c r="H173" s="116"/>
      <c r="I173" s="116"/>
      <c r="K173" t="s">
        <v>299</v>
      </c>
    </row>
    <row r="174" spans="1:11" x14ac:dyDescent="0.3">
      <c r="A174" s="139" t="s">
        <v>67</v>
      </c>
      <c r="B174" s="139"/>
      <c r="C174" s="139"/>
      <c r="D174" s="139"/>
      <c r="E174" s="139"/>
      <c r="F174" s="116"/>
      <c r="G174" s="116"/>
      <c r="H174" s="116"/>
      <c r="I174" s="116"/>
    </row>
    <row r="175" spans="1:11" x14ac:dyDescent="0.3">
      <c r="A175" s="111" t="s">
        <v>68</v>
      </c>
      <c r="B175" s="111"/>
      <c r="C175" s="111"/>
      <c r="D175" s="111"/>
      <c r="E175" s="111"/>
      <c r="F175" s="116">
        <v>131534</v>
      </c>
      <c r="G175" s="116"/>
      <c r="H175" s="116">
        <v>300000</v>
      </c>
      <c r="I175" s="116"/>
      <c r="K175" t="s">
        <v>295</v>
      </c>
    </row>
    <row r="176" spans="1:11" x14ac:dyDescent="0.3">
      <c r="A176" s="175" t="s">
        <v>85</v>
      </c>
      <c r="B176" s="175"/>
      <c r="C176" s="175"/>
      <c r="D176" s="175"/>
      <c r="E176" s="175"/>
      <c r="F176" s="116"/>
      <c r="G176" s="116"/>
      <c r="H176" s="116"/>
      <c r="I176" s="116"/>
    </row>
    <row r="177" spans="1:11" x14ac:dyDescent="0.3">
      <c r="A177" s="176" t="s">
        <v>86</v>
      </c>
      <c r="B177" s="176"/>
      <c r="C177" s="176"/>
      <c r="D177" s="176"/>
      <c r="E177" s="176"/>
      <c r="F177" s="114">
        <v>112705</v>
      </c>
      <c r="G177" s="114"/>
      <c r="H177" s="114">
        <v>218900</v>
      </c>
      <c r="I177" s="114"/>
      <c r="K177" t="s">
        <v>296</v>
      </c>
    </row>
    <row r="178" spans="1:11" ht="15" thickBot="1" x14ac:dyDescent="0.35">
      <c r="A178" s="177" t="s">
        <v>87</v>
      </c>
      <c r="B178" s="177"/>
      <c r="C178" s="177"/>
      <c r="D178" s="177"/>
      <c r="E178" s="177"/>
      <c r="F178" s="112"/>
      <c r="G178" s="112"/>
      <c r="H178" s="112"/>
      <c r="I178" s="112"/>
    </row>
    <row r="179" spans="1:11" ht="15.6" thickTop="1" thickBot="1" x14ac:dyDescent="0.35">
      <c r="A179" s="136" t="s">
        <v>71</v>
      </c>
      <c r="B179" s="136"/>
      <c r="C179" s="136"/>
      <c r="D179" s="136"/>
      <c r="E179" s="136"/>
      <c r="F179" s="163">
        <f>SUM(F167:G178)</f>
        <v>585572</v>
      </c>
      <c r="G179" s="165"/>
      <c r="H179" s="163">
        <f>SUM(H167:I178)</f>
        <v>977900</v>
      </c>
      <c r="I179" s="137"/>
    </row>
    <row r="180" spans="1:11" ht="15.6" thickTop="1" thickBot="1" x14ac:dyDescent="0.35">
      <c r="A180" s="178" t="s">
        <v>72</v>
      </c>
      <c r="B180" s="179"/>
      <c r="C180" s="179"/>
      <c r="D180" s="179"/>
      <c r="E180" s="180"/>
      <c r="F180" s="163">
        <f>SUM(F162+F166+F179)</f>
        <v>3480166</v>
      </c>
      <c r="G180" s="165"/>
      <c r="H180" s="163">
        <f>SUM(H162+H166+H179)</f>
        <v>4250000</v>
      </c>
      <c r="I180" s="137"/>
    </row>
    <row r="181" spans="1:11" s="3" customFormat="1" ht="15" thickTop="1" x14ac:dyDescent="0.3">
      <c r="A181" s="184" t="s">
        <v>138</v>
      </c>
      <c r="B181" s="185"/>
      <c r="C181" s="185"/>
      <c r="D181" s="185"/>
      <c r="E181" s="186"/>
      <c r="F181" s="190">
        <v>603130</v>
      </c>
      <c r="G181" s="191"/>
      <c r="H181" s="192"/>
      <c r="I181" s="193"/>
    </row>
    <row r="182" spans="1:11" s="3" customFormat="1" x14ac:dyDescent="0.3">
      <c r="A182" s="187"/>
      <c r="B182" s="188"/>
      <c r="C182" s="188"/>
      <c r="D182" s="188"/>
      <c r="E182" s="189"/>
      <c r="F182" s="120"/>
      <c r="G182" s="121"/>
      <c r="H182" s="120"/>
      <c r="I182" s="121"/>
    </row>
    <row r="183" spans="1:11" x14ac:dyDescent="0.3">
      <c r="A183" s="111" t="s">
        <v>88</v>
      </c>
      <c r="B183" s="111"/>
      <c r="C183" s="111"/>
      <c r="D183" s="111"/>
      <c r="E183" s="111"/>
      <c r="F183" s="112">
        <v>130709</v>
      </c>
      <c r="G183" s="112"/>
      <c r="H183" s="112"/>
      <c r="I183" s="112"/>
    </row>
    <row r="184" spans="1:11" x14ac:dyDescent="0.3">
      <c r="A184" s="181" t="s">
        <v>89</v>
      </c>
      <c r="B184" s="181"/>
      <c r="C184" s="181"/>
      <c r="D184" s="181"/>
      <c r="E184" s="181"/>
      <c r="F184" s="182"/>
      <c r="G184" s="182"/>
      <c r="H184" s="182"/>
      <c r="I184" s="182"/>
    </row>
    <row r="185" spans="1:11" x14ac:dyDescent="0.3">
      <c r="A185" s="149" t="s">
        <v>76</v>
      </c>
      <c r="B185" s="149"/>
      <c r="C185" s="149"/>
      <c r="D185" s="149"/>
      <c r="E185" s="149"/>
      <c r="F185" s="183">
        <v>198136</v>
      </c>
      <c r="G185" s="183"/>
      <c r="H185" s="183"/>
      <c r="I185" s="183"/>
    </row>
    <row r="186" spans="1:11" x14ac:dyDescent="0.3">
      <c r="A186" s="136" t="s">
        <v>77</v>
      </c>
      <c r="B186" s="136"/>
      <c r="C186" s="136"/>
      <c r="D186" s="136"/>
      <c r="E186" s="136"/>
      <c r="F186" s="154">
        <f>SUM(F181+F183+F185)</f>
        <v>931975</v>
      </c>
      <c r="G186" s="156"/>
      <c r="H186" s="154">
        <f>SUM(H183+H185)</f>
        <v>0</v>
      </c>
      <c r="I186" s="156"/>
    </row>
    <row r="187" spans="1:11" x14ac:dyDescent="0.3">
      <c r="A187" s="171" t="s">
        <v>90</v>
      </c>
      <c r="B187" s="171"/>
      <c r="C187" s="171"/>
      <c r="D187" s="171"/>
      <c r="E187" s="171"/>
      <c r="F187" s="194">
        <f>SUM(F186,F180)</f>
        <v>4412141</v>
      </c>
      <c r="G187" s="194"/>
      <c r="H187" s="194">
        <f>SUM(H186,H180)</f>
        <v>4250000</v>
      </c>
      <c r="I187" s="194"/>
    </row>
    <row r="188" spans="1:11" x14ac:dyDescent="0.3">
      <c r="A188" s="2"/>
      <c r="B188" s="2"/>
      <c r="C188" s="2"/>
      <c r="D188" s="2"/>
      <c r="E188" s="2"/>
      <c r="F188" s="38"/>
      <c r="G188" s="39"/>
      <c r="H188" s="38"/>
      <c r="I188" s="39"/>
    </row>
    <row r="189" spans="1:11" x14ac:dyDescent="0.3">
      <c r="A189" s="2"/>
      <c r="B189" s="2"/>
      <c r="C189" s="2"/>
      <c r="D189" s="2"/>
      <c r="E189" s="2"/>
      <c r="F189" s="38"/>
      <c r="G189" s="39"/>
      <c r="H189" s="38"/>
      <c r="I189" s="39"/>
    </row>
    <row r="190" spans="1:11" x14ac:dyDescent="0.3">
      <c r="A190" s="3"/>
      <c r="B190" s="3"/>
      <c r="C190" s="3"/>
      <c r="D190" s="3"/>
      <c r="E190" s="3"/>
    </row>
    <row r="191" spans="1:11" x14ac:dyDescent="0.3">
      <c r="A191" s="127" t="s">
        <v>91</v>
      </c>
      <c r="B191" s="127"/>
      <c r="C191" s="127"/>
      <c r="D191" s="127"/>
      <c r="E191" s="127"/>
      <c r="F191" s="127"/>
      <c r="G191" s="127"/>
      <c r="H191" s="127"/>
      <c r="I191" s="127"/>
    </row>
    <row r="192" spans="1:11" x14ac:dyDescent="0.3">
      <c r="A192" s="3"/>
      <c r="B192" s="3"/>
      <c r="C192" s="3"/>
      <c r="D192" s="3"/>
      <c r="E192" s="3"/>
    </row>
    <row r="193" spans="1:11" ht="15" customHeight="1" x14ac:dyDescent="0.3">
      <c r="A193" s="84" t="s">
        <v>1</v>
      </c>
      <c r="B193" s="84"/>
      <c r="C193" s="84"/>
      <c r="D193" s="84"/>
      <c r="E193" s="84"/>
      <c r="F193" s="85" t="s">
        <v>2</v>
      </c>
      <c r="G193" s="85"/>
      <c r="H193" s="85" t="s">
        <v>3</v>
      </c>
      <c r="I193" s="85"/>
    </row>
    <row r="194" spans="1:11" x14ac:dyDescent="0.3">
      <c r="A194" s="84"/>
      <c r="B194" s="84"/>
      <c r="C194" s="84"/>
      <c r="D194" s="84"/>
      <c r="E194" s="84"/>
      <c r="F194" s="85"/>
      <c r="G194" s="85"/>
      <c r="H194" s="85"/>
      <c r="I194" s="85"/>
    </row>
    <row r="195" spans="1:11" x14ac:dyDescent="0.3">
      <c r="A195" s="128" t="s">
        <v>64</v>
      </c>
      <c r="B195" s="128"/>
      <c r="C195" s="128"/>
      <c r="D195" s="128"/>
      <c r="E195" s="128"/>
      <c r="F195" s="195"/>
      <c r="G195" s="195"/>
      <c r="H195" s="195">
        <v>10000</v>
      </c>
      <c r="I195" s="195"/>
      <c r="K195" t="s">
        <v>292</v>
      </c>
    </row>
    <row r="196" spans="1:11" x14ac:dyDescent="0.3">
      <c r="A196" s="196" t="s">
        <v>283</v>
      </c>
      <c r="B196" s="196"/>
      <c r="C196" s="196"/>
      <c r="D196" s="196"/>
      <c r="E196" s="196"/>
      <c r="F196" s="197"/>
      <c r="G196" s="197"/>
      <c r="H196" s="197"/>
      <c r="I196" s="197"/>
    </row>
    <row r="197" spans="1:11" x14ac:dyDescent="0.3">
      <c r="A197" s="128" t="s">
        <v>68</v>
      </c>
      <c r="B197" s="128"/>
      <c r="C197" s="128"/>
      <c r="D197" s="128"/>
      <c r="E197" s="128"/>
      <c r="F197" s="195"/>
      <c r="G197" s="195"/>
      <c r="H197" s="195"/>
      <c r="I197" s="195"/>
      <c r="K197" t="s">
        <v>295</v>
      </c>
    </row>
    <row r="198" spans="1:11" x14ac:dyDescent="0.3">
      <c r="A198" s="198"/>
      <c r="B198" s="198"/>
      <c r="C198" s="198"/>
      <c r="D198" s="198"/>
      <c r="E198" s="198"/>
      <c r="F198" s="197"/>
      <c r="G198" s="197"/>
      <c r="H198" s="197"/>
      <c r="I198" s="197"/>
    </row>
    <row r="199" spans="1:11" x14ac:dyDescent="0.3">
      <c r="A199" s="138" t="s">
        <v>92</v>
      </c>
      <c r="B199" s="138"/>
      <c r="C199" s="138"/>
      <c r="D199" s="138"/>
      <c r="E199" s="138"/>
      <c r="F199" s="116"/>
      <c r="G199" s="116"/>
      <c r="H199" s="116"/>
      <c r="I199" s="116"/>
      <c r="K199" t="s">
        <v>294</v>
      </c>
    </row>
    <row r="200" spans="1:11" x14ac:dyDescent="0.3">
      <c r="A200" s="199"/>
      <c r="B200" s="199"/>
      <c r="C200" s="199"/>
      <c r="D200" s="199"/>
      <c r="E200" s="199"/>
      <c r="F200" s="182"/>
      <c r="G200" s="182"/>
      <c r="H200" s="182"/>
      <c r="I200" s="182"/>
    </row>
    <row r="201" spans="1:11" x14ac:dyDescent="0.3">
      <c r="A201" s="138" t="s">
        <v>86</v>
      </c>
      <c r="B201" s="138"/>
      <c r="C201" s="138"/>
      <c r="D201" s="138"/>
      <c r="E201" s="138"/>
      <c r="F201" s="116"/>
      <c r="G201" s="116"/>
      <c r="H201" s="116">
        <v>2700</v>
      </c>
      <c r="I201" s="116"/>
      <c r="K201" t="s">
        <v>296</v>
      </c>
    </row>
    <row r="202" spans="1:11" x14ac:dyDescent="0.3">
      <c r="A202" s="111"/>
      <c r="B202" s="111"/>
      <c r="C202" s="111"/>
      <c r="D202" s="111"/>
      <c r="E202" s="111"/>
      <c r="F202" s="116"/>
      <c r="G202" s="116"/>
      <c r="H202" s="116"/>
      <c r="I202" s="116"/>
    </row>
    <row r="203" spans="1:11" x14ac:dyDescent="0.3">
      <c r="A203" s="136" t="s">
        <v>71</v>
      </c>
      <c r="B203" s="136"/>
      <c r="C203" s="136"/>
      <c r="D203" s="136"/>
      <c r="E203" s="136"/>
      <c r="F203" s="131">
        <f>SUM(F195:G202)</f>
        <v>0</v>
      </c>
      <c r="G203" s="131"/>
      <c r="H203" s="131">
        <f>SUM(H195:I202)</f>
        <v>12700</v>
      </c>
      <c r="I203" s="131"/>
    </row>
    <row r="204" spans="1:11" x14ac:dyDescent="0.3">
      <c r="A204" s="111" t="s">
        <v>73</v>
      </c>
      <c r="B204" s="111"/>
      <c r="C204" s="111"/>
      <c r="D204" s="111"/>
      <c r="E204" s="111"/>
      <c r="F204" s="112">
        <f>F205+F206</f>
        <v>13765730</v>
      </c>
      <c r="G204" s="112"/>
      <c r="H204" s="112">
        <f>SUM(H205:I206)</f>
        <v>1000000</v>
      </c>
      <c r="I204" s="112"/>
    </row>
    <row r="205" spans="1:11" x14ac:dyDescent="0.3">
      <c r="A205" s="200" t="s">
        <v>93</v>
      </c>
      <c r="B205" s="200"/>
      <c r="C205" s="200"/>
      <c r="D205" s="200"/>
      <c r="E205" s="200"/>
      <c r="F205" s="114">
        <v>13765730</v>
      </c>
      <c r="G205" s="114"/>
      <c r="H205" s="114"/>
      <c r="I205" s="114"/>
    </row>
    <row r="206" spans="1:11" x14ac:dyDescent="0.3">
      <c r="A206" s="119" t="s">
        <v>94</v>
      </c>
      <c r="B206" s="119"/>
      <c r="C206" s="119"/>
      <c r="D206" s="119"/>
      <c r="E206" s="119"/>
      <c r="F206" s="201"/>
      <c r="G206" s="201"/>
      <c r="H206" s="201">
        <v>1000000</v>
      </c>
      <c r="I206" s="201"/>
    </row>
    <row r="207" spans="1:11" x14ac:dyDescent="0.3">
      <c r="A207" s="141" t="s">
        <v>74</v>
      </c>
      <c r="B207" s="141"/>
      <c r="C207" s="141"/>
      <c r="D207" s="141"/>
      <c r="E207" s="141"/>
      <c r="F207" s="202">
        <v>3627647</v>
      </c>
      <c r="G207" s="202"/>
      <c r="H207" s="202">
        <v>270000</v>
      </c>
      <c r="I207" s="202"/>
    </row>
    <row r="208" spans="1:11" x14ac:dyDescent="0.3">
      <c r="A208" s="136" t="s">
        <v>77</v>
      </c>
      <c r="B208" s="136"/>
      <c r="C208" s="136"/>
      <c r="D208" s="136"/>
      <c r="E208" s="136"/>
      <c r="F208" s="131">
        <f>SUM(F204+F207)</f>
        <v>17393377</v>
      </c>
      <c r="G208" s="131"/>
      <c r="H208" s="131">
        <f>SUM(H204+H207)</f>
        <v>1270000</v>
      </c>
      <c r="I208" s="131"/>
    </row>
    <row r="209" spans="1:10" x14ac:dyDescent="0.3">
      <c r="A209" s="171" t="s">
        <v>90</v>
      </c>
      <c r="B209" s="171"/>
      <c r="C209" s="171"/>
      <c r="D209" s="171"/>
      <c r="E209" s="171"/>
      <c r="F209" s="194">
        <f>SUM(F208,F203)</f>
        <v>17393377</v>
      </c>
      <c r="G209" s="194"/>
      <c r="H209" s="194">
        <f>SUM(H208,H203)</f>
        <v>1282700</v>
      </c>
      <c r="I209" s="194"/>
    </row>
    <row r="210" spans="1:10" ht="15" thickTop="1" x14ac:dyDescent="0.3">
      <c r="A210" s="4"/>
      <c r="B210" s="4"/>
      <c r="C210" s="4"/>
      <c r="D210" s="4"/>
      <c r="E210" s="4"/>
      <c r="F210" s="44"/>
      <c r="G210" s="44"/>
      <c r="H210" s="44"/>
      <c r="I210" s="44"/>
    </row>
    <row r="211" spans="1:10" s="3" customFormat="1" x14ac:dyDescent="0.3">
      <c r="A211" s="4"/>
      <c r="B211" s="4"/>
      <c r="C211" s="4"/>
      <c r="D211" s="4"/>
      <c r="E211" s="4"/>
      <c r="F211" s="44"/>
      <c r="G211" s="44"/>
      <c r="H211" s="44"/>
      <c r="I211" s="44"/>
    </row>
    <row r="212" spans="1:10" x14ac:dyDescent="0.3">
      <c r="A212" s="4"/>
      <c r="B212" s="4"/>
      <c r="C212" s="4"/>
      <c r="D212" s="4"/>
      <c r="E212" s="4"/>
      <c r="F212" s="44"/>
      <c r="G212" s="44"/>
      <c r="H212" s="44"/>
      <c r="I212" s="44"/>
    </row>
    <row r="213" spans="1:10" ht="15" customHeight="1" x14ac:dyDescent="0.3">
      <c r="A213" s="203" t="s">
        <v>95</v>
      </c>
      <c r="B213" s="203"/>
      <c r="C213" s="203"/>
      <c r="D213" s="203"/>
      <c r="E213" s="203"/>
      <c r="F213" s="203"/>
      <c r="G213" s="203"/>
      <c r="H213" s="203"/>
      <c r="I213" s="203"/>
    </row>
    <row r="214" spans="1:10" x14ac:dyDescent="0.3">
      <c r="A214" s="203"/>
      <c r="B214" s="203"/>
      <c r="C214" s="203"/>
      <c r="D214" s="203"/>
      <c r="E214" s="203"/>
      <c r="F214" s="203"/>
      <c r="G214" s="203"/>
      <c r="H214" s="203"/>
      <c r="I214" s="203"/>
    </row>
    <row r="215" spans="1:10" x14ac:dyDescent="0.3">
      <c r="A215" s="5"/>
      <c r="B215" s="5"/>
      <c r="C215" s="5"/>
      <c r="D215" s="5"/>
      <c r="E215" s="5"/>
      <c r="F215" s="45"/>
      <c r="G215" s="45"/>
      <c r="H215" s="45"/>
      <c r="I215" s="45"/>
    </row>
    <row r="216" spans="1:10" ht="15" customHeight="1" x14ac:dyDescent="0.3">
      <c r="A216" s="84" t="s">
        <v>1</v>
      </c>
      <c r="B216" s="84"/>
      <c r="C216" s="84"/>
      <c r="D216" s="84"/>
      <c r="E216" s="84"/>
      <c r="F216" s="85" t="s">
        <v>2</v>
      </c>
      <c r="G216" s="85"/>
      <c r="H216" s="85" t="s">
        <v>3</v>
      </c>
      <c r="I216" s="85"/>
    </row>
    <row r="217" spans="1:10" x14ac:dyDescent="0.3">
      <c r="A217" s="84"/>
      <c r="B217" s="84"/>
      <c r="C217" s="84"/>
      <c r="D217" s="84"/>
      <c r="E217" s="84"/>
      <c r="F217" s="85"/>
      <c r="G217" s="85"/>
      <c r="H217" s="85"/>
      <c r="I217" s="85"/>
    </row>
    <row r="218" spans="1:10" x14ac:dyDescent="0.3">
      <c r="A218" s="138" t="s">
        <v>96</v>
      </c>
      <c r="B218" s="138"/>
      <c r="C218" s="138"/>
      <c r="D218" s="138"/>
      <c r="E218" s="138"/>
      <c r="F218" s="116">
        <v>4273855</v>
      </c>
      <c r="G218" s="116"/>
      <c r="H218" s="116">
        <f>SUM(H219:I221)</f>
        <v>4288400</v>
      </c>
      <c r="I218" s="116"/>
    </row>
    <row r="219" spans="1:10" x14ac:dyDescent="0.3">
      <c r="A219" s="139" t="s">
        <v>97</v>
      </c>
      <c r="B219" s="139"/>
      <c r="C219" s="139"/>
      <c r="D219" s="139"/>
      <c r="E219" s="139"/>
      <c r="F219" s="116"/>
      <c r="G219" s="116"/>
      <c r="H219" s="116">
        <v>3590400</v>
      </c>
      <c r="I219" s="116"/>
    </row>
    <row r="220" spans="1:10" x14ac:dyDescent="0.3">
      <c r="A220" s="139" t="s">
        <v>98</v>
      </c>
      <c r="B220" s="139"/>
      <c r="C220" s="139"/>
      <c r="D220" s="139"/>
      <c r="E220" s="139"/>
      <c r="F220" s="116"/>
      <c r="G220" s="116"/>
      <c r="H220" s="116">
        <v>498000</v>
      </c>
      <c r="I220" s="116"/>
    </row>
    <row r="221" spans="1:10" x14ac:dyDescent="0.3">
      <c r="A221" s="204" t="s">
        <v>99</v>
      </c>
      <c r="B221" s="204"/>
      <c r="C221" s="204"/>
      <c r="D221" s="204"/>
      <c r="E221" s="204"/>
      <c r="F221" s="83"/>
      <c r="G221" s="83"/>
      <c r="H221" s="82">
        <v>200000</v>
      </c>
      <c r="I221" s="82"/>
    </row>
    <row r="222" spans="1:10" ht="15" thickBot="1" x14ac:dyDescent="0.35">
      <c r="A222" s="205" t="s">
        <v>253</v>
      </c>
      <c r="B222" s="205"/>
      <c r="C222" s="205"/>
      <c r="D222" s="205"/>
      <c r="E222" s="205"/>
      <c r="F222" s="206"/>
      <c r="G222" s="206"/>
      <c r="H222" s="207">
        <v>120000</v>
      </c>
      <c r="I222" s="207"/>
    </row>
    <row r="223" spans="1:10" ht="15.6" thickTop="1" thickBot="1" x14ac:dyDescent="0.35">
      <c r="A223" s="136" t="s">
        <v>60</v>
      </c>
      <c r="B223" s="136"/>
      <c r="C223" s="136"/>
      <c r="D223" s="136"/>
      <c r="E223" s="171"/>
      <c r="F223" s="208">
        <f>SUM(F218:G222)</f>
        <v>4273855</v>
      </c>
      <c r="G223" s="209"/>
      <c r="H223" s="163">
        <f>SUM(H218+H222)</f>
        <v>4408400</v>
      </c>
      <c r="I223" s="165"/>
      <c r="J223" s="34"/>
    </row>
    <row r="224" spans="1:10" ht="15" thickTop="1" x14ac:dyDescent="0.3">
      <c r="A224" s="210" t="s">
        <v>61</v>
      </c>
      <c r="B224" s="210"/>
      <c r="C224" s="210"/>
      <c r="D224" s="210"/>
      <c r="E224" s="210"/>
      <c r="F224" s="211">
        <v>786874</v>
      </c>
      <c r="G224" s="211"/>
      <c r="H224" s="211">
        <f>(H218+H222)*0.175</f>
        <v>771470</v>
      </c>
      <c r="I224" s="211"/>
    </row>
    <row r="225" spans="1:11" x14ac:dyDescent="0.3">
      <c r="A225" s="199" t="s">
        <v>100</v>
      </c>
      <c r="B225" s="199"/>
      <c r="C225" s="199"/>
      <c r="D225" s="199"/>
      <c r="E225" s="199"/>
      <c r="F225" s="182"/>
      <c r="G225" s="182"/>
      <c r="H225" s="182"/>
      <c r="I225" s="182"/>
    </row>
    <row r="226" spans="1:11" x14ac:dyDescent="0.3">
      <c r="A226" s="138" t="s">
        <v>81</v>
      </c>
      <c r="B226" s="138"/>
      <c r="C226" s="138"/>
      <c r="D226" s="138"/>
      <c r="E226" s="138"/>
      <c r="F226" s="116">
        <v>30000</v>
      </c>
      <c r="G226" s="116"/>
      <c r="H226" s="116">
        <v>30000</v>
      </c>
      <c r="I226" s="116"/>
    </row>
    <row r="227" spans="1:11" x14ac:dyDescent="0.3">
      <c r="A227" s="136" t="s">
        <v>63</v>
      </c>
      <c r="B227" s="136"/>
      <c r="C227" s="136"/>
      <c r="D227" s="136"/>
      <c r="E227" s="171"/>
      <c r="F227" s="172">
        <f>SUM(F224:G226)</f>
        <v>816874</v>
      </c>
      <c r="G227" s="137"/>
      <c r="H227" s="137">
        <f>SUM(H224:I226)</f>
        <v>801470</v>
      </c>
      <c r="I227" s="137"/>
    </row>
    <row r="228" spans="1:11" x14ac:dyDescent="0.3">
      <c r="A228" s="111" t="s">
        <v>101</v>
      </c>
      <c r="B228" s="111"/>
      <c r="C228" s="111"/>
      <c r="D228" s="111"/>
      <c r="E228" s="111"/>
      <c r="F228" s="116">
        <v>5669</v>
      </c>
      <c r="G228" s="116"/>
      <c r="H228" s="116">
        <v>10000</v>
      </c>
      <c r="I228" s="116"/>
      <c r="K228" t="s">
        <v>301</v>
      </c>
    </row>
    <row r="229" spans="1:11" x14ac:dyDescent="0.3">
      <c r="A229" s="199" t="s">
        <v>102</v>
      </c>
      <c r="B229" s="199"/>
      <c r="C229" s="199"/>
      <c r="D229" s="199"/>
      <c r="E229" s="199"/>
      <c r="F229" s="182"/>
      <c r="G229" s="182"/>
      <c r="H229" s="182"/>
      <c r="I229" s="182"/>
    </row>
    <row r="230" spans="1:11" x14ac:dyDescent="0.3">
      <c r="A230" s="138" t="s">
        <v>64</v>
      </c>
      <c r="B230" s="138"/>
      <c r="C230" s="138"/>
      <c r="D230" s="138"/>
      <c r="E230" s="138"/>
      <c r="F230" s="116">
        <v>11548</v>
      </c>
      <c r="G230" s="116"/>
      <c r="H230" s="116">
        <v>20000</v>
      </c>
      <c r="I230" s="116"/>
      <c r="K230" t="s">
        <v>292</v>
      </c>
    </row>
    <row r="231" spans="1:11" x14ac:dyDescent="0.3">
      <c r="A231" s="199" t="s">
        <v>103</v>
      </c>
      <c r="B231" s="199"/>
      <c r="C231" s="199"/>
      <c r="D231" s="199"/>
      <c r="E231" s="199"/>
      <c r="F231" s="182"/>
      <c r="G231" s="182"/>
      <c r="H231" s="182"/>
      <c r="I231" s="182"/>
    </row>
    <row r="232" spans="1:11" x14ac:dyDescent="0.3">
      <c r="A232" s="138" t="s">
        <v>104</v>
      </c>
      <c r="B232" s="138"/>
      <c r="C232" s="138"/>
      <c r="D232" s="138"/>
      <c r="E232" s="138"/>
      <c r="F232" s="116">
        <v>140279</v>
      </c>
      <c r="G232" s="116"/>
      <c r="H232" s="116">
        <v>150000</v>
      </c>
      <c r="I232" s="116"/>
      <c r="K232" t="s">
        <v>300</v>
      </c>
    </row>
    <row r="233" spans="1:11" x14ac:dyDescent="0.3">
      <c r="A233" s="199" t="s">
        <v>105</v>
      </c>
      <c r="B233" s="199"/>
      <c r="C233" s="199"/>
      <c r="D233" s="199"/>
      <c r="E233" s="199"/>
      <c r="F233" s="182"/>
      <c r="G233" s="182"/>
      <c r="H233" s="182"/>
      <c r="I233" s="182"/>
    </row>
    <row r="234" spans="1:11" x14ac:dyDescent="0.3">
      <c r="A234" s="138" t="s">
        <v>106</v>
      </c>
      <c r="B234" s="138"/>
      <c r="C234" s="138"/>
      <c r="D234" s="138"/>
      <c r="E234" s="138"/>
      <c r="F234" s="116"/>
      <c r="G234" s="116"/>
      <c r="H234" s="116">
        <v>40000</v>
      </c>
      <c r="I234" s="116"/>
      <c r="K234" t="s">
        <v>302</v>
      </c>
    </row>
    <row r="235" spans="1:11" x14ac:dyDescent="0.3">
      <c r="A235" s="139" t="s">
        <v>107</v>
      </c>
      <c r="B235" s="139"/>
      <c r="C235" s="139"/>
      <c r="D235" s="139"/>
      <c r="E235" s="139"/>
      <c r="F235" s="116"/>
      <c r="G235" s="116"/>
      <c r="H235" s="116"/>
      <c r="I235" s="116"/>
    </row>
    <row r="236" spans="1:11" x14ac:dyDescent="0.3">
      <c r="A236" s="111" t="s">
        <v>108</v>
      </c>
      <c r="B236" s="111"/>
      <c r="C236" s="111"/>
      <c r="D236" s="111"/>
      <c r="E236" s="111"/>
      <c r="F236" s="116">
        <v>41760</v>
      </c>
      <c r="G236" s="116"/>
      <c r="H236" s="116">
        <v>50000</v>
      </c>
      <c r="I236" s="116"/>
      <c r="K236" t="s">
        <v>303</v>
      </c>
    </row>
    <row r="237" spans="1:11" x14ac:dyDescent="0.3">
      <c r="A237" s="139" t="s">
        <v>109</v>
      </c>
      <c r="B237" s="139"/>
      <c r="C237" s="139"/>
      <c r="D237" s="139"/>
      <c r="E237" s="139"/>
      <c r="F237" s="116"/>
      <c r="G237" s="116"/>
      <c r="H237" s="116"/>
      <c r="I237" s="116"/>
    </row>
    <row r="238" spans="1:11" x14ac:dyDescent="0.3">
      <c r="A238" s="70" t="s">
        <v>110</v>
      </c>
      <c r="B238" s="70"/>
      <c r="C238" s="70"/>
      <c r="D238" s="70"/>
      <c r="E238" s="70"/>
      <c r="F238" s="116">
        <v>96000</v>
      </c>
      <c r="G238" s="116"/>
      <c r="H238" s="116">
        <v>96000</v>
      </c>
      <c r="I238" s="116"/>
      <c r="K238" t="s">
        <v>293</v>
      </c>
    </row>
    <row r="239" spans="1:11" x14ac:dyDescent="0.3">
      <c r="A239" s="148" t="s">
        <v>111</v>
      </c>
      <c r="B239" s="148"/>
      <c r="C239" s="148"/>
      <c r="D239" s="148"/>
      <c r="E239" s="148"/>
      <c r="F239" s="83"/>
      <c r="G239" s="83"/>
      <c r="H239" s="83"/>
      <c r="I239" s="83"/>
    </row>
    <row r="240" spans="1:11" x14ac:dyDescent="0.3">
      <c r="A240" s="138" t="s">
        <v>92</v>
      </c>
      <c r="B240" s="138"/>
      <c r="C240" s="138"/>
      <c r="D240" s="138"/>
      <c r="E240" s="138"/>
      <c r="F240" s="116"/>
      <c r="G240" s="116"/>
      <c r="H240" s="116">
        <v>40000</v>
      </c>
      <c r="I240" s="116"/>
      <c r="K240" t="s">
        <v>294</v>
      </c>
    </row>
    <row r="241" spans="1:11" x14ac:dyDescent="0.3">
      <c r="A241" s="199" t="s">
        <v>112</v>
      </c>
      <c r="B241" s="199"/>
      <c r="C241" s="199"/>
      <c r="D241" s="199"/>
      <c r="E241" s="199"/>
      <c r="F241" s="182"/>
      <c r="G241" s="182"/>
      <c r="H241" s="182"/>
      <c r="I241" s="182"/>
      <c r="K241" s="6"/>
    </row>
    <row r="242" spans="1:11" x14ac:dyDescent="0.3">
      <c r="A242" s="111" t="s">
        <v>84</v>
      </c>
      <c r="B242" s="111"/>
      <c r="C242" s="111"/>
      <c r="D242" s="111"/>
      <c r="E242" s="111"/>
      <c r="F242" s="116"/>
      <c r="G242" s="116"/>
      <c r="H242" s="116"/>
      <c r="I242" s="116"/>
      <c r="K242" s="6" t="s">
        <v>299</v>
      </c>
    </row>
    <row r="243" spans="1:11" x14ac:dyDescent="0.3">
      <c r="A243" s="139" t="s">
        <v>113</v>
      </c>
      <c r="B243" s="139"/>
      <c r="C243" s="139"/>
      <c r="D243" s="139"/>
      <c r="E243" s="139"/>
      <c r="F243" s="116"/>
      <c r="G243" s="116"/>
      <c r="H243" s="116"/>
      <c r="I243" s="116"/>
      <c r="K243" s="6"/>
    </row>
    <row r="244" spans="1:11" x14ac:dyDescent="0.3">
      <c r="A244" s="59" t="s">
        <v>68</v>
      </c>
      <c r="B244" s="59"/>
      <c r="C244" s="59"/>
      <c r="D244" s="59"/>
      <c r="E244" s="59"/>
      <c r="F244" s="116">
        <v>708784</v>
      </c>
      <c r="G244" s="116"/>
      <c r="H244" s="116">
        <v>800000</v>
      </c>
      <c r="I244" s="116"/>
      <c r="K244" t="s">
        <v>295</v>
      </c>
    </row>
    <row r="245" spans="1:11" x14ac:dyDescent="0.3">
      <c r="A245" s="204" t="s">
        <v>114</v>
      </c>
      <c r="B245" s="204"/>
      <c r="C245" s="204"/>
      <c r="D245" s="204"/>
      <c r="E245" s="204"/>
      <c r="F245" s="83"/>
      <c r="G245" s="83"/>
      <c r="H245" s="83"/>
      <c r="I245" s="83"/>
    </row>
    <row r="246" spans="1:11" x14ac:dyDescent="0.3">
      <c r="A246" s="138" t="s">
        <v>115</v>
      </c>
      <c r="B246" s="138"/>
      <c r="C246" s="138"/>
      <c r="D246" s="138"/>
      <c r="E246" s="138"/>
      <c r="F246" s="116">
        <v>537810</v>
      </c>
      <c r="G246" s="116"/>
      <c r="H246" s="116">
        <v>538800</v>
      </c>
      <c r="I246" s="116"/>
      <c r="K246" t="s">
        <v>304</v>
      </c>
    </row>
    <row r="247" spans="1:11" x14ac:dyDescent="0.3">
      <c r="A247" s="139" t="s">
        <v>116</v>
      </c>
      <c r="B247" s="139"/>
      <c r="C247" s="139"/>
      <c r="D247" s="139"/>
      <c r="E247" s="139"/>
      <c r="F247" s="116"/>
      <c r="G247" s="116"/>
      <c r="H247" s="116"/>
      <c r="I247" s="116"/>
    </row>
    <row r="248" spans="1:11" x14ac:dyDescent="0.3">
      <c r="A248" s="111" t="s">
        <v>117</v>
      </c>
      <c r="B248" s="111"/>
      <c r="C248" s="111"/>
      <c r="D248" s="111"/>
      <c r="E248" s="111"/>
      <c r="F248" s="116"/>
      <c r="G248" s="116"/>
      <c r="H248" s="116">
        <v>55000</v>
      </c>
      <c r="I248" s="116"/>
      <c r="K248" t="s">
        <v>298</v>
      </c>
    </row>
    <row r="249" spans="1:11" x14ac:dyDescent="0.3">
      <c r="A249" s="139" t="s">
        <v>118</v>
      </c>
      <c r="B249" s="139"/>
      <c r="C249" s="139"/>
      <c r="D249" s="139"/>
      <c r="E249" s="139"/>
      <c r="F249" s="116"/>
      <c r="G249" s="116"/>
      <c r="H249" s="116"/>
      <c r="I249" s="116"/>
    </row>
    <row r="250" spans="1:11" x14ac:dyDescent="0.3">
      <c r="A250" s="138" t="s">
        <v>86</v>
      </c>
      <c r="B250" s="138"/>
      <c r="C250" s="138"/>
      <c r="D250" s="138"/>
      <c r="E250" s="138"/>
      <c r="F250" s="116">
        <v>76839</v>
      </c>
      <c r="G250" s="116"/>
      <c r="H250" s="116">
        <v>200000</v>
      </c>
      <c r="I250" s="116"/>
      <c r="K250" t="s">
        <v>296</v>
      </c>
    </row>
    <row r="251" spans="1:11" x14ac:dyDescent="0.3">
      <c r="A251" s="199" t="s">
        <v>119</v>
      </c>
      <c r="B251" s="199"/>
      <c r="C251" s="199"/>
      <c r="D251" s="199"/>
      <c r="E251" s="199"/>
      <c r="F251" s="182"/>
      <c r="G251" s="182"/>
      <c r="H251" s="182"/>
      <c r="I251" s="182"/>
    </row>
    <row r="252" spans="1:11" ht="15" thickBot="1" x14ac:dyDescent="0.35">
      <c r="A252" s="212" t="s">
        <v>120</v>
      </c>
      <c r="B252" s="212"/>
      <c r="C252" s="212"/>
      <c r="D252" s="212"/>
      <c r="E252" s="212"/>
      <c r="F252" s="213">
        <v>190546</v>
      </c>
      <c r="G252" s="213"/>
      <c r="H252" s="213">
        <v>30000</v>
      </c>
      <c r="I252" s="213"/>
      <c r="K252" t="s">
        <v>297</v>
      </c>
    </row>
    <row r="253" spans="1:11" ht="15.6" thickTop="1" thickBot="1" x14ac:dyDescent="0.35">
      <c r="A253" s="151" t="s">
        <v>121</v>
      </c>
      <c r="B253" s="152"/>
      <c r="C253" s="152"/>
      <c r="D253" s="152"/>
      <c r="E253" s="153"/>
      <c r="F253" s="154">
        <f>SUM(F228:G252)</f>
        <v>1809235</v>
      </c>
      <c r="G253" s="156"/>
      <c r="H253" s="217">
        <f>SUM(H228:I252)</f>
        <v>2029800</v>
      </c>
      <c r="I253" s="156"/>
    </row>
    <row r="254" spans="1:11" ht="15.6" thickTop="1" thickBot="1" x14ac:dyDescent="0.35">
      <c r="A254" s="216" t="s">
        <v>72</v>
      </c>
      <c r="B254" s="216"/>
      <c r="C254" s="216"/>
      <c r="D254" s="216"/>
      <c r="E254" s="136"/>
      <c r="F254" s="154">
        <f>SUM(F227,F223,F253,)</f>
        <v>6899964</v>
      </c>
      <c r="G254" s="155"/>
      <c r="H254" s="154">
        <f>SUM(H227,H223,H253,)</f>
        <v>7239670</v>
      </c>
      <c r="I254" s="155"/>
      <c r="J254" s="34"/>
    </row>
    <row r="255" spans="1:11" ht="15" thickTop="1" x14ac:dyDescent="0.3">
      <c r="A255" s="130" t="s">
        <v>122</v>
      </c>
      <c r="B255" s="130"/>
      <c r="C255" s="130"/>
      <c r="D255" s="130"/>
      <c r="E255" s="218"/>
      <c r="F255" s="219"/>
      <c r="G255" s="220"/>
      <c r="H255" s="221">
        <v>12079570</v>
      </c>
      <c r="I255" s="222"/>
    </row>
    <row r="256" spans="1:11" s="3" customFormat="1" x14ac:dyDescent="0.3">
      <c r="A256" s="125" t="s">
        <v>265</v>
      </c>
      <c r="B256" s="125"/>
      <c r="C256" s="125"/>
      <c r="D256" s="125"/>
      <c r="E256" s="125"/>
      <c r="F256" s="147"/>
      <c r="G256" s="147"/>
      <c r="H256" s="126">
        <v>150000</v>
      </c>
      <c r="I256" s="126"/>
    </row>
    <row r="257" spans="1:10" s="3" customFormat="1" x14ac:dyDescent="0.3">
      <c r="A257" s="204" t="s">
        <v>279</v>
      </c>
      <c r="B257" s="204"/>
      <c r="C257" s="204"/>
      <c r="D257" s="204"/>
      <c r="E257" s="204"/>
      <c r="F257" s="147"/>
      <c r="G257" s="147"/>
      <c r="H257" s="147"/>
      <c r="I257" s="147"/>
    </row>
    <row r="258" spans="1:10" s="3" customFormat="1" x14ac:dyDescent="0.3">
      <c r="A258" s="111" t="s">
        <v>88</v>
      </c>
      <c r="B258" s="111"/>
      <c r="C258" s="111"/>
      <c r="D258" s="111"/>
      <c r="E258" s="111"/>
      <c r="F258" s="147"/>
      <c r="G258" s="147"/>
      <c r="H258" s="147"/>
      <c r="I258" s="147"/>
    </row>
    <row r="259" spans="1:10" x14ac:dyDescent="0.3">
      <c r="A259" s="158"/>
      <c r="B259" s="158"/>
      <c r="C259" s="158"/>
      <c r="D259" s="158"/>
      <c r="E259" s="158"/>
      <c r="F259" s="112"/>
      <c r="G259" s="112"/>
      <c r="H259" s="112"/>
      <c r="I259" s="112"/>
    </row>
    <row r="260" spans="1:10" x14ac:dyDescent="0.3">
      <c r="A260" s="125" t="s">
        <v>76</v>
      </c>
      <c r="B260" s="125"/>
      <c r="C260" s="125"/>
      <c r="D260" s="125"/>
      <c r="E260" s="125"/>
      <c r="F260" s="116"/>
      <c r="G260" s="116"/>
      <c r="H260" s="116">
        <v>40500</v>
      </c>
      <c r="I260" s="116"/>
    </row>
    <row r="261" spans="1:10" x14ac:dyDescent="0.3">
      <c r="A261" s="158"/>
      <c r="B261" s="158"/>
      <c r="C261" s="158"/>
      <c r="D261" s="158"/>
      <c r="E261" s="158"/>
      <c r="F261" s="112"/>
      <c r="G261" s="112"/>
      <c r="H261" s="112"/>
      <c r="I261" s="112"/>
    </row>
    <row r="262" spans="1:10" x14ac:dyDescent="0.3">
      <c r="A262" s="111" t="s">
        <v>73</v>
      </c>
      <c r="B262" s="111"/>
      <c r="C262" s="111"/>
      <c r="D262" s="111"/>
      <c r="E262" s="111"/>
      <c r="F262" s="116"/>
      <c r="G262" s="116"/>
      <c r="H262" s="116"/>
      <c r="I262" s="116"/>
    </row>
    <row r="263" spans="1:10" s="3" customFormat="1" x14ac:dyDescent="0.3">
      <c r="A263" s="123"/>
      <c r="B263" s="123"/>
      <c r="C263" s="123"/>
      <c r="D263" s="123"/>
      <c r="E263" s="123"/>
      <c r="F263" s="83"/>
      <c r="G263" s="83"/>
      <c r="H263" s="83"/>
      <c r="I263" s="83"/>
    </row>
    <row r="264" spans="1:10" s="3" customFormat="1" x14ac:dyDescent="0.3">
      <c r="A264" s="125" t="s">
        <v>264</v>
      </c>
      <c r="B264" s="125"/>
      <c r="C264" s="125"/>
      <c r="D264" s="125"/>
      <c r="E264" s="125"/>
      <c r="F264" s="83"/>
      <c r="G264" s="83"/>
      <c r="H264" s="83"/>
      <c r="I264" s="83"/>
    </row>
    <row r="265" spans="1:10" ht="15" thickBot="1" x14ac:dyDescent="0.35">
      <c r="A265" s="142" t="s">
        <v>77</v>
      </c>
      <c r="B265" s="142"/>
      <c r="C265" s="142"/>
      <c r="D265" s="142"/>
      <c r="E265" s="142"/>
      <c r="F265" s="214">
        <f>F258+F260+F262+F264</f>
        <v>0</v>
      </c>
      <c r="G265" s="215"/>
      <c r="H265" s="214">
        <f>H256+H258+H260+H262+H264</f>
        <v>190500</v>
      </c>
      <c r="I265" s="215"/>
      <c r="J265" s="34"/>
    </row>
    <row r="266" spans="1:10" ht="15.6" thickTop="1" thickBot="1" x14ac:dyDescent="0.35">
      <c r="A266" s="216" t="s">
        <v>123</v>
      </c>
      <c r="B266" s="216"/>
      <c r="C266" s="216"/>
      <c r="D266" s="216"/>
      <c r="E266" s="136"/>
      <c r="F266" s="163"/>
      <c r="G266" s="165"/>
      <c r="H266" s="163"/>
      <c r="I266" s="165"/>
      <c r="J266" s="34"/>
    </row>
    <row r="267" spans="1:10" ht="15.6" thickTop="1" thickBot="1" x14ac:dyDescent="0.35">
      <c r="A267" s="136" t="s">
        <v>90</v>
      </c>
      <c r="B267" s="136"/>
      <c r="C267" s="136"/>
      <c r="D267" s="136"/>
      <c r="E267" s="136"/>
      <c r="F267" s="154">
        <f>SUM(F254+F266+F255+F265)</f>
        <v>6899964</v>
      </c>
      <c r="G267" s="155"/>
      <c r="H267" s="154">
        <f>SUM(H254+H266+H255+H265)</f>
        <v>19509740</v>
      </c>
      <c r="I267" s="155"/>
      <c r="J267" s="34"/>
    </row>
    <row r="268" spans="1:10" s="3" customFormat="1" ht="15" thickTop="1" x14ac:dyDescent="0.3">
      <c r="A268" s="2"/>
      <c r="B268" s="2"/>
      <c r="C268" s="2"/>
      <c r="D268" s="2"/>
      <c r="E268" s="2"/>
      <c r="F268" s="40"/>
      <c r="G268" s="40"/>
      <c r="H268" s="40"/>
      <c r="I268" s="40"/>
    </row>
    <row r="269" spans="1:10" x14ac:dyDescent="0.3">
      <c r="A269" s="3"/>
      <c r="B269" s="3"/>
      <c r="C269" s="3"/>
      <c r="D269" s="3"/>
      <c r="E269" s="3"/>
    </row>
    <row r="270" spans="1:10" x14ac:dyDescent="0.3">
      <c r="A270" s="3"/>
      <c r="B270" s="3"/>
      <c r="C270" s="3"/>
      <c r="D270" s="3"/>
      <c r="E270" s="3"/>
    </row>
    <row r="271" spans="1:10" x14ac:dyDescent="0.3">
      <c r="A271" s="127" t="s">
        <v>124</v>
      </c>
      <c r="B271" s="127"/>
      <c r="C271" s="127"/>
      <c r="D271" s="127"/>
      <c r="E271" s="127"/>
      <c r="F271" s="127"/>
      <c r="G271" s="127"/>
      <c r="H271" s="127"/>
      <c r="I271" s="127"/>
    </row>
    <row r="272" spans="1:10" x14ac:dyDescent="0.3">
      <c r="A272" s="3"/>
      <c r="B272" s="3"/>
      <c r="C272" s="3"/>
      <c r="D272" s="3"/>
      <c r="E272" s="3"/>
    </row>
    <row r="273" spans="1:11" ht="15" customHeight="1" x14ac:dyDescent="0.3">
      <c r="A273" s="84" t="s">
        <v>1</v>
      </c>
      <c r="B273" s="84"/>
      <c r="C273" s="84"/>
      <c r="D273" s="84"/>
      <c r="E273" s="84"/>
      <c r="F273" s="85" t="s">
        <v>2</v>
      </c>
      <c r="G273" s="85"/>
      <c r="H273" s="85" t="s">
        <v>3</v>
      </c>
      <c r="I273" s="85"/>
    </row>
    <row r="274" spans="1:11" x14ac:dyDescent="0.3">
      <c r="A274" s="84"/>
      <c r="B274" s="84"/>
      <c r="C274" s="84"/>
      <c r="D274" s="84"/>
      <c r="E274" s="84"/>
      <c r="F274" s="85"/>
      <c r="G274" s="85"/>
      <c r="H274" s="85"/>
      <c r="I274" s="85"/>
    </row>
    <row r="275" spans="1:11" x14ac:dyDescent="0.3">
      <c r="A275" s="111" t="s">
        <v>125</v>
      </c>
      <c r="B275" s="111"/>
      <c r="C275" s="111"/>
      <c r="D275" s="111"/>
      <c r="E275" s="111"/>
      <c r="F275" s="126">
        <v>1903305</v>
      </c>
      <c r="G275" s="126"/>
      <c r="H275" s="126">
        <v>985180</v>
      </c>
      <c r="I275" s="126"/>
    </row>
    <row r="276" spans="1:11" x14ac:dyDescent="0.3">
      <c r="A276" s="223" t="s">
        <v>126</v>
      </c>
      <c r="B276" s="223"/>
      <c r="C276" s="223"/>
      <c r="D276" s="223"/>
      <c r="E276" s="223"/>
      <c r="F276" s="224"/>
      <c r="G276" s="224"/>
      <c r="H276" s="224"/>
      <c r="I276" s="224"/>
    </row>
    <row r="277" spans="1:11" x14ac:dyDescent="0.3">
      <c r="A277" s="152" t="s">
        <v>71</v>
      </c>
      <c r="B277" s="152"/>
      <c r="C277" s="152"/>
      <c r="D277" s="152"/>
      <c r="E277" s="152"/>
      <c r="F277" s="225">
        <f>SUM(F275:G276)</f>
        <v>1903305</v>
      </c>
      <c r="G277" s="225"/>
      <c r="H277" s="225">
        <f>SUM(H275:I276)</f>
        <v>985180</v>
      </c>
      <c r="I277" s="225"/>
    </row>
    <row r="278" spans="1:11" x14ac:dyDescent="0.3">
      <c r="A278" s="226" t="s">
        <v>90</v>
      </c>
      <c r="B278" s="226"/>
      <c r="C278" s="226"/>
      <c r="D278" s="226"/>
      <c r="E278" s="226"/>
      <c r="F278" s="227">
        <f>SUM(F277)</f>
        <v>1903305</v>
      </c>
      <c r="G278" s="227"/>
      <c r="H278" s="227">
        <f>SUM(H277)</f>
        <v>985180</v>
      </c>
      <c r="I278" s="227"/>
    </row>
    <row r="279" spans="1:11" ht="15" thickTop="1" x14ac:dyDescent="0.3">
      <c r="A279" s="3"/>
      <c r="B279" s="3"/>
      <c r="C279" s="3"/>
      <c r="D279" s="3"/>
      <c r="E279" s="3"/>
    </row>
    <row r="280" spans="1:11" s="3" customFormat="1" x14ac:dyDescent="0.3">
      <c r="F280" s="36"/>
      <c r="G280" s="36"/>
      <c r="H280" s="36"/>
      <c r="I280" s="36"/>
    </row>
    <row r="281" spans="1:11" x14ac:dyDescent="0.3">
      <c r="A281" s="3"/>
      <c r="B281" s="3"/>
      <c r="C281" s="3"/>
      <c r="D281" s="3"/>
      <c r="E281" s="3"/>
    </row>
    <row r="282" spans="1:11" x14ac:dyDescent="0.3">
      <c r="A282" s="127" t="s">
        <v>127</v>
      </c>
      <c r="B282" s="127"/>
      <c r="C282" s="127"/>
      <c r="D282" s="127"/>
      <c r="E282" s="127"/>
      <c r="F282" s="127"/>
      <c r="G282" s="127"/>
      <c r="H282" s="127"/>
      <c r="I282" s="127"/>
    </row>
    <row r="283" spans="1:11" x14ac:dyDescent="0.3">
      <c r="A283" s="3"/>
      <c r="B283" s="3"/>
      <c r="C283" s="3"/>
      <c r="D283" s="3"/>
      <c r="E283" s="3"/>
    </row>
    <row r="284" spans="1:11" ht="15" customHeight="1" x14ac:dyDescent="0.3">
      <c r="A284" s="84" t="s">
        <v>1</v>
      </c>
      <c r="B284" s="84"/>
      <c r="C284" s="84"/>
      <c r="D284" s="84"/>
      <c r="E284" s="84"/>
      <c r="F284" s="85" t="s">
        <v>2</v>
      </c>
      <c r="G284" s="85"/>
      <c r="H284" s="85" t="s">
        <v>3</v>
      </c>
      <c r="I284" s="85"/>
    </row>
    <row r="285" spans="1:11" x14ac:dyDescent="0.3">
      <c r="A285" s="84"/>
      <c r="B285" s="84"/>
      <c r="C285" s="84"/>
      <c r="D285" s="84"/>
      <c r="E285" s="84"/>
      <c r="F285" s="85"/>
      <c r="G285" s="85"/>
      <c r="H285" s="85"/>
      <c r="I285" s="85"/>
    </row>
    <row r="286" spans="1:11" x14ac:dyDescent="0.3">
      <c r="A286" s="111" t="s">
        <v>128</v>
      </c>
      <c r="B286" s="111"/>
      <c r="C286" s="111"/>
      <c r="D286" s="111"/>
      <c r="E286" s="111"/>
      <c r="F286" s="116"/>
      <c r="G286" s="116"/>
      <c r="H286" s="116">
        <v>10000</v>
      </c>
      <c r="I286" s="116"/>
      <c r="K286" t="s">
        <v>295</v>
      </c>
    </row>
    <row r="287" spans="1:11" x14ac:dyDescent="0.3">
      <c r="A287" s="199"/>
      <c r="B287" s="199"/>
      <c r="C287" s="199"/>
      <c r="D287" s="199"/>
      <c r="E287" s="199"/>
      <c r="F287" s="182"/>
      <c r="G287" s="182"/>
      <c r="H287" s="182"/>
      <c r="I287" s="182"/>
    </row>
    <row r="288" spans="1:11" x14ac:dyDescent="0.3">
      <c r="A288" s="138" t="s">
        <v>86</v>
      </c>
      <c r="B288" s="138"/>
      <c r="C288" s="138"/>
      <c r="D288" s="138"/>
      <c r="E288" s="138"/>
      <c r="F288" s="116"/>
      <c r="G288" s="116"/>
      <c r="H288" s="116">
        <v>2700</v>
      </c>
      <c r="I288" s="116"/>
      <c r="K288" t="s">
        <v>296</v>
      </c>
    </row>
    <row r="289" spans="1:9" x14ac:dyDescent="0.3">
      <c r="A289" s="139" t="s">
        <v>129</v>
      </c>
      <c r="B289" s="139"/>
      <c r="C289" s="139"/>
      <c r="D289" s="139"/>
      <c r="E289" s="139"/>
      <c r="F289" s="116"/>
      <c r="G289" s="116"/>
      <c r="H289" s="116"/>
      <c r="I289" s="116"/>
    </row>
    <row r="290" spans="1:9" x14ac:dyDescent="0.3">
      <c r="A290" s="136" t="s">
        <v>71</v>
      </c>
      <c r="B290" s="136"/>
      <c r="C290" s="136"/>
      <c r="D290" s="136"/>
      <c r="E290" s="136"/>
      <c r="F290" s="131">
        <f>SUM(F286:G289)</f>
        <v>0</v>
      </c>
      <c r="G290" s="131"/>
      <c r="H290" s="131">
        <f>SUM(H286:I289)</f>
        <v>12700</v>
      </c>
      <c r="I290" s="131"/>
    </row>
    <row r="291" spans="1:9" x14ac:dyDescent="0.3">
      <c r="A291" s="111" t="s">
        <v>73</v>
      </c>
      <c r="B291" s="111"/>
      <c r="C291" s="111"/>
      <c r="D291" s="111"/>
      <c r="E291" s="111"/>
      <c r="F291" s="112"/>
      <c r="G291" s="112"/>
      <c r="H291" s="112">
        <v>998041</v>
      </c>
      <c r="I291" s="112"/>
    </row>
    <row r="292" spans="1:9" x14ac:dyDescent="0.3">
      <c r="A292" s="200" t="s">
        <v>266</v>
      </c>
      <c r="B292" s="200"/>
      <c r="C292" s="200"/>
      <c r="D292" s="200"/>
      <c r="E292" s="200"/>
      <c r="F292" s="114"/>
      <c r="G292" s="114"/>
      <c r="H292" s="114"/>
      <c r="I292" s="114"/>
    </row>
    <row r="293" spans="1:9" x14ac:dyDescent="0.3">
      <c r="A293" s="141" t="s">
        <v>74</v>
      </c>
      <c r="B293" s="141"/>
      <c r="C293" s="141"/>
      <c r="D293" s="141"/>
      <c r="E293" s="141"/>
      <c r="F293" s="202"/>
      <c r="G293" s="202"/>
      <c r="H293" s="202">
        <v>269471</v>
      </c>
      <c r="I293" s="202"/>
    </row>
    <row r="294" spans="1:9" x14ac:dyDescent="0.3">
      <c r="A294" s="136" t="s">
        <v>77</v>
      </c>
      <c r="B294" s="136"/>
      <c r="C294" s="136"/>
      <c r="D294" s="136"/>
      <c r="E294" s="136"/>
      <c r="F294" s="131">
        <f>SUM(F291+F293)</f>
        <v>0</v>
      </c>
      <c r="G294" s="131"/>
      <c r="H294" s="131">
        <f>SUM(H291+H293)</f>
        <v>1267512</v>
      </c>
      <c r="I294" s="131"/>
    </row>
    <row r="295" spans="1:9" x14ac:dyDescent="0.3">
      <c r="A295" s="136" t="s">
        <v>90</v>
      </c>
      <c r="B295" s="136"/>
      <c r="C295" s="136"/>
      <c r="D295" s="136"/>
      <c r="E295" s="136"/>
      <c r="F295" s="131">
        <f>SUM(F290+F294)</f>
        <v>0</v>
      </c>
      <c r="G295" s="131"/>
      <c r="H295" s="131">
        <f>SUM(H290+H294)</f>
        <v>1280212</v>
      </c>
      <c r="I295" s="131"/>
    </row>
    <row r="296" spans="1:9" x14ac:dyDescent="0.3">
      <c r="A296" s="3"/>
      <c r="B296" s="3"/>
      <c r="C296" s="3"/>
      <c r="D296" s="3"/>
      <c r="E296" s="3"/>
    </row>
    <row r="297" spans="1:9" x14ac:dyDescent="0.3">
      <c r="A297" s="3"/>
      <c r="B297" s="3"/>
      <c r="C297" s="3"/>
      <c r="D297" s="3"/>
      <c r="E297" s="3"/>
    </row>
    <row r="298" spans="1:9" x14ac:dyDescent="0.3">
      <c r="A298" s="3"/>
      <c r="B298" s="3"/>
      <c r="C298" s="3"/>
      <c r="D298" s="3"/>
      <c r="E298" s="3"/>
    </row>
    <row r="299" spans="1:9" x14ac:dyDescent="0.3">
      <c r="A299" s="127" t="s">
        <v>130</v>
      </c>
      <c r="B299" s="127"/>
      <c r="C299" s="127"/>
      <c r="D299" s="127"/>
      <c r="E299" s="127"/>
      <c r="F299" s="127"/>
      <c r="G299" s="127"/>
      <c r="H299" s="127"/>
      <c r="I299" s="127"/>
    </row>
    <row r="300" spans="1:9" x14ac:dyDescent="0.3">
      <c r="A300" s="3"/>
      <c r="B300" s="3"/>
      <c r="C300" s="3"/>
      <c r="D300" s="3"/>
      <c r="E300" s="3"/>
    </row>
    <row r="301" spans="1:9" ht="15" customHeight="1" x14ac:dyDescent="0.3">
      <c r="A301" s="84" t="s">
        <v>1</v>
      </c>
      <c r="B301" s="84"/>
      <c r="C301" s="84"/>
      <c r="D301" s="84"/>
      <c r="E301" s="84"/>
      <c r="F301" s="85" t="s">
        <v>2</v>
      </c>
      <c r="G301" s="85"/>
      <c r="H301" s="85" t="s">
        <v>3</v>
      </c>
      <c r="I301" s="85"/>
    </row>
    <row r="302" spans="1:9" x14ac:dyDescent="0.3">
      <c r="A302" s="84"/>
      <c r="B302" s="84"/>
      <c r="C302" s="84"/>
      <c r="D302" s="84"/>
      <c r="E302" s="84"/>
      <c r="F302" s="85"/>
      <c r="G302" s="85"/>
      <c r="H302" s="85"/>
      <c r="I302" s="85"/>
    </row>
    <row r="303" spans="1:9" x14ac:dyDescent="0.3">
      <c r="A303" s="128" t="s">
        <v>58</v>
      </c>
      <c r="B303" s="128"/>
      <c r="C303" s="128"/>
      <c r="D303" s="128"/>
      <c r="E303" s="128"/>
      <c r="F303" s="201">
        <v>74315</v>
      </c>
      <c r="G303" s="201"/>
      <c r="H303" s="201"/>
      <c r="I303" s="201"/>
    </row>
    <row r="304" spans="1:9" x14ac:dyDescent="0.3">
      <c r="A304" s="196" t="s">
        <v>131</v>
      </c>
      <c r="B304" s="196"/>
      <c r="C304" s="196"/>
      <c r="D304" s="196"/>
      <c r="E304" s="196"/>
      <c r="F304" s="228"/>
      <c r="G304" s="228"/>
      <c r="H304" s="228"/>
      <c r="I304" s="228"/>
    </row>
    <row r="305" spans="1:11" s="3" customFormat="1" ht="15" customHeight="1" x14ac:dyDescent="0.3">
      <c r="A305" s="71" t="s">
        <v>249</v>
      </c>
      <c r="B305" s="71"/>
      <c r="C305" s="71"/>
      <c r="D305" s="71"/>
      <c r="E305" s="72"/>
      <c r="F305" s="75">
        <v>41350</v>
      </c>
      <c r="G305" s="76"/>
      <c r="H305" s="79"/>
      <c r="I305" s="80"/>
    </row>
    <row r="306" spans="1:11" s="3" customFormat="1" ht="15" thickBot="1" x14ac:dyDescent="0.35">
      <c r="A306" s="73"/>
      <c r="B306" s="73"/>
      <c r="C306" s="73"/>
      <c r="D306" s="73"/>
      <c r="E306" s="74"/>
      <c r="F306" s="77"/>
      <c r="G306" s="78"/>
      <c r="H306" s="77"/>
      <c r="I306" s="78"/>
    </row>
    <row r="307" spans="1:11" ht="15.6" thickTop="1" thickBot="1" x14ac:dyDescent="0.35">
      <c r="A307" s="136" t="s">
        <v>60</v>
      </c>
      <c r="B307" s="136"/>
      <c r="C307" s="136"/>
      <c r="D307" s="136"/>
      <c r="E307" s="136"/>
      <c r="F307" s="122">
        <f>SUM(F303:G305)</f>
        <v>115665</v>
      </c>
      <c r="G307" s="122"/>
      <c r="H307" s="122">
        <f>SUM(H303:I304)</f>
        <v>0</v>
      </c>
      <c r="I307" s="122"/>
    </row>
    <row r="308" spans="1:11" x14ac:dyDescent="0.3">
      <c r="A308" s="229" t="s">
        <v>61</v>
      </c>
      <c r="B308" s="229"/>
      <c r="C308" s="229"/>
      <c r="D308" s="229"/>
      <c r="E308" s="229"/>
      <c r="F308" s="230">
        <v>27431</v>
      </c>
      <c r="G308" s="230"/>
      <c r="H308" s="230"/>
      <c r="I308" s="230"/>
    </row>
    <row r="309" spans="1:11" x14ac:dyDescent="0.3">
      <c r="A309" s="231" t="s">
        <v>252</v>
      </c>
      <c r="B309" s="231"/>
      <c r="C309" s="231"/>
      <c r="D309" s="231"/>
      <c r="E309" s="231"/>
      <c r="F309" s="230"/>
      <c r="G309" s="230"/>
      <c r="H309" s="230"/>
      <c r="I309" s="230"/>
    </row>
    <row r="310" spans="1:11" x14ac:dyDescent="0.3">
      <c r="A310" s="138" t="s">
        <v>81</v>
      </c>
      <c r="B310" s="138"/>
      <c r="C310" s="138"/>
      <c r="D310" s="138"/>
      <c r="E310" s="138"/>
      <c r="F310" s="230"/>
      <c r="G310" s="230"/>
      <c r="H310" s="230"/>
      <c r="I310" s="230"/>
    </row>
    <row r="311" spans="1:11" x14ac:dyDescent="0.3">
      <c r="A311" s="136" t="s">
        <v>63</v>
      </c>
      <c r="B311" s="136"/>
      <c r="C311" s="136"/>
      <c r="D311" s="136"/>
      <c r="E311" s="136"/>
      <c r="F311" s="122">
        <f>SUM(F308:G310)</f>
        <v>27431</v>
      </c>
      <c r="G311" s="122"/>
      <c r="H311" s="122">
        <f>SUM(H308:I310)</f>
        <v>0</v>
      </c>
      <c r="I311" s="122"/>
    </row>
    <row r="312" spans="1:11" x14ac:dyDescent="0.3">
      <c r="A312" s="111" t="s">
        <v>64</v>
      </c>
      <c r="B312" s="111"/>
      <c r="C312" s="111"/>
      <c r="D312" s="111"/>
      <c r="E312" s="111"/>
      <c r="F312" s="82">
        <v>92199</v>
      </c>
      <c r="G312" s="82"/>
      <c r="H312" s="82">
        <v>100000</v>
      </c>
      <c r="I312" s="82"/>
      <c r="K312" t="s">
        <v>292</v>
      </c>
    </row>
    <row r="313" spans="1:11" x14ac:dyDescent="0.3">
      <c r="A313" s="199" t="s">
        <v>132</v>
      </c>
      <c r="B313" s="199"/>
      <c r="C313" s="199"/>
      <c r="D313" s="199"/>
      <c r="E313" s="199"/>
      <c r="F313" s="232"/>
      <c r="G313" s="232"/>
      <c r="H313" s="232"/>
      <c r="I313" s="232"/>
    </row>
    <row r="314" spans="1:11" x14ac:dyDescent="0.3">
      <c r="A314" s="111" t="s">
        <v>108</v>
      </c>
      <c r="B314" s="111"/>
      <c r="C314" s="111"/>
      <c r="D314" s="111"/>
      <c r="E314" s="111"/>
      <c r="F314" s="82">
        <v>92638</v>
      </c>
      <c r="G314" s="82"/>
      <c r="H314" s="82">
        <v>100000</v>
      </c>
      <c r="I314" s="82"/>
      <c r="K314" t="s">
        <v>303</v>
      </c>
    </row>
    <row r="315" spans="1:11" x14ac:dyDescent="0.3">
      <c r="A315" s="233" t="s">
        <v>109</v>
      </c>
      <c r="B315" s="233"/>
      <c r="C315" s="233"/>
      <c r="D315" s="233"/>
      <c r="E315" s="233"/>
      <c r="F315" s="232"/>
      <c r="G315" s="232"/>
      <c r="H315" s="232"/>
      <c r="I315" s="232"/>
    </row>
    <row r="316" spans="1:11" x14ac:dyDescent="0.3">
      <c r="A316" s="138" t="s">
        <v>92</v>
      </c>
      <c r="B316" s="138"/>
      <c r="C316" s="138"/>
      <c r="D316" s="138"/>
      <c r="E316" s="138"/>
      <c r="F316" s="82"/>
      <c r="G316" s="82"/>
      <c r="H316" s="82">
        <v>100000</v>
      </c>
      <c r="I316" s="82"/>
      <c r="K316" t="s">
        <v>294</v>
      </c>
    </row>
    <row r="317" spans="1:11" x14ac:dyDescent="0.3">
      <c r="A317" s="199" t="s">
        <v>133</v>
      </c>
      <c r="B317" s="199"/>
      <c r="C317" s="199"/>
      <c r="D317" s="199"/>
      <c r="E317" s="199"/>
      <c r="F317" s="232"/>
      <c r="G317" s="232"/>
      <c r="H317" s="232"/>
      <c r="I317" s="232"/>
    </row>
    <row r="318" spans="1:11" x14ac:dyDescent="0.3">
      <c r="A318" s="138" t="s">
        <v>84</v>
      </c>
      <c r="B318" s="138"/>
      <c r="C318" s="138"/>
      <c r="D318" s="138"/>
      <c r="E318" s="138"/>
      <c r="F318" s="82"/>
      <c r="G318" s="82"/>
      <c r="H318" s="82"/>
      <c r="I318" s="82"/>
      <c r="K318" t="s">
        <v>299</v>
      </c>
    </row>
    <row r="319" spans="1:11" x14ac:dyDescent="0.3">
      <c r="A319" s="139"/>
      <c r="B319" s="139"/>
      <c r="C319" s="139"/>
      <c r="D319" s="139"/>
      <c r="E319" s="139"/>
      <c r="F319" s="82"/>
      <c r="G319" s="82"/>
      <c r="H319" s="82"/>
      <c r="I319" s="82"/>
    </row>
    <row r="320" spans="1:11" ht="15" thickBot="1" x14ac:dyDescent="0.35">
      <c r="A320" s="125" t="s">
        <v>68</v>
      </c>
      <c r="B320" s="125"/>
      <c r="C320" s="125"/>
      <c r="D320" s="125"/>
      <c r="E320" s="125"/>
      <c r="F320" s="82">
        <v>606170</v>
      </c>
      <c r="G320" s="82"/>
      <c r="H320" s="207">
        <v>620000</v>
      </c>
      <c r="I320" s="207"/>
      <c r="K320" t="s">
        <v>295</v>
      </c>
    </row>
    <row r="321" spans="1:11" ht="15" thickTop="1" x14ac:dyDescent="0.3">
      <c r="A321" s="148" t="s">
        <v>134</v>
      </c>
      <c r="B321" s="148"/>
      <c r="C321" s="148"/>
      <c r="D321" s="148"/>
      <c r="E321" s="148"/>
      <c r="F321" s="82"/>
      <c r="G321" s="82"/>
      <c r="H321" s="230"/>
      <c r="I321" s="230"/>
    </row>
    <row r="322" spans="1:11" x14ac:dyDescent="0.3">
      <c r="A322" s="111" t="s">
        <v>86</v>
      </c>
      <c r="B322" s="111"/>
      <c r="C322" s="111"/>
      <c r="D322" s="111"/>
      <c r="E322" s="111"/>
      <c r="F322" s="82">
        <v>119277</v>
      </c>
      <c r="G322" s="82"/>
      <c r="H322" s="82">
        <v>125000</v>
      </c>
      <c r="I322" s="82"/>
      <c r="K322" t="s">
        <v>296</v>
      </c>
    </row>
    <row r="323" spans="1:11" x14ac:dyDescent="0.3">
      <c r="A323" s="113" t="s">
        <v>135</v>
      </c>
      <c r="B323" s="113"/>
      <c r="C323" s="113"/>
      <c r="D323" s="113"/>
      <c r="E323" s="113"/>
      <c r="F323" s="82"/>
      <c r="G323" s="82"/>
      <c r="H323" s="82"/>
      <c r="I323" s="82"/>
    </row>
    <row r="324" spans="1:11" x14ac:dyDescent="0.3">
      <c r="A324" s="138" t="s">
        <v>120</v>
      </c>
      <c r="B324" s="138"/>
      <c r="C324" s="138"/>
      <c r="D324" s="138"/>
      <c r="E324" s="138"/>
      <c r="F324" s="82">
        <v>14900</v>
      </c>
      <c r="G324" s="82"/>
      <c r="H324" s="82">
        <v>20000</v>
      </c>
      <c r="I324" s="82"/>
      <c r="K324" t="s">
        <v>297</v>
      </c>
    </row>
    <row r="325" spans="1:11" x14ac:dyDescent="0.3">
      <c r="A325" s="199"/>
      <c r="B325" s="199"/>
      <c r="C325" s="199"/>
      <c r="D325" s="199"/>
      <c r="E325" s="199"/>
      <c r="F325" s="232"/>
      <c r="G325" s="232"/>
      <c r="H325" s="232"/>
      <c r="I325" s="232"/>
    </row>
    <row r="326" spans="1:11" ht="15.6" thickTop="1" thickBot="1" x14ac:dyDescent="0.35">
      <c r="A326" s="136" t="s">
        <v>71</v>
      </c>
      <c r="B326" s="136"/>
      <c r="C326" s="136"/>
      <c r="D326" s="136"/>
      <c r="E326" s="171"/>
      <c r="F326" s="217">
        <f>SUM(F312:G325)</f>
        <v>925184</v>
      </c>
      <c r="G326" s="155"/>
      <c r="H326" s="154">
        <f>SUM(H312:I325)</f>
        <v>1065000</v>
      </c>
      <c r="I326" s="155"/>
      <c r="J326" s="34"/>
    </row>
    <row r="327" spans="1:11" ht="15.6" thickTop="1" thickBot="1" x14ac:dyDescent="0.35">
      <c r="A327" s="171" t="s">
        <v>72</v>
      </c>
      <c r="B327" s="171"/>
      <c r="C327" s="171"/>
      <c r="D327" s="171"/>
      <c r="E327" s="171"/>
      <c r="F327" s="234"/>
      <c r="G327" s="234"/>
      <c r="H327" s="234">
        <f>SUM(H326,H311,H307)</f>
        <v>1065000</v>
      </c>
      <c r="I327" s="234"/>
    </row>
    <row r="328" spans="1:11" ht="15" thickTop="1" x14ac:dyDescent="0.3">
      <c r="A328" s="174" t="s">
        <v>136</v>
      </c>
      <c r="B328" s="174"/>
      <c r="C328" s="174"/>
      <c r="D328" s="174"/>
      <c r="E328" s="174"/>
      <c r="F328" s="235"/>
      <c r="G328" s="235"/>
      <c r="H328" s="235"/>
      <c r="I328" s="235"/>
    </row>
    <row r="329" spans="1:11" x14ac:dyDescent="0.3">
      <c r="A329" s="113" t="s">
        <v>137</v>
      </c>
      <c r="B329" s="113"/>
      <c r="C329" s="113"/>
      <c r="D329" s="113"/>
      <c r="E329" s="113"/>
      <c r="F329" s="126"/>
      <c r="G329" s="126"/>
      <c r="H329" s="126"/>
      <c r="I329" s="126"/>
    </row>
    <row r="330" spans="1:11" x14ac:dyDescent="0.3">
      <c r="A330" s="229" t="s">
        <v>138</v>
      </c>
      <c r="B330" s="229"/>
      <c r="C330" s="229"/>
      <c r="D330" s="229"/>
      <c r="E330" s="229"/>
      <c r="F330" s="235"/>
      <c r="G330" s="235"/>
      <c r="H330" s="235"/>
      <c r="I330" s="235"/>
    </row>
    <row r="331" spans="1:11" x14ac:dyDescent="0.3">
      <c r="A331" s="231" t="s">
        <v>139</v>
      </c>
      <c r="B331" s="231"/>
      <c r="C331" s="231"/>
      <c r="D331" s="231"/>
      <c r="E331" s="231"/>
      <c r="F331" s="201"/>
      <c r="G331" s="201"/>
      <c r="H331" s="201"/>
      <c r="I331" s="201"/>
    </row>
    <row r="332" spans="1:11" x14ac:dyDescent="0.3">
      <c r="A332" s="231" t="s">
        <v>140</v>
      </c>
      <c r="B332" s="231"/>
      <c r="C332" s="231"/>
      <c r="D332" s="231"/>
      <c r="E332" s="231"/>
      <c r="F332" s="201"/>
      <c r="G332" s="201"/>
      <c r="H332" s="201"/>
      <c r="I332" s="201"/>
    </row>
    <row r="333" spans="1:11" x14ac:dyDescent="0.3">
      <c r="A333" s="111" t="s">
        <v>75</v>
      </c>
      <c r="B333" s="111"/>
      <c r="C333" s="111"/>
      <c r="D333" s="111"/>
      <c r="E333" s="111"/>
      <c r="F333" s="126"/>
      <c r="G333" s="126"/>
      <c r="H333" s="126">
        <v>400000</v>
      </c>
      <c r="I333" s="126"/>
    </row>
    <row r="334" spans="1:11" s="3" customFormat="1" x14ac:dyDescent="0.3">
      <c r="A334" s="118" t="s">
        <v>268</v>
      </c>
      <c r="B334" s="118"/>
      <c r="C334" s="118"/>
      <c r="D334" s="118"/>
      <c r="E334" s="119"/>
      <c r="F334" s="120"/>
      <c r="G334" s="121"/>
      <c r="H334" s="120"/>
      <c r="I334" s="121"/>
    </row>
    <row r="335" spans="1:11" s="3" customFormat="1" x14ac:dyDescent="0.3">
      <c r="A335" s="60" t="s">
        <v>267</v>
      </c>
      <c r="B335" s="60"/>
      <c r="C335" s="60"/>
      <c r="D335" s="60"/>
      <c r="E335" s="61"/>
      <c r="F335" s="120"/>
      <c r="G335" s="121"/>
      <c r="H335" s="237">
        <v>108000</v>
      </c>
      <c r="I335" s="238"/>
    </row>
    <row r="336" spans="1:11" x14ac:dyDescent="0.3">
      <c r="A336" s="236"/>
      <c r="B336" s="236"/>
      <c r="C336" s="236"/>
      <c r="D336" s="236"/>
      <c r="E336" s="236"/>
      <c r="F336" s="126"/>
      <c r="G336" s="126"/>
      <c r="H336" s="126"/>
      <c r="I336" s="126"/>
    </row>
    <row r="337" spans="1:9" x14ac:dyDescent="0.3">
      <c r="A337" s="236" t="s">
        <v>73</v>
      </c>
      <c r="B337" s="236"/>
      <c r="C337" s="236"/>
      <c r="D337" s="236"/>
      <c r="E337" s="236"/>
      <c r="F337" s="126"/>
      <c r="G337" s="126"/>
      <c r="H337" s="126"/>
      <c r="I337" s="126"/>
    </row>
    <row r="338" spans="1:9" x14ac:dyDescent="0.3">
      <c r="A338" s="236"/>
      <c r="B338" s="236"/>
      <c r="C338" s="236"/>
      <c r="D338" s="236"/>
      <c r="E338" s="236"/>
      <c r="F338" s="126"/>
      <c r="G338" s="126"/>
      <c r="H338" s="126"/>
      <c r="I338" s="126"/>
    </row>
    <row r="339" spans="1:9" x14ac:dyDescent="0.3">
      <c r="A339" s="111" t="s">
        <v>141</v>
      </c>
      <c r="B339" s="111"/>
      <c r="C339" s="111"/>
      <c r="D339" s="111"/>
      <c r="E339" s="111"/>
      <c r="F339" s="126"/>
      <c r="G339" s="126"/>
      <c r="H339" s="126"/>
      <c r="I339" s="126"/>
    </row>
    <row r="340" spans="1:9" ht="15" thickBot="1" x14ac:dyDescent="0.35">
      <c r="A340" s="241" t="s">
        <v>74</v>
      </c>
      <c r="B340" s="241"/>
      <c r="C340" s="241"/>
      <c r="D340" s="241"/>
      <c r="E340" s="241"/>
      <c r="F340" s="232"/>
      <c r="G340" s="232"/>
      <c r="H340" s="232"/>
      <c r="I340" s="232"/>
    </row>
    <row r="341" spans="1:9" ht="15.6" thickTop="1" thickBot="1" x14ac:dyDescent="0.35">
      <c r="A341" s="136" t="s">
        <v>77</v>
      </c>
      <c r="B341" s="136"/>
      <c r="C341" s="136"/>
      <c r="D341" s="136"/>
      <c r="E341" s="136"/>
      <c r="F341" s="122">
        <f>SUM(F328+F330+F333+F335+F337+F339+F340)</f>
        <v>0</v>
      </c>
      <c r="G341" s="122"/>
      <c r="H341" s="122">
        <f>SUM(H328+H330+H333+H335+H337+H339+H340)</f>
        <v>508000</v>
      </c>
      <c r="I341" s="122"/>
    </row>
    <row r="342" spans="1:9" ht="15.6" thickTop="1" thickBot="1" x14ac:dyDescent="0.35">
      <c r="A342" s="216" t="s">
        <v>142</v>
      </c>
      <c r="B342" s="216"/>
      <c r="C342" s="216"/>
      <c r="D342" s="216"/>
      <c r="E342" s="216"/>
      <c r="F342" s="122">
        <v>60000</v>
      </c>
      <c r="G342" s="122"/>
      <c r="H342" s="122">
        <v>150000</v>
      </c>
      <c r="I342" s="122"/>
    </row>
    <row r="343" spans="1:9" ht="15.6" thickTop="1" thickBot="1" x14ac:dyDescent="0.35">
      <c r="A343" s="239" t="s">
        <v>143</v>
      </c>
      <c r="B343" s="239"/>
      <c r="C343" s="239"/>
      <c r="D343" s="239"/>
      <c r="E343" s="239"/>
      <c r="F343" s="225">
        <v>10000</v>
      </c>
      <c r="G343" s="225"/>
      <c r="H343" s="225">
        <v>100000</v>
      </c>
      <c r="I343" s="225"/>
    </row>
    <row r="344" spans="1:9" ht="15.6" thickTop="1" thickBot="1" x14ac:dyDescent="0.35">
      <c r="A344" s="240" t="s">
        <v>144</v>
      </c>
      <c r="B344" s="240"/>
      <c r="C344" s="240"/>
      <c r="D344" s="240"/>
      <c r="E344" s="240"/>
      <c r="F344" s="225">
        <v>50000</v>
      </c>
      <c r="G344" s="225"/>
      <c r="H344" s="225">
        <v>50000</v>
      </c>
      <c r="I344" s="225"/>
    </row>
    <row r="345" spans="1:9" x14ac:dyDescent="0.3">
      <c r="A345" s="136" t="s">
        <v>90</v>
      </c>
      <c r="B345" s="136"/>
      <c r="C345" s="136"/>
      <c r="D345" s="136"/>
      <c r="E345" s="136"/>
      <c r="F345" s="122">
        <f>SUM(F327+F341+F342)</f>
        <v>60000</v>
      </c>
      <c r="G345" s="122"/>
      <c r="H345" s="122">
        <f>SUM(H327+H341+H342)</f>
        <v>1723000</v>
      </c>
      <c r="I345" s="122"/>
    </row>
    <row r="346" spans="1:9" x14ac:dyDescent="0.3">
      <c r="A346" s="2"/>
      <c r="B346" s="2"/>
      <c r="C346" s="2"/>
      <c r="D346" s="2"/>
      <c r="E346" s="2"/>
      <c r="F346" s="38"/>
      <c r="G346" s="39"/>
      <c r="H346" s="38"/>
      <c r="I346" s="39"/>
    </row>
    <row r="347" spans="1:9" x14ac:dyDescent="0.3">
      <c r="A347" s="2"/>
      <c r="B347" s="2"/>
      <c r="C347" s="2"/>
      <c r="D347" s="2"/>
      <c r="E347" s="2"/>
      <c r="F347" s="38"/>
      <c r="G347" s="39"/>
      <c r="H347" s="38"/>
      <c r="I347" s="39"/>
    </row>
    <row r="348" spans="1:9" x14ac:dyDescent="0.3">
      <c r="A348" s="2"/>
      <c r="B348" s="2"/>
      <c r="C348" s="2"/>
      <c r="D348" s="2"/>
      <c r="E348" s="2"/>
      <c r="F348" s="38"/>
      <c r="G348" s="39"/>
      <c r="H348" s="38"/>
      <c r="I348" s="39"/>
    </row>
    <row r="349" spans="1:9" x14ac:dyDescent="0.3">
      <c r="A349" s="127" t="s">
        <v>145</v>
      </c>
      <c r="B349" s="127"/>
      <c r="C349" s="127"/>
      <c r="D349" s="127"/>
      <c r="E349" s="127"/>
      <c r="F349" s="127"/>
      <c r="G349" s="127"/>
      <c r="H349" s="127"/>
      <c r="I349" s="127"/>
    </row>
    <row r="350" spans="1:9" x14ac:dyDescent="0.3">
      <c r="A350" s="3"/>
      <c r="B350" s="3"/>
      <c r="C350" s="3"/>
      <c r="D350" s="3"/>
      <c r="E350" s="3"/>
    </row>
    <row r="351" spans="1:9" ht="15" customHeight="1" x14ac:dyDescent="0.3">
      <c r="A351" s="84" t="s">
        <v>1</v>
      </c>
      <c r="B351" s="84"/>
      <c r="C351" s="84"/>
      <c r="D351" s="84"/>
      <c r="E351" s="84"/>
      <c r="F351" s="85" t="s">
        <v>2</v>
      </c>
      <c r="G351" s="85"/>
      <c r="H351" s="85" t="s">
        <v>3</v>
      </c>
      <c r="I351" s="85"/>
    </row>
    <row r="352" spans="1:9" x14ac:dyDescent="0.3">
      <c r="A352" s="84"/>
      <c r="B352" s="84"/>
      <c r="C352" s="84"/>
      <c r="D352" s="84"/>
      <c r="E352" s="84"/>
      <c r="F352" s="85"/>
      <c r="G352" s="85"/>
      <c r="H352" s="85"/>
      <c r="I352" s="85"/>
    </row>
    <row r="353" spans="1:11" x14ac:dyDescent="0.3">
      <c r="A353" s="242" t="s">
        <v>64</v>
      </c>
      <c r="B353" s="242"/>
      <c r="C353" s="242"/>
      <c r="D353" s="242"/>
      <c r="E353" s="242"/>
      <c r="F353" s="116"/>
      <c r="G353" s="116"/>
      <c r="H353" s="116">
        <v>210000</v>
      </c>
      <c r="I353" s="116"/>
      <c r="K353" t="s">
        <v>292</v>
      </c>
    </row>
    <row r="354" spans="1:11" x14ac:dyDescent="0.3">
      <c r="A354" s="243" t="s">
        <v>269</v>
      </c>
      <c r="B354" s="243"/>
      <c r="C354" s="243"/>
      <c r="D354" s="243"/>
      <c r="E354" s="243"/>
      <c r="F354" s="182"/>
      <c r="G354" s="182"/>
      <c r="H354" s="182"/>
      <c r="I354" s="182"/>
      <c r="K354" s="6"/>
    </row>
    <row r="355" spans="1:11" x14ac:dyDescent="0.3">
      <c r="A355" s="138" t="s">
        <v>108</v>
      </c>
      <c r="B355" s="138"/>
      <c r="C355" s="138"/>
      <c r="D355" s="138"/>
      <c r="E355" s="138"/>
      <c r="F355" s="116">
        <v>36657</v>
      </c>
      <c r="G355" s="116"/>
      <c r="H355" s="116">
        <v>40000</v>
      </c>
      <c r="I355" s="116"/>
      <c r="K355" t="s">
        <v>303</v>
      </c>
    </row>
    <row r="356" spans="1:11" x14ac:dyDescent="0.3">
      <c r="A356" s="199" t="s">
        <v>146</v>
      </c>
      <c r="B356" s="199"/>
      <c r="C356" s="199"/>
      <c r="D356" s="199"/>
      <c r="E356" s="199"/>
      <c r="F356" s="182"/>
      <c r="G356" s="182"/>
      <c r="H356" s="182"/>
      <c r="I356" s="182"/>
    </row>
    <row r="357" spans="1:11" x14ac:dyDescent="0.3">
      <c r="A357" s="111" t="s">
        <v>147</v>
      </c>
      <c r="B357" s="111"/>
      <c r="C357" s="111"/>
      <c r="D357" s="111"/>
      <c r="E357" s="111"/>
      <c r="F357" s="116"/>
      <c r="G357" s="116"/>
      <c r="H357" s="116">
        <v>10000</v>
      </c>
      <c r="I357" s="116"/>
      <c r="K357" t="s">
        <v>294</v>
      </c>
    </row>
    <row r="358" spans="1:11" x14ac:dyDescent="0.3">
      <c r="A358" s="139" t="s">
        <v>148</v>
      </c>
      <c r="B358" s="139"/>
      <c r="C358" s="139"/>
      <c r="D358" s="139"/>
      <c r="E358" s="139"/>
      <c r="F358" s="116"/>
      <c r="G358" s="116"/>
      <c r="H358" s="116"/>
      <c r="I358" s="116"/>
    </row>
    <row r="359" spans="1:11" x14ac:dyDescent="0.3">
      <c r="A359" s="111" t="s">
        <v>68</v>
      </c>
      <c r="B359" s="111"/>
      <c r="C359" s="111"/>
      <c r="D359" s="111"/>
      <c r="E359" s="111"/>
      <c r="F359" s="116">
        <v>116000</v>
      </c>
      <c r="G359" s="116"/>
      <c r="H359" s="116">
        <v>10000</v>
      </c>
      <c r="I359" s="116"/>
      <c r="K359" t="s">
        <v>295</v>
      </c>
    </row>
    <row r="360" spans="1:11" x14ac:dyDescent="0.3">
      <c r="A360" s="139"/>
      <c r="B360" s="139"/>
      <c r="C360" s="139"/>
      <c r="D360" s="139"/>
      <c r="E360" s="139"/>
      <c r="F360" s="116"/>
      <c r="G360" s="116"/>
      <c r="H360" s="116"/>
      <c r="I360" s="116"/>
    </row>
    <row r="361" spans="1:11" x14ac:dyDescent="0.3">
      <c r="A361" s="111" t="s">
        <v>86</v>
      </c>
      <c r="B361" s="111"/>
      <c r="C361" s="111"/>
      <c r="D361" s="111"/>
      <c r="E361" s="111"/>
      <c r="F361" s="116">
        <v>37860</v>
      </c>
      <c r="G361" s="116"/>
      <c r="H361" s="116">
        <v>70000</v>
      </c>
      <c r="I361" s="116"/>
      <c r="K361" t="s">
        <v>296</v>
      </c>
    </row>
    <row r="362" spans="1:11" x14ac:dyDescent="0.3">
      <c r="A362" s="244" t="s">
        <v>149</v>
      </c>
      <c r="B362" s="244"/>
      <c r="C362" s="244"/>
      <c r="D362" s="244"/>
      <c r="E362" s="244"/>
      <c r="F362" s="116"/>
      <c r="G362" s="116"/>
      <c r="H362" s="116"/>
      <c r="I362" s="116"/>
    </row>
    <row r="363" spans="1:11" x14ac:dyDescent="0.3">
      <c r="A363" s="245" t="s">
        <v>120</v>
      </c>
      <c r="B363" s="245"/>
      <c r="C363" s="245"/>
      <c r="D363" s="245"/>
      <c r="E363" s="245"/>
      <c r="F363" s="246">
        <v>7000</v>
      </c>
      <c r="G363" s="246"/>
      <c r="H363" s="246">
        <v>7000</v>
      </c>
      <c r="I363" s="246"/>
      <c r="K363" t="s">
        <v>297</v>
      </c>
    </row>
    <row r="364" spans="1:11" x14ac:dyDescent="0.3">
      <c r="A364" s="247"/>
      <c r="B364" s="247"/>
      <c r="C364" s="247"/>
      <c r="D364" s="247"/>
      <c r="E364" s="247"/>
      <c r="F364" s="248"/>
      <c r="G364" s="248"/>
      <c r="H364" s="248"/>
      <c r="I364" s="248"/>
    </row>
    <row r="365" spans="1:11" x14ac:dyDescent="0.3">
      <c r="A365" s="136" t="s">
        <v>71</v>
      </c>
      <c r="B365" s="136"/>
      <c r="C365" s="136"/>
      <c r="D365" s="136"/>
      <c r="E365" s="136"/>
      <c r="F365" s="131">
        <f>SUM(F353:G364)</f>
        <v>197517</v>
      </c>
      <c r="G365" s="131"/>
      <c r="H365" s="131">
        <f>SUM(H353:I364)</f>
        <v>347000</v>
      </c>
      <c r="I365" s="131"/>
    </row>
    <row r="366" spans="1:11" x14ac:dyDescent="0.3">
      <c r="A366" s="111" t="s">
        <v>73</v>
      </c>
      <c r="B366" s="111"/>
      <c r="C366" s="111"/>
      <c r="D366" s="111"/>
      <c r="E366" s="111"/>
      <c r="F366" s="112"/>
      <c r="G366" s="112"/>
      <c r="H366" s="112">
        <v>500000</v>
      </c>
      <c r="I366" s="112"/>
    </row>
    <row r="367" spans="1:11" x14ac:dyDescent="0.3">
      <c r="A367" s="200" t="s">
        <v>289</v>
      </c>
      <c r="B367" s="200"/>
      <c r="C367" s="200"/>
      <c r="D367" s="200"/>
      <c r="E367" s="200"/>
      <c r="F367" s="114"/>
      <c r="G367" s="114"/>
      <c r="H367" s="114"/>
      <c r="I367" s="114"/>
    </row>
    <row r="368" spans="1:11" x14ac:dyDescent="0.3">
      <c r="A368" s="141" t="s">
        <v>74</v>
      </c>
      <c r="B368" s="141"/>
      <c r="C368" s="141"/>
      <c r="D368" s="141"/>
      <c r="E368" s="141"/>
      <c r="F368" s="202"/>
      <c r="G368" s="202"/>
      <c r="H368" s="202">
        <v>135000</v>
      </c>
      <c r="I368" s="202"/>
    </row>
    <row r="369" spans="1:11" x14ac:dyDescent="0.3">
      <c r="A369" s="136" t="s">
        <v>77</v>
      </c>
      <c r="B369" s="136"/>
      <c r="C369" s="136"/>
      <c r="D369" s="136"/>
      <c r="E369" s="136"/>
      <c r="F369" s="131">
        <f>SUM(F366+F368)</f>
        <v>0</v>
      </c>
      <c r="G369" s="131"/>
      <c r="H369" s="131">
        <f>SUM(H366+H368)</f>
        <v>635000</v>
      </c>
      <c r="I369" s="131"/>
    </row>
    <row r="370" spans="1:11" x14ac:dyDescent="0.3">
      <c r="A370" s="171" t="s">
        <v>72</v>
      </c>
      <c r="B370" s="171"/>
      <c r="C370" s="171"/>
      <c r="D370" s="171"/>
      <c r="E370" s="171"/>
      <c r="F370" s="194">
        <f>SUM(F365+F369)</f>
        <v>197517</v>
      </c>
      <c r="G370" s="194"/>
      <c r="H370" s="194">
        <f>SUM(H365+H369)</f>
        <v>982000</v>
      </c>
      <c r="I370" s="194"/>
    </row>
    <row r="371" spans="1:11" ht="15" thickTop="1" x14ac:dyDescent="0.3">
      <c r="A371" s="2"/>
      <c r="B371" s="2"/>
      <c r="C371" s="2"/>
      <c r="D371" s="2"/>
      <c r="E371" s="2"/>
      <c r="F371" s="38"/>
      <c r="G371" s="39"/>
      <c r="H371" s="38"/>
      <c r="I371" s="39"/>
    </row>
    <row r="372" spans="1:11" s="3" customFormat="1" x14ac:dyDescent="0.3">
      <c r="A372" s="2"/>
      <c r="B372" s="2"/>
      <c r="C372" s="2"/>
      <c r="D372" s="2"/>
      <c r="E372" s="2"/>
      <c r="F372" s="38"/>
      <c r="G372" s="39"/>
      <c r="H372" s="38"/>
      <c r="I372" s="39"/>
    </row>
    <row r="373" spans="1:11" x14ac:dyDescent="0.3">
      <c r="A373" s="3"/>
      <c r="B373" s="3"/>
      <c r="C373" s="3"/>
      <c r="D373" s="3"/>
      <c r="E373" s="3"/>
    </row>
    <row r="374" spans="1:11" x14ac:dyDescent="0.3">
      <c r="A374" s="127" t="s">
        <v>150</v>
      </c>
      <c r="B374" s="127"/>
      <c r="C374" s="127"/>
      <c r="D374" s="127"/>
      <c r="E374" s="127"/>
      <c r="F374" s="127"/>
      <c r="G374" s="127"/>
      <c r="H374" s="127"/>
      <c r="I374" s="127"/>
    </row>
    <row r="375" spans="1:11" x14ac:dyDescent="0.3">
      <c r="A375" s="3"/>
      <c r="B375" s="3"/>
      <c r="C375" s="3"/>
      <c r="D375" s="3"/>
      <c r="E375" s="3"/>
    </row>
    <row r="376" spans="1:11" ht="15" customHeight="1" x14ac:dyDescent="0.3">
      <c r="A376" s="84" t="s">
        <v>1</v>
      </c>
      <c r="B376" s="84"/>
      <c r="C376" s="84"/>
      <c r="D376" s="84"/>
      <c r="E376" s="84"/>
      <c r="F376" s="85" t="s">
        <v>2</v>
      </c>
      <c r="G376" s="85"/>
      <c r="H376" s="85" t="s">
        <v>3</v>
      </c>
      <c r="I376" s="85"/>
    </row>
    <row r="377" spans="1:11" x14ac:dyDescent="0.3">
      <c r="A377" s="84"/>
      <c r="B377" s="84"/>
      <c r="C377" s="84"/>
      <c r="D377" s="84"/>
      <c r="E377" s="84"/>
      <c r="F377" s="85"/>
      <c r="G377" s="85"/>
      <c r="H377" s="85"/>
      <c r="I377" s="85"/>
    </row>
    <row r="378" spans="1:11" x14ac:dyDescent="0.3">
      <c r="A378" s="138" t="s">
        <v>108</v>
      </c>
      <c r="B378" s="138"/>
      <c r="C378" s="138"/>
      <c r="D378" s="138"/>
      <c r="E378" s="138"/>
      <c r="F378" s="116">
        <v>306864</v>
      </c>
      <c r="G378" s="116"/>
      <c r="H378" s="116">
        <v>320000</v>
      </c>
      <c r="I378" s="116"/>
      <c r="K378" t="s">
        <v>303</v>
      </c>
    </row>
    <row r="379" spans="1:11" x14ac:dyDescent="0.3">
      <c r="A379" s="139" t="s">
        <v>151</v>
      </c>
      <c r="B379" s="139"/>
      <c r="C379" s="139"/>
      <c r="D379" s="139"/>
      <c r="E379" s="139"/>
      <c r="F379" s="116"/>
      <c r="G379" s="116"/>
      <c r="H379" s="116"/>
      <c r="I379" s="116"/>
    </row>
    <row r="380" spans="1:11" x14ac:dyDescent="0.3">
      <c r="A380" s="111" t="s">
        <v>152</v>
      </c>
      <c r="B380" s="111"/>
      <c r="C380" s="111"/>
      <c r="D380" s="111"/>
      <c r="E380" s="111"/>
      <c r="F380" s="116">
        <v>475451</v>
      </c>
      <c r="G380" s="116"/>
      <c r="H380" s="116">
        <v>490000</v>
      </c>
      <c r="I380" s="116"/>
      <c r="K380" t="s">
        <v>293</v>
      </c>
    </row>
    <row r="381" spans="1:11" x14ac:dyDescent="0.3">
      <c r="A381" s="139" t="s">
        <v>151</v>
      </c>
      <c r="B381" s="139"/>
      <c r="C381" s="139"/>
      <c r="D381" s="139"/>
      <c r="E381" s="139"/>
      <c r="F381" s="116"/>
      <c r="G381" s="116"/>
      <c r="H381" s="116"/>
      <c r="I381" s="116"/>
    </row>
    <row r="382" spans="1:11" x14ac:dyDescent="0.3">
      <c r="A382" s="138" t="s">
        <v>92</v>
      </c>
      <c r="B382" s="138"/>
      <c r="C382" s="138"/>
      <c r="D382" s="138"/>
      <c r="E382" s="138"/>
      <c r="F382" s="116"/>
      <c r="G382" s="116"/>
      <c r="H382" s="116"/>
      <c r="I382" s="116"/>
      <c r="K382" t="s">
        <v>294</v>
      </c>
    </row>
    <row r="383" spans="1:11" x14ac:dyDescent="0.3">
      <c r="A383" s="139" t="s">
        <v>149</v>
      </c>
      <c r="B383" s="139"/>
      <c r="C383" s="139"/>
      <c r="D383" s="139"/>
      <c r="E383" s="139"/>
      <c r="F383" s="116"/>
      <c r="G383" s="116"/>
      <c r="H383" s="116"/>
      <c r="I383" s="116"/>
    </row>
    <row r="384" spans="1:11" x14ac:dyDescent="0.3">
      <c r="A384" s="111" t="s">
        <v>128</v>
      </c>
      <c r="B384" s="111"/>
      <c r="C384" s="111"/>
      <c r="D384" s="111"/>
      <c r="E384" s="111"/>
      <c r="F384" s="116">
        <v>97631</v>
      </c>
      <c r="G384" s="116"/>
      <c r="H384" s="116">
        <v>100000</v>
      </c>
      <c r="I384" s="116"/>
      <c r="K384" t="s">
        <v>295</v>
      </c>
    </row>
    <row r="385" spans="1:11" x14ac:dyDescent="0.3">
      <c r="A385" s="139" t="s">
        <v>149</v>
      </c>
      <c r="B385" s="139"/>
      <c r="C385" s="139"/>
      <c r="D385" s="139"/>
      <c r="E385" s="139"/>
      <c r="F385" s="116"/>
      <c r="G385" s="116"/>
      <c r="H385" s="116"/>
      <c r="I385" s="116"/>
    </row>
    <row r="386" spans="1:11" x14ac:dyDescent="0.3">
      <c r="A386" s="138" t="s">
        <v>153</v>
      </c>
      <c r="B386" s="138"/>
      <c r="C386" s="138"/>
      <c r="D386" s="138"/>
      <c r="E386" s="138"/>
      <c r="F386" s="116">
        <v>231975</v>
      </c>
      <c r="G386" s="116"/>
      <c r="H386" s="116">
        <v>250000</v>
      </c>
      <c r="I386" s="116"/>
      <c r="K386" t="s">
        <v>296</v>
      </c>
    </row>
    <row r="387" spans="1:11" x14ac:dyDescent="0.3">
      <c r="A387" s="139" t="s">
        <v>154</v>
      </c>
      <c r="B387" s="139"/>
      <c r="C387" s="139"/>
      <c r="D387" s="139"/>
      <c r="E387" s="139"/>
      <c r="F387" s="116"/>
      <c r="G387" s="116"/>
      <c r="H387" s="116"/>
      <c r="I387" s="116"/>
    </row>
    <row r="388" spans="1:11" x14ac:dyDescent="0.3">
      <c r="A388" s="136" t="s">
        <v>71</v>
      </c>
      <c r="B388" s="136"/>
      <c r="C388" s="136"/>
      <c r="D388" s="136"/>
      <c r="E388" s="136"/>
      <c r="F388" s="131">
        <f>SUM(F378:G387)</f>
        <v>1111921</v>
      </c>
      <c r="G388" s="131"/>
      <c r="H388" s="131">
        <f>SUM(H378:I387)</f>
        <v>1160000</v>
      </c>
      <c r="I388" s="131"/>
    </row>
    <row r="389" spans="1:11" x14ac:dyDescent="0.3">
      <c r="A389" s="171" t="s">
        <v>72</v>
      </c>
      <c r="B389" s="171"/>
      <c r="C389" s="171"/>
      <c r="D389" s="171"/>
      <c r="E389" s="171"/>
      <c r="F389" s="194">
        <f>SUM(F388)</f>
        <v>1111921</v>
      </c>
      <c r="G389" s="194"/>
      <c r="H389" s="194">
        <f>SUM(H388)</f>
        <v>1160000</v>
      </c>
      <c r="I389" s="194"/>
    </row>
    <row r="390" spans="1:11" ht="15" thickTop="1" x14ac:dyDescent="0.3">
      <c r="A390" s="3"/>
      <c r="B390" s="3"/>
      <c r="C390" s="3"/>
      <c r="D390" s="3"/>
      <c r="E390" s="3"/>
    </row>
    <row r="391" spans="1:11" s="3" customFormat="1" x14ac:dyDescent="0.3">
      <c r="F391" s="36"/>
      <c r="G391" s="36"/>
      <c r="H391" s="36"/>
      <c r="I391" s="36"/>
    </row>
    <row r="392" spans="1:11" x14ac:dyDescent="0.3">
      <c r="A392" s="3"/>
      <c r="B392" s="3"/>
      <c r="C392" s="3"/>
      <c r="D392" s="3"/>
      <c r="E392" s="3"/>
    </row>
    <row r="393" spans="1:11" x14ac:dyDescent="0.3">
      <c r="A393" s="127" t="s">
        <v>155</v>
      </c>
      <c r="B393" s="127"/>
      <c r="C393" s="127"/>
      <c r="D393" s="127"/>
      <c r="E393" s="127"/>
      <c r="F393" s="127"/>
      <c r="G393" s="127"/>
      <c r="H393" s="127"/>
      <c r="I393" s="127"/>
    </row>
    <row r="394" spans="1:11" x14ac:dyDescent="0.3">
      <c r="A394" s="7"/>
      <c r="B394" s="7"/>
      <c r="C394" s="7"/>
      <c r="D394" s="7"/>
      <c r="E394" s="7"/>
      <c r="F394" s="46"/>
      <c r="G394" s="46"/>
      <c r="H394" s="46"/>
      <c r="I394" s="46"/>
    </row>
    <row r="395" spans="1:11" ht="15" customHeight="1" x14ac:dyDescent="0.3">
      <c r="A395" s="84" t="s">
        <v>1</v>
      </c>
      <c r="B395" s="84"/>
      <c r="C395" s="84"/>
      <c r="D395" s="84"/>
      <c r="E395" s="84"/>
      <c r="F395" s="85" t="s">
        <v>2</v>
      </c>
      <c r="G395" s="85"/>
      <c r="H395" s="85" t="s">
        <v>3</v>
      </c>
      <c r="I395" s="85"/>
    </row>
    <row r="396" spans="1:11" x14ac:dyDescent="0.3">
      <c r="A396" s="84"/>
      <c r="B396" s="84"/>
      <c r="C396" s="84"/>
      <c r="D396" s="84"/>
      <c r="E396" s="84"/>
      <c r="F396" s="85"/>
      <c r="G396" s="85"/>
      <c r="H396" s="85"/>
      <c r="I396" s="85"/>
    </row>
    <row r="397" spans="1:11" x14ac:dyDescent="0.3">
      <c r="A397" s="138" t="s">
        <v>64</v>
      </c>
      <c r="B397" s="138"/>
      <c r="C397" s="138"/>
      <c r="D397" s="138"/>
      <c r="E397" s="138"/>
      <c r="F397" s="116"/>
      <c r="G397" s="116"/>
      <c r="H397" s="116"/>
      <c r="I397" s="116"/>
      <c r="K397" t="s">
        <v>292</v>
      </c>
    </row>
    <row r="398" spans="1:11" x14ac:dyDescent="0.3">
      <c r="A398" s="199" t="s">
        <v>156</v>
      </c>
      <c r="B398" s="199"/>
      <c r="C398" s="199"/>
      <c r="D398" s="199"/>
      <c r="E398" s="199"/>
      <c r="F398" s="182"/>
      <c r="G398" s="182"/>
      <c r="H398" s="182"/>
      <c r="I398" s="182"/>
    </row>
    <row r="399" spans="1:11" s="3" customFormat="1" x14ac:dyDescent="0.3">
      <c r="A399" s="70" t="s">
        <v>246</v>
      </c>
      <c r="B399" s="70"/>
      <c r="C399" s="70"/>
      <c r="D399" s="70"/>
      <c r="E399" s="70"/>
      <c r="F399" s="82">
        <v>47384</v>
      </c>
      <c r="G399" s="82"/>
      <c r="H399" s="82">
        <v>50000</v>
      </c>
      <c r="I399" s="82"/>
      <c r="K399" s="3" t="s">
        <v>300</v>
      </c>
    </row>
    <row r="400" spans="1:11" s="3" customFormat="1" x14ac:dyDescent="0.3">
      <c r="A400" s="81" t="s">
        <v>247</v>
      </c>
      <c r="B400" s="81"/>
      <c r="C400" s="81"/>
      <c r="D400" s="81"/>
      <c r="E400" s="81"/>
      <c r="F400" s="83"/>
      <c r="G400" s="83"/>
      <c r="H400" s="83"/>
      <c r="I400" s="83"/>
    </row>
    <row r="401" spans="1:11" x14ac:dyDescent="0.3">
      <c r="A401" s="138" t="s">
        <v>108</v>
      </c>
      <c r="B401" s="138"/>
      <c r="C401" s="138"/>
      <c r="D401" s="138"/>
      <c r="E401" s="138"/>
      <c r="F401" s="116">
        <v>96650</v>
      </c>
      <c r="G401" s="116"/>
      <c r="H401" s="116">
        <v>100000</v>
      </c>
      <c r="I401" s="116"/>
      <c r="K401" t="s">
        <v>303</v>
      </c>
    </row>
    <row r="402" spans="1:11" x14ac:dyDescent="0.3">
      <c r="A402" s="139" t="s">
        <v>109</v>
      </c>
      <c r="B402" s="139"/>
      <c r="C402" s="139"/>
      <c r="D402" s="139"/>
      <c r="E402" s="139"/>
      <c r="F402" s="116"/>
      <c r="G402" s="116"/>
      <c r="H402" s="116"/>
      <c r="I402" s="116"/>
    </row>
    <row r="403" spans="1:11" x14ac:dyDescent="0.3">
      <c r="A403" s="111" t="s">
        <v>147</v>
      </c>
      <c r="B403" s="111"/>
      <c r="C403" s="111"/>
      <c r="D403" s="111"/>
      <c r="E403" s="111"/>
      <c r="F403" s="116"/>
      <c r="G403" s="116"/>
      <c r="H403" s="116">
        <v>200000</v>
      </c>
      <c r="I403" s="116"/>
      <c r="K403" t="s">
        <v>294</v>
      </c>
    </row>
    <row r="404" spans="1:11" x14ac:dyDescent="0.3">
      <c r="A404" s="204" t="s">
        <v>270</v>
      </c>
      <c r="B404" s="204"/>
      <c r="C404" s="204"/>
      <c r="D404" s="204"/>
      <c r="E404" s="204"/>
      <c r="F404" s="83"/>
      <c r="G404" s="83"/>
      <c r="H404" s="83"/>
      <c r="I404" s="83"/>
    </row>
    <row r="405" spans="1:11" s="3" customFormat="1" x14ac:dyDescent="0.3">
      <c r="A405" s="59" t="s">
        <v>68</v>
      </c>
      <c r="B405" s="60"/>
      <c r="C405" s="60"/>
      <c r="D405" s="60"/>
      <c r="E405" s="61"/>
      <c r="F405" s="65">
        <v>2362</v>
      </c>
      <c r="G405" s="66"/>
      <c r="H405" s="65">
        <v>2500</v>
      </c>
      <c r="I405" s="66"/>
      <c r="K405" s="3" t="s">
        <v>295</v>
      </c>
    </row>
    <row r="406" spans="1:11" s="3" customFormat="1" x14ac:dyDescent="0.3">
      <c r="A406" s="62"/>
      <c r="B406" s="63"/>
      <c r="C406" s="63"/>
      <c r="D406" s="63"/>
      <c r="E406" s="64"/>
      <c r="F406" s="67"/>
      <c r="G406" s="68"/>
      <c r="H406" s="67"/>
      <c r="I406" s="68"/>
    </row>
    <row r="407" spans="1:11" x14ac:dyDescent="0.3">
      <c r="A407" s="138" t="s">
        <v>86</v>
      </c>
      <c r="B407" s="138"/>
      <c r="C407" s="138"/>
      <c r="D407" s="138"/>
      <c r="E407" s="138"/>
      <c r="F407" s="116">
        <v>28877</v>
      </c>
      <c r="G407" s="116"/>
      <c r="H407" s="116">
        <v>90000</v>
      </c>
      <c r="I407" s="116"/>
      <c r="K407" t="s">
        <v>296</v>
      </c>
    </row>
    <row r="408" spans="1:11" x14ac:dyDescent="0.3">
      <c r="A408" s="139" t="s">
        <v>70</v>
      </c>
      <c r="B408" s="139"/>
      <c r="C408" s="139"/>
      <c r="D408" s="139"/>
      <c r="E408" s="139"/>
      <c r="F408" s="116"/>
      <c r="G408" s="116"/>
      <c r="H408" s="116"/>
      <c r="I408" s="116"/>
    </row>
    <row r="409" spans="1:11" x14ac:dyDescent="0.3">
      <c r="A409" s="136" t="s">
        <v>71</v>
      </c>
      <c r="B409" s="136"/>
      <c r="C409" s="136"/>
      <c r="D409" s="136"/>
      <c r="E409" s="136"/>
      <c r="F409" s="122">
        <f>SUM(F397:G408)</f>
        <v>175273</v>
      </c>
      <c r="G409" s="122"/>
      <c r="H409" s="122">
        <f>SUM(H397:I408)</f>
        <v>442500</v>
      </c>
      <c r="I409" s="122"/>
    </row>
    <row r="410" spans="1:11" x14ac:dyDescent="0.3">
      <c r="A410" s="53" t="s">
        <v>157</v>
      </c>
      <c r="B410" s="53"/>
      <c r="C410" s="53"/>
      <c r="D410" s="53"/>
      <c r="E410" s="53"/>
      <c r="F410" s="249">
        <f>SUM(F409)</f>
        <v>175273</v>
      </c>
      <c r="G410" s="249"/>
      <c r="H410" s="249">
        <f>SUM(H409)</f>
        <v>442500</v>
      </c>
      <c r="I410" s="249"/>
    </row>
    <row r="411" spans="1:11" x14ac:dyDescent="0.3">
      <c r="A411" s="145" t="s">
        <v>73</v>
      </c>
      <c r="B411" s="145"/>
      <c r="C411" s="145"/>
      <c r="D411" s="145"/>
      <c r="E411" s="145"/>
      <c r="F411" s="235"/>
      <c r="G411" s="235"/>
      <c r="H411" s="235"/>
      <c r="I411" s="235"/>
    </row>
    <row r="412" spans="1:11" x14ac:dyDescent="0.3">
      <c r="A412" s="125"/>
      <c r="B412" s="125"/>
      <c r="C412" s="125"/>
      <c r="D412" s="125"/>
      <c r="E412" s="125"/>
      <c r="F412" s="126"/>
      <c r="G412" s="126"/>
      <c r="H412" s="126"/>
      <c r="I412" s="126"/>
    </row>
    <row r="413" spans="1:11" x14ac:dyDescent="0.3">
      <c r="A413" s="149" t="s">
        <v>74</v>
      </c>
      <c r="B413" s="149"/>
      <c r="C413" s="149"/>
      <c r="D413" s="149"/>
      <c r="E413" s="149"/>
      <c r="F413" s="150"/>
      <c r="G413" s="150"/>
      <c r="H413" s="150"/>
      <c r="I413" s="150"/>
    </row>
    <row r="414" spans="1:11" x14ac:dyDescent="0.3">
      <c r="A414" s="152" t="s">
        <v>77</v>
      </c>
      <c r="B414" s="152"/>
      <c r="C414" s="152"/>
      <c r="D414" s="152"/>
      <c r="E414" s="152"/>
      <c r="F414" s="122"/>
      <c r="G414" s="122"/>
      <c r="H414" s="122"/>
      <c r="I414" s="122"/>
    </row>
    <row r="415" spans="1:11" x14ac:dyDescent="0.3">
      <c r="A415" s="53" t="s">
        <v>90</v>
      </c>
      <c r="B415" s="53"/>
      <c r="C415" s="53"/>
      <c r="D415" s="53"/>
      <c r="E415" s="53"/>
      <c r="F415" s="249">
        <f>SUM(F409)</f>
        <v>175273</v>
      </c>
      <c r="G415" s="249"/>
      <c r="H415" s="249">
        <f>SUM(H409)</f>
        <v>442500</v>
      </c>
      <c r="I415" s="249"/>
    </row>
    <row r="416" spans="1:11" ht="15" thickTop="1" x14ac:dyDescent="0.3">
      <c r="A416" s="2"/>
      <c r="B416" s="2"/>
      <c r="C416" s="2"/>
      <c r="D416" s="2"/>
      <c r="E416" s="2"/>
      <c r="F416" s="38"/>
      <c r="G416" s="39"/>
      <c r="H416" s="38"/>
      <c r="I416" s="39"/>
    </row>
    <row r="417" spans="1:11" s="3" customFormat="1" x14ac:dyDescent="0.3">
      <c r="A417" s="2"/>
      <c r="B417" s="2"/>
      <c r="C417" s="2"/>
      <c r="D417" s="2"/>
      <c r="E417" s="2"/>
      <c r="F417" s="38"/>
      <c r="G417" s="39"/>
      <c r="H417" s="38"/>
      <c r="I417" s="39"/>
    </row>
    <row r="418" spans="1:11" x14ac:dyDescent="0.3">
      <c r="A418" s="2"/>
      <c r="B418" s="2"/>
      <c r="C418" s="2"/>
      <c r="D418" s="2"/>
      <c r="E418" s="2"/>
      <c r="F418" s="38"/>
      <c r="G418" s="39"/>
      <c r="H418" s="38"/>
      <c r="I418" s="39"/>
    </row>
    <row r="419" spans="1:11" x14ac:dyDescent="0.3">
      <c r="A419" s="250" t="s">
        <v>158</v>
      </c>
      <c r="B419" s="250"/>
      <c r="C419" s="250"/>
      <c r="D419" s="250"/>
      <c r="E419" s="250"/>
      <c r="F419" s="250"/>
      <c r="G419" s="250"/>
      <c r="H419" s="250"/>
      <c r="I419" s="250"/>
    </row>
    <row r="420" spans="1:11" x14ac:dyDescent="0.3">
      <c r="A420" s="7"/>
      <c r="B420" s="7"/>
      <c r="C420" s="7"/>
      <c r="D420" s="7"/>
      <c r="E420" s="7"/>
      <c r="F420" s="46"/>
      <c r="G420" s="46"/>
      <c r="H420" s="46"/>
      <c r="I420" s="46"/>
    </row>
    <row r="421" spans="1:11" ht="15" customHeight="1" x14ac:dyDescent="0.3">
      <c r="A421" s="84" t="s">
        <v>1</v>
      </c>
      <c r="B421" s="84"/>
      <c r="C421" s="84"/>
      <c r="D421" s="84"/>
      <c r="E421" s="84"/>
      <c r="F421" s="85" t="s">
        <v>2</v>
      </c>
      <c r="G421" s="85"/>
      <c r="H421" s="85" t="s">
        <v>3</v>
      </c>
      <c r="I421" s="85"/>
    </row>
    <row r="422" spans="1:11" x14ac:dyDescent="0.3">
      <c r="A422" s="84"/>
      <c r="B422" s="84"/>
      <c r="C422" s="84"/>
      <c r="D422" s="84"/>
      <c r="E422" s="84"/>
      <c r="F422" s="85"/>
      <c r="G422" s="85"/>
      <c r="H422" s="85"/>
      <c r="I422" s="85"/>
    </row>
    <row r="423" spans="1:11" x14ac:dyDescent="0.3">
      <c r="A423" s="138" t="s">
        <v>84</v>
      </c>
      <c r="B423" s="138"/>
      <c r="C423" s="138"/>
      <c r="D423" s="138"/>
      <c r="E423" s="138"/>
      <c r="F423" s="116">
        <v>262640</v>
      </c>
      <c r="G423" s="116"/>
      <c r="H423" s="116">
        <v>262640</v>
      </c>
      <c r="I423" s="116"/>
      <c r="K423" t="s">
        <v>299</v>
      </c>
    </row>
    <row r="424" spans="1:11" x14ac:dyDescent="0.3">
      <c r="A424" s="139" t="s">
        <v>159</v>
      </c>
      <c r="B424" s="139"/>
      <c r="C424" s="139"/>
      <c r="D424" s="139"/>
      <c r="E424" s="139"/>
      <c r="F424" s="116"/>
      <c r="G424" s="116"/>
      <c r="H424" s="116"/>
      <c r="I424" s="116"/>
    </row>
    <row r="425" spans="1:11" x14ac:dyDescent="0.3">
      <c r="A425" s="136" t="s">
        <v>71</v>
      </c>
      <c r="B425" s="136"/>
      <c r="C425" s="136"/>
      <c r="D425" s="136"/>
      <c r="E425" s="136"/>
      <c r="F425" s="131">
        <f>SUM(F423:G424)</f>
        <v>262640</v>
      </c>
      <c r="G425" s="131"/>
      <c r="H425" s="131">
        <f>SUM(H423:I424)</f>
        <v>262640</v>
      </c>
      <c r="I425" s="131"/>
    </row>
    <row r="426" spans="1:11" x14ac:dyDescent="0.3">
      <c r="A426" s="136" t="s">
        <v>90</v>
      </c>
      <c r="B426" s="136"/>
      <c r="C426" s="136"/>
      <c r="D426" s="136"/>
      <c r="E426" s="136"/>
      <c r="F426" s="131">
        <f>SUM(F425)</f>
        <v>262640</v>
      </c>
      <c r="G426" s="131"/>
      <c r="H426" s="131">
        <f>SUM(H425)</f>
        <v>262640</v>
      </c>
      <c r="I426" s="131"/>
    </row>
    <row r="427" spans="1:11" x14ac:dyDescent="0.3">
      <c r="A427" s="3"/>
      <c r="B427" s="3"/>
      <c r="C427" s="3"/>
      <c r="D427" s="3"/>
      <c r="E427" s="3"/>
    </row>
    <row r="428" spans="1:11" x14ac:dyDescent="0.3">
      <c r="A428" s="3"/>
      <c r="B428" s="3"/>
      <c r="C428" s="3"/>
      <c r="D428" s="3"/>
      <c r="E428" s="3"/>
    </row>
    <row r="429" spans="1:11" x14ac:dyDescent="0.3">
      <c r="A429" s="3"/>
      <c r="B429" s="3"/>
      <c r="C429" s="3"/>
      <c r="D429" s="3"/>
      <c r="E429" s="3"/>
    </row>
    <row r="430" spans="1:11" x14ac:dyDescent="0.3">
      <c r="A430" s="250" t="s">
        <v>160</v>
      </c>
      <c r="B430" s="250"/>
      <c r="C430" s="250"/>
      <c r="D430" s="250"/>
      <c r="E430" s="250"/>
      <c r="F430" s="250"/>
      <c r="G430" s="250"/>
      <c r="H430" s="250"/>
      <c r="I430" s="250"/>
    </row>
    <row r="431" spans="1:11" x14ac:dyDescent="0.3">
      <c r="A431" s="7"/>
      <c r="B431" s="7"/>
      <c r="C431" s="7"/>
      <c r="D431" s="7"/>
      <c r="E431" s="7"/>
      <c r="F431" s="46"/>
      <c r="G431" s="46"/>
      <c r="H431" s="46"/>
      <c r="I431" s="46"/>
    </row>
    <row r="432" spans="1:11" ht="15" customHeight="1" x14ac:dyDescent="0.3">
      <c r="A432" s="84" t="s">
        <v>1</v>
      </c>
      <c r="B432" s="84"/>
      <c r="C432" s="84"/>
      <c r="D432" s="84"/>
      <c r="E432" s="84"/>
      <c r="F432" s="85" t="s">
        <v>2</v>
      </c>
      <c r="G432" s="85"/>
      <c r="H432" s="85" t="s">
        <v>3</v>
      </c>
      <c r="I432" s="85"/>
    </row>
    <row r="433" spans="1:11" x14ac:dyDescent="0.3">
      <c r="A433" s="84"/>
      <c r="B433" s="84"/>
      <c r="C433" s="84"/>
      <c r="D433" s="84"/>
      <c r="E433" s="84"/>
      <c r="F433" s="85"/>
      <c r="G433" s="85"/>
      <c r="H433" s="85"/>
      <c r="I433" s="85"/>
    </row>
    <row r="434" spans="1:11" x14ac:dyDescent="0.3">
      <c r="A434" s="138" t="s">
        <v>84</v>
      </c>
      <c r="B434" s="138"/>
      <c r="C434" s="138"/>
      <c r="D434" s="138"/>
      <c r="E434" s="138"/>
      <c r="F434" s="116">
        <v>17940</v>
      </c>
      <c r="G434" s="116"/>
      <c r="H434" s="116">
        <v>18000</v>
      </c>
      <c r="I434" s="116"/>
      <c r="K434" t="s">
        <v>299</v>
      </c>
    </row>
    <row r="435" spans="1:11" x14ac:dyDescent="0.3">
      <c r="A435" s="139" t="s">
        <v>159</v>
      </c>
      <c r="B435" s="139"/>
      <c r="C435" s="139"/>
      <c r="D435" s="139"/>
      <c r="E435" s="139"/>
      <c r="F435" s="116"/>
      <c r="G435" s="116"/>
      <c r="H435" s="116"/>
      <c r="I435" s="116"/>
    </row>
    <row r="436" spans="1:11" x14ac:dyDescent="0.3">
      <c r="A436" s="136" t="s">
        <v>71</v>
      </c>
      <c r="B436" s="136"/>
      <c r="C436" s="136"/>
      <c r="D436" s="136"/>
      <c r="E436" s="136"/>
      <c r="F436" s="131">
        <f>SUM(F434:G435)</f>
        <v>17940</v>
      </c>
      <c r="G436" s="131"/>
      <c r="H436" s="131">
        <f>SUM(H434:I435)</f>
        <v>18000</v>
      </c>
      <c r="I436" s="131"/>
    </row>
    <row r="437" spans="1:11" x14ac:dyDescent="0.3">
      <c r="A437" s="136" t="s">
        <v>90</v>
      </c>
      <c r="B437" s="136"/>
      <c r="C437" s="136"/>
      <c r="D437" s="136"/>
      <c r="E437" s="136"/>
      <c r="F437" s="131">
        <f>SUM(F436)</f>
        <v>17940</v>
      </c>
      <c r="G437" s="131"/>
      <c r="H437" s="131">
        <f>SUM(H436)</f>
        <v>18000</v>
      </c>
      <c r="I437" s="131"/>
    </row>
    <row r="438" spans="1:11" x14ac:dyDescent="0.3">
      <c r="A438" s="3"/>
      <c r="B438" s="3"/>
      <c r="C438" s="3"/>
      <c r="D438" s="3"/>
      <c r="E438" s="3"/>
    </row>
    <row r="439" spans="1:11" x14ac:dyDescent="0.3">
      <c r="A439" s="3"/>
      <c r="B439" s="3"/>
      <c r="C439" s="3"/>
      <c r="D439" s="3"/>
      <c r="E439" s="3"/>
    </row>
    <row r="440" spans="1:11" x14ac:dyDescent="0.3">
      <c r="A440" s="3"/>
      <c r="B440" s="3"/>
      <c r="C440" s="3"/>
      <c r="D440" s="3"/>
      <c r="E440" s="3"/>
    </row>
    <row r="441" spans="1:11" x14ac:dyDescent="0.3">
      <c r="A441" s="127" t="s">
        <v>161</v>
      </c>
      <c r="B441" s="127"/>
      <c r="C441" s="127"/>
      <c r="D441" s="127"/>
      <c r="E441" s="127"/>
      <c r="F441" s="127"/>
      <c r="G441" s="127"/>
      <c r="H441" s="127"/>
      <c r="I441" s="127"/>
    </row>
    <row r="442" spans="1:11" x14ac:dyDescent="0.3">
      <c r="A442" s="3"/>
      <c r="B442" s="3"/>
      <c r="C442" s="3"/>
      <c r="D442" s="3"/>
      <c r="E442" s="3"/>
    </row>
    <row r="443" spans="1:11" ht="15" customHeight="1" x14ac:dyDescent="0.3">
      <c r="A443" s="84" t="s">
        <v>1</v>
      </c>
      <c r="B443" s="84"/>
      <c r="C443" s="84"/>
      <c r="D443" s="84"/>
      <c r="E443" s="84"/>
      <c r="F443" s="85" t="s">
        <v>2</v>
      </c>
      <c r="G443" s="85"/>
      <c r="H443" s="85" t="s">
        <v>3</v>
      </c>
      <c r="I443" s="85"/>
    </row>
    <row r="444" spans="1:11" x14ac:dyDescent="0.3">
      <c r="A444" s="84"/>
      <c r="B444" s="84"/>
      <c r="C444" s="84"/>
      <c r="D444" s="84"/>
      <c r="E444" s="84"/>
      <c r="F444" s="85"/>
      <c r="G444" s="85"/>
      <c r="H444" s="85"/>
      <c r="I444" s="85"/>
    </row>
    <row r="445" spans="1:11" x14ac:dyDescent="0.3">
      <c r="A445" s="141" t="s">
        <v>162</v>
      </c>
      <c r="B445" s="141"/>
      <c r="C445" s="141"/>
      <c r="D445" s="141"/>
      <c r="E445" s="141"/>
      <c r="F445" s="114">
        <v>275629</v>
      </c>
      <c r="G445" s="114"/>
      <c r="H445" s="114">
        <v>308787</v>
      </c>
      <c r="I445" s="114"/>
      <c r="K445" t="s">
        <v>305</v>
      </c>
    </row>
    <row r="446" spans="1:11" x14ac:dyDescent="0.3">
      <c r="A446" s="141"/>
      <c r="B446" s="141"/>
      <c r="C446" s="141"/>
      <c r="D446" s="141"/>
      <c r="E446" s="141"/>
      <c r="F446" s="114"/>
      <c r="G446" s="114"/>
      <c r="H446" s="114"/>
      <c r="I446" s="114"/>
    </row>
    <row r="447" spans="1:11" x14ac:dyDescent="0.3">
      <c r="A447" s="111" t="s">
        <v>86</v>
      </c>
      <c r="B447" s="111"/>
      <c r="C447" s="111"/>
      <c r="D447" s="111"/>
      <c r="E447" s="111"/>
      <c r="F447" s="116">
        <v>74420</v>
      </c>
      <c r="G447" s="116"/>
      <c r="H447" s="116">
        <v>83373</v>
      </c>
      <c r="I447" s="116"/>
      <c r="K447" t="s">
        <v>296</v>
      </c>
    </row>
    <row r="448" spans="1:11" x14ac:dyDescent="0.3">
      <c r="A448" s="200"/>
      <c r="B448" s="200"/>
      <c r="C448" s="200"/>
      <c r="D448" s="200"/>
      <c r="E448" s="200"/>
      <c r="F448" s="251"/>
      <c r="G448" s="251"/>
      <c r="H448" s="251"/>
      <c r="I448" s="251"/>
    </row>
    <row r="449" spans="1:11" x14ac:dyDescent="0.3">
      <c r="A449" s="171" t="s">
        <v>90</v>
      </c>
      <c r="B449" s="171"/>
      <c r="C449" s="171"/>
      <c r="D449" s="171"/>
      <c r="E449" s="171"/>
      <c r="F449" s="194">
        <f>SUM(F445:G448)</f>
        <v>350049</v>
      </c>
      <c r="G449" s="194"/>
      <c r="H449" s="194">
        <f>SUM(H445:I448)</f>
        <v>392160</v>
      </c>
      <c r="I449" s="194"/>
    </row>
    <row r="450" spans="1:11" ht="15" thickTop="1" x14ac:dyDescent="0.3">
      <c r="A450" s="3"/>
      <c r="B450" s="3"/>
      <c r="C450" s="3"/>
      <c r="D450" s="3"/>
      <c r="E450" s="3"/>
    </row>
    <row r="451" spans="1:11" s="3" customFormat="1" x14ac:dyDescent="0.3">
      <c r="F451" s="36"/>
      <c r="G451" s="36"/>
      <c r="H451" s="36"/>
      <c r="I451" s="36"/>
    </row>
    <row r="452" spans="1:11" x14ac:dyDescent="0.3">
      <c r="A452" s="3"/>
      <c r="B452" s="3"/>
      <c r="C452" s="3"/>
      <c r="D452" s="3"/>
      <c r="E452" s="3"/>
    </row>
    <row r="453" spans="1:11" x14ac:dyDescent="0.3">
      <c r="A453" s="127" t="s">
        <v>163</v>
      </c>
      <c r="B453" s="127"/>
      <c r="C453" s="127"/>
      <c r="D453" s="127"/>
      <c r="E453" s="127"/>
      <c r="F453" s="127"/>
      <c r="G453" s="127"/>
      <c r="H453" s="127"/>
      <c r="I453" s="127"/>
    </row>
    <row r="454" spans="1:11" x14ac:dyDescent="0.3">
      <c r="A454" s="3"/>
      <c r="B454" s="3"/>
      <c r="C454" s="3"/>
      <c r="D454" s="3"/>
      <c r="E454" s="3"/>
    </row>
    <row r="455" spans="1:11" ht="15" customHeight="1" x14ac:dyDescent="0.3">
      <c r="A455" s="84" t="s">
        <v>1</v>
      </c>
      <c r="B455" s="84"/>
      <c r="C455" s="84"/>
      <c r="D455" s="84"/>
      <c r="E455" s="84"/>
      <c r="F455" s="85" t="s">
        <v>2</v>
      </c>
      <c r="G455" s="85"/>
      <c r="H455" s="85" t="s">
        <v>3</v>
      </c>
      <c r="I455" s="85"/>
    </row>
    <row r="456" spans="1:11" x14ac:dyDescent="0.3">
      <c r="A456" s="84"/>
      <c r="B456" s="84"/>
      <c r="C456" s="84"/>
      <c r="D456" s="84"/>
      <c r="E456" s="84"/>
      <c r="F456" s="85"/>
      <c r="G456" s="85"/>
      <c r="H456" s="85"/>
      <c r="I456" s="85"/>
    </row>
    <row r="457" spans="1:11" x14ac:dyDescent="0.3">
      <c r="A457" s="111" t="s">
        <v>68</v>
      </c>
      <c r="B457" s="111"/>
      <c r="C457" s="111"/>
      <c r="D457" s="111"/>
      <c r="E457" s="111"/>
      <c r="F457" s="112"/>
      <c r="G457" s="112"/>
      <c r="H457" s="112"/>
      <c r="I457" s="112"/>
      <c r="K457" t="s">
        <v>295</v>
      </c>
    </row>
    <row r="458" spans="1:11" x14ac:dyDescent="0.3">
      <c r="A458" s="252" t="s">
        <v>164</v>
      </c>
      <c r="B458" s="252"/>
      <c r="C458" s="252"/>
      <c r="D458" s="252"/>
      <c r="E458" s="252"/>
      <c r="F458" s="112"/>
      <c r="G458" s="112"/>
      <c r="H458" s="112"/>
      <c r="I458" s="112"/>
    </row>
    <row r="459" spans="1:11" ht="15" thickBot="1" x14ac:dyDescent="0.35">
      <c r="A459" s="138" t="s">
        <v>86</v>
      </c>
      <c r="B459" s="138"/>
      <c r="C459" s="138"/>
      <c r="D459" s="138"/>
      <c r="E459" s="138"/>
      <c r="F459" s="135"/>
      <c r="G459" s="135"/>
      <c r="H459" s="135"/>
      <c r="I459" s="135"/>
      <c r="K459" t="s">
        <v>296</v>
      </c>
    </row>
    <row r="460" spans="1:11" s="3" customFormat="1" ht="15.6" thickTop="1" thickBot="1" x14ac:dyDescent="0.35">
      <c r="A460" s="136" t="s">
        <v>71</v>
      </c>
      <c r="B460" s="136"/>
      <c r="C460" s="136"/>
      <c r="D460" s="136"/>
      <c r="E460" s="136"/>
      <c r="F460" s="255">
        <f>F457+F459</f>
        <v>0</v>
      </c>
      <c r="G460" s="256"/>
      <c r="H460" s="255">
        <f>H457+H459</f>
        <v>0</v>
      </c>
      <c r="I460" s="257"/>
    </row>
    <row r="461" spans="1:11" s="3" customFormat="1" ht="15" thickTop="1" x14ac:dyDescent="0.3">
      <c r="A461" s="60" t="s">
        <v>271</v>
      </c>
      <c r="B461" s="60"/>
      <c r="C461" s="60"/>
      <c r="D461" s="60"/>
      <c r="E461" s="61"/>
      <c r="F461" s="192"/>
      <c r="G461" s="193"/>
      <c r="H461" s="190">
        <v>1000000</v>
      </c>
      <c r="I461" s="191"/>
    </row>
    <row r="462" spans="1:11" s="3" customFormat="1" x14ac:dyDescent="0.3">
      <c r="A462" s="118" t="s">
        <v>288</v>
      </c>
      <c r="B462" s="118"/>
      <c r="C462" s="118"/>
      <c r="D462" s="118"/>
      <c r="E462" s="119"/>
      <c r="F462" s="120"/>
      <c r="G462" s="121"/>
      <c r="H462" s="237"/>
      <c r="I462" s="238"/>
    </row>
    <row r="463" spans="1:11" s="3" customFormat="1" ht="15" thickBot="1" x14ac:dyDescent="0.35">
      <c r="A463" s="258" t="s">
        <v>272</v>
      </c>
      <c r="B463" s="258"/>
      <c r="C463" s="258"/>
      <c r="D463" s="258"/>
      <c r="E463" s="259"/>
      <c r="F463" s="260"/>
      <c r="G463" s="261"/>
      <c r="H463" s="262">
        <v>270000</v>
      </c>
      <c r="I463" s="263"/>
    </row>
    <row r="464" spans="1:11" ht="15.6" thickTop="1" thickBot="1" x14ac:dyDescent="0.35">
      <c r="A464" s="151" t="s">
        <v>273</v>
      </c>
      <c r="B464" s="253"/>
      <c r="C464" s="253"/>
      <c r="D464" s="253"/>
      <c r="E464" s="254"/>
      <c r="F464" s="154">
        <f>F461+F463</f>
        <v>0</v>
      </c>
      <c r="G464" s="156"/>
      <c r="H464" s="154">
        <f>H461+H463</f>
        <v>1270000</v>
      </c>
      <c r="I464" s="156"/>
    </row>
    <row r="465" spans="1:9" ht="15.6" thickTop="1" thickBot="1" x14ac:dyDescent="0.35">
      <c r="A465" s="171" t="s">
        <v>90</v>
      </c>
      <c r="B465" s="171"/>
      <c r="C465" s="171"/>
      <c r="D465" s="171"/>
      <c r="E465" s="171"/>
      <c r="F465" s="194">
        <f>SUM(F457:G464)</f>
        <v>0</v>
      </c>
      <c r="G465" s="194"/>
      <c r="H465" s="194">
        <f>SUM(H460+H464)</f>
        <v>1270000</v>
      </c>
      <c r="I465" s="194"/>
    </row>
    <row r="466" spans="1:9" ht="15" thickTop="1" x14ac:dyDescent="0.3">
      <c r="A466" s="3"/>
      <c r="B466" s="3"/>
      <c r="C466" s="3"/>
      <c r="D466" s="3"/>
      <c r="E466" s="3"/>
    </row>
    <row r="467" spans="1:9" s="3" customFormat="1" x14ac:dyDescent="0.3">
      <c r="F467" s="36"/>
      <c r="G467" s="36"/>
      <c r="H467" s="36"/>
      <c r="I467" s="36"/>
    </row>
    <row r="468" spans="1:9" x14ac:dyDescent="0.3">
      <c r="A468" s="3"/>
      <c r="B468" s="3"/>
      <c r="C468" s="3"/>
      <c r="D468" s="3"/>
      <c r="E468" s="3"/>
    </row>
    <row r="469" spans="1:9" x14ac:dyDescent="0.3">
      <c r="A469" s="127" t="s">
        <v>165</v>
      </c>
      <c r="B469" s="127"/>
      <c r="C469" s="127"/>
      <c r="D469" s="127"/>
      <c r="E469" s="127"/>
      <c r="F469" s="127"/>
      <c r="G469" s="127"/>
      <c r="H469" s="127"/>
      <c r="I469" s="127"/>
    </row>
    <row r="470" spans="1:9" x14ac:dyDescent="0.3">
      <c r="A470" s="3"/>
      <c r="B470" s="3"/>
      <c r="C470" s="3"/>
      <c r="D470" s="3"/>
      <c r="E470" s="3"/>
    </row>
    <row r="471" spans="1:9" ht="15" customHeight="1" x14ac:dyDescent="0.3">
      <c r="A471" s="84" t="s">
        <v>1</v>
      </c>
      <c r="B471" s="84"/>
      <c r="C471" s="84"/>
      <c r="D471" s="84"/>
      <c r="E471" s="84"/>
      <c r="F471" s="85" t="s">
        <v>2</v>
      </c>
      <c r="G471" s="85"/>
      <c r="H471" s="85" t="s">
        <v>3</v>
      </c>
      <c r="I471" s="85"/>
    </row>
    <row r="472" spans="1:9" x14ac:dyDescent="0.3">
      <c r="A472" s="84"/>
      <c r="B472" s="84"/>
      <c r="C472" s="84"/>
      <c r="D472" s="84"/>
      <c r="E472" s="84"/>
      <c r="F472" s="85"/>
      <c r="G472" s="85"/>
      <c r="H472" s="85"/>
      <c r="I472" s="85"/>
    </row>
    <row r="473" spans="1:9" x14ac:dyDescent="0.3">
      <c r="A473" s="111" t="s">
        <v>166</v>
      </c>
      <c r="B473" s="111"/>
      <c r="C473" s="111"/>
      <c r="D473" s="111"/>
      <c r="E473" s="111"/>
      <c r="F473" s="112"/>
      <c r="G473" s="112"/>
      <c r="H473" s="112"/>
      <c r="I473" s="112"/>
    </row>
    <row r="474" spans="1:9" x14ac:dyDescent="0.3">
      <c r="A474" s="200" t="s">
        <v>167</v>
      </c>
      <c r="B474" s="200"/>
      <c r="C474" s="200"/>
      <c r="D474" s="200"/>
      <c r="E474" s="200"/>
      <c r="F474" s="114"/>
      <c r="G474" s="114"/>
      <c r="H474" s="114"/>
      <c r="I474" s="114"/>
    </row>
    <row r="475" spans="1:9" x14ac:dyDescent="0.3">
      <c r="A475" s="200"/>
      <c r="B475" s="200"/>
      <c r="C475" s="200"/>
      <c r="D475" s="200"/>
      <c r="E475" s="200"/>
      <c r="F475" s="114"/>
      <c r="G475" s="114"/>
      <c r="H475" s="114"/>
      <c r="I475" s="114"/>
    </row>
    <row r="476" spans="1:9" x14ac:dyDescent="0.3">
      <c r="A476" s="226" t="s">
        <v>90</v>
      </c>
      <c r="B476" s="226"/>
      <c r="C476" s="226"/>
      <c r="D476" s="226"/>
      <c r="E476" s="226"/>
      <c r="F476" s="264">
        <f>SUM(F473)</f>
        <v>0</v>
      </c>
      <c r="G476" s="264"/>
      <c r="H476" s="264">
        <f>SUM(H473)</f>
        <v>0</v>
      </c>
      <c r="I476" s="264"/>
    </row>
    <row r="477" spans="1:9" ht="15" thickTop="1" x14ac:dyDescent="0.3">
      <c r="A477" s="3"/>
      <c r="B477" s="3"/>
      <c r="C477" s="3"/>
      <c r="D477" s="3"/>
      <c r="E477" s="3"/>
    </row>
    <row r="478" spans="1:9" s="3" customFormat="1" x14ac:dyDescent="0.3">
      <c r="F478" s="36"/>
      <c r="G478" s="36"/>
      <c r="H478" s="36"/>
      <c r="I478" s="36"/>
    </row>
    <row r="479" spans="1:9" x14ac:dyDescent="0.3">
      <c r="A479" s="3"/>
      <c r="B479" s="3"/>
      <c r="C479" s="3"/>
      <c r="D479" s="3"/>
      <c r="E479" s="3"/>
    </row>
    <row r="480" spans="1:9" x14ac:dyDescent="0.3">
      <c r="A480" s="127" t="s">
        <v>168</v>
      </c>
      <c r="B480" s="127"/>
      <c r="C480" s="127"/>
      <c r="D480" s="127"/>
      <c r="E480" s="127"/>
      <c r="F480" s="127"/>
      <c r="G480" s="127"/>
      <c r="H480" s="127"/>
      <c r="I480" s="127"/>
    </row>
    <row r="481" spans="1:11" x14ac:dyDescent="0.3">
      <c r="A481" s="3"/>
      <c r="B481" s="3"/>
      <c r="C481" s="3"/>
      <c r="D481" s="3"/>
      <c r="E481" s="3"/>
    </row>
    <row r="482" spans="1:11" ht="15" customHeight="1" x14ac:dyDescent="0.3">
      <c r="A482" s="84" t="s">
        <v>1</v>
      </c>
      <c r="B482" s="84"/>
      <c r="C482" s="84"/>
      <c r="D482" s="84"/>
      <c r="E482" s="84"/>
      <c r="F482" s="85" t="s">
        <v>2</v>
      </c>
      <c r="G482" s="85"/>
      <c r="H482" s="85" t="s">
        <v>3</v>
      </c>
      <c r="I482" s="85"/>
    </row>
    <row r="483" spans="1:11" x14ac:dyDescent="0.3">
      <c r="A483" s="84"/>
      <c r="B483" s="84"/>
      <c r="C483" s="84"/>
      <c r="D483" s="84"/>
      <c r="E483" s="84"/>
      <c r="F483" s="85"/>
      <c r="G483" s="85"/>
      <c r="H483" s="85"/>
      <c r="I483" s="85"/>
    </row>
    <row r="484" spans="1:11" x14ac:dyDescent="0.3">
      <c r="A484" s="138" t="s">
        <v>64</v>
      </c>
      <c r="B484" s="138"/>
      <c r="C484" s="138"/>
      <c r="D484" s="138"/>
      <c r="E484" s="138"/>
      <c r="F484" s="126">
        <v>2878344</v>
      </c>
      <c r="G484" s="126"/>
      <c r="H484" s="126"/>
      <c r="I484" s="126"/>
      <c r="K484" t="s">
        <v>292</v>
      </c>
    </row>
    <row r="485" spans="1:11" x14ac:dyDescent="0.3">
      <c r="A485" s="113" t="s">
        <v>169</v>
      </c>
      <c r="B485" s="113"/>
      <c r="C485" s="113"/>
      <c r="D485" s="113"/>
      <c r="E485" s="113"/>
      <c r="F485" s="126"/>
      <c r="G485" s="126"/>
      <c r="H485" s="126"/>
      <c r="I485" s="126"/>
    </row>
    <row r="486" spans="1:11" ht="15" thickBot="1" x14ac:dyDescent="0.35">
      <c r="A486" s="138" t="s">
        <v>86</v>
      </c>
      <c r="B486" s="138"/>
      <c r="C486" s="138"/>
      <c r="D486" s="138"/>
      <c r="E486" s="138"/>
      <c r="F486" s="150">
        <v>686433</v>
      </c>
      <c r="G486" s="150"/>
      <c r="H486" s="150"/>
      <c r="I486" s="150"/>
      <c r="K486" t="s">
        <v>296</v>
      </c>
    </row>
    <row r="487" spans="1:11" ht="15.6" thickTop="1" thickBot="1" x14ac:dyDescent="0.35">
      <c r="A487" s="136" t="s">
        <v>71</v>
      </c>
      <c r="B487" s="136"/>
      <c r="C487" s="136"/>
      <c r="D487" s="136"/>
      <c r="E487" s="136"/>
      <c r="F487" s="154">
        <f>SUM(F484:G486)</f>
        <v>3564777</v>
      </c>
      <c r="G487" s="155"/>
      <c r="H487" s="154">
        <f>SUM(H484:I486)</f>
        <v>0</v>
      </c>
      <c r="I487" s="156"/>
    </row>
    <row r="488" spans="1:11" ht="15" thickTop="1" x14ac:dyDescent="0.3">
      <c r="A488" s="61" t="s">
        <v>170</v>
      </c>
      <c r="B488" s="61"/>
      <c r="C488" s="61"/>
      <c r="D488" s="61"/>
      <c r="E488" s="61"/>
      <c r="F488" s="235">
        <f>SUM(F489:G494)</f>
        <v>2759102</v>
      </c>
      <c r="G488" s="235"/>
      <c r="H488" s="235">
        <f>SUM(H489:I494)</f>
        <v>5010000</v>
      </c>
      <c r="I488" s="235"/>
    </row>
    <row r="489" spans="1:11" x14ac:dyDescent="0.3">
      <c r="A489" s="252" t="s">
        <v>171</v>
      </c>
      <c r="B489" s="252"/>
      <c r="C489" s="252"/>
      <c r="D489" s="252"/>
      <c r="E489" s="252"/>
      <c r="F489" s="201"/>
      <c r="G489" s="201"/>
      <c r="H489" s="201"/>
      <c r="I489" s="201"/>
    </row>
    <row r="490" spans="1:11" x14ac:dyDescent="0.3">
      <c r="A490" s="252" t="s">
        <v>172</v>
      </c>
      <c r="B490" s="252"/>
      <c r="C490" s="252"/>
      <c r="D490" s="252"/>
      <c r="E490" s="252"/>
      <c r="F490" s="201">
        <v>2728000</v>
      </c>
      <c r="G490" s="201"/>
      <c r="H490" s="201">
        <v>4770000</v>
      </c>
      <c r="I490" s="201"/>
    </row>
    <row r="491" spans="1:11" x14ac:dyDescent="0.3">
      <c r="A491" s="252" t="s">
        <v>173</v>
      </c>
      <c r="B491" s="252"/>
      <c r="C491" s="252"/>
      <c r="D491" s="252"/>
      <c r="E491" s="252"/>
      <c r="F491" s="201">
        <v>31102</v>
      </c>
      <c r="G491" s="201"/>
      <c r="H491" s="201">
        <v>40000</v>
      </c>
      <c r="I491" s="201"/>
    </row>
    <row r="492" spans="1:11" x14ac:dyDescent="0.3">
      <c r="A492" s="252" t="s">
        <v>174</v>
      </c>
      <c r="B492" s="252"/>
      <c r="C492" s="252"/>
      <c r="D492" s="252"/>
      <c r="E492" s="252"/>
      <c r="F492" s="201"/>
      <c r="G492" s="201"/>
      <c r="H492" s="201">
        <v>200000</v>
      </c>
      <c r="I492" s="201"/>
    </row>
    <row r="493" spans="1:11" x14ac:dyDescent="0.3">
      <c r="A493" s="252"/>
      <c r="B493" s="252"/>
      <c r="C493" s="252"/>
      <c r="D493" s="252"/>
      <c r="E493" s="252"/>
      <c r="F493" s="201"/>
      <c r="G493" s="201"/>
      <c r="H493" s="201"/>
      <c r="I493" s="201"/>
    </row>
    <row r="494" spans="1:11" x14ac:dyDescent="0.3">
      <c r="A494" s="61" t="s">
        <v>175</v>
      </c>
      <c r="B494" s="61"/>
      <c r="C494" s="61"/>
      <c r="D494" s="61"/>
      <c r="E494" s="61"/>
      <c r="F494" s="201"/>
      <c r="G494" s="201"/>
      <c r="H494" s="201"/>
      <c r="I494" s="201"/>
    </row>
    <row r="495" spans="1:11" x14ac:dyDescent="0.3">
      <c r="A495" s="61" t="s">
        <v>176</v>
      </c>
      <c r="B495" s="61"/>
      <c r="C495" s="61"/>
      <c r="D495" s="61"/>
      <c r="E495" s="61"/>
      <c r="F495" s="201"/>
      <c r="G495" s="201"/>
      <c r="H495" s="201"/>
      <c r="I495" s="201"/>
    </row>
    <row r="496" spans="1:11" ht="15" thickBot="1" x14ac:dyDescent="0.35">
      <c r="A496" s="212"/>
      <c r="B496" s="212"/>
      <c r="C496" s="212"/>
      <c r="D496" s="212"/>
      <c r="E496" s="212"/>
      <c r="F496" s="224">
        <v>0</v>
      </c>
      <c r="G496" s="224"/>
      <c r="H496" s="224">
        <v>0</v>
      </c>
      <c r="I496" s="224"/>
    </row>
    <row r="497" spans="1:9" ht="15.6" thickTop="1" thickBot="1" x14ac:dyDescent="0.35">
      <c r="A497" s="171" t="s">
        <v>90</v>
      </c>
      <c r="B497" s="171"/>
      <c r="C497" s="171"/>
      <c r="D497" s="171"/>
      <c r="E497" s="171"/>
      <c r="F497" s="234">
        <f>SUM(F487+F488+F496+F494+F495)</f>
        <v>6323879</v>
      </c>
      <c r="G497" s="234"/>
      <c r="H497" s="234">
        <f>SUM(H488+H496+H494+H495)</f>
        <v>5010000</v>
      </c>
      <c r="I497" s="234"/>
    </row>
    <row r="498" spans="1:9" ht="15" thickTop="1" x14ac:dyDescent="0.3">
      <c r="A498" s="3"/>
      <c r="B498" s="3"/>
      <c r="C498" s="3"/>
      <c r="D498" s="3"/>
      <c r="E498" s="3"/>
    </row>
    <row r="499" spans="1:9" s="3" customFormat="1" x14ac:dyDescent="0.3">
      <c r="F499" s="36"/>
      <c r="G499" s="36"/>
      <c r="H499" s="36"/>
      <c r="I499" s="36"/>
    </row>
    <row r="500" spans="1:9" x14ac:dyDescent="0.3">
      <c r="A500" s="3"/>
      <c r="B500" s="3"/>
      <c r="C500" s="3"/>
      <c r="D500" s="3"/>
      <c r="E500" s="3"/>
    </row>
    <row r="501" spans="1:9" x14ac:dyDescent="0.3">
      <c r="A501" s="127" t="s">
        <v>177</v>
      </c>
      <c r="B501" s="127"/>
      <c r="C501" s="127"/>
      <c r="D501" s="127"/>
      <c r="E501" s="127"/>
      <c r="F501" s="127"/>
      <c r="G501" s="127"/>
      <c r="H501" s="127"/>
      <c r="I501" s="127"/>
    </row>
    <row r="502" spans="1:9" x14ac:dyDescent="0.3">
      <c r="A502" s="3"/>
      <c r="B502" s="3"/>
      <c r="C502" s="3"/>
      <c r="D502" s="3"/>
      <c r="E502" s="3"/>
    </row>
    <row r="503" spans="1:9" ht="15" customHeight="1" x14ac:dyDescent="0.3">
      <c r="A503" s="84" t="s">
        <v>1</v>
      </c>
      <c r="B503" s="84"/>
      <c r="C503" s="84"/>
      <c r="D503" s="84"/>
      <c r="E503" s="84"/>
      <c r="F503" s="85" t="s">
        <v>2</v>
      </c>
      <c r="G503" s="85"/>
      <c r="H503" s="85" t="s">
        <v>3</v>
      </c>
      <c r="I503" s="85"/>
    </row>
    <row r="504" spans="1:9" x14ac:dyDescent="0.3">
      <c r="A504" s="84"/>
      <c r="B504" s="84"/>
      <c r="C504" s="84"/>
      <c r="D504" s="84"/>
      <c r="E504" s="84"/>
      <c r="F504" s="85"/>
      <c r="G504" s="85"/>
      <c r="H504" s="85"/>
      <c r="I504" s="85"/>
    </row>
    <row r="505" spans="1:9" x14ac:dyDescent="0.3">
      <c r="A505" s="111" t="s">
        <v>178</v>
      </c>
      <c r="B505" s="111"/>
      <c r="C505" s="111"/>
      <c r="D505" s="111"/>
      <c r="E505" s="111"/>
      <c r="F505" s="112">
        <f>SUM(F506:G508)</f>
        <v>0</v>
      </c>
      <c r="G505" s="112"/>
      <c r="H505" s="112">
        <f>SUM(H506:I508)</f>
        <v>0</v>
      </c>
      <c r="I505" s="112"/>
    </row>
    <row r="506" spans="1:9" x14ac:dyDescent="0.3">
      <c r="A506" s="200" t="s">
        <v>179</v>
      </c>
      <c r="B506" s="200"/>
      <c r="C506" s="200"/>
      <c r="D506" s="200"/>
      <c r="E506" s="200"/>
      <c r="F506" s="114"/>
      <c r="G506" s="114"/>
      <c r="H506" s="114"/>
      <c r="I506" s="114"/>
    </row>
    <row r="507" spans="1:9" x14ac:dyDescent="0.3">
      <c r="A507" s="200"/>
      <c r="B507" s="200"/>
      <c r="C507" s="200"/>
      <c r="D507" s="200"/>
      <c r="E507" s="200"/>
      <c r="F507" s="114"/>
      <c r="G507" s="114"/>
      <c r="H507" s="114"/>
      <c r="I507" s="114"/>
    </row>
    <row r="508" spans="1:9" x14ac:dyDescent="0.3">
      <c r="A508" s="113"/>
      <c r="B508" s="113"/>
      <c r="C508" s="113"/>
      <c r="D508" s="113"/>
      <c r="E508" s="113"/>
      <c r="F508" s="114"/>
      <c r="G508" s="114"/>
      <c r="H508" s="114"/>
      <c r="I508" s="114"/>
    </row>
    <row r="509" spans="1:9" x14ac:dyDescent="0.3">
      <c r="A509" s="226" t="s">
        <v>90</v>
      </c>
      <c r="B509" s="226"/>
      <c r="C509" s="226"/>
      <c r="D509" s="226"/>
      <c r="E509" s="226"/>
      <c r="F509" s="264">
        <f>SUM(F505)</f>
        <v>0</v>
      </c>
      <c r="G509" s="264"/>
      <c r="H509" s="264">
        <f>SUM(H505)</f>
        <v>0</v>
      </c>
      <c r="I509" s="264"/>
    </row>
    <row r="510" spans="1:9" ht="15" thickTop="1" x14ac:dyDescent="0.3">
      <c r="A510" s="3"/>
      <c r="B510" s="3"/>
      <c r="C510" s="3"/>
      <c r="D510" s="3"/>
      <c r="E510" s="3"/>
    </row>
    <row r="511" spans="1:9" s="3" customFormat="1" x14ac:dyDescent="0.3">
      <c r="F511" s="36"/>
      <c r="G511" s="36"/>
      <c r="H511" s="36"/>
      <c r="I511" s="36"/>
    </row>
    <row r="512" spans="1:9" x14ac:dyDescent="0.3">
      <c r="A512" s="3"/>
      <c r="B512" s="3"/>
      <c r="C512" s="3"/>
      <c r="D512" s="3"/>
      <c r="E512" s="3"/>
    </row>
    <row r="513" spans="1:11" x14ac:dyDescent="0.3">
      <c r="A513" s="127" t="s">
        <v>180</v>
      </c>
      <c r="B513" s="127"/>
      <c r="C513" s="127"/>
      <c r="D513" s="127"/>
      <c r="E513" s="127"/>
      <c r="F513" s="127"/>
      <c r="G513" s="127"/>
      <c r="H513" s="127"/>
      <c r="I513" s="127"/>
    </row>
    <row r="514" spans="1:11" x14ac:dyDescent="0.3">
      <c r="A514" s="3"/>
      <c r="B514" s="3"/>
      <c r="C514" s="3"/>
      <c r="D514" s="3"/>
      <c r="E514" s="3"/>
    </row>
    <row r="515" spans="1:11" ht="15" customHeight="1" x14ac:dyDescent="0.3">
      <c r="A515" s="84" t="s">
        <v>1</v>
      </c>
      <c r="B515" s="84"/>
      <c r="C515" s="84"/>
      <c r="D515" s="84"/>
      <c r="E515" s="84"/>
      <c r="F515" s="85" t="s">
        <v>2</v>
      </c>
      <c r="G515" s="85"/>
      <c r="H515" s="85" t="s">
        <v>3</v>
      </c>
      <c r="I515" s="85"/>
    </row>
    <row r="516" spans="1:11" x14ac:dyDescent="0.3">
      <c r="A516" s="84"/>
      <c r="B516" s="84"/>
      <c r="C516" s="84"/>
      <c r="D516" s="84"/>
      <c r="E516" s="84"/>
      <c r="F516" s="85"/>
      <c r="G516" s="85"/>
      <c r="H516" s="85"/>
      <c r="I516" s="85"/>
    </row>
    <row r="517" spans="1:11" x14ac:dyDescent="0.3">
      <c r="A517" s="111" t="s">
        <v>162</v>
      </c>
      <c r="B517" s="111"/>
      <c r="C517" s="111"/>
      <c r="D517" s="111"/>
      <c r="E517" s="111"/>
      <c r="F517" s="114">
        <v>21543</v>
      </c>
      <c r="G517" s="114"/>
      <c r="H517" s="114">
        <v>143622</v>
      </c>
      <c r="I517" s="114"/>
      <c r="K517" t="s">
        <v>305</v>
      </c>
    </row>
    <row r="518" spans="1:11" x14ac:dyDescent="0.3">
      <c r="A518" s="200" t="s">
        <v>181</v>
      </c>
      <c r="B518" s="200"/>
      <c r="C518" s="200"/>
      <c r="D518" s="200"/>
      <c r="E518" s="200"/>
      <c r="F518" s="114"/>
      <c r="G518" s="114"/>
      <c r="H518" s="114"/>
      <c r="I518" s="114"/>
    </row>
    <row r="519" spans="1:11" x14ac:dyDescent="0.3">
      <c r="A519" s="113"/>
      <c r="B519" s="113"/>
      <c r="C519" s="113"/>
      <c r="D519" s="113"/>
      <c r="E519" s="113"/>
      <c r="F519" s="114"/>
      <c r="G519" s="114"/>
      <c r="H519" s="114"/>
      <c r="I519" s="114"/>
    </row>
    <row r="520" spans="1:11" x14ac:dyDescent="0.3">
      <c r="A520" s="138" t="s">
        <v>86</v>
      </c>
      <c r="B520" s="138"/>
      <c r="C520" s="138"/>
      <c r="D520" s="138"/>
      <c r="E520" s="138"/>
      <c r="F520" s="114">
        <v>5817</v>
      </c>
      <c r="G520" s="114"/>
      <c r="H520" s="114">
        <v>38778</v>
      </c>
      <c r="I520" s="114"/>
      <c r="K520" t="s">
        <v>296</v>
      </c>
    </row>
    <row r="521" spans="1:11" x14ac:dyDescent="0.3">
      <c r="A521" s="226" t="s">
        <v>90</v>
      </c>
      <c r="B521" s="226"/>
      <c r="C521" s="226"/>
      <c r="D521" s="226"/>
      <c r="E521" s="226"/>
      <c r="F521" s="264">
        <f>SUM(F517+F520)</f>
        <v>27360</v>
      </c>
      <c r="G521" s="264"/>
      <c r="H521" s="264">
        <f>SUM(H517+H520)</f>
        <v>182400</v>
      </c>
      <c r="I521" s="264"/>
    </row>
    <row r="522" spans="1:11" ht="15" thickTop="1" x14ac:dyDescent="0.3">
      <c r="A522" s="3"/>
      <c r="B522" s="3"/>
      <c r="C522" s="3"/>
      <c r="D522" s="3"/>
      <c r="E522" s="3"/>
    </row>
    <row r="523" spans="1:11" s="3" customFormat="1" x14ac:dyDescent="0.3">
      <c r="F523" s="36"/>
      <c r="G523" s="36"/>
      <c r="H523" s="36"/>
      <c r="I523" s="36"/>
    </row>
    <row r="524" spans="1:11" x14ac:dyDescent="0.3">
      <c r="A524" s="3"/>
      <c r="B524" s="3"/>
      <c r="C524" s="3"/>
      <c r="D524" s="3"/>
      <c r="E524" s="3"/>
    </row>
    <row r="525" spans="1:11" x14ac:dyDescent="0.3">
      <c r="A525" s="127" t="s">
        <v>182</v>
      </c>
      <c r="B525" s="127"/>
      <c r="C525" s="127"/>
      <c r="D525" s="127"/>
      <c r="E525" s="127"/>
      <c r="F525" s="127"/>
      <c r="G525" s="127"/>
      <c r="H525" s="127"/>
      <c r="I525" s="127"/>
    </row>
    <row r="526" spans="1:11" x14ac:dyDescent="0.3">
      <c r="A526" s="3"/>
      <c r="B526" s="3"/>
      <c r="C526" s="3"/>
      <c r="D526" s="3"/>
      <c r="E526" s="3"/>
    </row>
    <row r="527" spans="1:11" ht="15" customHeight="1" x14ac:dyDescent="0.3">
      <c r="A527" s="84" t="s">
        <v>1</v>
      </c>
      <c r="B527" s="84"/>
      <c r="C527" s="84"/>
      <c r="D527" s="84"/>
      <c r="E527" s="84"/>
      <c r="F527" s="85" t="s">
        <v>2</v>
      </c>
      <c r="G527" s="85"/>
      <c r="H527" s="85" t="s">
        <v>3</v>
      </c>
      <c r="I527" s="85"/>
    </row>
    <row r="528" spans="1:11" x14ac:dyDescent="0.3">
      <c r="A528" s="84"/>
      <c r="B528" s="84"/>
      <c r="C528" s="84"/>
      <c r="D528" s="84"/>
      <c r="E528" s="84"/>
      <c r="F528" s="85"/>
      <c r="G528" s="85"/>
      <c r="H528" s="85"/>
      <c r="I528" s="85"/>
    </row>
    <row r="529" spans="1:11" x14ac:dyDescent="0.3">
      <c r="A529" s="128" t="s">
        <v>147</v>
      </c>
      <c r="B529" s="128"/>
      <c r="C529" s="128"/>
      <c r="D529" s="128"/>
      <c r="E529" s="128"/>
      <c r="F529" s="197"/>
      <c r="G529" s="197"/>
      <c r="H529" s="197"/>
      <c r="I529" s="197"/>
      <c r="K529" t="s">
        <v>294</v>
      </c>
    </row>
    <row r="530" spans="1:11" x14ac:dyDescent="0.3">
      <c r="A530" s="198"/>
      <c r="B530" s="198"/>
      <c r="C530" s="198"/>
      <c r="D530" s="198"/>
      <c r="E530" s="198"/>
      <c r="F530" s="197"/>
      <c r="G530" s="197"/>
      <c r="H530" s="197"/>
      <c r="I530" s="197"/>
    </row>
    <row r="531" spans="1:11" x14ac:dyDescent="0.3">
      <c r="A531" s="128" t="s">
        <v>68</v>
      </c>
      <c r="B531" s="128"/>
      <c r="C531" s="128"/>
      <c r="D531" s="128"/>
      <c r="E531" s="128"/>
      <c r="F531" s="197"/>
      <c r="G531" s="197"/>
      <c r="H531" s="197"/>
      <c r="I531" s="197"/>
      <c r="K531" t="s">
        <v>295</v>
      </c>
    </row>
    <row r="532" spans="1:11" x14ac:dyDescent="0.3">
      <c r="A532" s="198"/>
      <c r="B532" s="198"/>
      <c r="C532" s="198"/>
      <c r="D532" s="198"/>
      <c r="E532" s="198"/>
      <c r="F532" s="197"/>
      <c r="G532" s="197"/>
      <c r="H532" s="197"/>
      <c r="I532" s="197"/>
    </row>
    <row r="533" spans="1:11" x14ac:dyDescent="0.3">
      <c r="A533" s="128" t="s">
        <v>86</v>
      </c>
      <c r="B533" s="128"/>
      <c r="C533" s="128"/>
      <c r="D533" s="128"/>
      <c r="E533" s="128"/>
      <c r="F533" s="197"/>
      <c r="G533" s="197"/>
      <c r="H533" s="197"/>
      <c r="I533" s="197"/>
      <c r="K533" t="s">
        <v>296</v>
      </c>
    </row>
    <row r="534" spans="1:11" x14ac:dyDescent="0.3">
      <c r="A534" s="198"/>
      <c r="B534" s="198"/>
      <c r="C534" s="198"/>
      <c r="D534" s="198"/>
      <c r="E534" s="198"/>
      <c r="F534" s="265"/>
      <c r="G534" s="265"/>
      <c r="H534" s="265"/>
      <c r="I534" s="265"/>
    </row>
    <row r="535" spans="1:11" x14ac:dyDescent="0.3">
      <c r="A535" s="136" t="s">
        <v>71</v>
      </c>
      <c r="B535" s="136"/>
      <c r="C535" s="136"/>
      <c r="D535" s="136"/>
      <c r="E535" s="136"/>
      <c r="F535" s="194">
        <f>SUM(F529:G534)</f>
        <v>0</v>
      </c>
      <c r="G535" s="194"/>
      <c r="H535" s="194">
        <f>SUM(H529:I534)</f>
        <v>0</v>
      </c>
      <c r="I535" s="194"/>
    </row>
    <row r="536" spans="1:11" x14ac:dyDescent="0.3">
      <c r="A536" s="111" t="s">
        <v>73</v>
      </c>
      <c r="B536" s="111"/>
      <c r="C536" s="111"/>
      <c r="D536" s="111"/>
      <c r="E536" s="111"/>
      <c r="F536" s="266">
        <v>435306</v>
      </c>
      <c r="G536" s="266"/>
      <c r="H536" s="266"/>
      <c r="I536" s="266"/>
    </row>
    <row r="537" spans="1:11" x14ac:dyDescent="0.3">
      <c r="A537" s="200" t="s">
        <v>183</v>
      </c>
      <c r="B537" s="200"/>
      <c r="C537" s="200"/>
      <c r="D537" s="200"/>
      <c r="E537" s="200"/>
      <c r="F537" s="114"/>
      <c r="G537" s="114"/>
      <c r="H537" s="114"/>
      <c r="I537" s="114"/>
    </row>
    <row r="538" spans="1:11" x14ac:dyDescent="0.3">
      <c r="A538" s="141" t="s">
        <v>74</v>
      </c>
      <c r="B538" s="141"/>
      <c r="C538" s="141"/>
      <c r="D538" s="141"/>
      <c r="E538" s="141"/>
      <c r="F538" s="202">
        <v>117533</v>
      </c>
      <c r="G538" s="202"/>
      <c r="H538" s="202"/>
      <c r="I538" s="202"/>
    </row>
    <row r="539" spans="1:11" x14ac:dyDescent="0.3">
      <c r="A539" s="136" t="s">
        <v>77</v>
      </c>
      <c r="B539" s="136"/>
      <c r="C539" s="136"/>
      <c r="D539" s="136"/>
      <c r="E539" s="136"/>
      <c r="F539" s="131">
        <f>SUM(F536+F538)</f>
        <v>552839</v>
      </c>
      <c r="G539" s="131"/>
      <c r="H539" s="131">
        <f>SUM(H536+H538)</f>
        <v>0</v>
      </c>
      <c r="I539" s="131"/>
    </row>
    <row r="540" spans="1:11" ht="15.6" thickTop="1" thickBot="1" x14ac:dyDescent="0.35">
      <c r="A540" s="171" t="s">
        <v>90</v>
      </c>
      <c r="B540" s="171"/>
      <c r="C540" s="171"/>
      <c r="D540" s="171"/>
      <c r="E540" s="171"/>
      <c r="F540" s="194">
        <f>SUM(F535+F539)</f>
        <v>552839</v>
      </c>
      <c r="G540" s="194"/>
      <c r="H540" s="194">
        <f>SUM(H535+H539)</f>
        <v>0</v>
      </c>
      <c r="I540" s="194"/>
    </row>
    <row r="541" spans="1:11" s="3" customFormat="1" ht="15" thickTop="1" x14ac:dyDescent="0.3">
      <c r="A541" s="2"/>
      <c r="B541" s="2"/>
      <c r="C541" s="2"/>
      <c r="D541" s="2"/>
      <c r="E541" s="2"/>
      <c r="F541" s="38"/>
      <c r="G541" s="38"/>
      <c r="H541" s="38"/>
      <c r="I541" s="38"/>
    </row>
    <row r="542" spans="1:11" s="3" customFormat="1" x14ac:dyDescent="0.3">
      <c r="A542" s="2"/>
      <c r="B542" s="2"/>
      <c r="C542" s="2"/>
      <c r="D542" s="2"/>
      <c r="E542" s="2"/>
      <c r="F542" s="38"/>
      <c r="G542" s="38"/>
      <c r="H542" s="38"/>
      <c r="I542" s="38"/>
    </row>
    <row r="543" spans="1:11" x14ac:dyDescent="0.3">
      <c r="A543" s="26" t="s">
        <v>244</v>
      </c>
      <c r="B543" s="3"/>
      <c r="C543" s="3"/>
      <c r="D543" s="3"/>
      <c r="E543" s="3"/>
    </row>
    <row r="544" spans="1:11" s="3" customFormat="1" x14ac:dyDescent="0.3">
      <c r="F544" s="36"/>
      <c r="G544" s="36"/>
      <c r="H544" s="36"/>
      <c r="I544" s="36"/>
    </row>
    <row r="545" spans="1:11" s="3" customFormat="1" x14ac:dyDescent="0.3">
      <c r="A545" s="84" t="s">
        <v>1</v>
      </c>
      <c r="B545" s="84"/>
      <c r="C545" s="84"/>
      <c r="D545" s="84"/>
      <c r="E545" s="84"/>
      <c r="F545" s="85" t="s">
        <v>2</v>
      </c>
      <c r="G545" s="85"/>
      <c r="H545" s="85" t="s">
        <v>3</v>
      </c>
      <c r="I545" s="85"/>
    </row>
    <row r="546" spans="1:11" s="3" customFormat="1" x14ac:dyDescent="0.3">
      <c r="A546" s="84"/>
      <c r="B546" s="84"/>
      <c r="C546" s="84"/>
      <c r="D546" s="84"/>
      <c r="E546" s="84"/>
      <c r="F546" s="85"/>
      <c r="G546" s="85"/>
      <c r="H546" s="85"/>
      <c r="I546" s="85"/>
    </row>
    <row r="547" spans="1:11" s="3" customFormat="1" x14ac:dyDescent="0.3">
      <c r="A547" s="81" t="s">
        <v>68</v>
      </c>
      <c r="B547" s="81"/>
      <c r="C547" s="81"/>
      <c r="D547" s="81"/>
      <c r="E547" s="81"/>
      <c r="F547" s="86">
        <v>7474</v>
      </c>
      <c r="G547" s="86"/>
      <c r="H547" s="86">
        <v>10000</v>
      </c>
      <c r="I547" s="86"/>
      <c r="K547" s="3" t="s">
        <v>295</v>
      </c>
    </row>
    <row r="548" spans="1:11" s="3" customFormat="1" x14ac:dyDescent="0.3">
      <c r="A548" s="81"/>
      <c r="B548" s="81"/>
      <c r="C548" s="81"/>
      <c r="D548" s="81"/>
      <c r="E548" s="81"/>
      <c r="F548" s="86"/>
      <c r="G548" s="86"/>
      <c r="H548" s="86"/>
      <c r="I548" s="86"/>
    </row>
    <row r="549" spans="1:11" s="3" customFormat="1" x14ac:dyDescent="0.3">
      <c r="A549" s="81" t="s">
        <v>86</v>
      </c>
      <c r="B549" s="81"/>
      <c r="C549" s="81"/>
      <c r="D549" s="81"/>
      <c r="E549" s="81"/>
      <c r="F549" s="86">
        <v>2018</v>
      </c>
      <c r="G549" s="86"/>
      <c r="H549" s="86">
        <v>2700</v>
      </c>
      <c r="I549" s="86"/>
      <c r="K549" s="3" t="s">
        <v>296</v>
      </c>
    </row>
    <row r="550" spans="1:11" s="3" customFormat="1" x14ac:dyDescent="0.3">
      <c r="A550" s="81"/>
      <c r="B550" s="81"/>
      <c r="C550" s="81"/>
      <c r="D550" s="81"/>
      <c r="E550" s="81"/>
      <c r="F550" s="86"/>
      <c r="G550" s="86"/>
      <c r="H550" s="86"/>
      <c r="I550" s="86"/>
    </row>
    <row r="551" spans="1:11" s="3" customFormat="1" x14ac:dyDescent="0.3">
      <c r="A551" s="70" t="s">
        <v>245</v>
      </c>
      <c r="B551" s="70"/>
      <c r="C551" s="70"/>
      <c r="D551" s="70"/>
      <c r="E551" s="70"/>
      <c r="F551" s="69">
        <f>F547+F549</f>
        <v>9492</v>
      </c>
      <c r="G551" s="69"/>
      <c r="H551" s="69">
        <f>H547+H549</f>
        <v>12700</v>
      </c>
      <c r="I551" s="69"/>
    </row>
    <row r="552" spans="1:11" s="3" customFormat="1" x14ac:dyDescent="0.3">
      <c r="A552" s="70" t="s">
        <v>90</v>
      </c>
      <c r="B552" s="70"/>
      <c r="C552" s="70"/>
      <c r="D552" s="70"/>
      <c r="E552" s="70"/>
      <c r="F552" s="69">
        <f>F551</f>
        <v>9492</v>
      </c>
      <c r="G552" s="69"/>
      <c r="H552" s="69">
        <f>H551</f>
        <v>12700</v>
      </c>
      <c r="I552" s="69"/>
    </row>
    <row r="553" spans="1:11" s="3" customFormat="1" x14ac:dyDescent="0.3">
      <c r="A553" s="27"/>
      <c r="B553" s="27"/>
      <c r="C553" s="27"/>
      <c r="D553" s="27"/>
      <c r="E553" s="27"/>
      <c r="F553" s="43"/>
      <c r="G553" s="43"/>
      <c r="H553" s="43"/>
      <c r="I553" s="43"/>
    </row>
    <row r="554" spans="1:11" x14ac:dyDescent="0.3">
      <c r="A554" s="3"/>
      <c r="B554" s="3"/>
      <c r="C554" s="3"/>
      <c r="D554" s="3"/>
      <c r="E554" s="3"/>
    </row>
    <row r="555" spans="1:11" x14ac:dyDescent="0.3">
      <c r="A555" s="3"/>
      <c r="B555" s="3"/>
      <c r="C555" s="3"/>
      <c r="D555" s="3"/>
      <c r="E555" s="3"/>
    </row>
    <row r="556" spans="1:11" x14ac:dyDescent="0.3">
      <c r="A556" s="127" t="s">
        <v>184</v>
      </c>
      <c r="B556" s="127"/>
      <c r="C556" s="127"/>
      <c r="D556" s="127"/>
      <c r="E556" s="127"/>
      <c r="F556" s="127"/>
      <c r="G556" s="127"/>
      <c r="H556" s="127"/>
      <c r="I556" s="127"/>
    </row>
    <row r="557" spans="1:11" x14ac:dyDescent="0.3">
      <c r="A557" s="3"/>
      <c r="B557" s="3"/>
      <c r="C557" s="3"/>
      <c r="D557" s="3"/>
      <c r="E557" s="3"/>
    </row>
    <row r="558" spans="1:11" ht="15" customHeight="1" x14ac:dyDescent="0.3">
      <c r="A558" s="84" t="s">
        <v>1</v>
      </c>
      <c r="B558" s="84"/>
      <c r="C558" s="84"/>
      <c r="D558" s="84"/>
      <c r="E558" s="84"/>
      <c r="F558" s="85" t="s">
        <v>2</v>
      </c>
      <c r="G558" s="85"/>
      <c r="H558" s="85" t="s">
        <v>3</v>
      </c>
      <c r="I558" s="85"/>
    </row>
    <row r="559" spans="1:11" x14ac:dyDescent="0.3">
      <c r="A559" s="84"/>
      <c r="B559" s="84"/>
      <c r="C559" s="84"/>
      <c r="D559" s="84"/>
      <c r="E559" s="84"/>
      <c r="F559" s="85"/>
      <c r="G559" s="85"/>
      <c r="H559" s="85"/>
      <c r="I559" s="85"/>
    </row>
    <row r="560" spans="1:11" x14ac:dyDescent="0.3">
      <c r="A560" s="138" t="s">
        <v>92</v>
      </c>
      <c r="B560" s="138"/>
      <c r="C560" s="138"/>
      <c r="D560" s="138"/>
      <c r="E560" s="138"/>
      <c r="F560" s="116"/>
      <c r="G560" s="116"/>
      <c r="H560" s="116"/>
      <c r="I560" s="116"/>
      <c r="K560" t="s">
        <v>294</v>
      </c>
    </row>
    <row r="561" spans="1:11" x14ac:dyDescent="0.3">
      <c r="A561" s="199"/>
      <c r="B561" s="199"/>
      <c r="C561" s="199"/>
      <c r="D561" s="199"/>
      <c r="E561" s="199"/>
      <c r="F561" s="182"/>
      <c r="G561" s="182"/>
      <c r="H561" s="182"/>
      <c r="I561" s="182"/>
    </row>
    <row r="562" spans="1:11" x14ac:dyDescent="0.3">
      <c r="A562" s="138" t="s">
        <v>68</v>
      </c>
      <c r="B562" s="138"/>
      <c r="C562" s="138"/>
      <c r="D562" s="138"/>
      <c r="E562" s="138"/>
      <c r="F562" s="116">
        <v>401536</v>
      </c>
      <c r="G562" s="116"/>
      <c r="H562" s="116">
        <v>405000</v>
      </c>
      <c r="I562" s="116"/>
      <c r="K562" t="s">
        <v>295</v>
      </c>
    </row>
    <row r="563" spans="1:11" x14ac:dyDescent="0.3">
      <c r="A563" s="199" t="s">
        <v>185</v>
      </c>
      <c r="B563" s="199"/>
      <c r="C563" s="199"/>
      <c r="D563" s="199"/>
      <c r="E563" s="199"/>
      <c r="F563" s="182"/>
      <c r="G563" s="182"/>
      <c r="H563" s="182"/>
      <c r="I563" s="182"/>
    </row>
    <row r="564" spans="1:11" x14ac:dyDescent="0.3">
      <c r="A564" s="138" t="s">
        <v>86</v>
      </c>
      <c r="B564" s="138"/>
      <c r="C564" s="138"/>
      <c r="D564" s="138"/>
      <c r="E564" s="138"/>
      <c r="F564" s="116">
        <v>108416</v>
      </c>
      <c r="G564" s="116"/>
      <c r="H564" s="116">
        <v>109350</v>
      </c>
      <c r="I564" s="116"/>
      <c r="K564" t="s">
        <v>296</v>
      </c>
    </row>
    <row r="565" spans="1:11" x14ac:dyDescent="0.3">
      <c r="A565" s="139" t="s">
        <v>186</v>
      </c>
      <c r="B565" s="139"/>
      <c r="C565" s="139"/>
      <c r="D565" s="139"/>
      <c r="E565" s="139"/>
      <c r="F565" s="116"/>
      <c r="G565" s="116"/>
      <c r="H565" s="116"/>
      <c r="I565" s="116"/>
    </row>
    <row r="566" spans="1:11" x14ac:dyDescent="0.3">
      <c r="A566" s="136" t="s">
        <v>71</v>
      </c>
      <c r="B566" s="136"/>
      <c r="C566" s="136"/>
      <c r="D566" s="136"/>
      <c r="E566" s="136"/>
      <c r="F566" s="131">
        <f>SUM(F560:G565)</f>
        <v>509952</v>
      </c>
      <c r="G566" s="131"/>
      <c r="H566" s="131">
        <f>SUM(H560:I565)</f>
        <v>514350</v>
      </c>
      <c r="I566" s="131"/>
    </row>
    <row r="567" spans="1:11" x14ac:dyDescent="0.3">
      <c r="A567" s="136" t="s">
        <v>72</v>
      </c>
      <c r="B567" s="136"/>
      <c r="C567" s="136"/>
      <c r="D567" s="136"/>
      <c r="E567" s="136"/>
      <c r="F567" s="131">
        <f>SUM(F566)</f>
        <v>509952</v>
      </c>
      <c r="G567" s="131"/>
      <c r="H567" s="131">
        <f>SUM(H566)</f>
        <v>514350</v>
      </c>
      <c r="I567" s="131"/>
    </row>
    <row r="568" spans="1:11" x14ac:dyDescent="0.3">
      <c r="A568" s="2"/>
      <c r="B568" s="2"/>
      <c r="C568" s="2"/>
      <c r="D568" s="2"/>
      <c r="E568" s="2"/>
      <c r="F568" s="38"/>
      <c r="G568" s="39"/>
      <c r="H568" s="38"/>
      <c r="I568" s="39"/>
    </row>
    <row r="569" spans="1:11" x14ac:dyDescent="0.3">
      <c r="A569" s="2"/>
      <c r="B569" s="2"/>
      <c r="C569" s="2"/>
      <c r="D569" s="2"/>
      <c r="E569" s="2"/>
      <c r="F569" s="38"/>
      <c r="G569" s="39"/>
      <c r="H569" s="38"/>
      <c r="I569" s="39"/>
    </row>
    <row r="570" spans="1:11" x14ac:dyDescent="0.3">
      <c r="A570" s="2"/>
      <c r="B570" s="2"/>
      <c r="C570" s="2"/>
      <c r="D570" s="2"/>
      <c r="E570" s="2"/>
      <c r="F570" s="38"/>
      <c r="G570" s="39"/>
      <c r="H570" s="38"/>
      <c r="I570" s="39"/>
    </row>
    <row r="571" spans="1:11" x14ac:dyDescent="0.3">
      <c r="A571" s="127" t="s">
        <v>187</v>
      </c>
      <c r="B571" s="127"/>
      <c r="C571" s="127"/>
      <c r="D571" s="127"/>
      <c r="E571" s="127"/>
      <c r="F571" s="127"/>
      <c r="G571" s="127"/>
      <c r="H571" s="127"/>
      <c r="I571" s="127"/>
    </row>
    <row r="572" spans="1:11" x14ac:dyDescent="0.3">
      <c r="A572" s="3"/>
      <c r="B572" s="3"/>
      <c r="C572" s="3"/>
      <c r="D572" s="3"/>
      <c r="E572" s="3"/>
    </row>
    <row r="573" spans="1:11" ht="15" customHeight="1" x14ac:dyDescent="0.3">
      <c r="A573" s="84" t="s">
        <v>1</v>
      </c>
      <c r="B573" s="84"/>
      <c r="C573" s="84"/>
      <c r="D573" s="84"/>
      <c r="E573" s="84"/>
      <c r="F573" s="85" t="s">
        <v>2</v>
      </c>
      <c r="G573" s="85"/>
      <c r="H573" s="85" t="s">
        <v>3</v>
      </c>
      <c r="I573" s="85"/>
    </row>
    <row r="574" spans="1:11" x14ac:dyDescent="0.3">
      <c r="A574" s="84"/>
      <c r="B574" s="84"/>
      <c r="C574" s="84"/>
      <c r="D574" s="84"/>
      <c r="E574" s="84"/>
      <c r="F574" s="85"/>
      <c r="G574" s="85"/>
      <c r="H574" s="85"/>
      <c r="I574" s="85"/>
    </row>
    <row r="575" spans="1:11" x14ac:dyDescent="0.3">
      <c r="A575" s="111" t="s">
        <v>58</v>
      </c>
      <c r="B575" s="111"/>
      <c r="C575" s="111"/>
      <c r="D575" s="111"/>
      <c r="E575" s="111"/>
      <c r="F575" s="82"/>
      <c r="G575" s="82"/>
      <c r="H575" s="82"/>
      <c r="I575" s="82"/>
    </row>
    <row r="576" spans="1:11" x14ac:dyDescent="0.3">
      <c r="A576" s="111" t="s">
        <v>59</v>
      </c>
      <c r="B576" s="111"/>
      <c r="C576" s="111"/>
      <c r="D576" s="111"/>
      <c r="E576" s="111"/>
      <c r="F576" s="82">
        <v>144000</v>
      </c>
      <c r="G576" s="82"/>
      <c r="H576" s="82">
        <v>144000</v>
      </c>
      <c r="I576" s="82"/>
    </row>
    <row r="577" spans="1:11" x14ac:dyDescent="0.3">
      <c r="A577" s="125" t="s">
        <v>188</v>
      </c>
      <c r="B577" s="125"/>
      <c r="C577" s="125"/>
      <c r="D577" s="125"/>
      <c r="E577" s="125"/>
      <c r="F577" s="82">
        <v>204000</v>
      </c>
      <c r="G577" s="82"/>
      <c r="H577" s="82">
        <v>288000</v>
      </c>
      <c r="I577" s="82"/>
    </row>
    <row r="578" spans="1:11" s="3" customFormat="1" ht="15" thickBot="1" x14ac:dyDescent="0.35">
      <c r="A578" s="267" t="s">
        <v>248</v>
      </c>
      <c r="B578" s="267"/>
      <c r="C578" s="267"/>
      <c r="D578" s="267"/>
      <c r="E578" s="268"/>
      <c r="F578" s="269">
        <v>70200</v>
      </c>
      <c r="G578" s="270"/>
      <c r="H578" s="271"/>
      <c r="I578" s="272"/>
    </row>
    <row r="579" spans="1:11" ht="15.6" thickTop="1" thickBot="1" x14ac:dyDescent="0.35">
      <c r="A579" s="142" t="s">
        <v>60</v>
      </c>
      <c r="B579" s="142"/>
      <c r="C579" s="142"/>
      <c r="D579" s="142"/>
      <c r="E579" s="142"/>
      <c r="F579" s="154">
        <f>SUM(F575:G578)</f>
        <v>418200</v>
      </c>
      <c r="G579" s="155"/>
      <c r="H579" s="154">
        <f>SUM(H575:I577)</f>
        <v>432000</v>
      </c>
      <c r="I579" s="155"/>
      <c r="J579" s="34"/>
    </row>
    <row r="580" spans="1:11" ht="15" thickTop="1" x14ac:dyDescent="0.3">
      <c r="A580" s="138" t="s">
        <v>61</v>
      </c>
      <c r="B580" s="138"/>
      <c r="C580" s="138"/>
      <c r="D580" s="138"/>
      <c r="E580" s="138"/>
      <c r="F580" s="82">
        <v>66618</v>
      </c>
      <c r="G580" s="82"/>
      <c r="H580" s="82">
        <f>(H575+H576+H577)*0.175</f>
        <v>75600</v>
      </c>
      <c r="I580" s="82"/>
    </row>
    <row r="581" spans="1:11" x14ac:dyDescent="0.3">
      <c r="A581" s="139" t="s">
        <v>252</v>
      </c>
      <c r="B581" s="139"/>
      <c r="C581" s="139"/>
      <c r="D581" s="139"/>
      <c r="E581" s="139"/>
      <c r="F581" s="82"/>
      <c r="G581" s="82"/>
      <c r="H581" s="82"/>
      <c r="I581" s="82"/>
    </row>
    <row r="582" spans="1:11" x14ac:dyDescent="0.3">
      <c r="A582" s="111" t="s">
        <v>62</v>
      </c>
      <c r="B582" s="111"/>
      <c r="C582" s="111"/>
      <c r="D582" s="111"/>
      <c r="E582" s="111"/>
      <c r="F582" s="82"/>
      <c r="G582" s="82"/>
      <c r="H582" s="82"/>
      <c r="I582" s="82"/>
    </row>
    <row r="583" spans="1:11" x14ac:dyDescent="0.3">
      <c r="A583" s="149" t="s">
        <v>81</v>
      </c>
      <c r="B583" s="149"/>
      <c r="C583" s="149"/>
      <c r="D583" s="149"/>
      <c r="E583" s="149"/>
      <c r="F583" s="273"/>
      <c r="G583" s="273"/>
      <c r="H583" s="273"/>
      <c r="I583" s="273"/>
    </row>
    <row r="584" spans="1:11" x14ac:dyDescent="0.3">
      <c r="A584" s="136" t="s">
        <v>63</v>
      </c>
      <c r="B584" s="136"/>
      <c r="C584" s="136"/>
      <c r="D584" s="136"/>
      <c r="E584" s="171"/>
      <c r="F584" s="217">
        <f>SUM(F580:G583)</f>
        <v>66618</v>
      </c>
      <c r="G584" s="155"/>
      <c r="H584" s="154">
        <f>SUM(H580:I583)</f>
        <v>75600</v>
      </c>
      <c r="I584" s="155"/>
      <c r="J584" s="34"/>
    </row>
    <row r="585" spans="1:11" x14ac:dyDescent="0.3">
      <c r="A585" s="145" t="s">
        <v>101</v>
      </c>
      <c r="B585" s="145"/>
      <c r="C585" s="145"/>
      <c r="D585" s="145"/>
      <c r="E585" s="145"/>
      <c r="F585" s="274"/>
      <c r="G585" s="274"/>
      <c r="H585" s="274"/>
      <c r="I585" s="274"/>
      <c r="K585" t="s">
        <v>301</v>
      </c>
    </row>
    <row r="586" spans="1:11" x14ac:dyDescent="0.3">
      <c r="A586" s="204" t="s">
        <v>189</v>
      </c>
      <c r="B586" s="204"/>
      <c r="C586" s="204"/>
      <c r="D586" s="204"/>
      <c r="E586" s="204"/>
      <c r="F586" s="126"/>
      <c r="G586" s="126"/>
      <c r="H586" s="126"/>
      <c r="I586" s="126"/>
    </row>
    <row r="587" spans="1:11" x14ac:dyDescent="0.3">
      <c r="A587" s="111" t="s">
        <v>64</v>
      </c>
      <c r="B587" s="111"/>
      <c r="C587" s="111"/>
      <c r="D587" s="111"/>
      <c r="E587" s="111"/>
      <c r="F587" s="82">
        <v>249507</v>
      </c>
      <c r="G587" s="82"/>
      <c r="H587" s="82">
        <v>250000</v>
      </c>
      <c r="I587" s="82"/>
      <c r="K587" t="s">
        <v>292</v>
      </c>
    </row>
    <row r="588" spans="1:11" x14ac:dyDescent="0.3">
      <c r="A588" s="199" t="s">
        <v>190</v>
      </c>
      <c r="B588" s="199"/>
      <c r="C588" s="199"/>
      <c r="D588" s="199"/>
      <c r="E588" s="199"/>
      <c r="F588" s="232"/>
      <c r="G588" s="232"/>
      <c r="H588" s="232"/>
      <c r="I588" s="232"/>
    </row>
    <row r="589" spans="1:11" x14ac:dyDescent="0.3">
      <c r="A589" s="138" t="s">
        <v>104</v>
      </c>
      <c r="B589" s="138"/>
      <c r="C589" s="138"/>
      <c r="D589" s="138"/>
      <c r="E589" s="138"/>
      <c r="F589" s="82">
        <v>111317</v>
      </c>
      <c r="G589" s="82"/>
      <c r="H589" s="82">
        <v>120000</v>
      </c>
      <c r="I589" s="82"/>
      <c r="K589" t="s">
        <v>300</v>
      </c>
    </row>
    <row r="590" spans="1:11" x14ac:dyDescent="0.3">
      <c r="A590" s="199" t="s">
        <v>191</v>
      </c>
      <c r="B590" s="199"/>
      <c r="C590" s="199"/>
      <c r="D590" s="199"/>
      <c r="E590" s="199"/>
      <c r="F590" s="232"/>
      <c r="G590" s="232"/>
      <c r="H590" s="232"/>
      <c r="I590" s="232"/>
    </row>
    <row r="591" spans="1:11" x14ac:dyDescent="0.3">
      <c r="A591" s="138" t="s">
        <v>106</v>
      </c>
      <c r="B591" s="138"/>
      <c r="C591" s="138"/>
      <c r="D591" s="138"/>
      <c r="E591" s="138"/>
      <c r="F591" s="82"/>
      <c r="G591" s="82"/>
      <c r="H591" s="82"/>
      <c r="I591" s="82"/>
      <c r="K591" t="s">
        <v>302</v>
      </c>
    </row>
    <row r="592" spans="1:11" x14ac:dyDescent="0.3">
      <c r="A592" s="199" t="s">
        <v>107</v>
      </c>
      <c r="B592" s="199"/>
      <c r="C592" s="199"/>
      <c r="D592" s="199"/>
      <c r="E592" s="199"/>
      <c r="F592" s="232"/>
      <c r="G592" s="232"/>
      <c r="H592" s="232"/>
      <c r="I592" s="232"/>
    </row>
    <row r="593" spans="1:11" x14ac:dyDescent="0.3">
      <c r="A593" s="138" t="s">
        <v>108</v>
      </c>
      <c r="B593" s="138"/>
      <c r="C593" s="138"/>
      <c r="D593" s="138"/>
      <c r="E593" s="138"/>
      <c r="F593" s="82">
        <v>418882</v>
      </c>
      <c r="G593" s="82"/>
      <c r="H593" s="82">
        <v>450000</v>
      </c>
      <c r="I593" s="82"/>
      <c r="K593" t="s">
        <v>303</v>
      </c>
    </row>
    <row r="594" spans="1:11" x14ac:dyDescent="0.3">
      <c r="A594" s="139" t="s">
        <v>109</v>
      </c>
      <c r="B594" s="139"/>
      <c r="C594" s="139"/>
      <c r="D594" s="139"/>
      <c r="E594" s="139"/>
      <c r="F594" s="82"/>
      <c r="G594" s="82"/>
      <c r="H594" s="82"/>
      <c r="I594" s="82"/>
    </row>
    <row r="595" spans="1:11" x14ac:dyDescent="0.3">
      <c r="A595" s="111" t="s">
        <v>110</v>
      </c>
      <c r="B595" s="111"/>
      <c r="C595" s="111"/>
      <c r="D595" s="111"/>
      <c r="E595" s="111"/>
      <c r="F595" s="82"/>
      <c r="G595" s="82"/>
      <c r="H595" s="82"/>
      <c r="I595" s="82"/>
      <c r="K595" t="s">
        <v>293</v>
      </c>
    </row>
    <row r="596" spans="1:11" x14ac:dyDescent="0.3">
      <c r="A596" s="139"/>
      <c r="B596" s="139"/>
      <c r="C596" s="139"/>
      <c r="D596" s="139"/>
      <c r="E596" s="139"/>
      <c r="F596" s="82"/>
      <c r="G596" s="82"/>
      <c r="H596" s="82"/>
      <c r="I596" s="82"/>
    </row>
    <row r="597" spans="1:11" x14ac:dyDescent="0.3">
      <c r="A597" s="111" t="s">
        <v>92</v>
      </c>
      <c r="B597" s="111"/>
      <c r="C597" s="111"/>
      <c r="D597" s="111"/>
      <c r="E597" s="111"/>
      <c r="F597" s="82">
        <v>132000</v>
      </c>
      <c r="G597" s="82"/>
      <c r="H597" s="82">
        <v>150000</v>
      </c>
      <c r="I597" s="82"/>
      <c r="K597" t="s">
        <v>294</v>
      </c>
    </row>
    <row r="598" spans="1:11" x14ac:dyDescent="0.3">
      <c r="A598" s="139" t="s">
        <v>92</v>
      </c>
      <c r="B598" s="139"/>
      <c r="C598" s="139"/>
      <c r="D598" s="139"/>
      <c r="E598" s="139"/>
      <c r="F598" s="82"/>
      <c r="G598" s="82"/>
      <c r="H598" s="82"/>
      <c r="I598" s="82"/>
    </row>
    <row r="599" spans="1:11" x14ac:dyDescent="0.3">
      <c r="A599" s="138" t="s">
        <v>84</v>
      </c>
      <c r="B599" s="138"/>
      <c r="C599" s="138"/>
      <c r="D599" s="138"/>
      <c r="E599" s="138"/>
      <c r="F599" s="82">
        <v>2225000</v>
      </c>
      <c r="G599" s="82"/>
      <c r="H599" s="82">
        <v>3800000</v>
      </c>
      <c r="I599" s="82"/>
      <c r="K599" t="s">
        <v>299</v>
      </c>
    </row>
    <row r="600" spans="1:11" x14ac:dyDescent="0.3">
      <c r="A600" s="139" t="s">
        <v>274</v>
      </c>
      <c r="B600" s="139"/>
      <c r="C600" s="139"/>
      <c r="D600" s="139"/>
      <c r="E600" s="139"/>
      <c r="F600" s="82"/>
      <c r="G600" s="82"/>
      <c r="H600" s="82"/>
      <c r="I600" s="82"/>
    </row>
    <row r="601" spans="1:11" x14ac:dyDescent="0.3">
      <c r="A601" s="111" t="s">
        <v>68</v>
      </c>
      <c r="B601" s="111"/>
      <c r="C601" s="111"/>
      <c r="D601" s="111"/>
      <c r="E601" s="111"/>
      <c r="F601" s="82">
        <v>27386</v>
      </c>
      <c r="G601" s="82"/>
      <c r="H601" s="82">
        <v>50000</v>
      </c>
      <c r="I601" s="82"/>
      <c r="K601" t="s">
        <v>295</v>
      </c>
    </row>
    <row r="602" spans="1:11" x14ac:dyDescent="0.3">
      <c r="A602" s="113"/>
      <c r="B602" s="113"/>
      <c r="C602" s="113"/>
      <c r="D602" s="113"/>
      <c r="E602" s="113"/>
      <c r="F602" s="82"/>
      <c r="G602" s="82"/>
      <c r="H602" s="82"/>
      <c r="I602" s="82"/>
    </row>
    <row r="603" spans="1:11" x14ac:dyDescent="0.3">
      <c r="A603" s="275" t="s">
        <v>192</v>
      </c>
      <c r="B603" s="275"/>
      <c r="C603" s="275"/>
      <c r="D603" s="275"/>
      <c r="E603" s="275"/>
      <c r="F603" s="82">
        <v>282412</v>
      </c>
      <c r="G603" s="82"/>
      <c r="H603" s="82">
        <v>300000</v>
      </c>
      <c r="I603" s="82"/>
      <c r="K603" t="s">
        <v>298</v>
      </c>
    </row>
    <row r="604" spans="1:11" x14ac:dyDescent="0.3">
      <c r="A604" s="111" t="s">
        <v>115</v>
      </c>
      <c r="B604" s="111"/>
      <c r="C604" s="111"/>
      <c r="D604" s="111"/>
      <c r="E604" s="111"/>
      <c r="F604" s="82"/>
      <c r="G604" s="82"/>
      <c r="H604" s="82"/>
      <c r="I604" s="82"/>
    </row>
    <row r="605" spans="1:11" x14ac:dyDescent="0.3">
      <c r="A605" s="138" t="s">
        <v>86</v>
      </c>
      <c r="B605" s="138"/>
      <c r="C605" s="138"/>
      <c r="D605" s="138"/>
      <c r="E605" s="138"/>
      <c r="F605" s="82">
        <v>360638</v>
      </c>
      <c r="G605" s="82"/>
      <c r="H605" s="82">
        <v>380000</v>
      </c>
      <c r="I605" s="82"/>
      <c r="K605" t="s">
        <v>296</v>
      </c>
    </row>
    <row r="606" spans="1:11" x14ac:dyDescent="0.3">
      <c r="A606" s="139" t="s">
        <v>193</v>
      </c>
      <c r="B606" s="139"/>
      <c r="C606" s="139"/>
      <c r="D606" s="139"/>
      <c r="E606" s="139"/>
      <c r="F606" s="82"/>
      <c r="G606" s="82"/>
      <c r="H606" s="82"/>
      <c r="I606" s="82"/>
    </row>
    <row r="607" spans="1:11" x14ac:dyDescent="0.3">
      <c r="A607" s="236" t="s">
        <v>120</v>
      </c>
      <c r="B607" s="236"/>
      <c r="C607" s="236"/>
      <c r="D607" s="236"/>
      <c r="E607" s="236"/>
      <c r="F607" s="82">
        <v>185084</v>
      </c>
      <c r="G607" s="82"/>
      <c r="H607" s="82">
        <v>1200000</v>
      </c>
      <c r="I607" s="82"/>
      <c r="K607" t="s">
        <v>297</v>
      </c>
    </row>
    <row r="608" spans="1:11" x14ac:dyDescent="0.3">
      <c r="A608" s="276" t="s">
        <v>284</v>
      </c>
      <c r="B608" s="276"/>
      <c r="C608" s="276"/>
      <c r="D608" s="276"/>
      <c r="E608" s="276"/>
      <c r="F608" s="273"/>
      <c r="G608" s="273"/>
      <c r="H608" s="273"/>
      <c r="I608" s="273"/>
    </row>
    <row r="609" spans="1:10" x14ac:dyDescent="0.3">
      <c r="A609" s="171" t="s">
        <v>71</v>
      </c>
      <c r="B609" s="171"/>
      <c r="C609" s="171"/>
      <c r="D609" s="171"/>
      <c r="E609" s="171"/>
      <c r="F609" s="234">
        <f>SUM(F585:G608)</f>
        <v>3992226</v>
      </c>
      <c r="G609" s="234"/>
      <c r="H609" s="234">
        <f>SUM(H585:I608)</f>
        <v>6700000</v>
      </c>
      <c r="I609" s="234"/>
    </row>
    <row r="610" spans="1:10" x14ac:dyDescent="0.3">
      <c r="A610" s="253" t="s">
        <v>72</v>
      </c>
      <c r="B610" s="253"/>
      <c r="C610" s="253"/>
      <c r="D610" s="253"/>
      <c r="E610" s="254"/>
      <c r="F610" s="154">
        <f>SUM(F579+F584+F609)</f>
        <v>4477044</v>
      </c>
      <c r="G610" s="155"/>
      <c r="H610" s="154">
        <f>SUM(H579+H584+H609)</f>
        <v>7207600</v>
      </c>
      <c r="I610" s="155"/>
      <c r="J610" s="34"/>
    </row>
    <row r="611" spans="1:10" x14ac:dyDescent="0.3">
      <c r="A611" s="145" t="s">
        <v>73</v>
      </c>
      <c r="B611" s="145"/>
      <c r="C611" s="145"/>
      <c r="D611" s="145"/>
      <c r="E611" s="145"/>
      <c r="F611" s="230"/>
      <c r="G611" s="230"/>
      <c r="H611" s="230">
        <v>165355</v>
      </c>
      <c r="I611" s="230"/>
    </row>
    <row r="612" spans="1:10" x14ac:dyDescent="0.3">
      <c r="A612" s="204" t="s">
        <v>254</v>
      </c>
      <c r="B612" s="204"/>
      <c r="C612" s="204"/>
      <c r="D612" s="204"/>
      <c r="E612" s="204"/>
      <c r="F612" s="82"/>
      <c r="G612" s="82"/>
      <c r="H612" s="82"/>
      <c r="I612" s="82"/>
    </row>
    <row r="613" spans="1:10" x14ac:dyDescent="0.3">
      <c r="A613" s="149" t="s">
        <v>74</v>
      </c>
      <c r="B613" s="149"/>
      <c r="C613" s="149"/>
      <c r="D613" s="149"/>
      <c r="E613" s="149"/>
      <c r="F613" s="273"/>
      <c r="G613" s="273"/>
      <c r="H613" s="273">
        <v>44645</v>
      </c>
      <c r="I613" s="273"/>
    </row>
    <row r="614" spans="1:10" x14ac:dyDescent="0.3">
      <c r="A614" s="152" t="s">
        <v>77</v>
      </c>
      <c r="B614" s="152"/>
      <c r="C614" s="152"/>
      <c r="D614" s="152"/>
      <c r="E614" s="277"/>
      <c r="F614" s="278">
        <f>SUM(F611:G613)</f>
        <v>0</v>
      </c>
      <c r="G614" s="279"/>
      <c r="H614" s="278">
        <f>SUM(H611:I613)</f>
        <v>210000</v>
      </c>
      <c r="I614" s="280"/>
      <c r="J614" s="34"/>
    </row>
    <row r="615" spans="1:10" x14ac:dyDescent="0.3">
      <c r="A615" s="136" t="s">
        <v>90</v>
      </c>
      <c r="B615" s="136"/>
      <c r="C615" s="136"/>
      <c r="D615" s="136"/>
      <c r="E615" s="136"/>
      <c r="F615" s="154">
        <f>SUM(F610+F614)</f>
        <v>4477044</v>
      </c>
      <c r="G615" s="156"/>
      <c r="H615" s="217">
        <f>SUM(H610+H614)</f>
        <v>7417600</v>
      </c>
      <c r="I615" s="155"/>
      <c r="J615" s="34"/>
    </row>
    <row r="616" spans="1:10" x14ac:dyDescent="0.3">
      <c r="A616" s="3"/>
      <c r="B616" s="3"/>
      <c r="C616" s="3"/>
      <c r="D616" s="3"/>
      <c r="E616" s="3"/>
    </row>
    <row r="617" spans="1:10" x14ac:dyDescent="0.3">
      <c r="A617" s="3"/>
      <c r="B617" s="3"/>
      <c r="C617" s="3"/>
      <c r="D617" s="3"/>
      <c r="E617" s="3"/>
    </row>
    <row r="618" spans="1:10" x14ac:dyDescent="0.3">
      <c r="A618" s="3"/>
      <c r="B618" s="3"/>
      <c r="C618" s="3"/>
      <c r="D618" s="3"/>
      <c r="E618" s="3"/>
    </row>
    <row r="619" spans="1:10" x14ac:dyDescent="0.3">
      <c r="A619" s="127" t="s">
        <v>194</v>
      </c>
      <c r="B619" s="127"/>
      <c r="C619" s="127"/>
      <c r="D619" s="127"/>
      <c r="E619" s="127"/>
      <c r="F619" s="127"/>
      <c r="G619" s="127"/>
      <c r="H619" s="127"/>
      <c r="I619" s="127"/>
    </row>
    <row r="620" spans="1:10" x14ac:dyDescent="0.3">
      <c r="A620" s="3"/>
      <c r="B620" s="3"/>
      <c r="C620" s="3"/>
      <c r="D620" s="3"/>
      <c r="E620" s="3"/>
    </row>
    <row r="621" spans="1:10" ht="15" customHeight="1" x14ac:dyDescent="0.3">
      <c r="A621" s="84" t="s">
        <v>1</v>
      </c>
      <c r="B621" s="84"/>
      <c r="C621" s="84"/>
      <c r="D621" s="84"/>
      <c r="E621" s="84"/>
      <c r="F621" s="85" t="s">
        <v>2</v>
      </c>
      <c r="G621" s="85"/>
      <c r="H621" s="85" t="s">
        <v>3</v>
      </c>
      <c r="I621" s="85"/>
    </row>
    <row r="622" spans="1:10" x14ac:dyDescent="0.3">
      <c r="A622" s="84"/>
      <c r="B622" s="84"/>
      <c r="C622" s="84"/>
      <c r="D622" s="84"/>
      <c r="E622" s="84"/>
      <c r="F622" s="85"/>
      <c r="G622" s="85"/>
      <c r="H622" s="85"/>
      <c r="I622" s="85"/>
    </row>
    <row r="623" spans="1:10" x14ac:dyDescent="0.3">
      <c r="A623" s="111" t="s">
        <v>195</v>
      </c>
      <c r="B623" s="111"/>
      <c r="C623" s="111"/>
      <c r="D623" s="111"/>
      <c r="E623" s="111"/>
      <c r="F623" s="112">
        <f>SUM(F624:G631)</f>
        <v>3194395</v>
      </c>
      <c r="G623" s="112"/>
      <c r="H623" s="112">
        <f>SUM(H624:I631)</f>
        <v>1856181</v>
      </c>
      <c r="I623" s="112"/>
    </row>
    <row r="624" spans="1:10" x14ac:dyDescent="0.3">
      <c r="A624" s="200" t="s">
        <v>196</v>
      </c>
      <c r="B624" s="200"/>
      <c r="C624" s="200"/>
      <c r="D624" s="200"/>
      <c r="E624" s="200"/>
      <c r="F624" s="114">
        <v>80673</v>
      </c>
      <c r="G624" s="114"/>
      <c r="H624" s="114">
        <v>547260</v>
      </c>
      <c r="I624" s="114"/>
    </row>
    <row r="625" spans="1:10" x14ac:dyDescent="0.3">
      <c r="A625" s="200" t="s">
        <v>197</v>
      </c>
      <c r="B625" s="200"/>
      <c r="C625" s="200"/>
      <c r="D625" s="200"/>
      <c r="E625" s="200"/>
      <c r="F625" s="114">
        <v>2536317</v>
      </c>
      <c r="G625" s="114"/>
      <c r="H625" s="114">
        <v>30376</v>
      </c>
      <c r="I625" s="114"/>
    </row>
    <row r="626" spans="1:10" s="3" customFormat="1" x14ac:dyDescent="0.3">
      <c r="A626" s="281" t="s">
        <v>287</v>
      </c>
      <c r="B626" s="281"/>
      <c r="C626" s="281"/>
      <c r="D626" s="281"/>
      <c r="E626" s="252"/>
      <c r="F626" s="169"/>
      <c r="G626" s="170"/>
      <c r="H626" s="75">
        <v>411997</v>
      </c>
      <c r="I626" s="76"/>
    </row>
    <row r="627" spans="1:10" s="3" customFormat="1" x14ac:dyDescent="0.3">
      <c r="A627" s="118" t="s">
        <v>256</v>
      </c>
      <c r="B627" s="118"/>
      <c r="C627" s="118"/>
      <c r="D627" s="118"/>
      <c r="E627" s="119"/>
      <c r="F627" s="169"/>
      <c r="G627" s="170"/>
      <c r="H627" s="75">
        <v>299332</v>
      </c>
      <c r="I627" s="76"/>
    </row>
    <row r="628" spans="1:10" s="3" customFormat="1" x14ac:dyDescent="0.3">
      <c r="A628" s="118" t="s">
        <v>286</v>
      </c>
      <c r="B628" s="118"/>
      <c r="C628" s="118"/>
      <c r="D628" s="118"/>
      <c r="E628" s="119"/>
      <c r="F628" s="169"/>
      <c r="G628" s="170"/>
      <c r="H628" s="75">
        <v>60977</v>
      </c>
      <c r="I628" s="76"/>
    </row>
    <row r="629" spans="1:10" ht="15" thickBot="1" x14ac:dyDescent="0.35">
      <c r="A629" s="282" t="s">
        <v>285</v>
      </c>
      <c r="B629" s="282"/>
      <c r="C629" s="282"/>
      <c r="D629" s="282"/>
      <c r="E629" s="282"/>
      <c r="F629" s="114">
        <v>86002</v>
      </c>
      <c r="G629" s="114"/>
      <c r="H629" s="114">
        <v>85802</v>
      </c>
      <c r="I629" s="114"/>
    </row>
    <row r="630" spans="1:10" ht="15.6" thickTop="1" thickBot="1" x14ac:dyDescent="0.35">
      <c r="A630" s="282" t="s">
        <v>198</v>
      </c>
      <c r="B630" s="282"/>
      <c r="C630" s="282"/>
      <c r="D630" s="282"/>
      <c r="E630" s="282"/>
      <c r="F630" s="114">
        <v>491403</v>
      </c>
      <c r="G630" s="114"/>
      <c r="H630" s="114">
        <v>420437</v>
      </c>
      <c r="I630" s="114"/>
    </row>
    <row r="631" spans="1:10" ht="15.6" thickTop="1" thickBot="1" x14ac:dyDescent="0.35">
      <c r="A631" s="282"/>
      <c r="B631" s="282"/>
      <c r="C631" s="282"/>
      <c r="D631" s="282"/>
      <c r="E631" s="282"/>
      <c r="F631" s="114"/>
      <c r="G631" s="114"/>
      <c r="H631" s="114"/>
      <c r="I631" s="114"/>
    </row>
    <row r="632" spans="1:10" ht="15.6" thickTop="1" thickBot="1" x14ac:dyDescent="0.35">
      <c r="A632" s="171" t="s">
        <v>90</v>
      </c>
      <c r="B632" s="171"/>
      <c r="C632" s="171"/>
      <c r="D632" s="171"/>
      <c r="E632" s="171"/>
      <c r="F632" s="194">
        <f>SUM(F623)</f>
        <v>3194395</v>
      </c>
      <c r="G632" s="194"/>
      <c r="H632" s="194">
        <f>SUM(H623)</f>
        <v>1856181</v>
      </c>
      <c r="I632" s="194"/>
    </row>
    <row r="633" spans="1:10" ht="15" thickTop="1" x14ac:dyDescent="0.3">
      <c r="A633" s="30"/>
      <c r="B633" s="31"/>
      <c r="C633" s="31"/>
      <c r="D633" s="31"/>
      <c r="E633" s="31"/>
      <c r="F633" s="47"/>
      <c r="G633" s="47"/>
      <c r="H633" s="47"/>
      <c r="I633" s="47"/>
      <c r="J633" s="32"/>
    </row>
    <row r="634" spans="1:10" x14ac:dyDescent="0.3">
      <c r="A634" s="3"/>
      <c r="B634" s="3"/>
      <c r="C634" s="3"/>
      <c r="D634" s="3"/>
      <c r="E634" s="3"/>
    </row>
    <row r="635" spans="1:10" x14ac:dyDescent="0.3">
      <c r="A635" s="3"/>
      <c r="B635" s="3"/>
      <c r="C635" s="3"/>
      <c r="D635" s="3"/>
      <c r="E635" s="3"/>
    </row>
    <row r="636" spans="1:10" x14ac:dyDescent="0.3">
      <c r="A636" s="3"/>
      <c r="B636" s="3"/>
      <c r="C636" s="3"/>
      <c r="D636" s="3"/>
      <c r="E636" s="3"/>
    </row>
    <row r="637" spans="1:10" ht="15" thickBot="1" x14ac:dyDescent="0.35">
      <c r="A637" s="3"/>
      <c r="B637" s="3"/>
      <c r="C637" s="3"/>
      <c r="D637" s="3"/>
      <c r="E637" s="3"/>
    </row>
    <row r="638" spans="1:10" ht="15.6" thickTop="1" thickBot="1" x14ac:dyDescent="0.35">
      <c r="A638" s="136" t="s">
        <v>60</v>
      </c>
      <c r="B638" s="136"/>
      <c r="C638" s="136"/>
      <c r="D638" s="136"/>
      <c r="E638" s="136"/>
      <c r="F638" s="131">
        <f>SUM(F76+F162+F223+F307+F579)</f>
        <v>14038119</v>
      </c>
      <c r="G638" s="131"/>
      <c r="H638" s="131">
        <f>SUM(H76+H112+H162+H223+H307+H579)</f>
        <v>13072365</v>
      </c>
      <c r="I638" s="131"/>
    </row>
    <row r="639" spans="1:10" ht="15.6" thickTop="1" thickBot="1" x14ac:dyDescent="0.35">
      <c r="A639" s="136" t="s">
        <v>63</v>
      </c>
      <c r="B639" s="136"/>
      <c r="C639" s="136"/>
      <c r="D639" s="136"/>
      <c r="E639" s="136"/>
      <c r="F639" s="131">
        <f>SUM(F80+F166+F227+F311+F584)</f>
        <v>2062337</v>
      </c>
      <c r="G639" s="131"/>
      <c r="H639" s="131">
        <f>SUM(H80+H115+H166+H227+H311+H584)</f>
        <v>1876797</v>
      </c>
      <c r="I639" s="131"/>
    </row>
    <row r="640" spans="1:10" ht="15.6" thickTop="1" thickBot="1" x14ac:dyDescent="0.35">
      <c r="A640" s="136" t="s">
        <v>71</v>
      </c>
      <c r="B640" s="136"/>
      <c r="C640" s="136"/>
      <c r="D640" s="136"/>
      <c r="E640" s="136"/>
      <c r="F640" s="131">
        <f>SUM(F93+F179+F203+F253+F290+F326+F365+F388+F409+F425+F436+F445+F447+F457+F459+F487+F521+F566+F609+F535+F123+F143+F551)</f>
        <v>17380123</v>
      </c>
      <c r="G640" s="131"/>
      <c r="H640" s="131">
        <f>SUM(H93+H179+H203+H253+H290+H326+H365+H388+H409+H425+H436+H445+H447+H457+H459+H487+H521+H566+H609+H535+H123+H143+H551)</f>
        <v>19116196</v>
      </c>
      <c r="I640" s="131"/>
    </row>
    <row r="641" spans="1:9" ht="15.6" thickTop="1" thickBot="1" x14ac:dyDescent="0.35">
      <c r="A641" s="136" t="s">
        <v>199</v>
      </c>
      <c r="B641" s="136"/>
      <c r="C641" s="136"/>
      <c r="D641" s="136"/>
      <c r="E641" s="136"/>
      <c r="F641" s="131">
        <f>SUM(F473+F488+F505)</f>
        <v>2759102</v>
      </c>
      <c r="G641" s="131"/>
      <c r="H641" s="131">
        <f>SUM(H473+H488+H505)</f>
        <v>5010000</v>
      </c>
      <c r="I641" s="131"/>
    </row>
    <row r="642" spans="1:9" ht="15" thickTop="1" x14ac:dyDescent="0.3">
      <c r="A642" s="111" t="s">
        <v>195</v>
      </c>
      <c r="B642" s="111"/>
      <c r="C642" s="111"/>
      <c r="D642" s="111"/>
      <c r="E642" s="111"/>
      <c r="F642" s="112">
        <f>SUM(F623+F275)</f>
        <v>5097700</v>
      </c>
      <c r="G642" s="112"/>
      <c r="H642" s="112">
        <f>SUM(H623+H275)</f>
        <v>2841361</v>
      </c>
      <c r="I642" s="112"/>
    </row>
    <row r="643" spans="1:9" ht="15" thickBot="1" x14ac:dyDescent="0.35">
      <c r="A643" s="111" t="s">
        <v>200</v>
      </c>
      <c r="B643" s="111"/>
      <c r="C643" s="111"/>
      <c r="D643" s="111"/>
      <c r="E643" s="111"/>
      <c r="F643" s="112">
        <f>SUM(F342)</f>
        <v>60000</v>
      </c>
      <c r="G643" s="112"/>
      <c r="H643" s="112">
        <f>SUM(H342)</f>
        <v>150000</v>
      </c>
      <c r="I643" s="112"/>
    </row>
    <row r="644" spans="1:9" ht="15.6" thickTop="1" thickBot="1" x14ac:dyDescent="0.35">
      <c r="A644" s="136" t="s">
        <v>72</v>
      </c>
      <c r="B644" s="136"/>
      <c r="C644" s="136"/>
      <c r="D644" s="136"/>
      <c r="E644" s="136"/>
      <c r="F644" s="131">
        <f>SUM(F638:G643)</f>
        <v>41397381</v>
      </c>
      <c r="G644" s="131"/>
      <c r="H644" s="131">
        <f>SUM(H638:I643)</f>
        <v>42066719</v>
      </c>
      <c r="I644" s="131"/>
    </row>
    <row r="645" spans="1:9" ht="15.6" thickTop="1" thickBot="1" x14ac:dyDescent="0.35">
      <c r="A645" s="136" t="s">
        <v>201</v>
      </c>
      <c r="B645" s="136"/>
      <c r="C645" s="136"/>
      <c r="D645" s="136"/>
      <c r="E645" s="136"/>
      <c r="F645" s="131">
        <f>F328</f>
        <v>0</v>
      </c>
      <c r="G645" s="131"/>
      <c r="H645" s="131">
        <f>H328</f>
        <v>0</v>
      </c>
      <c r="I645" s="131"/>
    </row>
    <row r="646" spans="1:9" ht="15.6" thickTop="1" thickBot="1" x14ac:dyDescent="0.35">
      <c r="A646" s="136" t="s">
        <v>202</v>
      </c>
      <c r="B646" s="136"/>
      <c r="C646" s="136"/>
      <c r="D646" s="136"/>
      <c r="E646" s="136"/>
      <c r="F646" s="131">
        <f>SUM(F95+F97+F130+F132+F204+F207+F262+F264+F291+F293+F337+F339+F340+F366+F368+F411+F413+F461+F463+F536+F538+F611+F613)</f>
        <v>18800216</v>
      </c>
      <c r="G646" s="131"/>
      <c r="H646" s="131">
        <f>SUM(H95+H97+H130+H132+H204+H207+H262+H264+H291+H293+H337+H339+H340+H366+H368+H411+H413+H461+H463+H536+H538+H611+H613)</f>
        <v>5252512</v>
      </c>
      <c r="I646" s="131"/>
    </row>
    <row r="647" spans="1:9" ht="15.6" thickTop="1" thickBot="1" x14ac:dyDescent="0.35">
      <c r="A647" s="136" t="s">
        <v>203</v>
      </c>
      <c r="B647" s="136"/>
      <c r="C647" s="136"/>
      <c r="D647" s="136"/>
      <c r="E647" s="136"/>
      <c r="F647" s="131">
        <f>SUM(F99+F101+F125+F127+F129+F145+F147+F181+F183+F185+F256+F258+F260+F328+F330+F333+F335)</f>
        <v>3857526</v>
      </c>
      <c r="G647" s="131"/>
      <c r="H647" s="131">
        <f>SUM(H99+H101+H125+H127+H129+H145+H147+H181+H183+H185+H256+H258+H260+H328+H330+H333+H335)</f>
        <v>13587720</v>
      </c>
      <c r="I647" s="131"/>
    </row>
    <row r="648" spans="1:9" ht="15.6" thickTop="1" thickBot="1" x14ac:dyDescent="0.35">
      <c r="A648" s="283" t="s">
        <v>77</v>
      </c>
      <c r="B648" s="283"/>
      <c r="C648" s="283"/>
      <c r="D648" s="283"/>
      <c r="E648" s="283"/>
      <c r="F648" s="284">
        <f>SUM(F645:G647)</f>
        <v>22657742</v>
      </c>
      <c r="G648" s="284"/>
      <c r="H648" s="284">
        <f>SUM(H645:I647)</f>
        <v>18840232</v>
      </c>
      <c r="I648" s="284"/>
    </row>
    <row r="649" spans="1:9" x14ac:dyDescent="0.3">
      <c r="A649" s="111" t="s">
        <v>204</v>
      </c>
      <c r="B649" s="111"/>
      <c r="C649" s="111"/>
      <c r="D649" s="111"/>
      <c r="E649" s="111"/>
      <c r="F649" s="112">
        <f>SUM(F494+F495)</f>
        <v>0</v>
      </c>
      <c r="G649" s="112"/>
      <c r="H649" s="112">
        <f>SUM(H494+H495)</f>
        <v>0</v>
      </c>
      <c r="I649" s="112"/>
    </row>
    <row r="650" spans="1:9" x14ac:dyDescent="0.3">
      <c r="A650" s="283" t="s">
        <v>122</v>
      </c>
      <c r="B650" s="283"/>
      <c r="C650" s="283"/>
      <c r="D650" s="283"/>
      <c r="E650" s="283"/>
      <c r="F650" s="284">
        <f>SUM(F255)</f>
        <v>0</v>
      </c>
      <c r="G650" s="284"/>
      <c r="H650" s="284">
        <f>SUM(H255)</f>
        <v>12079570</v>
      </c>
      <c r="I650" s="284"/>
    </row>
    <row r="651" spans="1:9" x14ac:dyDescent="0.3">
      <c r="A651" s="283" t="s">
        <v>123</v>
      </c>
      <c r="B651" s="283"/>
      <c r="C651" s="283"/>
      <c r="D651" s="283"/>
      <c r="E651" s="283"/>
      <c r="F651" s="284">
        <f>SUM(F266)</f>
        <v>0</v>
      </c>
      <c r="G651" s="284"/>
      <c r="H651" s="284">
        <f>SUM(H266)</f>
        <v>0</v>
      </c>
      <c r="I651" s="284"/>
    </row>
    <row r="652" spans="1:9" x14ac:dyDescent="0.3">
      <c r="A652" s="283" t="s">
        <v>90</v>
      </c>
      <c r="B652" s="283"/>
      <c r="C652" s="283"/>
      <c r="D652" s="283"/>
      <c r="E652" s="283"/>
      <c r="F652" s="284">
        <f>SUM(F644+F648+F650+F651+F649)</f>
        <v>64055123</v>
      </c>
      <c r="G652" s="284"/>
      <c r="H652" s="284">
        <f>SUM(H644+H648+H650+H651+H649)</f>
        <v>72986521</v>
      </c>
      <c r="I652" s="284"/>
    </row>
    <row r="653" spans="1:9" x14ac:dyDescent="0.3">
      <c r="A653" s="283" t="s">
        <v>56</v>
      </c>
      <c r="B653" s="283"/>
      <c r="C653" s="283"/>
      <c r="D653" s="283"/>
      <c r="E653" s="283"/>
      <c r="F653" s="284">
        <f>SUM(F66)</f>
        <v>88143087</v>
      </c>
      <c r="G653" s="284"/>
      <c r="H653" s="284">
        <f>SUM(H66)</f>
        <v>72986521</v>
      </c>
      <c r="I653" s="284"/>
    </row>
  </sheetData>
  <mergeCells count="1514">
    <mergeCell ref="A117:E117"/>
    <mergeCell ref="A118:E118"/>
    <mergeCell ref="F117:G117"/>
    <mergeCell ref="F118:G118"/>
    <mergeCell ref="H117:I117"/>
    <mergeCell ref="H118:I118"/>
    <mergeCell ref="A157:E157"/>
    <mergeCell ref="A158:E158"/>
    <mergeCell ref="F157:G157"/>
    <mergeCell ref="F158:G158"/>
    <mergeCell ref="H157:I157"/>
    <mergeCell ref="H158:I158"/>
    <mergeCell ref="A258:E258"/>
    <mergeCell ref="A264:E264"/>
    <mergeCell ref="F264:G264"/>
    <mergeCell ref="H264:I264"/>
    <mergeCell ref="A261:E261"/>
    <mergeCell ref="A259:E259"/>
    <mergeCell ref="F258:G258"/>
    <mergeCell ref="H258:I258"/>
    <mergeCell ref="A257:E257"/>
    <mergeCell ref="F257:G257"/>
    <mergeCell ref="H257:I257"/>
    <mergeCell ref="A256:E256"/>
    <mergeCell ref="F256:G256"/>
    <mergeCell ref="H256:I256"/>
    <mergeCell ref="A127:E127"/>
    <mergeCell ref="F127:G127"/>
    <mergeCell ref="H127:I127"/>
    <mergeCell ref="A128:E128"/>
    <mergeCell ref="F128:G128"/>
    <mergeCell ref="H128:I128"/>
    <mergeCell ref="A110:E110"/>
    <mergeCell ref="A111:E111"/>
    <mergeCell ref="A112:E112"/>
    <mergeCell ref="A113:E113"/>
    <mergeCell ref="A114:E114"/>
    <mergeCell ref="A115:E115"/>
    <mergeCell ref="F110:G110"/>
    <mergeCell ref="F111:G111"/>
    <mergeCell ref="F112:G112"/>
    <mergeCell ref="F113:G113"/>
    <mergeCell ref="F114:G114"/>
    <mergeCell ref="F115:G115"/>
    <mergeCell ref="H110:I110"/>
    <mergeCell ref="H111:I111"/>
    <mergeCell ref="H112:I112"/>
    <mergeCell ref="H113:I113"/>
    <mergeCell ref="H114:I114"/>
    <mergeCell ref="H115:I115"/>
    <mergeCell ref="A129:E129"/>
    <mergeCell ref="F129:G129"/>
    <mergeCell ref="H129:I129"/>
    <mergeCell ref="A130:E130"/>
    <mergeCell ref="F130:G130"/>
    <mergeCell ref="H130:I130"/>
    <mergeCell ref="A131:E131"/>
    <mergeCell ref="F131:G131"/>
    <mergeCell ref="H131:I131"/>
    <mergeCell ref="A132:E132"/>
    <mergeCell ref="F132:G132"/>
    <mergeCell ref="H132:I132"/>
    <mergeCell ref="A650:E650"/>
    <mergeCell ref="F650:G650"/>
    <mergeCell ref="H650:I650"/>
    <mergeCell ref="A651:E651"/>
    <mergeCell ref="F651:G651"/>
    <mergeCell ref="H651:I651"/>
    <mergeCell ref="A646:E646"/>
    <mergeCell ref="F646:G646"/>
    <mergeCell ref="H646:I646"/>
    <mergeCell ref="A647:E647"/>
    <mergeCell ref="F647:G647"/>
    <mergeCell ref="H647:I647"/>
    <mergeCell ref="A648:E648"/>
    <mergeCell ref="F648:G648"/>
    <mergeCell ref="H648:I648"/>
    <mergeCell ref="A649:E649"/>
    <mergeCell ref="F649:G649"/>
    <mergeCell ref="H649:I649"/>
    <mergeCell ref="A638:E638"/>
    <mergeCell ref="F638:G638"/>
    <mergeCell ref="A652:E652"/>
    <mergeCell ref="F652:G652"/>
    <mergeCell ref="H652:I652"/>
    <mergeCell ref="A653:E653"/>
    <mergeCell ref="F653:G653"/>
    <mergeCell ref="H653:I653"/>
    <mergeCell ref="F121:G121"/>
    <mergeCell ref="H121:I121"/>
    <mergeCell ref="A122:E122"/>
    <mergeCell ref="F122:G122"/>
    <mergeCell ref="H122:I122"/>
    <mergeCell ref="A123:E123"/>
    <mergeCell ref="F123:G123"/>
    <mergeCell ref="H123:I123"/>
    <mergeCell ref="A125:E125"/>
    <mergeCell ref="F125:G125"/>
    <mergeCell ref="H125:I125"/>
    <mergeCell ref="A126:E126"/>
    <mergeCell ref="F126:G126"/>
    <mergeCell ref="H126:I126"/>
    <mergeCell ref="A133:E133"/>
    <mergeCell ref="F133:G133"/>
    <mergeCell ref="H133:I133"/>
    <mergeCell ref="A134:E134"/>
    <mergeCell ref="F134:G134"/>
    <mergeCell ref="H134:I134"/>
    <mergeCell ref="A644:E644"/>
    <mergeCell ref="F644:G644"/>
    <mergeCell ref="H644:I644"/>
    <mergeCell ref="A645:E645"/>
    <mergeCell ref="F645:G645"/>
    <mergeCell ref="H645:I645"/>
    <mergeCell ref="H638:I638"/>
    <mergeCell ref="A639:E639"/>
    <mergeCell ref="F639:G639"/>
    <mergeCell ref="H639:I639"/>
    <mergeCell ref="A640:E640"/>
    <mergeCell ref="F640:G640"/>
    <mergeCell ref="H640:I640"/>
    <mergeCell ref="A641:E641"/>
    <mergeCell ref="F641:G641"/>
    <mergeCell ref="H641:I641"/>
    <mergeCell ref="A642:E642"/>
    <mergeCell ref="F642:G642"/>
    <mergeCell ref="H642:I642"/>
    <mergeCell ref="A643:E643"/>
    <mergeCell ref="F643:G643"/>
    <mergeCell ref="H643:I643"/>
    <mergeCell ref="A625:E625"/>
    <mergeCell ref="F625:G625"/>
    <mergeCell ref="H625:I625"/>
    <mergeCell ref="A629:E629"/>
    <mergeCell ref="F629:G629"/>
    <mergeCell ref="H629:I629"/>
    <mergeCell ref="A630:E630"/>
    <mergeCell ref="F630:G630"/>
    <mergeCell ref="H630:I630"/>
    <mergeCell ref="A631:E631"/>
    <mergeCell ref="F631:G631"/>
    <mergeCell ref="H631:I631"/>
    <mergeCell ref="A627:E627"/>
    <mergeCell ref="F627:G627"/>
    <mergeCell ref="H627:I627"/>
    <mergeCell ref="A632:E632"/>
    <mergeCell ref="F632:G632"/>
    <mergeCell ref="H632:I632"/>
    <mergeCell ref="A613:E613"/>
    <mergeCell ref="F613:G613"/>
    <mergeCell ref="H613:I613"/>
    <mergeCell ref="A614:E614"/>
    <mergeCell ref="F614:G614"/>
    <mergeCell ref="H614:I614"/>
    <mergeCell ref="A615:E615"/>
    <mergeCell ref="F615:G615"/>
    <mergeCell ref="H615:I615"/>
    <mergeCell ref="A619:I619"/>
    <mergeCell ref="A621:E622"/>
    <mergeCell ref="F621:G622"/>
    <mergeCell ref="H621:I622"/>
    <mergeCell ref="A623:E623"/>
    <mergeCell ref="F623:G623"/>
    <mergeCell ref="H623:I623"/>
    <mergeCell ref="A624:E624"/>
    <mergeCell ref="F624:G624"/>
    <mergeCell ref="H624:I624"/>
    <mergeCell ref="A628:E628"/>
    <mergeCell ref="F628:G628"/>
    <mergeCell ref="H628:I628"/>
    <mergeCell ref="A626:E626"/>
    <mergeCell ref="F626:G626"/>
    <mergeCell ref="H626:I626"/>
    <mergeCell ref="A607:E607"/>
    <mergeCell ref="F607:G607"/>
    <mergeCell ref="H607:I607"/>
    <mergeCell ref="A608:E608"/>
    <mergeCell ref="F608:G608"/>
    <mergeCell ref="H608:I608"/>
    <mergeCell ref="A609:E609"/>
    <mergeCell ref="F609:G609"/>
    <mergeCell ref="H609:I609"/>
    <mergeCell ref="A610:E610"/>
    <mergeCell ref="F610:G610"/>
    <mergeCell ref="H610:I610"/>
    <mergeCell ref="A611:E611"/>
    <mergeCell ref="F611:G611"/>
    <mergeCell ref="H611:I611"/>
    <mergeCell ref="A612:E612"/>
    <mergeCell ref="F612:G612"/>
    <mergeCell ref="H612:I612"/>
    <mergeCell ref="A601:E601"/>
    <mergeCell ref="F601:G601"/>
    <mergeCell ref="H601:I601"/>
    <mergeCell ref="A602:E602"/>
    <mergeCell ref="F602:G602"/>
    <mergeCell ref="H602:I602"/>
    <mergeCell ref="A603:E603"/>
    <mergeCell ref="F603:G603"/>
    <mergeCell ref="H603:I603"/>
    <mergeCell ref="A604:E604"/>
    <mergeCell ref="F604:G604"/>
    <mergeCell ref="H604:I604"/>
    <mergeCell ref="A605:E605"/>
    <mergeCell ref="F605:G605"/>
    <mergeCell ref="H605:I605"/>
    <mergeCell ref="A606:E606"/>
    <mergeCell ref="F606:G606"/>
    <mergeCell ref="H606:I606"/>
    <mergeCell ref="A595:E595"/>
    <mergeCell ref="F595:G595"/>
    <mergeCell ref="H595:I595"/>
    <mergeCell ref="A596:E596"/>
    <mergeCell ref="F596:G596"/>
    <mergeCell ref="H596:I596"/>
    <mergeCell ref="A597:E597"/>
    <mergeCell ref="F597:G597"/>
    <mergeCell ref="H597:I597"/>
    <mergeCell ref="A598:E598"/>
    <mergeCell ref="F598:G598"/>
    <mergeCell ref="H598:I598"/>
    <mergeCell ref="A599:E599"/>
    <mergeCell ref="F599:G599"/>
    <mergeCell ref="H599:I599"/>
    <mergeCell ref="A600:E600"/>
    <mergeCell ref="F600:G600"/>
    <mergeCell ref="H600:I600"/>
    <mergeCell ref="A589:E589"/>
    <mergeCell ref="F589:G589"/>
    <mergeCell ref="H589:I589"/>
    <mergeCell ref="A590:E590"/>
    <mergeCell ref="F590:G590"/>
    <mergeCell ref="H590:I590"/>
    <mergeCell ref="A591:E591"/>
    <mergeCell ref="F591:G591"/>
    <mergeCell ref="H591:I591"/>
    <mergeCell ref="A592:E592"/>
    <mergeCell ref="F592:G592"/>
    <mergeCell ref="H592:I592"/>
    <mergeCell ref="A593:E593"/>
    <mergeCell ref="F593:G593"/>
    <mergeCell ref="H593:I593"/>
    <mergeCell ref="A594:E594"/>
    <mergeCell ref="F594:G594"/>
    <mergeCell ref="H594:I594"/>
    <mergeCell ref="A583:E583"/>
    <mergeCell ref="F583:G583"/>
    <mergeCell ref="H583:I583"/>
    <mergeCell ref="A584:E584"/>
    <mergeCell ref="F584:G584"/>
    <mergeCell ref="H584:I584"/>
    <mergeCell ref="A585:E585"/>
    <mergeCell ref="F585:G585"/>
    <mergeCell ref="H585:I585"/>
    <mergeCell ref="A586:E586"/>
    <mergeCell ref="F586:G586"/>
    <mergeCell ref="H586:I586"/>
    <mergeCell ref="A587:E587"/>
    <mergeCell ref="F587:G587"/>
    <mergeCell ref="H587:I587"/>
    <mergeCell ref="A588:E588"/>
    <mergeCell ref="F588:G588"/>
    <mergeCell ref="H588:I588"/>
    <mergeCell ref="A577:E577"/>
    <mergeCell ref="F577:G577"/>
    <mergeCell ref="H577:I577"/>
    <mergeCell ref="A579:E579"/>
    <mergeCell ref="F579:G579"/>
    <mergeCell ref="H579:I579"/>
    <mergeCell ref="A580:E580"/>
    <mergeCell ref="F580:G580"/>
    <mergeCell ref="H580:I580"/>
    <mergeCell ref="A581:E581"/>
    <mergeCell ref="F581:G581"/>
    <mergeCell ref="H581:I581"/>
    <mergeCell ref="A582:E582"/>
    <mergeCell ref="F582:G582"/>
    <mergeCell ref="H582:I582"/>
    <mergeCell ref="A578:E578"/>
    <mergeCell ref="F578:G578"/>
    <mergeCell ref="H578:I578"/>
    <mergeCell ref="A565:E565"/>
    <mergeCell ref="F565:G565"/>
    <mergeCell ref="H565:I565"/>
    <mergeCell ref="A566:E566"/>
    <mergeCell ref="F566:G566"/>
    <mergeCell ref="H566:I566"/>
    <mergeCell ref="A567:E567"/>
    <mergeCell ref="F567:G567"/>
    <mergeCell ref="H567:I567"/>
    <mergeCell ref="A571:I571"/>
    <mergeCell ref="A573:E574"/>
    <mergeCell ref="F573:G574"/>
    <mergeCell ref="H573:I574"/>
    <mergeCell ref="A575:E575"/>
    <mergeCell ref="F575:G575"/>
    <mergeCell ref="H575:I575"/>
    <mergeCell ref="A576:E576"/>
    <mergeCell ref="F576:G576"/>
    <mergeCell ref="H576:I576"/>
    <mergeCell ref="A556:I556"/>
    <mergeCell ref="A558:E559"/>
    <mergeCell ref="F558:G559"/>
    <mergeCell ref="H558:I559"/>
    <mergeCell ref="A560:E560"/>
    <mergeCell ref="F560:G560"/>
    <mergeCell ref="H560:I560"/>
    <mergeCell ref="A561:E561"/>
    <mergeCell ref="F561:G561"/>
    <mergeCell ref="H561:I561"/>
    <mergeCell ref="A562:E562"/>
    <mergeCell ref="F562:G562"/>
    <mergeCell ref="H562:I562"/>
    <mergeCell ref="A563:E563"/>
    <mergeCell ref="F563:G563"/>
    <mergeCell ref="H563:I563"/>
    <mergeCell ref="A564:E564"/>
    <mergeCell ref="F564:G564"/>
    <mergeCell ref="H564:I564"/>
    <mergeCell ref="A535:E535"/>
    <mergeCell ref="F535:G535"/>
    <mergeCell ref="H535:I535"/>
    <mergeCell ref="A536:E536"/>
    <mergeCell ref="F536:G536"/>
    <mergeCell ref="H536:I536"/>
    <mergeCell ref="A537:E537"/>
    <mergeCell ref="F537:G537"/>
    <mergeCell ref="H537:I537"/>
    <mergeCell ref="A538:E538"/>
    <mergeCell ref="F538:G538"/>
    <mergeCell ref="H538:I538"/>
    <mergeCell ref="A539:E539"/>
    <mergeCell ref="F539:G539"/>
    <mergeCell ref="H539:I539"/>
    <mergeCell ref="A540:E540"/>
    <mergeCell ref="F540:G540"/>
    <mergeCell ref="H540:I540"/>
    <mergeCell ref="A529:E529"/>
    <mergeCell ref="F529:G529"/>
    <mergeCell ref="H529:I529"/>
    <mergeCell ref="A530:E530"/>
    <mergeCell ref="F530:G530"/>
    <mergeCell ref="H530:I530"/>
    <mergeCell ref="A531:E531"/>
    <mergeCell ref="F531:G531"/>
    <mergeCell ref="H531:I531"/>
    <mergeCell ref="A532:E532"/>
    <mergeCell ref="F532:G532"/>
    <mergeCell ref="H532:I532"/>
    <mergeCell ref="A533:E533"/>
    <mergeCell ref="F533:G533"/>
    <mergeCell ref="H533:I533"/>
    <mergeCell ref="A534:E534"/>
    <mergeCell ref="F534:G534"/>
    <mergeCell ref="H534:I534"/>
    <mergeCell ref="A517:E517"/>
    <mergeCell ref="F517:G517"/>
    <mergeCell ref="H517:I517"/>
    <mergeCell ref="A518:E518"/>
    <mergeCell ref="F518:G518"/>
    <mergeCell ref="H518:I518"/>
    <mergeCell ref="A519:E519"/>
    <mergeCell ref="F519:G519"/>
    <mergeCell ref="H519:I519"/>
    <mergeCell ref="A520:E520"/>
    <mergeCell ref="F520:G520"/>
    <mergeCell ref="H520:I520"/>
    <mergeCell ref="A521:E521"/>
    <mergeCell ref="F521:G521"/>
    <mergeCell ref="H521:I521"/>
    <mergeCell ref="A525:I525"/>
    <mergeCell ref="A527:E528"/>
    <mergeCell ref="F527:G528"/>
    <mergeCell ref="H527:I528"/>
    <mergeCell ref="A505:E505"/>
    <mergeCell ref="F505:G505"/>
    <mergeCell ref="H505:I505"/>
    <mergeCell ref="A506:E506"/>
    <mergeCell ref="F506:G506"/>
    <mergeCell ref="H506:I506"/>
    <mergeCell ref="A507:E507"/>
    <mergeCell ref="F507:G507"/>
    <mergeCell ref="H507:I507"/>
    <mergeCell ref="A508:E508"/>
    <mergeCell ref="F508:G508"/>
    <mergeCell ref="H508:I508"/>
    <mergeCell ref="A509:E509"/>
    <mergeCell ref="F509:G509"/>
    <mergeCell ref="H509:I509"/>
    <mergeCell ref="A513:I513"/>
    <mergeCell ref="A515:E516"/>
    <mergeCell ref="F515:G516"/>
    <mergeCell ref="H515:I516"/>
    <mergeCell ref="A493:E493"/>
    <mergeCell ref="F493:G493"/>
    <mergeCell ref="H493:I493"/>
    <mergeCell ref="A494:E494"/>
    <mergeCell ref="F494:G494"/>
    <mergeCell ref="H494:I494"/>
    <mergeCell ref="A495:E495"/>
    <mergeCell ref="F495:G495"/>
    <mergeCell ref="H495:I495"/>
    <mergeCell ref="A496:E496"/>
    <mergeCell ref="F496:G496"/>
    <mergeCell ref="H496:I496"/>
    <mergeCell ref="A497:E497"/>
    <mergeCell ref="F497:G497"/>
    <mergeCell ref="H497:I497"/>
    <mergeCell ref="A501:I501"/>
    <mergeCell ref="A503:E504"/>
    <mergeCell ref="F503:G504"/>
    <mergeCell ref="H503:I504"/>
    <mergeCell ref="A487:E487"/>
    <mergeCell ref="F487:G487"/>
    <mergeCell ref="H487:I487"/>
    <mergeCell ref="A488:E488"/>
    <mergeCell ref="F488:G488"/>
    <mergeCell ref="H488:I488"/>
    <mergeCell ref="A489:E489"/>
    <mergeCell ref="F489:G489"/>
    <mergeCell ref="H489:I489"/>
    <mergeCell ref="A490:E490"/>
    <mergeCell ref="F490:G490"/>
    <mergeCell ref="H490:I490"/>
    <mergeCell ref="A491:E491"/>
    <mergeCell ref="F491:G491"/>
    <mergeCell ref="H491:I491"/>
    <mergeCell ref="A492:E492"/>
    <mergeCell ref="F492:G492"/>
    <mergeCell ref="H492:I492"/>
    <mergeCell ref="A475:E475"/>
    <mergeCell ref="F475:G475"/>
    <mergeCell ref="H475:I475"/>
    <mergeCell ref="A476:E476"/>
    <mergeCell ref="F476:G476"/>
    <mergeCell ref="H476:I476"/>
    <mergeCell ref="A480:I480"/>
    <mergeCell ref="A482:E483"/>
    <mergeCell ref="F482:G483"/>
    <mergeCell ref="H482:I483"/>
    <mergeCell ref="A484:E484"/>
    <mergeCell ref="F484:G484"/>
    <mergeCell ref="H484:I484"/>
    <mergeCell ref="A485:E485"/>
    <mergeCell ref="F485:G485"/>
    <mergeCell ref="H485:I485"/>
    <mergeCell ref="A486:E486"/>
    <mergeCell ref="F486:G486"/>
    <mergeCell ref="H486:I486"/>
    <mergeCell ref="A459:E459"/>
    <mergeCell ref="F459:G459"/>
    <mergeCell ref="H459:I459"/>
    <mergeCell ref="A464:E464"/>
    <mergeCell ref="F464:G464"/>
    <mergeCell ref="H464:I464"/>
    <mergeCell ref="A465:E465"/>
    <mergeCell ref="F465:G465"/>
    <mergeCell ref="H465:I465"/>
    <mergeCell ref="A469:I469"/>
    <mergeCell ref="A471:E472"/>
    <mergeCell ref="F471:G472"/>
    <mergeCell ref="H471:I472"/>
    <mergeCell ref="A473:E473"/>
    <mergeCell ref="F473:G473"/>
    <mergeCell ref="H473:I473"/>
    <mergeCell ref="A474:E474"/>
    <mergeCell ref="F474:G474"/>
    <mergeCell ref="H474:I474"/>
    <mergeCell ref="A460:E460"/>
    <mergeCell ref="F460:G460"/>
    <mergeCell ref="H460:I460"/>
    <mergeCell ref="A461:E461"/>
    <mergeCell ref="F461:G461"/>
    <mergeCell ref="H461:I461"/>
    <mergeCell ref="A462:E462"/>
    <mergeCell ref="F462:G462"/>
    <mergeCell ref="H462:I462"/>
    <mergeCell ref="A463:E463"/>
    <mergeCell ref="F463:G463"/>
    <mergeCell ref="H463:I463"/>
    <mergeCell ref="A447:E447"/>
    <mergeCell ref="F447:G447"/>
    <mergeCell ref="H447:I447"/>
    <mergeCell ref="A448:E448"/>
    <mergeCell ref="F448:G448"/>
    <mergeCell ref="H448:I448"/>
    <mergeCell ref="A449:E449"/>
    <mergeCell ref="F449:G449"/>
    <mergeCell ref="H449:I449"/>
    <mergeCell ref="A453:I453"/>
    <mergeCell ref="A455:E456"/>
    <mergeCell ref="F455:G456"/>
    <mergeCell ref="H455:I456"/>
    <mergeCell ref="A457:E457"/>
    <mergeCell ref="F457:G457"/>
    <mergeCell ref="H457:I457"/>
    <mergeCell ref="A458:E458"/>
    <mergeCell ref="F458:G458"/>
    <mergeCell ref="H458:I458"/>
    <mergeCell ref="A435:E435"/>
    <mergeCell ref="F435:G435"/>
    <mergeCell ref="H435:I435"/>
    <mergeCell ref="A436:E436"/>
    <mergeCell ref="F436:G436"/>
    <mergeCell ref="H436:I436"/>
    <mergeCell ref="A437:E437"/>
    <mergeCell ref="F437:G437"/>
    <mergeCell ref="H437:I437"/>
    <mergeCell ref="A441:I441"/>
    <mergeCell ref="A443:E444"/>
    <mergeCell ref="F443:G444"/>
    <mergeCell ref="H443:I444"/>
    <mergeCell ref="A445:E445"/>
    <mergeCell ref="F445:G445"/>
    <mergeCell ref="H445:I445"/>
    <mergeCell ref="A446:E446"/>
    <mergeCell ref="F446:G446"/>
    <mergeCell ref="H446:I446"/>
    <mergeCell ref="A423:E423"/>
    <mergeCell ref="F423:G423"/>
    <mergeCell ref="H423:I423"/>
    <mergeCell ref="A424:E424"/>
    <mergeCell ref="F424:G424"/>
    <mergeCell ref="H424:I424"/>
    <mergeCell ref="A425:E425"/>
    <mergeCell ref="F425:G425"/>
    <mergeCell ref="H425:I425"/>
    <mergeCell ref="A426:E426"/>
    <mergeCell ref="F426:G426"/>
    <mergeCell ref="H426:I426"/>
    <mergeCell ref="A430:I430"/>
    <mergeCell ref="A432:E433"/>
    <mergeCell ref="F432:G433"/>
    <mergeCell ref="H432:I433"/>
    <mergeCell ref="A434:E434"/>
    <mergeCell ref="F434:G434"/>
    <mergeCell ref="H434:I434"/>
    <mergeCell ref="A411:E411"/>
    <mergeCell ref="F411:G411"/>
    <mergeCell ref="H411:I411"/>
    <mergeCell ref="A412:E412"/>
    <mergeCell ref="F412:G412"/>
    <mergeCell ref="H412:I412"/>
    <mergeCell ref="A413:E413"/>
    <mergeCell ref="F413:G413"/>
    <mergeCell ref="H413:I413"/>
    <mergeCell ref="A414:E414"/>
    <mergeCell ref="F414:G414"/>
    <mergeCell ref="H414:I414"/>
    <mergeCell ref="A415:E415"/>
    <mergeCell ref="F415:G415"/>
    <mergeCell ref="H415:I415"/>
    <mergeCell ref="A419:I419"/>
    <mergeCell ref="A421:E422"/>
    <mergeCell ref="F421:G422"/>
    <mergeCell ref="H421:I422"/>
    <mergeCell ref="A403:E403"/>
    <mergeCell ref="F403:G403"/>
    <mergeCell ref="H403:I403"/>
    <mergeCell ref="A404:E404"/>
    <mergeCell ref="F404:G404"/>
    <mergeCell ref="H404:I404"/>
    <mergeCell ref="A407:E407"/>
    <mergeCell ref="F407:G407"/>
    <mergeCell ref="H407:I407"/>
    <mergeCell ref="A408:E408"/>
    <mergeCell ref="F408:G408"/>
    <mergeCell ref="H408:I408"/>
    <mergeCell ref="A409:E409"/>
    <mergeCell ref="F409:G409"/>
    <mergeCell ref="H409:I409"/>
    <mergeCell ref="A410:E410"/>
    <mergeCell ref="F410:G410"/>
    <mergeCell ref="H410:I410"/>
    <mergeCell ref="A389:E389"/>
    <mergeCell ref="F389:G389"/>
    <mergeCell ref="H389:I389"/>
    <mergeCell ref="A393:I393"/>
    <mergeCell ref="A395:E396"/>
    <mergeCell ref="F395:G396"/>
    <mergeCell ref="H395:I396"/>
    <mergeCell ref="A397:E397"/>
    <mergeCell ref="F397:G397"/>
    <mergeCell ref="H397:I397"/>
    <mergeCell ref="A398:E398"/>
    <mergeCell ref="F398:G398"/>
    <mergeCell ref="H398:I398"/>
    <mergeCell ref="A401:E401"/>
    <mergeCell ref="F401:G401"/>
    <mergeCell ref="H401:I401"/>
    <mergeCell ref="A402:E402"/>
    <mergeCell ref="F402:G402"/>
    <mergeCell ref="H402:I402"/>
    <mergeCell ref="A383:E383"/>
    <mergeCell ref="F383:G383"/>
    <mergeCell ref="H383:I383"/>
    <mergeCell ref="A384:E384"/>
    <mergeCell ref="F384:G384"/>
    <mergeCell ref="H384:I384"/>
    <mergeCell ref="A385:E385"/>
    <mergeCell ref="F385:G385"/>
    <mergeCell ref="H385:I385"/>
    <mergeCell ref="A386:E386"/>
    <mergeCell ref="F386:G386"/>
    <mergeCell ref="H386:I386"/>
    <mergeCell ref="A387:E387"/>
    <mergeCell ref="F387:G387"/>
    <mergeCell ref="H387:I387"/>
    <mergeCell ref="A388:E388"/>
    <mergeCell ref="F388:G388"/>
    <mergeCell ref="H388:I388"/>
    <mergeCell ref="A374:I374"/>
    <mergeCell ref="A376:E377"/>
    <mergeCell ref="F376:G377"/>
    <mergeCell ref="H376:I377"/>
    <mergeCell ref="A378:E378"/>
    <mergeCell ref="F378:G378"/>
    <mergeCell ref="H378:I378"/>
    <mergeCell ref="A379:E379"/>
    <mergeCell ref="F379:G379"/>
    <mergeCell ref="H379:I379"/>
    <mergeCell ref="A380:E380"/>
    <mergeCell ref="F380:G380"/>
    <mergeCell ref="H380:I380"/>
    <mergeCell ref="A381:E381"/>
    <mergeCell ref="F381:G381"/>
    <mergeCell ref="H381:I381"/>
    <mergeCell ref="A382:E382"/>
    <mergeCell ref="F382:G382"/>
    <mergeCell ref="H382:I382"/>
    <mergeCell ref="A365:E365"/>
    <mergeCell ref="F365:G365"/>
    <mergeCell ref="H365:I365"/>
    <mergeCell ref="A366:E366"/>
    <mergeCell ref="F366:G366"/>
    <mergeCell ref="H366:I366"/>
    <mergeCell ref="A367:E367"/>
    <mergeCell ref="F367:G367"/>
    <mergeCell ref="H367:I367"/>
    <mergeCell ref="A368:E368"/>
    <mergeCell ref="F368:G368"/>
    <mergeCell ref="H368:I368"/>
    <mergeCell ref="A369:E369"/>
    <mergeCell ref="F369:G369"/>
    <mergeCell ref="H369:I369"/>
    <mergeCell ref="A370:E370"/>
    <mergeCell ref="F370:G370"/>
    <mergeCell ref="H370:I370"/>
    <mergeCell ref="A359:E359"/>
    <mergeCell ref="F359:G359"/>
    <mergeCell ref="H359:I359"/>
    <mergeCell ref="A360:E360"/>
    <mergeCell ref="F360:G360"/>
    <mergeCell ref="H360:I360"/>
    <mergeCell ref="A361:E361"/>
    <mergeCell ref="F361:G361"/>
    <mergeCell ref="H361:I361"/>
    <mergeCell ref="A362:E362"/>
    <mergeCell ref="F362:G362"/>
    <mergeCell ref="H362:I362"/>
    <mergeCell ref="A363:E363"/>
    <mergeCell ref="F363:G363"/>
    <mergeCell ref="H363:I363"/>
    <mergeCell ref="A364:E364"/>
    <mergeCell ref="F364:G364"/>
    <mergeCell ref="H364:I364"/>
    <mergeCell ref="A353:E353"/>
    <mergeCell ref="F353:G353"/>
    <mergeCell ref="H353:I353"/>
    <mergeCell ref="A354:E354"/>
    <mergeCell ref="F354:G354"/>
    <mergeCell ref="H354:I354"/>
    <mergeCell ref="A355:E355"/>
    <mergeCell ref="F355:G355"/>
    <mergeCell ref="H355:I355"/>
    <mergeCell ref="A356:E356"/>
    <mergeCell ref="F356:G356"/>
    <mergeCell ref="H356:I356"/>
    <mergeCell ref="A357:E357"/>
    <mergeCell ref="F357:G357"/>
    <mergeCell ref="H357:I357"/>
    <mergeCell ref="A358:E358"/>
    <mergeCell ref="F358:G358"/>
    <mergeCell ref="H358:I358"/>
    <mergeCell ref="A342:E342"/>
    <mergeCell ref="F342:G342"/>
    <mergeCell ref="H342:I342"/>
    <mergeCell ref="A343:E343"/>
    <mergeCell ref="F343:G343"/>
    <mergeCell ref="H343:I343"/>
    <mergeCell ref="A344:E344"/>
    <mergeCell ref="F344:G344"/>
    <mergeCell ref="H344:I344"/>
    <mergeCell ref="A345:E345"/>
    <mergeCell ref="F345:G345"/>
    <mergeCell ref="H345:I345"/>
    <mergeCell ref="A349:I349"/>
    <mergeCell ref="A351:E352"/>
    <mergeCell ref="F351:G352"/>
    <mergeCell ref="H351:I352"/>
    <mergeCell ref="A337:E337"/>
    <mergeCell ref="F337:G337"/>
    <mergeCell ref="H337:I337"/>
    <mergeCell ref="A338:E338"/>
    <mergeCell ref="F338:G338"/>
    <mergeCell ref="H338:I338"/>
    <mergeCell ref="A339:E339"/>
    <mergeCell ref="F339:G339"/>
    <mergeCell ref="H339:I339"/>
    <mergeCell ref="A340:E340"/>
    <mergeCell ref="F340:G340"/>
    <mergeCell ref="H340:I340"/>
    <mergeCell ref="F341:G341"/>
    <mergeCell ref="A341:E341"/>
    <mergeCell ref="H341:I341"/>
    <mergeCell ref="A329:E329"/>
    <mergeCell ref="F329:G329"/>
    <mergeCell ref="H329:I329"/>
    <mergeCell ref="A330:E330"/>
    <mergeCell ref="F330:G330"/>
    <mergeCell ref="H330:I330"/>
    <mergeCell ref="A331:E331"/>
    <mergeCell ref="F331:G331"/>
    <mergeCell ref="H331:I331"/>
    <mergeCell ref="A332:E332"/>
    <mergeCell ref="F332:G332"/>
    <mergeCell ref="H332:I332"/>
    <mergeCell ref="A333:E333"/>
    <mergeCell ref="F333:G333"/>
    <mergeCell ref="H333:I333"/>
    <mergeCell ref="A336:E336"/>
    <mergeCell ref="F336:G336"/>
    <mergeCell ref="H336:I336"/>
    <mergeCell ref="A334:E334"/>
    <mergeCell ref="A335:E335"/>
    <mergeCell ref="F334:G334"/>
    <mergeCell ref="H334:I334"/>
    <mergeCell ref="F335:G335"/>
    <mergeCell ref="H335:I335"/>
    <mergeCell ref="A323:E323"/>
    <mergeCell ref="F323:G323"/>
    <mergeCell ref="H323:I323"/>
    <mergeCell ref="A324:E324"/>
    <mergeCell ref="F324:G324"/>
    <mergeCell ref="H324:I324"/>
    <mergeCell ref="A325:E325"/>
    <mergeCell ref="F325:G325"/>
    <mergeCell ref="H325:I325"/>
    <mergeCell ref="A326:E326"/>
    <mergeCell ref="F326:G326"/>
    <mergeCell ref="H326:I326"/>
    <mergeCell ref="A327:E327"/>
    <mergeCell ref="F327:G327"/>
    <mergeCell ref="H327:I327"/>
    <mergeCell ref="A328:E328"/>
    <mergeCell ref="F328:G328"/>
    <mergeCell ref="H328:I328"/>
    <mergeCell ref="A317:E317"/>
    <mergeCell ref="F317:G317"/>
    <mergeCell ref="H317:I317"/>
    <mergeCell ref="A318:E318"/>
    <mergeCell ref="F318:G318"/>
    <mergeCell ref="H318:I318"/>
    <mergeCell ref="A319:E319"/>
    <mergeCell ref="F319:G319"/>
    <mergeCell ref="H319:I319"/>
    <mergeCell ref="A320:E320"/>
    <mergeCell ref="F320:G320"/>
    <mergeCell ref="H320:I320"/>
    <mergeCell ref="A321:E321"/>
    <mergeCell ref="F321:G321"/>
    <mergeCell ref="H321:I321"/>
    <mergeCell ref="A322:E322"/>
    <mergeCell ref="F322:G322"/>
    <mergeCell ref="H322:I322"/>
    <mergeCell ref="A311:E311"/>
    <mergeCell ref="F311:G311"/>
    <mergeCell ref="H311:I311"/>
    <mergeCell ref="A312:E312"/>
    <mergeCell ref="F312:G312"/>
    <mergeCell ref="H312:I312"/>
    <mergeCell ref="A313:E313"/>
    <mergeCell ref="F313:G313"/>
    <mergeCell ref="H313:I313"/>
    <mergeCell ref="A314:E314"/>
    <mergeCell ref="F314:G314"/>
    <mergeCell ref="H314:I314"/>
    <mergeCell ref="A315:E315"/>
    <mergeCell ref="F315:G315"/>
    <mergeCell ref="H315:I315"/>
    <mergeCell ref="A316:E316"/>
    <mergeCell ref="F316:G316"/>
    <mergeCell ref="H316:I316"/>
    <mergeCell ref="A303:E303"/>
    <mergeCell ref="F303:G303"/>
    <mergeCell ref="H303:I303"/>
    <mergeCell ref="A304:E304"/>
    <mergeCell ref="F304:G304"/>
    <mergeCell ref="H304:I304"/>
    <mergeCell ref="A307:E307"/>
    <mergeCell ref="F307:G307"/>
    <mergeCell ref="H307:I307"/>
    <mergeCell ref="A308:E308"/>
    <mergeCell ref="F308:G308"/>
    <mergeCell ref="H308:I308"/>
    <mergeCell ref="A309:E309"/>
    <mergeCell ref="F309:G309"/>
    <mergeCell ref="H309:I309"/>
    <mergeCell ref="A310:E310"/>
    <mergeCell ref="F310:G310"/>
    <mergeCell ref="H310:I310"/>
    <mergeCell ref="A291:E291"/>
    <mergeCell ref="F291:G291"/>
    <mergeCell ref="H291:I291"/>
    <mergeCell ref="A292:E292"/>
    <mergeCell ref="F292:G292"/>
    <mergeCell ref="H292:I292"/>
    <mergeCell ref="A293:E293"/>
    <mergeCell ref="F293:G293"/>
    <mergeCell ref="H293:I293"/>
    <mergeCell ref="A294:E294"/>
    <mergeCell ref="F294:G294"/>
    <mergeCell ref="H294:I294"/>
    <mergeCell ref="A295:E295"/>
    <mergeCell ref="F295:G295"/>
    <mergeCell ref="H295:I295"/>
    <mergeCell ref="A299:I299"/>
    <mergeCell ref="A301:E302"/>
    <mergeCell ref="F301:G302"/>
    <mergeCell ref="H301:I302"/>
    <mergeCell ref="A282:I282"/>
    <mergeCell ref="A284:E285"/>
    <mergeCell ref="F284:G285"/>
    <mergeCell ref="H284:I285"/>
    <mergeCell ref="A286:E286"/>
    <mergeCell ref="F286:G286"/>
    <mergeCell ref="H286:I286"/>
    <mergeCell ref="A287:E287"/>
    <mergeCell ref="F287:G287"/>
    <mergeCell ref="H287:I287"/>
    <mergeCell ref="A288:E288"/>
    <mergeCell ref="F288:G288"/>
    <mergeCell ref="H288:I288"/>
    <mergeCell ref="A289:E289"/>
    <mergeCell ref="F289:G289"/>
    <mergeCell ref="H289:I289"/>
    <mergeCell ref="A290:E290"/>
    <mergeCell ref="F290:G290"/>
    <mergeCell ref="H290:I290"/>
    <mergeCell ref="A267:E267"/>
    <mergeCell ref="F267:G267"/>
    <mergeCell ref="H267:I267"/>
    <mergeCell ref="A271:I271"/>
    <mergeCell ref="A273:E274"/>
    <mergeCell ref="F273:G274"/>
    <mergeCell ref="H273:I274"/>
    <mergeCell ref="A275:E275"/>
    <mergeCell ref="F275:G275"/>
    <mergeCell ref="H275:I275"/>
    <mergeCell ref="A276:E276"/>
    <mergeCell ref="F276:G276"/>
    <mergeCell ref="H276:I276"/>
    <mergeCell ref="A277:E277"/>
    <mergeCell ref="F277:G277"/>
    <mergeCell ref="H277:I277"/>
    <mergeCell ref="A278:E278"/>
    <mergeCell ref="F278:G278"/>
    <mergeCell ref="H278:I278"/>
    <mergeCell ref="F262:G262"/>
    <mergeCell ref="H262:I262"/>
    <mergeCell ref="A263:E263"/>
    <mergeCell ref="F263:G263"/>
    <mergeCell ref="H263:I263"/>
    <mergeCell ref="A265:E265"/>
    <mergeCell ref="F265:G265"/>
    <mergeCell ref="H265:I265"/>
    <mergeCell ref="A266:E266"/>
    <mergeCell ref="F266:G266"/>
    <mergeCell ref="H266:I266"/>
    <mergeCell ref="A253:E253"/>
    <mergeCell ref="F253:G253"/>
    <mergeCell ref="H253:I253"/>
    <mergeCell ref="A254:E254"/>
    <mergeCell ref="F254:G254"/>
    <mergeCell ref="H254:I254"/>
    <mergeCell ref="A255:E255"/>
    <mergeCell ref="F255:G255"/>
    <mergeCell ref="H255:I255"/>
    <mergeCell ref="A262:E262"/>
    <mergeCell ref="F259:G259"/>
    <mergeCell ref="H259:I259"/>
    <mergeCell ref="A260:E260"/>
    <mergeCell ref="F260:G260"/>
    <mergeCell ref="H260:I260"/>
    <mergeCell ref="F261:G261"/>
    <mergeCell ref="H261:I261"/>
    <mergeCell ref="A247:E247"/>
    <mergeCell ref="F247:G247"/>
    <mergeCell ref="H247:I247"/>
    <mergeCell ref="A248:E248"/>
    <mergeCell ref="F248:G248"/>
    <mergeCell ref="H248:I248"/>
    <mergeCell ref="A249:E249"/>
    <mergeCell ref="F249:G249"/>
    <mergeCell ref="H249:I249"/>
    <mergeCell ref="A250:E250"/>
    <mergeCell ref="F250:G250"/>
    <mergeCell ref="H250:I250"/>
    <mergeCell ref="A251:E251"/>
    <mergeCell ref="F251:G251"/>
    <mergeCell ref="H251:I251"/>
    <mergeCell ref="A252:E252"/>
    <mergeCell ref="F252:G252"/>
    <mergeCell ref="H252:I252"/>
    <mergeCell ref="A241:E241"/>
    <mergeCell ref="F241:G241"/>
    <mergeCell ref="H241:I241"/>
    <mergeCell ref="A242:E242"/>
    <mergeCell ref="F242:G242"/>
    <mergeCell ref="H242:I242"/>
    <mergeCell ref="A243:E243"/>
    <mergeCell ref="F243:G243"/>
    <mergeCell ref="H243:I243"/>
    <mergeCell ref="A244:E244"/>
    <mergeCell ref="F244:G244"/>
    <mergeCell ref="H244:I244"/>
    <mergeCell ref="A245:E245"/>
    <mergeCell ref="F245:G245"/>
    <mergeCell ref="H245:I245"/>
    <mergeCell ref="A246:E246"/>
    <mergeCell ref="F246:G246"/>
    <mergeCell ref="H246:I246"/>
    <mergeCell ref="A235:E235"/>
    <mergeCell ref="F235:G235"/>
    <mergeCell ref="H235:I235"/>
    <mergeCell ref="A236:E236"/>
    <mergeCell ref="F236:G236"/>
    <mergeCell ref="H236:I236"/>
    <mergeCell ref="A237:E237"/>
    <mergeCell ref="F237:G237"/>
    <mergeCell ref="H237:I237"/>
    <mergeCell ref="A238:E238"/>
    <mergeCell ref="F238:G238"/>
    <mergeCell ref="H238:I238"/>
    <mergeCell ref="A239:E239"/>
    <mergeCell ref="F239:G239"/>
    <mergeCell ref="H239:I239"/>
    <mergeCell ref="A240:E240"/>
    <mergeCell ref="F240:G240"/>
    <mergeCell ref="H240:I240"/>
    <mergeCell ref="A229:E229"/>
    <mergeCell ref="F229:G229"/>
    <mergeCell ref="H229:I229"/>
    <mergeCell ref="A230:E230"/>
    <mergeCell ref="F230:G230"/>
    <mergeCell ref="H230:I230"/>
    <mergeCell ref="A231:E231"/>
    <mergeCell ref="F231:G231"/>
    <mergeCell ref="H231:I231"/>
    <mergeCell ref="A232:E232"/>
    <mergeCell ref="F232:G232"/>
    <mergeCell ref="H232:I232"/>
    <mergeCell ref="A233:E233"/>
    <mergeCell ref="F233:G233"/>
    <mergeCell ref="H233:I233"/>
    <mergeCell ref="A234:E234"/>
    <mergeCell ref="F234:G234"/>
    <mergeCell ref="H234:I234"/>
    <mergeCell ref="A223:E223"/>
    <mergeCell ref="F223:G223"/>
    <mergeCell ref="H223:I223"/>
    <mergeCell ref="A224:E224"/>
    <mergeCell ref="F224:G224"/>
    <mergeCell ref="H224:I224"/>
    <mergeCell ref="A225:E225"/>
    <mergeCell ref="F225:G225"/>
    <mergeCell ref="H225:I225"/>
    <mergeCell ref="A226:E226"/>
    <mergeCell ref="F226:G226"/>
    <mergeCell ref="H226:I226"/>
    <mergeCell ref="A227:E227"/>
    <mergeCell ref="F227:G227"/>
    <mergeCell ref="H227:I227"/>
    <mergeCell ref="A228:E228"/>
    <mergeCell ref="F228:G228"/>
    <mergeCell ref="H228:I228"/>
    <mergeCell ref="A213:I214"/>
    <mergeCell ref="A216:E217"/>
    <mergeCell ref="F216:G217"/>
    <mergeCell ref="H216:I217"/>
    <mergeCell ref="A218:E218"/>
    <mergeCell ref="F218:G218"/>
    <mergeCell ref="H218:I218"/>
    <mergeCell ref="A219:E219"/>
    <mergeCell ref="F219:G219"/>
    <mergeCell ref="H219:I219"/>
    <mergeCell ref="A220:E220"/>
    <mergeCell ref="F220:G220"/>
    <mergeCell ref="H220:I220"/>
    <mergeCell ref="A221:E221"/>
    <mergeCell ref="F221:G221"/>
    <mergeCell ref="H221:I221"/>
    <mergeCell ref="A222:E222"/>
    <mergeCell ref="F222:G222"/>
    <mergeCell ref="H222:I222"/>
    <mergeCell ref="A204:E204"/>
    <mergeCell ref="F204:G204"/>
    <mergeCell ref="H204:I204"/>
    <mergeCell ref="A205:E205"/>
    <mergeCell ref="F205:G205"/>
    <mergeCell ref="H205:I205"/>
    <mergeCell ref="A206:E206"/>
    <mergeCell ref="F206:G206"/>
    <mergeCell ref="H206:I206"/>
    <mergeCell ref="A207:E207"/>
    <mergeCell ref="F207:G207"/>
    <mergeCell ref="H207:I207"/>
    <mergeCell ref="A208:E208"/>
    <mergeCell ref="F208:G208"/>
    <mergeCell ref="H208:I208"/>
    <mergeCell ref="A209:E209"/>
    <mergeCell ref="F209:G209"/>
    <mergeCell ref="H209:I209"/>
    <mergeCell ref="A198:E198"/>
    <mergeCell ref="F198:G198"/>
    <mergeCell ref="H198:I198"/>
    <mergeCell ref="A199:E199"/>
    <mergeCell ref="F199:G199"/>
    <mergeCell ref="H199:I199"/>
    <mergeCell ref="A200:E200"/>
    <mergeCell ref="F200:G200"/>
    <mergeCell ref="H200:I200"/>
    <mergeCell ref="A201:E201"/>
    <mergeCell ref="F201:G201"/>
    <mergeCell ref="H201:I201"/>
    <mergeCell ref="A202:E202"/>
    <mergeCell ref="F202:G202"/>
    <mergeCell ref="H202:I202"/>
    <mergeCell ref="A203:E203"/>
    <mergeCell ref="F203:G203"/>
    <mergeCell ref="H203:I203"/>
    <mergeCell ref="A186:E186"/>
    <mergeCell ref="F186:G186"/>
    <mergeCell ref="H186:I186"/>
    <mergeCell ref="A187:E187"/>
    <mergeCell ref="F187:G187"/>
    <mergeCell ref="H187:I187"/>
    <mergeCell ref="A191:I191"/>
    <mergeCell ref="A193:E194"/>
    <mergeCell ref="F193:G194"/>
    <mergeCell ref="H193:I194"/>
    <mergeCell ref="A195:E195"/>
    <mergeCell ref="F195:G195"/>
    <mergeCell ref="H195:I195"/>
    <mergeCell ref="A196:E196"/>
    <mergeCell ref="F196:G196"/>
    <mergeCell ref="H196:I196"/>
    <mergeCell ref="A197:E197"/>
    <mergeCell ref="F197:G197"/>
    <mergeCell ref="H197:I197"/>
    <mergeCell ref="A178:E178"/>
    <mergeCell ref="F178:G178"/>
    <mergeCell ref="H178:I178"/>
    <mergeCell ref="A179:E179"/>
    <mergeCell ref="F179:G179"/>
    <mergeCell ref="H179:I179"/>
    <mergeCell ref="A180:E180"/>
    <mergeCell ref="F180:G180"/>
    <mergeCell ref="H180:I180"/>
    <mergeCell ref="A183:E183"/>
    <mergeCell ref="F183:G183"/>
    <mergeCell ref="H183:I183"/>
    <mergeCell ref="A184:E184"/>
    <mergeCell ref="F184:G184"/>
    <mergeCell ref="H184:I184"/>
    <mergeCell ref="A185:E185"/>
    <mergeCell ref="F185:G185"/>
    <mergeCell ref="H185:I185"/>
    <mergeCell ref="A181:E181"/>
    <mergeCell ref="A182:E182"/>
    <mergeCell ref="F181:G181"/>
    <mergeCell ref="F182:G182"/>
    <mergeCell ref="H181:I181"/>
    <mergeCell ref="H182:I182"/>
    <mergeCell ref="A172:E172"/>
    <mergeCell ref="F172:G172"/>
    <mergeCell ref="H172:I172"/>
    <mergeCell ref="A173:E173"/>
    <mergeCell ref="F173:G173"/>
    <mergeCell ref="H173:I173"/>
    <mergeCell ref="A174:E174"/>
    <mergeCell ref="F174:G174"/>
    <mergeCell ref="H174:I174"/>
    <mergeCell ref="A175:E175"/>
    <mergeCell ref="F175:G175"/>
    <mergeCell ref="H175:I175"/>
    <mergeCell ref="A176:E176"/>
    <mergeCell ref="F176:G176"/>
    <mergeCell ref="H176:I176"/>
    <mergeCell ref="A177:E177"/>
    <mergeCell ref="F177:G177"/>
    <mergeCell ref="H177:I177"/>
    <mergeCell ref="A166:E166"/>
    <mergeCell ref="F166:G166"/>
    <mergeCell ref="H166:I166"/>
    <mergeCell ref="A167:E167"/>
    <mergeCell ref="F167:G167"/>
    <mergeCell ref="H167:I167"/>
    <mergeCell ref="A168:E168"/>
    <mergeCell ref="F168:G168"/>
    <mergeCell ref="H168:I168"/>
    <mergeCell ref="A169:E169"/>
    <mergeCell ref="F169:G169"/>
    <mergeCell ref="H169:I169"/>
    <mergeCell ref="A170:E170"/>
    <mergeCell ref="F170:G170"/>
    <mergeCell ref="H170:I170"/>
    <mergeCell ref="A171:E171"/>
    <mergeCell ref="F171:G171"/>
    <mergeCell ref="H171:I171"/>
    <mergeCell ref="A159:E159"/>
    <mergeCell ref="A160:E160"/>
    <mergeCell ref="A161:E161"/>
    <mergeCell ref="F161:G161"/>
    <mergeCell ref="H161:I161"/>
    <mergeCell ref="A162:E162"/>
    <mergeCell ref="F162:G162"/>
    <mergeCell ref="H162:I162"/>
    <mergeCell ref="A163:E163"/>
    <mergeCell ref="F163:G163"/>
    <mergeCell ref="H163:I163"/>
    <mergeCell ref="A164:E164"/>
    <mergeCell ref="F164:G164"/>
    <mergeCell ref="H164:I164"/>
    <mergeCell ref="A165:E165"/>
    <mergeCell ref="F165:G165"/>
    <mergeCell ref="H165:I165"/>
    <mergeCell ref="F160:G160"/>
    <mergeCell ref="F159:G159"/>
    <mergeCell ref="H159:I159"/>
    <mergeCell ref="H160:I160"/>
    <mergeCell ref="A100:E100"/>
    <mergeCell ref="F100:G100"/>
    <mergeCell ref="H100:I100"/>
    <mergeCell ref="A101:E101"/>
    <mergeCell ref="F101:G101"/>
    <mergeCell ref="H101:I101"/>
    <mergeCell ref="A102:E102"/>
    <mergeCell ref="F102:G102"/>
    <mergeCell ref="H102:I102"/>
    <mergeCell ref="A103:E103"/>
    <mergeCell ref="F103:G103"/>
    <mergeCell ref="H103:I103"/>
    <mergeCell ref="A152:I152"/>
    <mergeCell ref="A154:E155"/>
    <mergeCell ref="F154:G155"/>
    <mergeCell ref="H154:I155"/>
    <mergeCell ref="A156:E156"/>
    <mergeCell ref="F156:G156"/>
    <mergeCell ref="H156:I156"/>
    <mergeCell ref="A108:E109"/>
    <mergeCell ref="F108:G109"/>
    <mergeCell ref="H108:I109"/>
    <mergeCell ref="A116:E116"/>
    <mergeCell ref="F116:G116"/>
    <mergeCell ref="H116:I116"/>
    <mergeCell ref="A119:E119"/>
    <mergeCell ref="F119:G119"/>
    <mergeCell ref="H119:I119"/>
    <mergeCell ref="A120:E120"/>
    <mergeCell ref="F120:G120"/>
    <mergeCell ref="H120:I120"/>
    <mergeCell ref="A121:E121"/>
    <mergeCell ref="A94:E94"/>
    <mergeCell ref="F94:G94"/>
    <mergeCell ref="H94:I94"/>
    <mergeCell ref="A95:E95"/>
    <mergeCell ref="F95:G95"/>
    <mergeCell ref="H95:I95"/>
    <mergeCell ref="A96:E96"/>
    <mergeCell ref="F96:G96"/>
    <mergeCell ref="H96:I96"/>
    <mergeCell ref="A97:E97"/>
    <mergeCell ref="F97:G97"/>
    <mergeCell ref="H97:I97"/>
    <mergeCell ref="A98:E98"/>
    <mergeCell ref="F98:G98"/>
    <mergeCell ref="H98:I98"/>
    <mergeCell ref="A99:E99"/>
    <mergeCell ref="F99:G99"/>
    <mergeCell ref="H99:I99"/>
    <mergeCell ref="A86:E86"/>
    <mergeCell ref="F86:G86"/>
    <mergeCell ref="H86:I86"/>
    <mergeCell ref="A87:E87"/>
    <mergeCell ref="F87:G87"/>
    <mergeCell ref="H87:I87"/>
    <mergeCell ref="A88:E88"/>
    <mergeCell ref="F88:G88"/>
    <mergeCell ref="H88:I88"/>
    <mergeCell ref="A89:E89"/>
    <mergeCell ref="F89:G89"/>
    <mergeCell ref="H89:I89"/>
    <mergeCell ref="A90:E90"/>
    <mergeCell ref="F90:G90"/>
    <mergeCell ref="H90:I90"/>
    <mergeCell ref="A93:E93"/>
    <mergeCell ref="F93:G93"/>
    <mergeCell ref="H93:I93"/>
    <mergeCell ref="A91:E91"/>
    <mergeCell ref="A92:E92"/>
    <mergeCell ref="F91:G91"/>
    <mergeCell ref="F92:G92"/>
    <mergeCell ref="H91:I91"/>
    <mergeCell ref="H92:I92"/>
    <mergeCell ref="A80:E80"/>
    <mergeCell ref="F80:G80"/>
    <mergeCell ref="H80:I80"/>
    <mergeCell ref="A81:E81"/>
    <mergeCell ref="F81:G81"/>
    <mergeCell ref="H81:I81"/>
    <mergeCell ref="A82:E82"/>
    <mergeCell ref="F82:G82"/>
    <mergeCell ref="H82:I82"/>
    <mergeCell ref="A85:E85"/>
    <mergeCell ref="F85:G85"/>
    <mergeCell ref="H85:I85"/>
    <mergeCell ref="A83:E83"/>
    <mergeCell ref="A84:E84"/>
    <mergeCell ref="F83:G83"/>
    <mergeCell ref="F84:G84"/>
    <mergeCell ref="H83:I83"/>
    <mergeCell ref="H84:I84"/>
    <mergeCell ref="A74:E74"/>
    <mergeCell ref="F74:G74"/>
    <mergeCell ref="H74:I74"/>
    <mergeCell ref="A75:E75"/>
    <mergeCell ref="F75:G75"/>
    <mergeCell ref="H75:I75"/>
    <mergeCell ref="A76:E76"/>
    <mergeCell ref="F76:G76"/>
    <mergeCell ref="H76:I76"/>
    <mergeCell ref="A77:E77"/>
    <mergeCell ref="F77:G77"/>
    <mergeCell ref="H77:I77"/>
    <mergeCell ref="A78:E78"/>
    <mergeCell ref="F78:G78"/>
    <mergeCell ref="H78:I78"/>
    <mergeCell ref="A79:E79"/>
    <mergeCell ref="F79:G79"/>
    <mergeCell ref="H79:I79"/>
    <mergeCell ref="A62:E62"/>
    <mergeCell ref="F62:G62"/>
    <mergeCell ref="H62:I62"/>
    <mergeCell ref="A63:E63"/>
    <mergeCell ref="F63:G63"/>
    <mergeCell ref="H63:I63"/>
    <mergeCell ref="A64:E64"/>
    <mergeCell ref="F64:G64"/>
    <mergeCell ref="H64:I64"/>
    <mergeCell ref="A65:E65"/>
    <mergeCell ref="F65:G65"/>
    <mergeCell ref="H65:I65"/>
    <mergeCell ref="A66:E66"/>
    <mergeCell ref="F66:G66"/>
    <mergeCell ref="H66:I66"/>
    <mergeCell ref="A70:I70"/>
    <mergeCell ref="A72:E73"/>
    <mergeCell ref="F72:G73"/>
    <mergeCell ref="H72:I73"/>
    <mergeCell ref="A56:E56"/>
    <mergeCell ref="F56:G56"/>
    <mergeCell ref="H56:I56"/>
    <mergeCell ref="A57:E57"/>
    <mergeCell ref="F57:G57"/>
    <mergeCell ref="H57:I57"/>
    <mergeCell ref="A58:E58"/>
    <mergeCell ref="F58:G58"/>
    <mergeCell ref="H58:I58"/>
    <mergeCell ref="A59:E59"/>
    <mergeCell ref="F59:G59"/>
    <mergeCell ref="H59:I59"/>
    <mergeCell ref="A60:E60"/>
    <mergeCell ref="F60:G60"/>
    <mergeCell ref="H60:I60"/>
    <mergeCell ref="A61:E61"/>
    <mergeCell ref="F61:G61"/>
    <mergeCell ref="H61:I61"/>
    <mergeCell ref="A50:E50"/>
    <mergeCell ref="F50:G50"/>
    <mergeCell ref="H50:I50"/>
    <mergeCell ref="A51:E51"/>
    <mergeCell ref="F51:G51"/>
    <mergeCell ref="H51:I51"/>
    <mergeCell ref="A52:E52"/>
    <mergeCell ref="F52:G52"/>
    <mergeCell ref="H52:I52"/>
    <mergeCell ref="A53:E53"/>
    <mergeCell ref="F53:G53"/>
    <mergeCell ref="H53:I53"/>
    <mergeCell ref="A54:E54"/>
    <mergeCell ref="F54:G54"/>
    <mergeCell ref="H54:I54"/>
    <mergeCell ref="A55:E55"/>
    <mergeCell ref="F55:G55"/>
    <mergeCell ref="H55:I55"/>
    <mergeCell ref="A44:E44"/>
    <mergeCell ref="F44:G44"/>
    <mergeCell ref="H44:I44"/>
    <mergeCell ref="A45:E45"/>
    <mergeCell ref="F45:G45"/>
    <mergeCell ref="H45:I45"/>
    <mergeCell ref="A46:E46"/>
    <mergeCell ref="F46:G46"/>
    <mergeCell ref="H46:I46"/>
    <mergeCell ref="A47:E47"/>
    <mergeCell ref="F47:G47"/>
    <mergeCell ref="H47:I47"/>
    <mergeCell ref="A48:E48"/>
    <mergeCell ref="F48:G48"/>
    <mergeCell ref="H48:I48"/>
    <mergeCell ref="A49:E49"/>
    <mergeCell ref="F49:G49"/>
    <mergeCell ref="H49:I49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41:E41"/>
    <mergeCell ref="F41:G41"/>
    <mergeCell ref="H41:I41"/>
    <mergeCell ref="A42:E42"/>
    <mergeCell ref="F42:G42"/>
    <mergeCell ref="H42:I42"/>
    <mergeCell ref="A43:E43"/>
    <mergeCell ref="F43:G43"/>
    <mergeCell ref="H43:I43"/>
    <mergeCell ref="A32:E32"/>
    <mergeCell ref="F32:G32"/>
    <mergeCell ref="H32:I32"/>
    <mergeCell ref="A33:E33"/>
    <mergeCell ref="F33:G33"/>
    <mergeCell ref="H33:I33"/>
    <mergeCell ref="A34:E34"/>
    <mergeCell ref="F34:G34"/>
    <mergeCell ref="H34:I34"/>
    <mergeCell ref="A35:E35"/>
    <mergeCell ref="F35:G35"/>
    <mergeCell ref="H35:I35"/>
    <mergeCell ref="A36:E36"/>
    <mergeCell ref="F36:G36"/>
    <mergeCell ref="H36:I36"/>
    <mergeCell ref="A37:E37"/>
    <mergeCell ref="F37:G37"/>
    <mergeCell ref="H37:I37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1:E31"/>
    <mergeCell ref="F31:G31"/>
    <mergeCell ref="H31:I31"/>
    <mergeCell ref="A19:E19"/>
    <mergeCell ref="F19:G19"/>
    <mergeCell ref="H19:I19"/>
    <mergeCell ref="A20:E20"/>
    <mergeCell ref="F20:G20"/>
    <mergeCell ref="H20:I20"/>
    <mergeCell ref="A21:E21"/>
    <mergeCell ref="F21:G21"/>
    <mergeCell ref="H21:I21"/>
    <mergeCell ref="A22:E22"/>
    <mergeCell ref="F22:G22"/>
    <mergeCell ref="H22:I22"/>
    <mergeCell ref="A24:E24"/>
    <mergeCell ref="F24:G24"/>
    <mergeCell ref="H24:I24"/>
    <mergeCell ref="A25:E25"/>
    <mergeCell ref="F25:G25"/>
    <mergeCell ref="H25:I25"/>
    <mergeCell ref="A23:E23"/>
    <mergeCell ref="F23:G23"/>
    <mergeCell ref="H23:I23"/>
    <mergeCell ref="H12:I12"/>
    <mergeCell ref="A13:E13"/>
    <mergeCell ref="F13:G13"/>
    <mergeCell ref="H13:I13"/>
    <mergeCell ref="A14:E14"/>
    <mergeCell ref="F14:G14"/>
    <mergeCell ref="H14:I14"/>
    <mergeCell ref="A15:E15"/>
    <mergeCell ref="F15:G15"/>
    <mergeCell ref="H15:I15"/>
    <mergeCell ref="A16:E16"/>
    <mergeCell ref="F16:G16"/>
    <mergeCell ref="H16:I16"/>
    <mergeCell ref="A17:E17"/>
    <mergeCell ref="F17:G17"/>
    <mergeCell ref="H17:I17"/>
    <mergeCell ref="A18:E18"/>
    <mergeCell ref="F18:G18"/>
    <mergeCell ref="H18:I18"/>
    <mergeCell ref="H143:I143"/>
    <mergeCell ref="H145:I145"/>
    <mergeCell ref="H146:I146"/>
    <mergeCell ref="H147:I147"/>
    <mergeCell ref="H148:I148"/>
    <mergeCell ref="H149:I149"/>
    <mergeCell ref="A144:E144"/>
    <mergeCell ref="F144:G144"/>
    <mergeCell ref="A2:I2"/>
    <mergeCell ref="A4:E5"/>
    <mergeCell ref="F4:G5"/>
    <mergeCell ref="H4:I5"/>
    <mergeCell ref="A6:E6"/>
    <mergeCell ref="F6:G6"/>
    <mergeCell ref="H6:I6"/>
    <mergeCell ref="A7:E7"/>
    <mergeCell ref="F7:G7"/>
    <mergeCell ref="H7:I7"/>
    <mergeCell ref="A8:E8"/>
    <mergeCell ref="F8:G8"/>
    <mergeCell ref="H8:I8"/>
    <mergeCell ref="A9:E9"/>
    <mergeCell ref="F9:G9"/>
    <mergeCell ref="H9:I9"/>
    <mergeCell ref="A10:E10"/>
    <mergeCell ref="F10:G10"/>
    <mergeCell ref="H10:I10"/>
    <mergeCell ref="A11:E11"/>
    <mergeCell ref="F11:G11"/>
    <mergeCell ref="H11:I11"/>
    <mergeCell ref="A12:E12"/>
    <mergeCell ref="F12:G12"/>
    <mergeCell ref="F548:G548"/>
    <mergeCell ref="F549:G549"/>
    <mergeCell ref="H547:I547"/>
    <mergeCell ref="H548:I548"/>
    <mergeCell ref="H549:I549"/>
    <mergeCell ref="A550:E550"/>
    <mergeCell ref="A551:E551"/>
    <mergeCell ref="F550:G550"/>
    <mergeCell ref="F551:G551"/>
    <mergeCell ref="H550:I550"/>
    <mergeCell ref="H551:I551"/>
    <mergeCell ref="A139:E140"/>
    <mergeCell ref="F139:G140"/>
    <mergeCell ref="H139:I140"/>
    <mergeCell ref="A141:E141"/>
    <mergeCell ref="A142:E142"/>
    <mergeCell ref="A143:E143"/>
    <mergeCell ref="A145:E145"/>
    <mergeCell ref="A146:E146"/>
    <mergeCell ref="A147:E147"/>
    <mergeCell ref="A148:E148"/>
    <mergeCell ref="A149:E149"/>
    <mergeCell ref="F141:G141"/>
    <mergeCell ref="F142:G142"/>
    <mergeCell ref="F143:G143"/>
    <mergeCell ref="F145:G145"/>
    <mergeCell ref="F146:G146"/>
    <mergeCell ref="F147:G147"/>
    <mergeCell ref="F148:G148"/>
    <mergeCell ref="F149:G149"/>
    <mergeCell ref="H141:I141"/>
    <mergeCell ref="H142:I142"/>
    <mergeCell ref="H144:I144"/>
    <mergeCell ref="A124:E124"/>
    <mergeCell ref="F124:G124"/>
    <mergeCell ref="H124:I124"/>
    <mergeCell ref="A405:E405"/>
    <mergeCell ref="A406:E406"/>
    <mergeCell ref="F405:G405"/>
    <mergeCell ref="F406:G406"/>
    <mergeCell ref="H405:I405"/>
    <mergeCell ref="H406:I406"/>
    <mergeCell ref="H552:I552"/>
    <mergeCell ref="F552:G552"/>
    <mergeCell ref="A552:E552"/>
    <mergeCell ref="A305:E305"/>
    <mergeCell ref="A306:E306"/>
    <mergeCell ref="F305:G305"/>
    <mergeCell ref="F306:G306"/>
    <mergeCell ref="H305:I305"/>
    <mergeCell ref="H306:I306"/>
    <mergeCell ref="A399:E399"/>
    <mergeCell ref="A400:E400"/>
    <mergeCell ref="F399:G399"/>
    <mergeCell ref="F400:G400"/>
    <mergeCell ref="H399:I399"/>
    <mergeCell ref="H400:I400"/>
    <mergeCell ref="A545:E546"/>
    <mergeCell ref="F545:G546"/>
    <mergeCell ref="H545:I546"/>
    <mergeCell ref="A547:E547"/>
    <mergeCell ref="A548:E548"/>
    <mergeCell ref="A549:E549"/>
    <mergeCell ref="F547:G547"/>
  </mergeCell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zoomScaleNormal="100" workbookViewId="0">
      <selection activeCell="B14" sqref="B14"/>
    </sheetView>
  </sheetViews>
  <sheetFormatPr defaultColWidth="9.109375" defaultRowHeight="14.4" x14ac:dyDescent="0.3"/>
  <cols>
    <col min="1" max="1" width="64.6640625" customWidth="1"/>
    <col min="2" max="2" width="9.44140625" customWidth="1"/>
    <col min="3" max="3" width="22.44140625" customWidth="1"/>
    <col min="4" max="4" width="18.88671875" customWidth="1"/>
    <col min="5" max="5" width="18.6640625" customWidth="1"/>
    <col min="6" max="6" width="18.33203125" customWidth="1"/>
    <col min="7" max="7" width="18" customWidth="1"/>
    <col min="8" max="8" width="18.6640625" customWidth="1"/>
    <col min="257" max="257" width="64.6640625" customWidth="1"/>
    <col min="258" max="258" width="9.44140625" customWidth="1"/>
    <col min="259" max="259" width="22.44140625" customWidth="1"/>
    <col min="260" max="260" width="18.88671875" customWidth="1"/>
    <col min="261" max="261" width="18.6640625" customWidth="1"/>
    <col min="262" max="262" width="18.33203125" customWidth="1"/>
    <col min="263" max="263" width="18" customWidth="1"/>
    <col min="264" max="264" width="18.6640625" customWidth="1"/>
    <col min="513" max="513" width="64.6640625" customWidth="1"/>
    <col min="514" max="514" width="9.44140625" customWidth="1"/>
    <col min="515" max="515" width="22.44140625" customWidth="1"/>
    <col min="516" max="516" width="18.88671875" customWidth="1"/>
    <col min="517" max="517" width="18.6640625" customWidth="1"/>
    <col min="518" max="518" width="18.33203125" customWidth="1"/>
    <col min="519" max="519" width="18" customWidth="1"/>
    <col min="520" max="520" width="18.6640625" customWidth="1"/>
    <col min="769" max="769" width="64.6640625" customWidth="1"/>
    <col min="770" max="770" width="9.44140625" customWidth="1"/>
    <col min="771" max="771" width="22.44140625" customWidth="1"/>
    <col min="772" max="772" width="18.88671875" customWidth="1"/>
    <col min="773" max="773" width="18.6640625" customWidth="1"/>
    <col min="774" max="774" width="18.33203125" customWidth="1"/>
    <col min="775" max="775" width="18" customWidth="1"/>
    <col min="776" max="776" width="18.6640625" customWidth="1"/>
  </cols>
  <sheetData>
    <row r="1" spans="1:8" ht="21.75" customHeight="1" x14ac:dyDescent="0.35">
      <c r="A1" s="348" t="s">
        <v>291</v>
      </c>
      <c r="B1" s="348"/>
      <c r="C1" s="348"/>
      <c r="D1" s="348"/>
      <c r="E1" s="348"/>
      <c r="F1" s="49"/>
      <c r="G1" s="49"/>
      <c r="H1" s="49"/>
    </row>
    <row r="2" spans="1:8" ht="26.25" customHeight="1" x14ac:dyDescent="0.35">
      <c r="A2" s="349" t="s">
        <v>205</v>
      </c>
      <c r="B2" s="349"/>
      <c r="C2" s="349"/>
      <c r="D2" s="349"/>
      <c r="E2" s="349"/>
      <c r="F2" s="50"/>
      <c r="G2" s="50"/>
      <c r="H2" s="50"/>
    </row>
    <row r="3" spans="1:8" x14ac:dyDescent="0.3">
      <c r="E3" s="1" t="s">
        <v>206</v>
      </c>
      <c r="G3" s="1"/>
    </row>
    <row r="4" spans="1:8" ht="27" x14ac:dyDescent="0.3">
      <c r="A4" s="8" t="s">
        <v>207</v>
      </c>
      <c r="B4" s="9" t="s">
        <v>208</v>
      </c>
      <c r="C4" s="10" t="s">
        <v>209</v>
      </c>
      <c r="D4" s="10"/>
      <c r="E4" s="11" t="s">
        <v>210</v>
      </c>
    </row>
    <row r="5" spans="1:8" x14ac:dyDescent="0.3">
      <c r="A5" s="12"/>
      <c r="B5" s="13"/>
      <c r="C5" s="14"/>
      <c r="D5" s="14"/>
      <c r="E5" s="14">
        <f t="shared" ref="E5:E54" si="0">SUM(C5:D5)</f>
        <v>0</v>
      </c>
    </row>
    <row r="6" spans="1:8" x14ac:dyDescent="0.3">
      <c r="A6" s="13"/>
      <c r="B6" s="13"/>
      <c r="C6" s="14"/>
      <c r="D6" s="14"/>
      <c r="E6" s="14">
        <f t="shared" si="0"/>
        <v>0</v>
      </c>
    </row>
    <row r="7" spans="1:8" x14ac:dyDescent="0.3">
      <c r="A7" s="13"/>
      <c r="B7" s="13"/>
      <c r="C7" s="14"/>
      <c r="D7" s="14"/>
      <c r="E7" s="14">
        <f t="shared" si="0"/>
        <v>0</v>
      </c>
    </row>
    <row r="8" spans="1:8" x14ac:dyDescent="0.3">
      <c r="A8" s="13"/>
      <c r="B8" s="13"/>
      <c r="C8" s="14"/>
      <c r="D8" s="14"/>
      <c r="E8" s="14">
        <f t="shared" si="0"/>
        <v>0</v>
      </c>
    </row>
    <row r="9" spans="1:8" x14ac:dyDescent="0.3">
      <c r="A9" s="15" t="s">
        <v>211</v>
      </c>
      <c r="B9" s="16" t="s">
        <v>212</v>
      </c>
      <c r="C9" s="17">
        <f>SUM(C5:C8)</f>
        <v>0</v>
      </c>
      <c r="D9" s="17"/>
      <c r="E9" s="17">
        <f t="shared" si="0"/>
        <v>0</v>
      </c>
    </row>
    <row r="10" spans="1:8" x14ac:dyDescent="0.3">
      <c r="A10" s="18"/>
      <c r="B10" s="19"/>
      <c r="C10" s="14"/>
      <c r="D10" s="14"/>
      <c r="E10" s="14">
        <f t="shared" si="0"/>
        <v>0</v>
      </c>
    </row>
    <row r="11" spans="1:8" x14ac:dyDescent="0.3">
      <c r="A11" s="18"/>
      <c r="B11" s="19"/>
      <c r="C11" s="14"/>
      <c r="D11" s="14"/>
      <c r="E11" s="14">
        <f t="shared" si="0"/>
        <v>0</v>
      </c>
    </row>
    <row r="12" spans="1:8" x14ac:dyDescent="0.3">
      <c r="A12" s="18"/>
      <c r="B12" s="19"/>
      <c r="C12" s="14"/>
      <c r="D12" s="14"/>
      <c r="E12" s="14">
        <f t="shared" si="0"/>
        <v>0</v>
      </c>
    </row>
    <row r="13" spans="1:8" x14ac:dyDescent="0.3">
      <c r="A13" s="18"/>
      <c r="B13" s="19"/>
      <c r="C13" s="14"/>
      <c r="D13" s="14"/>
      <c r="E13" s="14">
        <f t="shared" si="0"/>
        <v>0</v>
      </c>
    </row>
    <row r="14" spans="1:8" x14ac:dyDescent="0.3">
      <c r="A14" s="15" t="s">
        <v>213</v>
      </c>
      <c r="B14" s="16" t="s">
        <v>214</v>
      </c>
      <c r="C14" s="17">
        <f>SUM(C10:C13)</f>
        <v>0</v>
      </c>
      <c r="D14" s="17"/>
      <c r="E14" s="17">
        <f t="shared" si="0"/>
        <v>0</v>
      </c>
    </row>
    <row r="15" spans="1:8" x14ac:dyDescent="0.3">
      <c r="A15" s="18" t="s">
        <v>279</v>
      </c>
      <c r="B15" s="19"/>
      <c r="C15" s="14">
        <v>150000</v>
      </c>
      <c r="D15" s="14"/>
      <c r="E15" s="14">
        <f t="shared" si="0"/>
        <v>150000</v>
      </c>
    </row>
    <row r="16" spans="1:8" x14ac:dyDescent="0.3">
      <c r="A16" s="18"/>
      <c r="B16" s="19"/>
      <c r="C16" s="14"/>
      <c r="D16" s="14"/>
      <c r="E16" s="14">
        <f t="shared" si="0"/>
        <v>0</v>
      </c>
    </row>
    <row r="17" spans="1:5" x14ac:dyDescent="0.3">
      <c r="A17" s="18"/>
      <c r="B17" s="19"/>
      <c r="C17" s="14"/>
      <c r="D17" s="14"/>
      <c r="E17" s="14">
        <f t="shared" si="0"/>
        <v>0</v>
      </c>
    </row>
    <row r="18" spans="1:5" x14ac:dyDescent="0.3">
      <c r="A18" s="18"/>
      <c r="B18" s="19"/>
      <c r="C18" s="14"/>
      <c r="D18" s="14"/>
      <c r="E18" s="14">
        <f t="shared" si="0"/>
        <v>0</v>
      </c>
    </row>
    <row r="19" spans="1:5" x14ac:dyDescent="0.3">
      <c r="A19" s="20" t="s">
        <v>215</v>
      </c>
      <c r="B19" s="16" t="s">
        <v>216</v>
      </c>
      <c r="C19" s="17">
        <f>SUM(C15:C18)</f>
        <v>150000</v>
      </c>
      <c r="D19" s="17"/>
      <c r="E19" s="17">
        <f t="shared" si="0"/>
        <v>150000</v>
      </c>
    </row>
    <row r="20" spans="1:5" x14ac:dyDescent="0.3">
      <c r="A20" s="18" t="s">
        <v>257</v>
      </c>
      <c r="B20" s="19"/>
      <c r="C20" s="14">
        <v>9862731</v>
      </c>
      <c r="D20" s="14"/>
      <c r="E20" s="14">
        <f t="shared" si="0"/>
        <v>9862731</v>
      </c>
    </row>
    <row r="21" spans="1:5" x14ac:dyDescent="0.3">
      <c r="A21" s="18" t="s">
        <v>278</v>
      </c>
      <c r="B21" s="19"/>
      <c r="C21" s="14">
        <v>314960</v>
      </c>
      <c r="D21" s="14"/>
      <c r="E21" s="14">
        <f t="shared" si="0"/>
        <v>314960</v>
      </c>
    </row>
    <row r="22" spans="1:5" s="3" customFormat="1" x14ac:dyDescent="0.3">
      <c r="A22" s="18" t="s">
        <v>280</v>
      </c>
      <c r="B22" s="19"/>
      <c r="C22" s="14">
        <v>400000</v>
      </c>
      <c r="D22" s="14"/>
      <c r="E22" s="14">
        <f t="shared" si="0"/>
        <v>400000</v>
      </c>
    </row>
    <row r="23" spans="1:5" s="3" customFormat="1" x14ac:dyDescent="0.3">
      <c r="A23" s="18"/>
      <c r="B23" s="19"/>
      <c r="C23" s="14"/>
      <c r="D23" s="14"/>
      <c r="E23" s="14"/>
    </row>
    <row r="24" spans="1:5" x14ac:dyDescent="0.3">
      <c r="A24" s="15" t="s">
        <v>75</v>
      </c>
      <c r="B24" s="16" t="s">
        <v>217</v>
      </c>
      <c r="C24" s="17">
        <f>SUM(C20:C22)</f>
        <v>10577691</v>
      </c>
      <c r="D24" s="17"/>
      <c r="E24" s="17">
        <f t="shared" si="0"/>
        <v>10577691</v>
      </c>
    </row>
    <row r="25" spans="1:5" x14ac:dyDescent="0.3">
      <c r="A25" s="18"/>
      <c r="B25" s="19"/>
      <c r="C25" s="14"/>
      <c r="D25" s="14"/>
      <c r="E25" s="14">
        <f t="shared" si="0"/>
        <v>0</v>
      </c>
    </row>
    <row r="26" spans="1:5" x14ac:dyDescent="0.3">
      <c r="A26" s="18"/>
      <c r="B26" s="19"/>
      <c r="C26" s="14"/>
      <c r="D26" s="14"/>
      <c r="E26" s="14">
        <f t="shared" si="0"/>
        <v>0</v>
      </c>
    </row>
    <row r="27" spans="1:5" x14ac:dyDescent="0.3">
      <c r="A27" s="18"/>
      <c r="B27" s="19"/>
      <c r="C27" s="14"/>
      <c r="D27" s="14"/>
      <c r="E27" s="14">
        <f t="shared" si="0"/>
        <v>0</v>
      </c>
    </row>
    <row r="28" spans="1:5" x14ac:dyDescent="0.3">
      <c r="A28" s="18"/>
      <c r="B28" s="19"/>
      <c r="C28" s="14"/>
      <c r="D28" s="14"/>
      <c r="E28" s="14">
        <f t="shared" si="0"/>
        <v>0</v>
      </c>
    </row>
    <row r="29" spans="1:5" x14ac:dyDescent="0.3">
      <c r="A29" s="18"/>
      <c r="B29" s="19"/>
      <c r="C29" s="14"/>
      <c r="D29" s="14"/>
      <c r="E29" s="14">
        <f t="shared" si="0"/>
        <v>0</v>
      </c>
    </row>
    <row r="30" spans="1:5" x14ac:dyDescent="0.3">
      <c r="A30" s="15" t="s">
        <v>218</v>
      </c>
      <c r="B30" s="16" t="s">
        <v>219</v>
      </c>
      <c r="C30" s="17"/>
      <c r="D30" s="17"/>
      <c r="E30" s="17">
        <f t="shared" si="0"/>
        <v>0</v>
      </c>
    </row>
    <row r="31" spans="1:5" x14ac:dyDescent="0.3">
      <c r="A31" s="18"/>
      <c r="B31" s="19"/>
      <c r="C31" s="14"/>
      <c r="D31" s="14"/>
      <c r="E31" s="14">
        <f t="shared" si="0"/>
        <v>0</v>
      </c>
    </row>
    <row r="32" spans="1:5" x14ac:dyDescent="0.3">
      <c r="A32" s="18"/>
      <c r="B32" s="19"/>
      <c r="C32" s="14"/>
      <c r="D32" s="14"/>
      <c r="E32" s="14">
        <f t="shared" si="0"/>
        <v>0</v>
      </c>
    </row>
    <row r="33" spans="1:5" x14ac:dyDescent="0.3">
      <c r="A33" s="20" t="s">
        <v>220</v>
      </c>
      <c r="B33" s="16" t="s">
        <v>221</v>
      </c>
      <c r="C33" s="17"/>
      <c r="D33" s="17"/>
      <c r="E33" s="17">
        <f t="shared" si="0"/>
        <v>0</v>
      </c>
    </row>
    <row r="34" spans="1:5" x14ac:dyDescent="0.3">
      <c r="A34" s="20" t="s">
        <v>222</v>
      </c>
      <c r="B34" s="16" t="s">
        <v>223</v>
      </c>
      <c r="C34" s="17">
        <v>2860029</v>
      </c>
      <c r="D34" s="17"/>
      <c r="E34" s="17">
        <f t="shared" si="0"/>
        <v>2860029</v>
      </c>
    </row>
    <row r="35" spans="1:5" x14ac:dyDescent="0.3">
      <c r="A35" s="21" t="s">
        <v>224</v>
      </c>
      <c r="B35" s="22" t="s">
        <v>225</v>
      </c>
      <c r="C35" s="17">
        <f>SUM(C9+C14+C19+C24+C30+C33+C34)</f>
        <v>13587720</v>
      </c>
      <c r="D35" s="17"/>
      <c r="E35" s="17">
        <f t="shared" si="0"/>
        <v>13587720</v>
      </c>
    </row>
    <row r="36" spans="1:5" x14ac:dyDescent="0.3">
      <c r="A36" s="18" t="s">
        <v>258</v>
      </c>
      <c r="B36" s="16"/>
      <c r="C36" s="14">
        <v>998041</v>
      </c>
      <c r="D36" s="14"/>
      <c r="E36" s="14">
        <f t="shared" si="0"/>
        <v>998041</v>
      </c>
    </row>
    <row r="37" spans="1:5" x14ac:dyDescent="0.3">
      <c r="A37" s="18" t="s">
        <v>259</v>
      </c>
      <c r="B37" s="16"/>
      <c r="C37" s="14">
        <v>165355</v>
      </c>
      <c r="D37" s="14"/>
      <c r="E37" s="14">
        <f t="shared" si="0"/>
        <v>165355</v>
      </c>
    </row>
    <row r="38" spans="1:5" x14ac:dyDescent="0.3">
      <c r="A38" s="18" t="s">
        <v>277</v>
      </c>
      <c r="B38" s="16"/>
      <c r="C38" s="14">
        <v>473000</v>
      </c>
      <c r="D38" s="14"/>
      <c r="E38" s="14">
        <f t="shared" si="0"/>
        <v>473000</v>
      </c>
    </row>
    <row r="39" spans="1:5" x14ac:dyDescent="0.3">
      <c r="A39" s="18" t="s">
        <v>94</v>
      </c>
      <c r="B39" s="16"/>
      <c r="C39" s="14">
        <v>1000000</v>
      </c>
      <c r="D39" s="14"/>
      <c r="E39" s="14">
        <f t="shared" si="0"/>
        <v>1000000</v>
      </c>
    </row>
    <row r="40" spans="1:5" s="3" customFormat="1" x14ac:dyDescent="0.3">
      <c r="A40" s="18" t="s">
        <v>281</v>
      </c>
      <c r="B40" s="16"/>
      <c r="C40" s="14">
        <v>500000</v>
      </c>
      <c r="D40" s="14"/>
      <c r="E40" s="14">
        <f t="shared" si="0"/>
        <v>500000</v>
      </c>
    </row>
    <row r="41" spans="1:5" x14ac:dyDescent="0.3">
      <c r="A41" s="18" t="s">
        <v>282</v>
      </c>
      <c r="B41" s="16"/>
      <c r="C41" s="14">
        <v>1000000</v>
      </c>
      <c r="D41" s="14"/>
      <c r="E41" s="14">
        <f t="shared" si="0"/>
        <v>1000000</v>
      </c>
    </row>
    <row r="42" spans="1:5" x14ac:dyDescent="0.3">
      <c r="A42" s="15" t="s">
        <v>73</v>
      </c>
      <c r="B42" s="16" t="s">
        <v>226</v>
      </c>
      <c r="C42" s="17">
        <f>SUM(C36:C41)</f>
        <v>4136396</v>
      </c>
      <c r="D42" s="17"/>
      <c r="E42" s="17">
        <f>SUM(C42:D42)</f>
        <v>4136396</v>
      </c>
    </row>
    <row r="43" spans="1:5" x14ac:dyDescent="0.3">
      <c r="A43" s="18"/>
      <c r="B43" s="19"/>
      <c r="C43" s="14"/>
      <c r="D43" s="14"/>
      <c r="E43" s="14">
        <f t="shared" si="0"/>
        <v>0</v>
      </c>
    </row>
    <row r="44" spans="1:5" x14ac:dyDescent="0.3">
      <c r="A44" s="18"/>
      <c r="B44" s="19"/>
      <c r="C44" s="14"/>
      <c r="D44" s="14"/>
      <c r="E44" s="14">
        <f t="shared" si="0"/>
        <v>0</v>
      </c>
    </row>
    <row r="45" spans="1:5" x14ac:dyDescent="0.3">
      <c r="A45" s="18"/>
      <c r="B45" s="19"/>
      <c r="C45" s="14"/>
      <c r="D45" s="14"/>
      <c r="E45" s="14">
        <f t="shared" si="0"/>
        <v>0</v>
      </c>
    </row>
    <row r="46" spans="1:5" x14ac:dyDescent="0.3">
      <c r="A46" s="18"/>
      <c r="B46" s="19"/>
      <c r="C46" s="14"/>
      <c r="D46" s="14"/>
      <c r="E46" s="14">
        <f t="shared" si="0"/>
        <v>0</v>
      </c>
    </row>
    <row r="47" spans="1:5" x14ac:dyDescent="0.3">
      <c r="A47" s="15" t="s">
        <v>227</v>
      </c>
      <c r="B47" s="16" t="s">
        <v>228</v>
      </c>
      <c r="C47" s="17">
        <f>SUM(C43:C46)</f>
        <v>0</v>
      </c>
      <c r="D47" s="17"/>
      <c r="E47" s="17">
        <f t="shared" si="0"/>
        <v>0</v>
      </c>
    </row>
    <row r="48" spans="1:5" x14ac:dyDescent="0.3">
      <c r="A48" s="18"/>
      <c r="B48" s="19"/>
      <c r="C48" s="14"/>
      <c r="D48" s="14"/>
      <c r="E48" s="14">
        <f t="shared" si="0"/>
        <v>0</v>
      </c>
    </row>
    <row r="49" spans="1:7" x14ac:dyDescent="0.3">
      <c r="A49" s="18"/>
      <c r="B49" s="19"/>
      <c r="C49" s="14"/>
      <c r="D49" s="14"/>
      <c r="E49" s="14">
        <f t="shared" si="0"/>
        <v>0</v>
      </c>
    </row>
    <row r="50" spans="1:7" x14ac:dyDescent="0.3">
      <c r="A50" s="18"/>
      <c r="B50" s="19"/>
      <c r="C50" s="14"/>
      <c r="D50" s="14"/>
      <c r="E50" s="14">
        <f t="shared" si="0"/>
        <v>0</v>
      </c>
    </row>
    <row r="51" spans="1:7" x14ac:dyDescent="0.3">
      <c r="A51" s="18"/>
      <c r="B51" s="19"/>
      <c r="C51" s="14"/>
      <c r="D51" s="14"/>
      <c r="E51" s="14">
        <f t="shared" si="0"/>
        <v>0</v>
      </c>
    </row>
    <row r="52" spans="1:7" x14ac:dyDescent="0.3">
      <c r="A52" s="15" t="s">
        <v>229</v>
      </c>
      <c r="B52" s="16" t="s">
        <v>230</v>
      </c>
      <c r="C52" s="17">
        <f>SUM(C48:C51)</f>
        <v>0</v>
      </c>
      <c r="D52" s="17"/>
      <c r="E52" s="17">
        <f t="shared" si="0"/>
        <v>0</v>
      </c>
    </row>
    <row r="53" spans="1:7" x14ac:dyDescent="0.3">
      <c r="A53" s="15" t="s">
        <v>231</v>
      </c>
      <c r="B53" s="16" t="s">
        <v>232</v>
      </c>
      <c r="C53" s="17">
        <v>1116116</v>
      </c>
      <c r="D53" s="17"/>
      <c r="E53" s="17">
        <f t="shared" si="0"/>
        <v>1116116</v>
      </c>
    </row>
    <row r="54" spans="1:7" x14ac:dyDescent="0.3">
      <c r="A54" s="21" t="s">
        <v>233</v>
      </c>
      <c r="B54" s="22" t="s">
        <v>234</v>
      </c>
      <c r="C54" s="17">
        <f>SUM(C42+C47+C52+C53)</f>
        <v>5252512</v>
      </c>
      <c r="D54" s="17"/>
      <c r="E54" s="17">
        <f t="shared" si="0"/>
        <v>5252512</v>
      </c>
    </row>
    <row r="55" spans="1:7" x14ac:dyDescent="0.3">
      <c r="A55" s="23"/>
      <c r="B55" s="23"/>
      <c r="C55" s="23"/>
      <c r="D55" s="23"/>
      <c r="E55" s="23"/>
    </row>
    <row r="56" spans="1:7" x14ac:dyDescent="0.3">
      <c r="A56" s="23"/>
      <c r="B56" s="23"/>
      <c r="C56" s="23"/>
      <c r="D56" s="23"/>
      <c r="E56" s="23"/>
    </row>
    <row r="57" spans="1:7" x14ac:dyDescent="0.3">
      <c r="A57" s="24" t="s">
        <v>1</v>
      </c>
      <c r="B57" s="24"/>
      <c r="C57" s="24" t="s">
        <v>235</v>
      </c>
      <c r="D57" s="24" t="s">
        <v>236</v>
      </c>
      <c r="E57" s="12"/>
      <c r="F57" s="25"/>
      <c r="G57" s="25"/>
    </row>
    <row r="58" spans="1:7" x14ac:dyDescent="0.3">
      <c r="A58" s="12"/>
      <c r="B58" s="12"/>
      <c r="C58" s="14"/>
      <c r="D58" s="14"/>
      <c r="E58" s="14">
        <f t="shared" ref="E58:E97" si="1">SUM(C58:D58)</f>
        <v>0</v>
      </c>
      <c r="F58" s="25"/>
      <c r="G58" s="25"/>
    </row>
    <row r="59" spans="1:7" x14ac:dyDescent="0.3">
      <c r="A59" s="12"/>
      <c r="B59" s="12"/>
      <c r="C59" s="14"/>
      <c r="D59" s="14"/>
      <c r="E59" s="14">
        <f t="shared" si="1"/>
        <v>0</v>
      </c>
      <c r="F59" s="25"/>
      <c r="G59" s="25"/>
    </row>
    <row r="60" spans="1:7" x14ac:dyDescent="0.3">
      <c r="A60" s="12"/>
      <c r="B60" s="12"/>
      <c r="C60" s="14"/>
      <c r="D60" s="14"/>
      <c r="E60" s="14">
        <f t="shared" si="1"/>
        <v>0</v>
      </c>
      <c r="F60" s="25"/>
      <c r="G60" s="25"/>
    </row>
    <row r="61" spans="1:7" x14ac:dyDescent="0.3">
      <c r="A61" s="12"/>
      <c r="B61" s="12"/>
      <c r="C61" s="14"/>
      <c r="D61" s="14"/>
      <c r="E61" s="14">
        <f t="shared" si="1"/>
        <v>0</v>
      </c>
      <c r="F61" s="25"/>
      <c r="G61" s="25"/>
    </row>
    <row r="62" spans="1:7" x14ac:dyDescent="0.3">
      <c r="A62" s="15" t="s">
        <v>211</v>
      </c>
      <c r="B62" s="16" t="s">
        <v>212</v>
      </c>
      <c r="C62" s="17">
        <f>SUM(C58:C61)</f>
        <v>0</v>
      </c>
      <c r="D62" s="17">
        <f>SUM(D58:D61)</f>
        <v>0</v>
      </c>
      <c r="E62" s="17">
        <f t="shared" si="1"/>
        <v>0</v>
      </c>
      <c r="F62" s="25"/>
      <c r="G62" s="25"/>
    </row>
    <row r="63" spans="1:7" x14ac:dyDescent="0.3">
      <c r="A63" s="18"/>
      <c r="B63" s="19"/>
      <c r="C63" s="14"/>
      <c r="D63" s="14"/>
      <c r="E63" s="14">
        <f t="shared" si="1"/>
        <v>0</v>
      </c>
      <c r="F63" s="25"/>
      <c r="G63" s="25"/>
    </row>
    <row r="64" spans="1:7" x14ac:dyDescent="0.3">
      <c r="A64" s="18"/>
      <c r="B64" s="19"/>
      <c r="C64" s="14"/>
      <c r="D64" s="14"/>
      <c r="E64" s="14">
        <f t="shared" si="1"/>
        <v>0</v>
      </c>
      <c r="F64" s="25"/>
      <c r="G64" s="25"/>
    </row>
    <row r="65" spans="1:7" x14ac:dyDescent="0.3">
      <c r="A65" s="18"/>
      <c r="B65" s="19"/>
      <c r="C65" s="14"/>
      <c r="D65" s="14"/>
      <c r="E65" s="14">
        <f t="shared" si="1"/>
        <v>0</v>
      </c>
      <c r="F65" s="25"/>
      <c r="G65" s="25"/>
    </row>
    <row r="66" spans="1:7" x14ac:dyDescent="0.3">
      <c r="A66" s="18"/>
      <c r="B66" s="19"/>
      <c r="C66" s="14"/>
      <c r="D66" s="14"/>
      <c r="E66" s="14">
        <f t="shared" si="1"/>
        <v>0</v>
      </c>
      <c r="F66" s="25"/>
      <c r="G66" s="25"/>
    </row>
    <row r="67" spans="1:7" x14ac:dyDescent="0.3">
      <c r="A67" s="15" t="s">
        <v>213</v>
      </c>
      <c r="B67" s="16" t="s">
        <v>214</v>
      </c>
      <c r="C67" s="17">
        <f>SUM(C63:C66)</f>
        <v>0</v>
      </c>
      <c r="D67" s="17">
        <f>SUM(D63:D66)</f>
        <v>0</v>
      </c>
      <c r="E67" s="17">
        <f t="shared" si="1"/>
        <v>0</v>
      </c>
      <c r="F67" s="25"/>
      <c r="G67" s="25"/>
    </row>
    <row r="68" spans="1:7" x14ac:dyDescent="0.3">
      <c r="A68" s="18" t="s">
        <v>279</v>
      </c>
      <c r="B68" s="19"/>
      <c r="C68" s="14">
        <v>150000</v>
      </c>
      <c r="D68" s="14">
        <f>C68*0.27</f>
        <v>40500</v>
      </c>
      <c r="E68" s="14">
        <f t="shared" si="1"/>
        <v>190500</v>
      </c>
      <c r="F68" s="25"/>
      <c r="G68" s="25"/>
    </row>
    <row r="69" spans="1:7" x14ac:dyDescent="0.3">
      <c r="A69" s="18"/>
      <c r="B69" s="19"/>
      <c r="C69" s="14"/>
      <c r="D69" s="14"/>
      <c r="E69" s="14">
        <f t="shared" si="1"/>
        <v>0</v>
      </c>
      <c r="F69" s="25"/>
      <c r="G69" s="25"/>
    </row>
    <row r="70" spans="1:7" x14ac:dyDescent="0.3">
      <c r="A70" s="18"/>
      <c r="B70" s="19"/>
      <c r="C70" s="14"/>
      <c r="D70" s="14"/>
      <c r="E70" s="14">
        <f t="shared" si="1"/>
        <v>0</v>
      </c>
      <c r="F70" s="25"/>
      <c r="G70" s="25"/>
    </row>
    <row r="71" spans="1:7" x14ac:dyDescent="0.3">
      <c r="A71" s="18"/>
      <c r="B71" s="19"/>
      <c r="C71" s="14"/>
      <c r="D71" s="14"/>
      <c r="E71" s="14">
        <f t="shared" si="1"/>
        <v>0</v>
      </c>
      <c r="F71" s="25"/>
      <c r="G71" s="25"/>
    </row>
    <row r="72" spans="1:7" x14ac:dyDescent="0.3">
      <c r="A72" s="20" t="s">
        <v>215</v>
      </c>
      <c r="B72" s="16" t="s">
        <v>216</v>
      </c>
      <c r="C72" s="17">
        <f>SUM(C68:C71)</f>
        <v>150000</v>
      </c>
      <c r="D72" s="17">
        <f>SUM(D68:D71)</f>
        <v>40500</v>
      </c>
      <c r="E72" s="17">
        <f t="shared" si="1"/>
        <v>190500</v>
      </c>
      <c r="F72" s="25"/>
      <c r="G72" s="25"/>
    </row>
    <row r="73" spans="1:7" x14ac:dyDescent="0.3">
      <c r="A73" s="18" t="s">
        <v>257</v>
      </c>
      <c r="B73" s="19"/>
      <c r="C73" s="14">
        <v>9862731</v>
      </c>
      <c r="D73" s="14">
        <v>2626489</v>
      </c>
      <c r="E73" s="14">
        <f t="shared" si="1"/>
        <v>12489220</v>
      </c>
      <c r="F73" s="25"/>
      <c r="G73" s="25"/>
    </row>
    <row r="74" spans="1:7" s="3" customFormat="1" x14ac:dyDescent="0.3">
      <c r="A74" s="18" t="s">
        <v>278</v>
      </c>
      <c r="B74" s="19"/>
      <c r="C74" s="14">
        <v>314960</v>
      </c>
      <c r="D74" s="14">
        <v>85040</v>
      </c>
      <c r="E74" s="14">
        <f t="shared" si="1"/>
        <v>400000</v>
      </c>
      <c r="F74" s="25"/>
      <c r="G74" s="25"/>
    </row>
    <row r="75" spans="1:7" s="3" customFormat="1" x14ac:dyDescent="0.3">
      <c r="A75" s="18" t="s">
        <v>280</v>
      </c>
      <c r="B75" s="19"/>
      <c r="C75" s="14">
        <v>400000</v>
      </c>
      <c r="D75" s="14">
        <f>C75*0.27</f>
        <v>108000</v>
      </c>
      <c r="E75" s="14">
        <f t="shared" si="1"/>
        <v>508000</v>
      </c>
      <c r="F75" s="25"/>
      <c r="G75" s="25"/>
    </row>
    <row r="76" spans="1:7" x14ac:dyDescent="0.3">
      <c r="A76" s="18"/>
      <c r="B76" s="19"/>
      <c r="C76" s="14"/>
      <c r="D76" s="14"/>
      <c r="E76" s="14">
        <f t="shared" si="1"/>
        <v>0</v>
      </c>
      <c r="F76" s="25"/>
      <c r="G76" s="25"/>
    </row>
    <row r="77" spans="1:7" x14ac:dyDescent="0.3">
      <c r="A77" s="15" t="s">
        <v>75</v>
      </c>
      <c r="B77" s="16" t="s">
        <v>217</v>
      </c>
      <c r="C77" s="17">
        <f>SUM(C73:C76)</f>
        <v>10577691</v>
      </c>
      <c r="D77" s="17">
        <f>SUM(D73:D76)</f>
        <v>2819529</v>
      </c>
      <c r="E77" s="17">
        <f>SUM(C77:D77)</f>
        <v>13397220</v>
      </c>
      <c r="F77" s="25"/>
      <c r="G77" s="25"/>
    </row>
    <row r="78" spans="1:7" x14ac:dyDescent="0.3">
      <c r="A78" s="21" t="s">
        <v>224</v>
      </c>
      <c r="B78" s="22" t="s">
        <v>225</v>
      </c>
      <c r="C78" s="17">
        <f>SUM(C62+C67+C72+C77)</f>
        <v>10727691</v>
      </c>
      <c r="D78" s="17">
        <f>SUM(D62+D67+D72+D77)</f>
        <v>2860029</v>
      </c>
      <c r="E78" s="17">
        <f t="shared" si="1"/>
        <v>13587720</v>
      </c>
      <c r="F78" s="25"/>
      <c r="G78" s="25"/>
    </row>
    <row r="79" spans="1:7" x14ac:dyDescent="0.3">
      <c r="A79" s="18" t="s">
        <v>258</v>
      </c>
      <c r="B79" s="16"/>
      <c r="C79" s="14">
        <v>998041</v>
      </c>
      <c r="D79" s="14">
        <f t="shared" ref="D79" si="2">C79*0.27</f>
        <v>269471.07</v>
      </c>
      <c r="E79" s="14">
        <f t="shared" si="1"/>
        <v>1267512.07</v>
      </c>
      <c r="F79" s="25"/>
      <c r="G79" s="25"/>
    </row>
    <row r="80" spans="1:7" x14ac:dyDescent="0.3">
      <c r="A80" s="18" t="s">
        <v>259</v>
      </c>
      <c r="B80" s="16"/>
      <c r="C80" s="14">
        <v>165355</v>
      </c>
      <c r="D80" s="14">
        <v>44645</v>
      </c>
      <c r="E80" s="14">
        <f t="shared" si="1"/>
        <v>210000</v>
      </c>
      <c r="F80" s="25"/>
      <c r="G80" s="25"/>
    </row>
    <row r="81" spans="1:7" x14ac:dyDescent="0.3">
      <c r="A81" s="18" t="s">
        <v>277</v>
      </c>
      <c r="B81" s="16"/>
      <c r="C81" s="14">
        <v>473000</v>
      </c>
      <c r="D81" s="14">
        <v>127000</v>
      </c>
      <c r="E81" s="14">
        <f t="shared" si="1"/>
        <v>600000</v>
      </c>
      <c r="F81" s="25"/>
      <c r="G81" s="25"/>
    </row>
    <row r="82" spans="1:7" x14ac:dyDescent="0.3">
      <c r="A82" s="18" t="s">
        <v>94</v>
      </c>
      <c r="B82" s="16"/>
      <c r="C82" s="14">
        <v>1000000</v>
      </c>
      <c r="D82" s="14">
        <f>C82*0.27</f>
        <v>270000</v>
      </c>
      <c r="E82" s="14">
        <f t="shared" si="1"/>
        <v>1270000</v>
      </c>
      <c r="F82" s="25"/>
      <c r="G82" s="25"/>
    </row>
    <row r="83" spans="1:7" s="3" customFormat="1" x14ac:dyDescent="0.3">
      <c r="A83" s="18" t="s">
        <v>281</v>
      </c>
      <c r="B83" s="16"/>
      <c r="C83" s="14">
        <v>500000</v>
      </c>
      <c r="D83" s="14">
        <f>C83*0.27</f>
        <v>135000</v>
      </c>
      <c r="E83" s="14">
        <f t="shared" si="1"/>
        <v>635000</v>
      </c>
      <c r="F83" s="25"/>
      <c r="G83" s="25"/>
    </row>
    <row r="84" spans="1:7" s="3" customFormat="1" x14ac:dyDescent="0.3">
      <c r="A84" s="18" t="s">
        <v>282</v>
      </c>
      <c r="B84" s="16"/>
      <c r="C84" s="14">
        <v>1000000</v>
      </c>
      <c r="D84" s="14">
        <f>C84*0.27</f>
        <v>270000</v>
      </c>
      <c r="E84" s="14">
        <f t="shared" si="1"/>
        <v>1270000</v>
      </c>
      <c r="F84" s="25"/>
      <c r="G84" s="25"/>
    </row>
    <row r="85" spans="1:7" x14ac:dyDescent="0.3">
      <c r="A85" s="18"/>
      <c r="B85" s="16"/>
      <c r="C85" s="14"/>
      <c r="D85" s="14"/>
      <c r="E85" s="14">
        <f t="shared" si="1"/>
        <v>0</v>
      </c>
      <c r="F85" s="25"/>
      <c r="G85" s="25"/>
    </row>
    <row r="86" spans="1:7" x14ac:dyDescent="0.3">
      <c r="A86" s="15" t="s">
        <v>73</v>
      </c>
      <c r="B86" s="16" t="s">
        <v>226</v>
      </c>
      <c r="C86" s="17">
        <f>SUM(C79:C85)</f>
        <v>4136396</v>
      </c>
      <c r="D86" s="17">
        <f>SUM(D79:D85)</f>
        <v>1116116.07</v>
      </c>
      <c r="E86" s="14">
        <f>SUM(C86:D86)</f>
        <v>5252512.07</v>
      </c>
      <c r="F86" s="25"/>
      <c r="G86" s="25"/>
    </row>
    <row r="87" spans="1:7" x14ac:dyDescent="0.3">
      <c r="A87" s="18"/>
      <c r="B87" s="19"/>
      <c r="C87" s="14"/>
      <c r="D87" s="14"/>
      <c r="E87" s="14">
        <f t="shared" si="1"/>
        <v>0</v>
      </c>
      <c r="F87" s="25"/>
      <c r="G87" s="25"/>
    </row>
    <row r="88" spans="1:7" x14ac:dyDescent="0.3">
      <c r="A88" s="18"/>
      <c r="B88" s="19"/>
      <c r="C88" s="14"/>
      <c r="D88" s="14"/>
      <c r="E88" s="14">
        <f t="shared" si="1"/>
        <v>0</v>
      </c>
      <c r="F88" s="25"/>
      <c r="G88" s="25"/>
    </row>
    <row r="89" spans="1:7" x14ac:dyDescent="0.3">
      <c r="A89" s="18"/>
      <c r="B89" s="19"/>
      <c r="C89" s="14"/>
      <c r="D89" s="14"/>
      <c r="E89" s="14">
        <f t="shared" si="1"/>
        <v>0</v>
      </c>
      <c r="F89" s="25"/>
      <c r="G89" s="25"/>
    </row>
    <row r="90" spans="1:7" x14ac:dyDescent="0.3">
      <c r="A90" s="18"/>
      <c r="B90" s="19"/>
      <c r="C90" s="14"/>
      <c r="D90" s="14"/>
      <c r="E90" s="14">
        <f t="shared" si="1"/>
        <v>0</v>
      </c>
      <c r="F90" s="25"/>
      <c r="G90" s="25"/>
    </row>
    <row r="91" spans="1:7" x14ac:dyDescent="0.3">
      <c r="A91" s="15" t="s">
        <v>227</v>
      </c>
      <c r="B91" s="16" t="s">
        <v>228</v>
      </c>
      <c r="C91" s="17">
        <v>0</v>
      </c>
      <c r="D91" s="17">
        <v>0</v>
      </c>
      <c r="E91" s="17">
        <f t="shared" si="1"/>
        <v>0</v>
      </c>
      <c r="F91" s="25"/>
      <c r="G91" s="25"/>
    </row>
    <row r="92" spans="1:7" x14ac:dyDescent="0.3">
      <c r="A92" s="18"/>
      <c r="B92" s="19"/>
      <c r="C92" s="14"/>
      <c r="D92" s="14"/>
      <c r="E92" s="14">
        <f t="shared" si="1"/>
        <v>0</v>
      </c>
      <c r="F92" s="25"/>
      <c r="G92" s="25"/>
    </row>
    <row r="93" spans="1:7" x14ac:dyDescent="0.3">
      <c r="A93" s="18"/>
      <c r="B93" s="19"/>
      <c r="C93" s="14"/>
      <c r="D93" s="14"/>
      <c r="E93" s="14">
        <f t="shared" si="1"/>
        <v>0</v>
      </c>
      <c r="F93" s="25"/>
      <c r="G93" s="25"/>
    </row>
    <row r="94" spans="1:7" x14ac:dyDescent="0.3">
      <c r="A94" s="18"/>
      <c r="B94" s="19"/>
      <c r="C94" s="14"/>
      <c r="D94" s="14"/>
      <c r="E94" s="14">
        <f t="shared" si="1"/>
        <v>0</v>
      </c>
      <c r="F94" s="25"/>
      <c r="G94" s="25"/>
    </row>
    <row r="95" spans="1:7" x14ac:dyDescent="0.3">
      <c r="A95" s="18"/>
      <c r="B95" s="19"/>
      <c r="C95" s="14"/>
      <c r="D95" s="14"/>
      <c r="E95" s="14">
        <f t="shared" si="1"/>
        <v>0</v>
      </c>
      <c r="F95" s="25"/>
      <c r="G95" s="25"/>
    </row>
    <row r="96" spans="1:7" x14ac:dyDescent="0.3">
      <c r="A96" s="15" t="s">
        <v>229</v>
      </c>
      <c r="B96" s="16" t="s">
        <v>230</v>
      </c>
      <c r="C96" s="17"/>
      <c r="D96" s="17"/>
      <c r="E96" s="17">
        <f t="shared" si="1"/>
        <v>0</v>
      </c>
      <c r="F96" s="25"/>
      <c r="G96" s="25"/>
    </row>
    <row r="97" spans="1:7" x14ac:dyDescent="0.3">
      <c r="A97" s="21" t="s">
        <v>233</v>
      </c>
      <c r="B97" s="22" t="s">
        <v>234</v>
      </c>
      <c r="C97" s="17">
        <f>SUM(C86+C91+C96)</f>
        <v>4136396</v>
      </c>
      <c r="D97" s="17">
        <f>SUM(D86+D91+D96)</f>
        <v>1116116.07</v>
      </c>
      <c r="E97" s="17">
        <f t="shared" si="1"/>
        <v>5252512.07</v>
      </c>
      <c r="F97" s="25"/>
      <c r="G97" s="25"/>
    </row>
    <row r="98" spans="1:7" x14ac:dyDescent="0.3">
      <c r="A98" s="25"/>
      <c r="B98" s="25"/>
      <c r="C98" s="25"/>
      <c r="D98" s="25"/>
      <c r="E98" s="25"/>
      <c r="F98" s="25"/>
      <c r="G98" s="25"/>
    </row>
    <row r="99" spans="1:7" x14ac:dyDescent="0.3">
      <c r="A99" s="25"/>
      <c r="B99" s="25"/>
      <c r="C99" s="25"/>
      <c r="D99" s="25"/>
      <c r="E99" s="25"/>
      <c r="F99" s="25"/>
      <c r="G99" s="25"/>
    </row>
    <row r="100" spans="1:7" x14ac:dyDescent="0.3">
      <c r="A100" s="25"/>
      <c r="B100" s="25"/>
      <c r="C100" s="25"/>
      <c r="D100" s="25"/>
      <c r="E100" s="25"/>
      <c r="F100" s="25"/>
      <c r="G100" s="25"/>
    </row>
    <row r="101" spans="1:7" x14ac:dyDescent="0.3">
      <c r="A101" s="25"/>
      <c r="B101" s="25"/>
      <c r="C101" s="25"/>
      <c r="D101" s="25"/>
      <c r="E101" s="25"/>
      <c r="F101" s="25"/>
      <c r="G101" s="25"/>
    </row>
    <row r="102" spans="1:7" x14ac:dyDescent="0.3">
      <c r="A102" s="25"/>
      <c r="B102" s="25"/>
      <c r="C102" s="25"/>
      <c r="D102" s="25"/>
      <c r="E102" s="25"/>
      <c r="F102" s="25"/>
      <c r="G102" s="25"/>
    </row>
    <row r="103" spans="1:7" x14ac:dyDescent="0.3">
      <c r="A103" s="25"/>
      <c r="B103" s="25"/>
      <c r="C103" s="25"/>
      <c r="D103" s="25"/>
      <c r="E103" s="25"/>
      <c r="F103" s="25"/>
      <c r="G103" s="25"/>
    </row>
  </sheetData>
  <mergeCells count="2">
    <mergeCell ref="A1:E1"/>
    <mergeCell ref="A2:E2"/>
  </mergeCells>
  <pageMargins left="0.70833333333333304" right="0.70833333333333304" top="0.74791666666666701" bottom="0.74791666666666701" header="0.51180555555555496" footer="0.51180555555555496"/>
  <pageSetup paperSize="9" scale="58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I5" sqref="I5"/>
    </sheetView>
  </sheetViews>
  <sheetFormatPr defaultRowHeight="14.4" x14ac:dyDescent="0.3"/>
  <cols>
    <col min="2" max="2" width="15.33203125" bestFit="1" customWidth="1"/>
  </cols>
  <sheetData>
    <row r="1" spans="1:2" x14ac:dyDescent="0.3">
      <c r="A1" t="s">
        <v>301</v>
      </c>
      <c r="B1" s="29">
        <f>SUMIF(indoklás!$K$81:$K$607,Munka2!$A1,indoklás!$H$81:$I$607)</f>
        <v>10000</v>
      </c>
    </row>
    <row r="2" spans="1:2" x14ac:dyDescent="0.3">
      <c r="A2" t="s">
        <v>292</v>
      </c>
      <c r="B2" s="29">
        <f>SUMIF(indoklás!$K$81:$K$607,Munka2!$A2,indoklás!$H$81:$I$607)</f>
        <v>3120556</v>
      </c>
    </row>
    <row r="3" spans="1:2" x14ac:dyDescent="0.3">
      <c r="A3" t="s">
        <v>300</v>
      </c>
      <c r="B3" s="29">
        <f>SUMIF(indoklás!$K$81:$K$607,Munka2!$A3,indoklás!$H$81:$I$607)</f>
        <v>344000</v>
      </c>
    </row>
    <row r="4" spans="1:2" x14ac:dyDescent="0.3">
      <c r="A4" t="s">
        <v>302</v>
      </c>
      <c r="B4" s="29">
        <f>SUMIF(indoklás!$K$81:$K$607,Munka2!$A4,indoklás!$H$81:$I$607)</f>
        <v>40000</v>
      </c>
    </row>
    <row r="5" spans="1:2" x14ac:dyDescent="0.3">
      <c r="A5" t="s">
        <v>303</v>
      </c>
      <c r="B5" s="29">
        <f>SUMIF(indoklás!$K$81:$K$607,Munka2!$A5,indoklás!$H$81:$I$607)</f>
        <v>1060000</v>
      </c>
    </row>
    <row r="6" spans="1:2" x14ac:dyDescent="0.3">
      <c r="A6" t="s">
        <v>305</v>
      </c>
      <c r="B6" s="29">
        <f>SUMIF(indoklás!$K$81:$K$607,Munka2!$A6,indoklás!$H$81:$I$607)</f>
        <v>452409</v>
      </c>
    </row>
    <row r="7" spans="1:2" s="3" customFormat="1" x14ac:dyDescent="0.3">
      <c r="A7" s="3" t="s">
        <v>293</v>
      </c>
      <c r="B7" s="29">
        <f>SUMIF(indoklás!$K$81:$K$607,Munka2!$A7,indoklás!$H$81:$I$607)</f>
        <v>786000</v>
      </c>
    </row>
    <row r="8" spans="1:2" x14ac:dyDescent="0.3">
      <c r="A8" t="s">
        <v>294</v>
      </c>
      <c r="B8" s="29">
        <f>SUMIF(indoklás!$K$81:$K$607,Munka2!$A8,indoklás!$H$81:$I$607)</f>
        <v>1500000</v>
      </c>
    </row>
    <row r="9" spans="1:2" x14ac:dyDescent="0.3">
      <c r="A9" t="s">
        <v>299</v>
      </c>
      <c r="B9" s="29">
        <f>SUMIF(indoklás!$K$81:$K$607,Munka2!$A9,indoklás!$H$81:$I$607)</f>
        <v>4310640</v>
      </c>
    </row>
    <row r="10" spans="1:2" x14ac:dyDescent="0.3">
      <c r="A10" t="s">
        <v>295</v>
      </c>
      <c r="B10" s="29">
        <f>SUMIF(indoklás!$K$81:$K$607,Munka2!$A10,indoklás!$H$81:$I$607)</f>
        <v>2407500</v>
      </c>
    </row>
    <row r="11" spans="1:2" x14ac:dyDescent="0.3">
      <c r="A11" t="s">
        <v>304</v>
      </c>
      <c r="B11" s="29">
        <f>SUMIF(indoklás!$K$81:$K$607,Munka2!$A11,indoklás!$H$81:$I$607)</f>
        <v>538800</v>
      </c>
    </row>
    <row r="12" spans="1:2" x14ac:dyDescent="0.3">
      <c r="A12" t="s">
        <v>298</v>
      </c>
      <c r="B12" s="29">
        <f>SUMIF(indoklás!$K$81:$K$607,Munka2!$A12,indoklás!$H$81:$I$607)</f>
        <v>715858</v>
      </c>
    </row>
    <row r="13" spans="1:2" x14ac:dyDescent="0.3">
      <c r="A13" t="s">
        <v>296</v>
      </c>
      <c r="B13" s="29">
        <f>SUMIF(indoklás!$K$81:$K$607,Munka2!$A13,indoklás!$H$81:$I$607)</f>
        <v>2563433</v>
      </c>
    </row>
    <row r="14" spans="1:2" x14ac:dyDescent="0.3">
      <c r="A14" t="s">
        <v>297</v>
      </c>
      <c r="B14" s="29">
        <f>SUMIF(indoklás!$K$81:$K$607,Munka2!$A14,indoklás!$H$81:$I$607)</f>
        <v>1267000</v>
      </c>
    </row>
    <row r="15" spans="1:2" x14ac:dyDescent="0.3">
      <c r="B15">
        <f>SUM(B1:B14)</f>
        <v>19116196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indoklás</vt:lpstr>
      <vt:lpstr>beruházások felújítások</vt:lpstr>
      <vt:lpstr>Munka2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Zalaapáti</dc:creator>
  <dc:description/>
  <cp:lastModifiedBy>tbrpl873</cp:lastModifiedBy>
  <cp:revision>2</cp:revision>
  <cp:lastPrinted>2020-02-26T07:34:31Z</cp:lastPrinted>
  <dcterms:created xsi:type="dcterms:W3CDTF">2009-02-05T07:36:46Z</dcterms:created>
  <dcterms:modified xsi:type="dcterms:W3CDTF">2020-02-26T07:34:34Z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