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727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10.sz.mell" sheetId="89" r:id="rId27"/>
    <sheet name="1. sz tájékoztató t." sheetId="128" r:id="rId28"/>
    <sheet name="2. sz tájékoztató t" sheetId="66" r:id="rId29"/>
    <sheet name="3. sz tájékoztató t." sheetId="88" r:id="rId30"/>
    <sheet name="5.sz tájékoztató t." sheetId="2" r:id="rId31"/>
    <sheet name="6.sz tájékoztató t." sheetId="70" r:id="rId32"/>
    <sheet name="Munka1" sheetId="94" r:id="rId33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</definedNames>
  <calcPr calcId="125725"/>
</workbook>
</file>

<file path=xl/calcChain.xml><?xml version="1.0" encoding="utf-8"?>
<calcChain xmlns="http://schemas.openxmlformats.org/spreadsheetml/2006/main">
  <c r="C22" i="2"/>
  <c r="C27" s="1"/>
  <c r="C28" s="1"/>
  <c r="D111" i="71"/>
  <c r="C111"/>
  <c r="B111"/>
  <c r="E110"/>
  <c r="E109"/>
  <c r="E108"/>
  <c r="E107"/>
  <c r="E106"/>
  <c r="E105"/>
  <c r="E104"/>
  <c r="E111" s="1"/>
  <c r="D103"/>
  <c r="C103"/>
  <c r="B103"/>
  <c r="D101"/>
  <c r="C101"/>
  <c r="B101"/>
  <c r="E100"/>
  <c r="E99"/>
  <c r="E98"/>
  <c r="E97"/>
  <c r="E96"/>
  <c r="E95"/>
  <c r="E94"/>
  <c r="E101" s="1"/>
  <c r="A113"/>
  <c r="D118"/>
  <c r="D89"/>
  <c r="C89"/>
  <c r="B89"/>
  <c r="E88"/>
  <c r="E87"/>
  <c r="E86"/>
  <c r="E85"/>
  <c r="E84"/>
  <c r="E83"/>
  <c r="E82"/>
  <c r="E89"/>
  <c r="D79"/>
  <c r="C79"/>
  <c r="B79"/>
  <c r="E78"/>
  <c r="E77"/>
  <c r="E76"/>
  <c r="E75"/>
  <c r="E74"/>
  <c r="E73"/>
  <c r="E72"/>
  <c r="E79" s="1"/>
  <c r="D81"/>
  <c r="C81"/>
  <c r="D67"/>
  <c r="C67"/>
  <c r="B67"/>
  <c r="E66"/>
  <c r="E65"/>
  <c r="E64"/>
  <c r="E63"/>
  <c r="E62"/>
  <c r="E61"/>
  <c r="E60"/>
  <c r="E67"/>
  <c r="D57"/>
  <c r="C57"/>
  <c r="B57"/>
  <c r="B81"/>
  <c r="E56"/>
  <c r="E55"/>
  <c r="E54"/>
  <c r="E53"/>
  <c r="E52"/>
  <c r="E51"/>
  <c r="E50"/>
  <c r="E57"/>
  <c r="D59"/>
  <c r="C59"/>
  <c r="B21" i="63"/>
  <c r="F8"/>
  <c r="C140" i="3"/>
  <c r="C3" i="1"/>
  <c r="C4" i="73" s="1"/>
  <c r="C93" i="128"/>
  <c r="C5"/>
  <c r="D5"/>
  <c r="E5"/>
  <c r="C12"/>
  <c r="D12"/>
  <c r="D62" s="1"/>
  <c r="D87" s="1"/>
  <c r="E12"/>
  <c r="C19"/>
  <c r="D19"/>
  <c r="E19"/>
  <c r="C26"/>
  <c r="D26"/>
  <c r="E26"/>
  <c r="C34"/>
  <c r="D34"/>
  <c r="E34"/>
  <c r="C46"/>
  <c r="D46"/>
  <c r="E46"/>
  <c r="C52"/>
  <c r="D52"/>
  <c r="E52"/>
  <c r="C57"/>
  <c r="D57"/>
  <c r="E57"/>
  <c r="C62"/>
  <c r="C87" s="1"/>
  <c r="E62"/>
  <c r="E87" s="1"/>
  <c r="C63"/>
  <c r="D63"/>
  <c r="D86" s="1"/>
  <c r="E63"/>
  <c r="C67"/>
  <c r="D67"/>
  <c r="E67"/>
  <c r="C72"/>
  <c r="D72"/>
  <c r="E72"/>
  <c r="C75"/>
  <c r="D75"/>
  <c r="E75"/>
  <c r="C79"/>
  <c r="D79"/>
  <c r="E79"/>
  <c r="C86"/>
  <c r="E86"/>
  <c r="C91"/>
  <c r="D91"/>
  <c r="E91"/>
  <c r="D93"/>
  <c r="E93"/>
  <c r="E128" s="1"/>
  <c r="E154" s="1"/>
  <c r="C114"/>
  <c r="C128"/>
  <c r="C154" s="1"/>
  <c r="D114"/>
  <c r="E114"/>
  <c r="D128"/>
  <c r="D154" s="1"/>
  <c r="C129"/>
  <c r="D129"/>
  <c r="E129"/>
  <c r="C133"/>
  <c r="D133"/>
  <c r="D153" s="1"/>
  <c r="E133"/>
  <c r="C140"/>
  <c r="D140"/>
  <c r="E140"/>
  <c r="C145"/>
  <c r="D145"/>
  <c r="E145"/>
  <c r="C153"/>
  <c r="E153"/>
  <c r="C93" i="119"/>
  <c r="C114"/>
  <c r="C128" s="1"/>
  <c r="C155" s="1"/>
  <c r="C129"/>
  <c r="C133"/>
  <c r="C140"/>
  <c r="C146"/>
  <c r="C154"/>
  <c r="C8"/>
  <c r="C15"/>
  <c r="C22"/>
  <c r="C29"/>
  <c r="C37"/>
  <c r="C49"/>
  <c r="C55"/>
  <c r="C60"/>
  <c r="C65"/>
  <c r="C90" s="1"/>
  <c r="C66"/>
  <c r="C70"/>
  <c r="C75"/>
  <c r="C78"/>
  <c r="C82"/>
  <c r="C89"/>
  <c r="C115" i="116"/>
  <c r="C97"/>
  <c r="C93" s="1"/>
  <c r="C128" s="1"/>
  <c r="C73"/>
  <c r="I11" i="66"/>
  <c r="H9"/>
  <c r="G9"/>
  <c r="F9"/>
  <c r="E9"/>
  <c r="D9"/>
  <c r="A1" i="78"/>
  <c r="C29" i="3"/>
  <c r="C26" i="2"/>
  <c r="C13"/>
  <c r="C30"/>
  <c r="C29" i="121"/>
  <c r="C29" i="120"/>
  <c r="C26" i="118"/>
  <c r="C26" i="117"/>
  <c r="C26" i="116"/>
  <c r="C26" i="1"/>
  <c r="F3" i="64"/>
  <c r="E3" i="63"/>
  <c r="E3" i="64" s="1"/>
  <c r="C18" i="73"/>
  <c r="C146" i="121"/>
  <c r="C140"/>
  <c r="C146" i="120"/>
  <c r="C140"/>
  <c r="C51" i="127"/>
  <c r="C45"/>
  <c r="C57"/>
  <c r="C51" i="126"/>
  <c r="C45"/>
  <c r="C57" s="1"/>
  <c r="C51" i="125"/>
  <c r="C45"/>
  <c r="C57"/>
  <c r="C51" i="105"/>
  <c r="C45"/>
  <c r="C57" s="1"/>
  <c r="C52" i="124"/>
  <c r="C46"/>
  <c r="C58" s="1"/>
  <c r="C52" i="123"/>
  <c r="C46"/>
  <c r="C58"/>
  <c r="C52" i="122"/>
  <c r="C46"/>
  <c r="C58" s="1"/>
  <c r="C37" i="127"/>
  <c r="C30"/>
  <c r="C26"/>
  <c r="C20"/>
  <c r="C8"/>
  <c r="C36"/>
  <c r="C41" s="1"/>
  <c r="C37" i="126"/>
  <c r="C30"/>
  <c r="C26"/>
  <c r="C20"/>
  <c r="C8"/>
  <c r="C36" s="1"/>
  <c r="C41" s="1"/>
  <c r="C37" i="125"/>
  <c r="C30"/>
  <c r="C26"/>
  <c r="C20"/>
  <c r="C8"/>
  <c r="C36"/>
  <c r="C41" s="1"/>
  <c r="C38" i="124"/>
  <c r="C31"/>
  <c r="C26"/>
  <c r="C20"/>
  <c r="C8"/>
  <c r="C37"/>
  <c r="C42" s="1"/>
  <c r="C38" i="123"/>
  <c r="C31"/>
  <c r="C26"/>
  <c r="C20"/>
  <c r="C8"/>
  <c r="C37" s="1"/>
  <c r="C42" s="1"/>
  <c r="C38" i="122"/>
  <c r="C31"/>
  <c r="C26"/>
  <c r="C20"/>
  <c r="C8"/>
  <c r="C37"/>
  <c r="C42" s="1"/>
  <c r="C133" i="121"/>
  <c r="C129"/>
  <c r="C154"/>
  <c r="C114"/>
  <c r="C93"/>
  <c r="C128" s="1"/>
  <c r="C155" s="1"/>
  <c r="C82"/>
  <c r="C78"/>
  <c r="C75"/>
  <c r="C70"/>
  <c r="C66"/>
  <c r="C89"/>
  <c r="C60"/>
  <c r="C55"/>
  <c r="C49"/>
  <c r="C37"/>
  <c r="C22"/>
  <c r="C15"/>
  <c r="C8"/>
  <c r="C65"/>
  <c r="C133" i="120"/>
  <c r="C129"/>
  <c r="C154" s="1"/>
  <c r="C114"/>
  <c r="C93"/>
  <c r="C128"/>
  <c r="C82"/>
  <c r="C78"/>
  <c r="C75"/>
  <c r="C70"/>
  <c r="C66"/>
  <c r="C89" s="1"/>
  <c r="C60"/>
  <c r="C55"/>
  <c r="C49"/>
  <c r="C37"/>
  <c r="C22"/>
  <c r="C15"/>
  <c r="C8"/>
  <c r="C65" s="1"/>
  <c r="C145" i="118"/>
  <c r="C140"/>
  <c r="C133"/>
  <c r="C129"/>
  <c r="C153"/>
  <c r="C114"/>
  <c r="C93"/>
  <c r="C128" s="1"/>
  <c r="C154" s="1"/>
  <c r="C79"/>
  <c r="C75"/>
  <c r="C72"/>
  <c r="C67"/>
  <c r="C63"/>
  <c r="C86" s="1"/>
  <c r="C159" s="1"/>
  <c r="C57"/>
  <c r="C52"/>
  <c r="C46"/>
  <c r="C34"/>
  <c r="C19"/>
  <c r="C12"/>
  <c r="C5"/>
  <c r="C62" s="1"/>
  <c r="C3"/>
  <c r="C91" s="1"/>
  <c r="C145" i="117"/>
  <c r="C140"/>
  <c r="C133"/>
  <c r="C129"/>
  <c r="C153" s="1"/>
  <c r="C114"/>
  <c r="C93"/>
  <c r="C128"/>
  <c r="C154" s="1"/>
  <c r="C79"/>
  <c r="C75"/>
  <c r="C72"/>
  <c r="C67"/>
  <c r="C63"/>
  <c r="C86" s="1"/>
  <c r="C57"/>
  <c r="C52"/>
  <c r="C46"/>
  <c r="C34"/>
  <c r="C19"/>
  <c r="C12"/>
  <c r="C5"/>
  <c r="C62"/>
  <c r="C158" s="1"/>
  <c r="C3"/>
  <c r="C91" s="1"/>
  <c r="C3" i="116"/>
  <c r="C91" s="1"/>
  <c r="C145"/>
  <c r="C140"/>
  <c r="C133"/>
  <c r="C129"/>
  <c r="C153" s="1"/>
  <c r="C114"/>
  <c r="C79"/>
  <c r="C75"/>
  <c r="C72"/>
  <c r="C67"/>
  <c r="C63"/>
  <c r="C86" s="1"/>
  <c r="C159" s="1"/>
  <c r="C57"/>
  <c r="C52"/>
  <c r="C46"/>
  <c r="C34"/>
  <c r="C19"/>
  <c r="C12"/>
  <c r="C5"/>
  <c r="C62"/>
  <c r="C87" s="1"/>
  <c r="C26" i="79"/>
  <c r="C146" i="3"/>
  <c r="C133"/>
  <c r="C93"/>
  <c r="E29" i="73"/>
  <c r="C145" i="1"/>
  <c r="C133"/>
  <c r="C93"/>
  <c r="C128" s="1"/>
  <c r="A1" i="70"/>
  <c r="A1" i="2"/>
  <c r="H4" i="66"/>
  <c r="G4"/>
  <c r="F4"/>
  <c r="E4"/>
  <c r="D3"/>
  <c r="A20" i="89"/>
  <c r="D4" i="71"/>
  <c r="D14" s="1"/>
  <c r="D27" s="1"/>
  <c r="D37" s="1"/>
  <c r="C4"/>
  <c r="C14" s="1"/>
  <c r="C27" s="1"/>
  <c r="C37" s="1"/>
  <c r="B4"/>
  <c r="B14" s="1"/>
  <c r="B27" s="1"/>
  <c r="B37" s="1"/>
  <c r="F3" i="63"/>
  <c r="D3"/>
  <c r="D3" i="64" s="1"/>
  <c r="C4" i="62"/>
  <c r="D4" s="1"/>
  <c r="E4" s="1"/>
  <c r="A12" i="75"/>
  <c r="A11" i="76"/>
  <c r="A4"/>
  <c r="C37" i="105"/>
  <c r="C30"/>
  <c r="C26"/>
  <c r="C20"/>
  <c r="C8"/>
  <c r="C36" s="1"/>
  <c r="C41" s="1"/>
  <c r="H17" i="66"/>
  <c r="G17"/>
  <c r="F17"/>
  <c r="E17"/>
  <c r="I17" s="1"/>
  <c r="D17"/>
  <c r="H15"/>
  <c r="G15"/>
  <c r="F15"/>
  <c r="E15"/>
  <c r="D15"/>
  <c r="I15" s="1"/>
  <c r="H13"/>
  <c r="G13"/>
  <c r="F13"/>
  <c r="E13"/>
  <c r="I13" s="1"/>
  <c r="D13"/>
  <c r="I9"/>
  <c r="H6"/>
  <c r="H19"/>
  <c r="G6"/>
  <c r="G19"/>
  <c r="F6"/>
  <c r="F19"/>
  <c r="E6"/>
  <c r="E19"/>
  <c r="D6"/>
  <c r="D19"/>
  <c r="D30" i="88"/>
  <c r="C30"/>
  <c r="C52" i="79"/>
  <c r="C38"/>
  <c r="C31"/>
  <c r="C20"/>
  <c r="C129" i="3"/>
  <c r="C154"/>
  <c r="C114"/>
  <c r="C82"/>
  <c r="C78"/>
  <c r="C75"/>
  <c r="C70"/>
  <c r="C66"/>
  <c r="C60"/>
  <c r="C55"/>
  <c r="C49"/>
  <c r="C37"/>
  <c r="C22"/>
  <c r="C15"/>
  <c r="C8"/>
  <c r="E17" i="61"/>
  <c r="E32" s="1"/>
  <c r="C17"/>
  <c r="C32"/>
  <c r="C140" i="1"/>
  <c r="C129"/>
  <c r="C153" s="1"/>
  <c r="B14" i="76" s="1"/>
  <c r="E14" s="1"/>
  <c r="C114" i="1"/>
  <c r="C79"/>
  <c r="C75"/>
  <c r="C72"/>
  <c r="C67"/>
  <c r="C63"/>
  <c r="C86" s="1"/>
  <c r="C57"/>
  <c r="C52"/>
  <c r="C46"/>
  <c r="C34"/>
  <c r="C19"/>
  <c r="C12"/>
  <c r="C5"/>
  <c r="E30" i="61"/>
  <c r="D14" i="76"/>
  <c r="C18" i="61"/>
  <c r="E18" i="73"/>
  <c r="E30" s="1"/>
  <c r="C19"/>
  <c r="C24" i="61"/>
  <c r="C30" s="1"/>
  <c r="C24" i="73"/>
  <c r="C29" s="1"/>
  <c r="C46" i="79"/>
  <c r="C58" s="1"/>
  <c r="C8"/>
  <c r="C37" s="1"/>
  <c r="C42" s="1"/>
  <c r="E16" i="89"/>
  <c r="F16"/>
  <c r="D16"/>
  <c r="C16"/>
  <c r="G16" s="1"/>
  <c r="G15"/>
  <c r="G14"/>
  <c r="G13"/>
  <c r="G12"/>
  <c r="G11"/>
  <c r="G10"/>
  <c r="C8" i="78"/>
  <c r="C11" i="77"/>
  <c r="C11" i="62"/>
  <c r="D11"/>
  <c r="E11"/>
  <c r="F8"/>
  <c r="F9"/>
  <c r="F10"/>
  <c r="F7"/>
  <c r="F11" s="1"/>
  <c r="F6"/>
  <c r="I18" i="66"/>
  <c r="B35" i="71"/>
  <c r="B59"/>
  <c r="E28"/>
  <c r="E30"/>
  <c r="E31"/>
  <c r="E32"/>
  <c r="E33"/>
  <c r="E35" s="1"/>
  <c r="E34"/>
  <c r="D35"/>
  <c r="C35"/>
  <c r="E5"/>
  <c r="E12" s="1"/>
  <c r="E7"/>
  <c r="E8"/>
  <c r="E9"/>
  <c r="E10"/>
  <c r="E11"/>
  <c r="D12"/>
  <c r="C12"/>
  <c r="B12"/>
  <c r="E6"/>
  <c r="E15"/>
  <c r="E16"/>
  <c r="E17"/>
  <c r="E18"/>
  <c r="E19"/>
  <c r="E22" s="1"/>
  <c r="E20"/>
  <c r="E21"/>
  <c r="B22"/>
  <c r="C22"/>
  <c r="D22"/>
  <c r="E29"/>
  <c r="E38"/>
  <c r="E39"/>
  <c r="E40"/>
  <c r="E41"/>
  <c r="E42"/>
  <c r="E45" s="1"/>
  <c r="E43"/>
  <c r="E44"/>
  <c r="B45"/>
  <c r="C45"/>
  <c r="D45"/>
  <c r="D20" i="70"/>
  <c r="I7" i="66"/>
  <c r="I8"/>
  <c r="I10"/>
  <c r="I12"/>
  <c r="I14"/>
  <c r="I16"/>
  <c r="F5" i="64"/>
  <c r="F24" s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F5" i="63"/>
  <c r="F6"/>
  <c r="F7"/>
  <c r="F9"/>
  <c r="F10"/>
  <c r="F11"/>
  <c r="F12"/>
  <c r="F13"/>
  <c r="F14"/>
  <c r="F15"/>
  <c r="F16"/>
  <c r="F17"/>
  <c r="F18"/>
  <c r="F19"/>
  <c r="F20"/>
  <c r="F21"/>
  <c r="D21"/>
  <c r="E21"/>
  <c r="C3" i="77"/>
  <c r="C89" i="3"/>
  <c r="C128"/>
  <c r="C155" s="1"/>
  <c r="C65"/>
  <c r="C90" s="1"/>
  <c r="C31" i="73"/>
  <c r="I6" i="66"/>
  <c r="C90" i="121"/>
  <c r="D6" i="76"/>
  <c r="D13"/>
  <c r="C62" i="1"/>
  <c r="B6" i="76" s="1"/>
  <c r="E6" s="1"/>
  <c r="C32" i="73" l="1"/>
  <c r="E32"/>
  <c r="D7" i="76"/>
  <c r="C30" i="73"/>
  <c r="D8" i="76" s="1"/>
  <c r="B7"/>
  <c r="E7" s="1"/>
  <c r="C159" i="1"/>
  <c r="C87" i="118"/>
  <c r="C158"/>
  <c r="E4" i="61"/>
  <c r="C4"/>
  <c r="E4" i="73"/>
  <c r="C33" i="61"/>
  <c r="C31"/>
  <c r="E33"/>
  <c r="C154" i="1"/>
  <c r="B15" i="76" s="1"/>
  <c r="B13"/>
  <c r="E13" s="1"/>
  <c r="C159" i="117"/>
  <c r="C87"/>
  <c r="C154" i="116"/>
  <c r="C158"/>
  <c r="I19" i="66"/>
  <c r="D15" i="76"/>
  <c r="E15" s="1"/>
  <c r="C90" i="120"/>
  <c r="C155"/>
  <c r="E31" i="61"/>
  <c r="C87" i="1"/>
  <c r="B8" i="76" s="1"/>
  <c r="E8" s="1"/>
  <c r="C158" i="1"/>
  <c r="E31" i="73"/>
  <c r="C91" i="1"/>
</calcChain>
</file>

<file path=xl/sharedStrings.xml><?xml version="1.0" encoding="utf-8"?>
<sst xmlns="http://schemas.openxmlformats.org/spreadsheetml/2006/main" count="4280" uniqueCount="629">
  <si>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</si>
  <si>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</si>
  <si>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</si>
  <si>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</si>
  <si>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</si>
  <si>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</si>
  <si>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</si>
  <si>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</si>
  <si>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</si>
  <si>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</si>
  <si>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</si>
  <si>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</si>
  <si>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</si>
  <si>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</si>
  <si>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</si>
  <si>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</si>
  <si>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</si>
  <si>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</si>
  <si>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</si>
  <si>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</si>
  <si>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</si>
  <si>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</si>
  <si>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</si>
  <si>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</si>
  <si>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</si>
  <si>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</si>
  <si>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</si>
  <si>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</si>
  <si>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</si>
  <si>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</si>
  <si>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</si>
  <si>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</si>
  <si>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</si>
  <si>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</si>
  <si>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</si>
  <si>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</si>
  <si>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</si>
  <si>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</si>
  <si>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</si>
  <si>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</si>
  <si>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</si>
  <si>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</si>
  <si>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</si>
  <si>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</si>
  <si>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</si>
  <si>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</si>
  <si>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</si>
  <si>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</si>
  <si>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</si>
  <si>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</si>
  <si>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</si>
  <si>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</si>
  <si>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</si>
  <si>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Ezer forintban !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</si>
  <si>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</si>
  <si>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</si>
  <si>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</si>
  <si>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</si>
  <si>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</si>
  <si>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</si>
  <si>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</si>
  <si>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</si>
  <si>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</si>
  <si>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</si>
  <si>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</si>
  <si>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</si>
  <si>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</si>
  <si>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</si>
  <si>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</si>
  <si>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</si>
  <si>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</si>
  <si>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</si>
  <si>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</si>
  <si>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</si>
  <si>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</si>
  <si>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</si>
  <si>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</si>
  <si>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</si>
  <si>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</si>
  <si>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</si>
  <si>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</si>
  <si>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</si>
  <si>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</si>
  <si>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</si>
  <si>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</si>
  <si>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</si>
  <si>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</si>
  <si>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</si>
  <si>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</si>
  <si>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</si>
  <si>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</si>
  <si>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</si>
  <si>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</si>
  <si>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</si>
  <si>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</si>
  <si>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</si>
  <si>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</si>
  <si>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</si>
  <si>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</si>
  <si>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</si>
  <si>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</si>
  <si>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</si>
  <si>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</si>
  <si>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</si>
  <si>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</si>
  <si>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</si>
  <si>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</si>
  <si>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</si>
  <si>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</si>
  <si>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</si>
  <si>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</si>
  <si>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</si>
  <si>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</si>
  <si>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</si>
  <si>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</si>
  <si>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</si>
  <si>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</si>
  <si>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</si>
  <si>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</si>
  <si>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</si>
  <si>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</si>
  <si>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</si>
  <si>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</si>
  <si>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</si>
  <si>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</si>
  <si>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</si>
  <si>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</si>
  <si>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</si>
  <si>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</si>
  <si>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</si>
  <si>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</si>
  <si>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</si>
  <si>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</si>
  <si>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</si>
  <si>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</si>
  <si>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</si>
  <si>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</si>
  <si>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</si>
  <si>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</si>
  <si>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</si>
  <si>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</si>
  <si>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</si>
  <si>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</si>
  <si>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</si>
  <si>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</si>
  <si>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</si>
  <si>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</si>
  <si>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</si>
  <si>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</si>
  <si>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</si>
  <si>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</si>
  <si>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</si>
  <si>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</si>
  <si>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</si>
  <si>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</si>
  <si>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</si>
  <si>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</si>
  <si>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</si>
  <si>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</si>
  <si>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</si>
  <si>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</si>
  <si>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</si>
  <si>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</si>
  <si>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</si>
  <si>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</si>
  <si>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</si>
  <si>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</si>
  <si>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</si>
  <si>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</si>
  <si>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</si>
  <si>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</si>
  <si>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</si>
  <si>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</si>
  <si>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</si>
  <si>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</si>
  <si>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</si>
  <si>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</si>
  <si>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</si>
  <si>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</si>
  <si>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</si>
  <si>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</si>
  <si>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</si>
  <si>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</si>
  <si>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</si>
  <si>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</si>
  <si>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</si>
  <si>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</si>
  <si>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</si>
  <si>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</si>
  <si>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</si>
  <si>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</si>
  <si>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</si>
  <si>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</si>
  <si>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</si>
  <si>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</si>
  <si>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</si>
  <si>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</si>
  <si>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</si>
  <si>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</si>
  <si>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</si>
  <si>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</si>
  <si>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</si>
  <si>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</si>
  <si>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</si>
  <si>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</si>
  <si>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</si>
  <si>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</si>
  <si>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</si>
  <si>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</si>
  <si>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</si>
  <si>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</si>
  <si>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</si>
  <si>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</si>
  <si>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</si>
  <si>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</si>
  <si>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</si>
  <si>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</si>
  <si>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</si>
  <si>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</si>
  <si>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</si>
  <si>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</si>
  <si>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</si>
  <si>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</si>
  <si>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</si>
  <si>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</si>
  <si>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</si>
  <si>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</si>
  <si>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</si>
  <si>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</si>
  <si>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</si>
  <si>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</si>
  <si>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</si>
  <si>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</si>
  <si>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</si>
  <si>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</si>
  <si>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</si>
  <si>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</si>
  <si>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</si>
  <si>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</si>
  <si>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</si>
  <si>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</si>
  <si>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</si>
  <si>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</si>
  <si>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</si>
  <si>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</si>
  <si>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</si>
  <si>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</si>
  <si>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</si>
  <si>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</si>
  <si>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</si>
  <si>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</si>
  <si>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</si>
  <si>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</si>
  <si>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</si>
  <si>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</si>
  <si>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</si>
  <si>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</si>
  <si>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</si>
  <si>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</si>
  <si>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</si>
  <si>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</si>
  <si>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</si>
  <si>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</si>
  <si>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</si>
  <si>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</si>
  <si>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</si>
  <si>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</si>
  <si>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</si>
  <si>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</si>
  <si>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</si>
  <si>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</si>
  <si>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</si>
  <si>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</si>
  <si>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</si>
  <si>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</si>
  <si>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</si>
  <si>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</si>
  <si>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</si>
  <si>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</si>
  <si>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</si>
  <si>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</si>
  <si>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</si>
  <si>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</si>
  <si>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</si>
  <si>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</si>
  <si>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</si>
  <si>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</si>
  <si>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</si>
  <si>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</si>
  <si>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</si>
  <si>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</si>
  <si>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</si>
  <si>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</si>
  <si>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</si>
  <si>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</si>
  <si>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</si>
  <si>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</si>
  <si>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</si>
  <si>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</si>
  <si>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</si>
  <si>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</si>
  <si>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</si>
  <si>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</si>
  <si>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</si>
  <si>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</si>
  <si>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</si>
  <si>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</si>
  <si>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</si>
  <si>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</si>
  <si>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</si>
  <si>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</si>
  <si>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</si>
  <si>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</si>
  <si>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</si>
  <si>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</si>
  <si>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</si>
  <si>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</si>
  <si>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</si>
  <si>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</si>
  <si>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</si>
  <si>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</si>
  <si>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</si>
  <si>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</si>
  <si>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</si>
  <si>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</si>
  <si>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</si>
  <si>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</si>
  <si>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</si>
  <si>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</si>
  <si>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</si>
  <si>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</si>
  <si>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</si>
  <si>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</si>
  <si>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</si>
  <si>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</si>
  <si>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</si>
  <si>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</si>
  <si>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</si>
  <si>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</si>
  <si>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</si>
  <si>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</si>
  <si>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</si>
  <si>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</si>
  <si>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</si>
  <si>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</si>
  <si>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</si>
  <si>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</si>
  <si>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</si>
  <si>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</si>
  <si>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</si>
  <si>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</si>
  <si>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</si>
  <si>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</si>
  <si>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</si>
  <si>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</si>
  <si>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</si>
  <si>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</si>
  <si>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</si>
  <si>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</si>
  <si>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</si>
  <si>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</si>
  <si>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</si>
  <si>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</si>
  <si>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</si>
  <si>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</si>
  <si>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</si>
  <si>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</si>
  <si>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</si>
  <si>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</si>
  <si>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</si>
  <si>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</si>
  <si>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</si>
  <si>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</si>
  <si>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</si>
  <si>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</si>
  <si>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</si>
  <si>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</si>
  <si>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</si>
  <si>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</si>
  <si>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</si>
  <si>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</si>
  <si>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</si>
  <si>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</si>
  <si>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</si>
  <si>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</si>
  <si>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</si>
  <si>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</si>
  <si>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</si>
  <si>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</si>
  <si>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</si>
  <si>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</si>
  <si>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</si>
  <si>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</si>
  <si>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</si>
  <si>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</si>
  <si>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</si>
  <si>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</si>
  <si>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</si>
  <si>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</si>
  <si>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</si>
  <si>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</si>
  <si>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</si>
  <si>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</si>
  <si>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</si>
  <si>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</si>
  <si>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</si>
  <si>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</si>
  <si>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</si>
  <si>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</si>
  <si>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</si>
  <si>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</si>
  <si>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</si>
  <si>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</si>
  <si>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</si>
  <si>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</si>
  <si>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</si>
  <si>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</si>
  <si>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</si>
  <si>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</si>
  <si>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</si>
  <si>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</si>
  <si>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</si>
  <si>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</si>
  <si>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</si>
  <si>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</si>
  <si>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</si>
  <si>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</si>
  <si>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</si>
  <si>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</si>
  <si>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</si>
  <si>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</si>
  <si>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</si>
  <si>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</si>
  <si>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</si>
  <si>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</si>
  <si>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</si>
  <si>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</si>
  <si>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</si>
  <si>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</si>
  <si>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</si>
  <si>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</si>
  <si>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</si>
  <si>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</si>
  <si>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</si>
  <si>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</si>
  <si>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</si>
  <si>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</si>
  <si>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</si>
  <si>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</si>
  <si>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</si>
  <si>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</si>
  <si>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</si>
  <si>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</si>
  <si>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</si>
  <si>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</si>
  <si>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</si>
  <si>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</si>
  <si>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</si>
  <si>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</si>
  <si>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</si>
  <si>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</si>
  <si>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</si>
  <si>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</si>
  <si>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</si>
  <si>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</si>
  <si>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</si>
  <si>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</si>
  <si>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</si>
  <si>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</si>
  <si>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</si>
  <si>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</si>
  <si>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</si>
  <si>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</si>
  <si>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</si>
  <si>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</si>
  <si>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</si>
  <si>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</si>
  <si>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</si>
  <si>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</si>
  <si>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</si>
  <si>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</si>
  <si>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</si>
  <si>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</si>
  <si>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</si>
  <si>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</si>
  <si>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</si>
  <si>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</si>
  <si>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</si>
  <si>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</si>
  <si>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</si>
  <si>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</si>
  <si>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</si>
  <si>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</si>
  <si>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</si>
  <si>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</si>
  <si>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</si>
  <si>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</si>
  <si>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</si>
  <si>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</si>
  <si>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</si>
  <si>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</si>
  <si>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</si>
  <si>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</si>
  <si>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</si>
  <si>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</si>
  <si>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</si>
  <si>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</si>
  <si>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</si>
  <si>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</si>
  <si>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</si>
  <si>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</si>
  <si>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</si>
  <si>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</si>
  <si>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</si>
  <si>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</si>
  <si>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</si>
  <si>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</si>
  <si>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</si>
  <si>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Államigazgatási feladatok bevételei, kiadása</t>
  </si>
  <si>
    <t>KIADÁSOK ÖSSZESEN: (1.+2.+3.)</t>
  </si>
  <si>
    <t>Államigazgatási feladatok bevételei, kiadásai</t>
  </si>
  <si>
    <t>Központi, irányító szervi támogatás</t>
  </si>
  <si>
    <t>Belföldi finanszírozás kiadásai (6.1. + … + 6.5.)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</si>
  <si>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</si>
  <si>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</si>
  <si>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</si>
  <si>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</si>
  <si>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</si>
  <si>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</si>
  <si>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</si>
  <si>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</si>
  <si>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</si>
  <si>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</si>
  <si>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</si>
  <si>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</si>
  <si>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</si>
  <si>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</si>
  <si>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</si>
  <si>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</si>
  <si>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</si>
  <si>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</si>
  <si>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</si>
  <si>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</si>
  <si>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I.A helyi önkorm. működésének általános támogatása összesen</t>
  </si>
  <si>
    <t>Pedagógusok bértámogatása</t>
  </si>
  <si>
    <t>8hóra</t>
  </si>
  <si>
    <t>Segítők bértámogatása</t>
  </si>
  <si>
    <t>4hóra</t>
  </si>
  <si>
    <t>Óvodaped. Elismert létszáma után pótlólagos összeg</t>
  </si>
  <si>
    <t>Óvoda működtetési támogatás összesen</t>
  </si>
  <si>
    <t>Gyermekétkeztetés üzemeltetési támogatása</t>
  </si>
  <si>
    <t>Szociális és gyermekjóléti általános feladatok</t>
  </si>
  <si>
    <t>Gyermekjóléti központ</t>
  </si>
  <si>
    <t>Szociális étkeztetés</t>
  </si>
  <si>
    <t>Falugondnoki vagy tanyagondnoki szolgáltatás</t>
  </si>
  <si>
    <t>Időskorúak nappali int. ellátása</t>
  </si>
  <si>
    <t>III.3. Egyes szociális és gyermekjóléti feladatok támogatása összesen</t>
  </si>
  <si>
    <t>II. A települési önkorm. köznevelési feladatainak támogatása</t>
  </si>
  <si>
    <t>III.2. A települési önkorm. szociális feladatainak egyéb támogatása</t>
  </si>
  <si>
    <t>Gyermekétkezés a finanszírozás szempontjából elismert dolgozók bértámogatása</t>
  </si>
  <si>
    <t>III.5. Gyermekétkeztetés támogatása</t>
  </si>
  <si>
    <t>III. Települési önk. szoc. és gyermekjóléti és gyermekétkeztetési feladatainak támogatása összesen</t>
  </si>
  <si>
    <t>I+II+III. Támogatás összesen</t>
  </si>
  <si>
    <t xml:space="preserve">IV.1.Települési önkormányzatok támogatása a nyilvános könyvtári és közművelődési feladatokhoz </t>
  </si>
  <si>
    <t>IV. A települési önkormányzatok kulturális feladatainak támogatása összesen</t>
  </si>
  <si>
    <t>A rászuroló gyermekek intézményen kívüli szünidei étkezésének támogatása</t>
  </si>
  <si>
    <t>Kommunális adó</t>
  </si>
  <si>
    <t>Polgármesteri hivatal</t>
  </si>
  <si>
    <t>Buji Aranyalma Egységes Óvoda és Bölcsőde</t>
  </si>
  <si>
    <t>Buj Község Önkormányzat adósságot keletkeztető ügyletekből és kezességvállalásokból fennálló kötelezettségei</t>
  </si>
  <si>
    <t>Buj Község Önkormányzat saját bevételeinek részletezése az adósságot keletkeztető ügyletből származó tárgyévi fizetési kötelezettség megállapításához</t>
  </si>
  <si>
    <t>Napfény Nyugdíjas Egyesület</t>
  </si>
  <si>
    <t>működési támogatás</t>
  </si>
  <si>
    <t>Buji Diáksport Egyesület</t>
  </si>
  <si>
    <t>Buji Polgárőr Egyesület</t>
  </si>
  <si>
    <t>Buji Sportbarátok Egyesülete</t>
  </si>
  <si>
    <t>Buji Református Egyházközség</t>
  </si>
  <si>
    <t>Buji Görög-katolikus Egyházközség</t>
  </si>
  <si>
    <t>Buji Római-katolikus Egyházközség</t>
  </si>
  <si>
    <t>Ingatlan vásárlás</t>
  </si>
  <si>
    <t>Hosszú lejáratú hitel visszafizetés- óvoda építés</t>
  </si>
  <si>
    <t>Pénzügyi lízing- Suzuki Splash</t>
  </si>
  <si>
    <t>Pénzügyi lízing- pótkocsi</t>
  </si>
  <si>
    <t>hosszú lejáratú hitel törlesztése- óvoda építés</t>
  </si>
  <si>
    <t>2015</t>
  </si>
  <si>
    <t>2014</t>
  </si>
  <si>
    <t>Összesen (1+4+8+10+12)</t>
  </si>
  <si>
    <t>pénzügyi lízing- Suzuki Splash</t>
  </si>
  <si>
    <t>pénzügyi lízing- pótkocsi</t>
  </si>
  <si>
    <t>Önkormányzatok szociális és gyermekjóléti feladatainak támogatása</t>
  </si>
  <si>
    <t>Hitel-, kölcsönfelvétel államháztartáson kívülről  (10.1.+…+10.3.)</t>
  </si>
  <si>
    <t>2017. évi előirányzat BEVÉTELEK</t>
  </si>
  <si>
    <t>2017</t>
  </si>
  <si>
    <t>Parkoló kialakítása</t>
  </si>
  <si>
    <t>SZAK infrastruktúrájának fejlesztése</t>
  </si>
  <si>
    <t>Hivatal energetikai felújítása</t>
  </si>
  <si>
    <t>Óvoda eszközbeszrezés</t>
  </si>
  <si>
    <t>Raktárépület kialakítása</t>
  </si>
  <si>
    <t>Kerékpárút építés</t>
  </si>
  <si>
    <t>Start munkaprogram - eszközbeszerzés</t>
  </si>
  <si>
    <t>Kisértékű tárgyi eszközök beszerzése</t>
  </si>
  <si>
    <t xml:space="preserve">Buji Szociális Alapszolgáltatási Központ fejlesztése és eszközbeszerzésTOP-4.2.1-15-SB1-2016-00059 </t>
  </si>
  <si>
    <t>Buji Aranyalma Egységes Óvoda és Bölcsőde eszközbeszerzése TOP-1.4.1-15-SB1-2016-00035</t>
  </si>
  <si>
    <t>2017.</t>
  </si>
  <si>
    <t>2018.</t>
  </si>
  <si>
    <t>2018. után</t>
  </si>
  <si>
    <t>Tartalék</t>
  </si>
  <si>
    <t>Raktárépület kialakítása Buj Községben  TOP-1.1.3-15-SB1-2016-00034</t>
  </si>
  <si>
    <t>Kerékpárút kialakítása Buj Község lakott és külterületi lakott része között   TOP-3.1.1-15-SB1-2016-00014</t>
  </si>
  <si>
    <t>Buji Községháza energetikai felújítása TOP-3.2.1-15-SB1-2016-00053</t>
  </si>
  <si>
    <t>2017. évi terv</t>
  </si>
  <si>
    <t>2016. évi várható</t>
  </si>
  <si>
    <t>2015. évi tény</t>
  </si>
  <si>
    <t>2017. évi támogatás összesen</t>
  </si>
  <si>
    <t>Házi segítségnyújtás- szociális segítés</t>
  </si>
  <si>
    <t>Házi segítségnyújtás - személyi gondozás</t>
  </si>
  <si>
    <t>2.1. melléklet az 1/2017. (II.16.) önkormányzati rendelethez</t>
  </si>
  <si>
    <t>2.2. melléklet az 1/2017. (II.16.) önkormányzati rendelethez</t>
  </si>
  <si>
    <t>9.1. melléklet az 1/2017. (II.16.) önkormányzati rendelethez</t>
  </si>
  <si>
    <t>9.1.2. melléklet az 1/2017. (II.16.) önkormányzati rendelethez</t>
  </si>
  <si>
    <t>9.1.3. melléklet az 1/2017. (II.16.) önkormányzati rendelethez</t>
  </si>
  <si>
    <t>9.2. melléklet az 1/2017. (II.16.) önkormányzati rendelethez</t>
  </si>
  <si>
    <t>9.2.1. melléklet az 1/2017. (II.16.) önkormányzati rendelethez</t>
  </si>
  <si>
    <t>9.2.2. melléklet az 1/2017. (II.16.) önkormányzati rendelethez</t>
  </si>
  <si>
    <t>9.2.3. melléklet az 1/2017. (II.16.) önkormányzati rendelethez</t>
  </si>
  <si>
    <t>9.3. melléklet az 1/2017. (II.16.) önkormányzati rendelethez</t>
  </si>
  <si>
    <t>9.3.1. melléklet az 1/2017. (II.16.) önkormányzati rendelethez</t>
  </si>
  <si>
    <t>9.3.2. melléklet az 1/2017. (II.16.) önkormányzati rendelethez</t>
  </si>
  <si>
    <t>9.3.3. melléklet az 1/2017. (II.16.)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</si>
</sst>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5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638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6" xfId="4" applyFont="1" applyFill="1" applyBorder="1" applyAlignment="1" applyProtection="1">
      <alignment vertical="center" wrapText="1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7" xfId="0" applyNumberFormat="1" applyFont="1" applyBorder="1" applyAlignment="1" applyProtection="1">
      <alignment horizontal="righ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18" xfId="4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8" xfId="4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8" xfId="0" applyNumberFormat="1" applyFont="1" applyFill="1" applyBorder="1" applyAlignment="1" applyProtection="1">
      <alignment horizontal="center" vertical="center" wrapText="1"/>
    </xf>
    <xf numFmtId="164" fontId="20" fillId="0" borderId="19" xfId="0" applyNumberFormat="1" applyFont="1" applyFill="1" applyBorder="1" applyAlignment="1" applyProtection="1">
      <alignment horizontal="center" vertical="center" wrapText="1"/>
    </xf>
    <xf numFmtId="164" fontId="20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7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8" fillId="0" borderId="18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23" xfId="0" applyFont="1" applyFill="1" applyBorder="1" applyAlignment="1" applyProtection="1">
      <alignment vertical="center" wrapText="1"/>
      <protection locked="0"/>
    </xf>
    <xf numFmtId="164" fontId="30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25" xfId="0" applyNumberFormat="1" applyFont="1" applyFill="1" applyBorder="1" applyAlignment="1" applyProtection="1">
      <alignment horizontal="left" vertical="center" wrapText="1" indent="2"/>
    </xf>
    <xf numFmtId="3" fontId="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27" xfId="0" applyFont="1" applyFill="1" applyBorder="1" applyAlignment="1" applyProtection="1">
      <alignment horizontal="right"/>
    </xf>
    <xf numFmtId="0" fontId="30" fillId="0" borderId="20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23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8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5" fontId="15" fillId="0" borderId="22" xfId="1" applyNumberFormat="1" applyFont="1" applyFill="1" applyBorder="1"/>
    <xf numFmtId="165" fontId="15" fillId="0" borderId="17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8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18" xfId="1" applyNumberFormat="1" applyFont="1" applyFill="1" applyBorder="1" applyProtection="1"/>
    <xf numFmtId="165" fontId="30" fillId="0" borderId="28" xfId="1" applyNumberFormat="1" applyFont="1" applyFill="1" applyBorder="1" applyProtection="1">
      <protection locked="0"/>
    </xf>
    <xf numFmtId="165" fontId="30" fillId="0" borderId="17" xfId="1" applyNumberFormat="1" applyFont="1" applyFill="1" applyBorder="1" applyProtection="1">
      <protection locked="0"/>
    </xf>
    <xf numFmtId="165" fontId="30" fillId="0" borderId="21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18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8" xfId="0" applyFont="1" applyFill="1" applyBorder="1" applyAlignment="1" applyProtection="1">
      <alignment horizontal="center" vertical="center" wrapText="1"/>
    </xf>
    <xf numFmtId="0" fontId="27" fillId="0" borderId="26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vertical="center" wrapText="1"/>
    </xf>
    <xf numFmtId="164" fontId="29" fillId="0" borderId="20" xfId="0" applyNumberFormat="1" applyFont="1" applyFill="1" applyBorder="1" applyAlignment="1" applyProtection="1">
      <alignment vertical="center" wrapText="1"/>
    </xf>
    <xf numFmtId="164" fontId="29" fillId="0" borderId="29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8" xfId="0" applyFont="1" applyBorder="1" applyAlignment="1" applyProtection="1">
      <alignment horizontal="right" vertical="center" indent="1"/>
    </xf>
    <xf numFmtId="3" fontId="32" fillId="0" borderId="18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30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8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7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7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18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1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30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164" fontId="8" fillId="0" borderId="34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35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36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35" xfId="0" applyFont="1" applyFill="1" applyBorder="1" applyAlignment="1" applyProtection="1">
      <alignment vertical="center" wrapText="1"/>
    </xf>
    <xf numFmtId="0" fontId="4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2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7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18" xfId="0" applyNumberFormat="1" applyFont="1" applyFill="1" applyBorder="1" applyAlignment="1" applyProtection="1">
      <alignment vertical="center"/>
    </xf>
    <xf numFmtId="0" fontId="0" fillId="0" borderId="38" xfId="0" applyFill="1" applyBorder="1" applyProtection="1"/>
    <xf numFmtId="0" fontId="6" fillId="0" borderId="38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2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0" xfId="0" applyNumberFormat="1" applyFont="1" applyFill="1" applyBorder="1" applyAlignment="1" applyProtection="1">
      <alignment horizontal="center" vertical="center"/>
    </xf>
    <xf numFmtId="164" fontId="8" fillId="0" borderId="24" xfId="0" applyNumberFormat="1" applyFont="1" applyFill="1" applyBorder="1" applyAlignment="1" applyProtection="1">
      <alignment horizontal="center" vertical="center" wrapText="1"/>
    </xf>
    <xf numFmtId="164" fontId="20" fillId="0" borderId="36" xfId="0" applyNumberFormat="1" applyFont="1" applyFill="1" applyBorder="1" applyAlignment="1" applyProtection="1">
      <alignment horizontal="center" vertical="center" wrapText="1"/>
    </xf>
    <xf numFmtId="164" fontId="20" fillId="0" borderId="41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18" xfId="0" applyNumberFormat="1" applyFont="1" applyFill="1" applyBorder="1" applyAlignment="1" applyProtection="1">
      <alignment horizontal="center" vertical="center" wrapText="1"/>
    </xf>
    <xf numFmtId="164" fontId="20" fillId="0" borderId="42" xfId="0" applyNumberFormat="1" applyFont="1" applyFill="1" applyBorder="1" applyAlignment="1" applyProtection="1">
      <alignment horizontal="center" vertical="center" wrapText="1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19" xfId="0" applyFont="1" applyBorder="1" applyAlignment="1" applyProtection="1">
      <alignment horizontal="left" vertical="center" wrapText="1" indent="1"/>
    </xf>
    <xf numFmtId="164" fontId="20" fillId="0" borderId="30" xfId="4" applyNumberFormat="1" applyFont="1" applyFill="1" applyBorder="1" applyAlignment="1" applyProtection="1">
      <alignment horizontal="right" vertical="center" wrapText="1" indent="1"/>
    </xf>
    <xf numFmtId="164" fontId="20" fillId="0" borderId="18" xfId="4" applyNumberFormat="1" applyFont="1" applyFill="1" applyBorder="1" applyAlignment="1" applyProtection="1">
      <alignment horizontal="right" vertical="center" wrapText="1" indent="1"/>
    </xf>
    <xf numFmtId="164" fontId="22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8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8" xfId="0" applyNumberFormat="1" applyFont="1" applyBorder="1" applyAlignment="1" applyProtection="1">
      <alignment horizontal="right" vertical="center" wrapText="1" indent="1"/>
    </xf>
    <xf numFmtId="0" fontId="6" fillId="0" borderId="27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8" xfId="0" applyNumberFormat="1" applyFont="1" applyFill="1" applyBorder="1" applyAlignment="1" applyProtection="1">
      <alignment horizontal="right" vertical="center" wrapText="1" indent="1"/>
    </xf>
    <xf numFmtId="164" fontId="3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8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41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18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45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4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47" xfId="0" applyNumberFormat="1" applyFont="1" applyFill="1" applyBorder="1" applyAlignment="1" applyProtection="1">
      <alignment horizontal="left" vertical="center" wrapText="1" indent="1"/>
    </xf>
    <xf numFmtId="164" fontId="32" fillId="0" borderId="41" xfId="0" applyNumberFormat="1" applyFont="1" applyFill="1" applyBorder="1" applyAlignment="1" applyProtection="1">
      <alignment horizontal="left" vertical="center" wrapText="1" indent="1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4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48" xfId="0" applyNumberFormat="1" applyFont="1" applyFill="1" applyBorder="1" applyAlignment="1" applyProtection="1">
      <alignment horizontal="right" vertical="center" wrapText="1" indent="1"/>
    </xf>
    <xf numFmtId="164" fontId="2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49" xfId="1" applyNumberFormat="1" applyFont="1" applyFill="1" applyBorder="1" applyProtection="1">
      <protection locked="0"/>
    </xf>
    <xf numFmtId="165" fontId="30" fillId="0" borderId="39" xfId="1" applyNumberFormat="1" applyFont="1" applyFill="1" applyBorder="1" applyProtection="1">
      <protection locked="0"/>
    </xf>
    <xf numFmtId="165" fontId="30" fillId="0" borderId="34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3" xfId="0" applyFont="1" applyFill="1" applyBorder="1" applyAlignment="1" applyProtection="1">
      <alignment horizontal="center" vertical="center"/>
    </xf>
    <xf numFmtId="0" fontId="8" fillId="0" borderId="28" xfId="0" quotePrefix="1" applyFont="1" applyFill="1" applyBorder="1" applyAlignment="1" applyProtection="1">
      <alignment horizontal="right" vertical="center" indent="1"/>
    </xf>
    <xf numFmtId="0" fontId="8" fillId="0" borderId="30" xfId="0" applyFont="1" applyFill="1" applyBorder="1" applyAlignment="1" applyProtection="1">
      <alignment horizontal="right" vertical="center" wrapText="1" indent="1"/>
    </xf>
    <xf numFmtId="164" fontId="8" fillId="0" borderId="34" xfId="0" applyNumberFormat="1" applyFont="1" applyFill="1" applyBorder="1" applyAlignment="1" applyProtection="1">
      <alignment horizontal="right" vertical="center" wrapText="1" indent="1"/>
    </xf>
    <xf numFmtId="164" fontId="2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8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48" xfId="0" applyNumberFormat="1" applyFont="1" applyFill="1" applyBorder="1" applyAlignment="1" applyProtection="1">
      <alignment horizontal="right" vertical="center" wrapText="1" indent="1"/>
    </xf>
    <xf numFmtId="164" fontId="20" fillId="0" borderId="18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8" xfId="0" applyNumberFormat="1" applyFont="1" applyFill="1" applyBorder="1" applyAlignment="1" applyProtection="1">
      <alignment horizontal="right" vertical="center"/>
    </xf>
    <xf numFmtId="49" fontId="8" fillId="0" borderId="50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3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6" xfId="0" applyFont="1" applyBorder="1" applyAlignment="1" applyProtection="1">
      <alignment horizontal="center" vertical="center"/>
    </xf>
    <xf numFmtId="0" fontId="32" fillId="0" borderId="30" xfId="0" applyFont="1" applyBorder="1" applyAlignment="1" applyProtection="1">
      <alignment horizontal="center" vertical="center" wrapText="1"/>
    </xf>
    <xf numFmtId="0" fontId="26" fillId="0" borderId="20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23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52" xfId="0" applyFont="1" applyFill="1" applyBorder="1" applyAlignment="1" applyProtection="1">
      <alignment horizontal="center" vertical="center" wrapText="1"/>
    </xf>
    <xf numFmtId="0" fontId="8" fillId="0" borderId="36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30" xfId="4" applyFont="1" applyFill="1" applyBorder="1" applyAlignment="1" applyProtection="1">
      <alignment horizontal="center" vertical="center" wrapText="1"/>
    </xf>
    <xf numFmtId="164" fontId="22" fillId="0" borderId="22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0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18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19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19" xfId="0" applyFont="1" applyBorder="1" applyAlignment="1" applyProtection="1">
      <alignment horizontal="center" vertical="center" wrapText="1"/>
    </xf>
    <xf numFmtId="0" fontId="8" fillId="0" borderId="31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41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2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19" xfId="0" applyFont="1" applyBorder="1" applyAlignment="1" applyProtection="1">
      <alignment vertical="center" wrapText="1"/>
    </xf>
    <xf numFmtId="0" fontId="32" fillId="0" borderId="13" xfId="4" applyFont="1" applyFill="1" applyBorder="1" applyAlignment="1">
      <alignment horizontal="center" vertical="center"/>
    </xf>
    <xf numFmtId="165" fontId="32" fillId="0" borderId="14" xfId="4" applyNumberFormat="1" applyFont="1" applyFill="1" applyBorder="1"/>
    <xf numFmtId="165" fontId="32" fillId="0" borderId="18" xfId="4" applyNumberFormat="1" applyFont="1" applyFill="1" applyBorder="1"/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1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horizontal="left" vertical="center" wrapText="1" indent="1"/>
    </xf>
    <xf numFmtId="0" fontId="20" fillId="0" borderId="20" xfId="4" applyFont="1" applyFill="1" applyBorder="1" applyAlignment="1" applyProtection="1">
      <alignment vertical="center" wrapText="1"/>
    </xf>
    <xf numFmtId="164" fontId="20" fillId="0" borderId="29" xfId="4" applyNumberFormat="1" applyFont="1" applyFill="1" applyBorder="1" applyAlignment="1" applyProtection="1">
      <alignment horizontal="right" vertical="center" wrapText="1" indent="1"/>
    </xf>
    <xf numFmtId="0" fontId="22" fillId="0" borderId="23" xfId="4" applyFont="1" applyFill="1" applyBorder="1" applyAlignment="1" applyProtection="1">
      <alignment horizontal="left" vertical="center" wrapText="1" indent="7"/>
    </xf>
    <xf numFmtId="164" fontId="28" fillId="0" borderId="18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0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0" fontId="27" fillId="0" borderId="6" xfId="0" applyFont="1" applyBorder="1" applyAlignment="1" applyProtection="1">
      <alignment horizontal="left" indent="1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8" xfId="4" applyFont="1" applyFill="1" applyBorder="1" applyAlignment="1" applyProtection="1">
      <alignment horizontal="center" vertical="center"/>
    </xf>
    <xf numFmtId="164" fontId="8" fillId="0" borderId="18" xfId="0" applyNumberFormat="1" applyFont="1" applyFill="1" applyBorder="1" applyAlignment="1" applyProtection="1">
      <alignment horizontal="center" wrapText="1"/>
    </xf>
    <xf numFmtId="0" fontId="27" fillId="0" borderId="6" xfId="0" applyFont="1" applyBorder="1" applyAlignment="1" applyProtection="1"/>
    <xf numFmtId="164" fontId="29" fillId="0" borderId="29" xfId="0" applyNumberFormat="1" applyFont="1" applyFill="1" applyBorder="1" applyAlignment="1" applyProtection="1">
      <alignment horizontal="center" vertical="center" wrapText="1"/>
    </xf>
    <xf numFmtId="164" fontId="20" fillId="0" borderId="29" xfId="0" applyNumberFormat="1" applyFont="1" applyFill="1" applyBorder="1" applyAlignment="1" applyProtection="1">
      <alignment horizontal="center" vertical="center" wrapText="1"/>
    </xf>
    <xf numFmtId="164" fontId="1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9" fillId="0" borderId="2" xfId="0" applyFont="1" applyBorder="1" applyAlignment="1">
      <alignment vertical="top" wrapText="1"/>
    </xf>
    <xf numFmtId="0" fontId="49" fillId="0" borderId="2" xfId="0" applyFont="1" applyBorder="1" applyAlignment="1">
      <alignment horizontal="center" wrapText="1"/>
    </xf>
    <xf numFmtId="164" fontId="49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49" fillId="0" borderId="3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2" fillId="0" borderId="0" xfId="0" applyFont="1" applyFill="1"/>
    <xf numFmtId="164" fontId="50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/>
    <xf numFmtId="164" fontId="50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50" fillId="0" borderId="43" xfId="0" applyFont="1" applyBorder="1" applyAlignment="1">
      <alignment horizontal="left" vertical="top" wrapText="1"/>
    </xf>
    <xf numFmtId="0" fontId="50" fillId="0" borderId="5" xfId="0" applyFont="1" applyBorder="1" applyAlignment="1">
      <alignment horizontal="left" vertical="top" wrapText="1"/>
    </xf>
    <xf numFmtId="0" fontId="0" fillId="0" borderId="11" xfId="0" applyFont="1" applyBorder="1" applyAlignment="1" applyProtection="1">
      <alignment horizontal="right" vertical="center" indent="1"/>
    </xf>
    <xf numFmtId="0" fontId="0" fillId="0" borderId="4" xfId="0" applyFont="1" applyBorder="1" applyAlignment="1" applyProtection="1">
      <alignment horizontal="left" vertical="center" indent="1"/>
      <protection locked="0"/>
    </xf>
    <xf numFmtId="0" fontId="0" fillId="0" borderId="16" xfId="0" applyFont="1" applyBorder="1" applyAlignment="1" applyProtection="1">
      <alignment horizontal="left" vertical="center" indent="1"/>
      <protection locked="0"/>
    </xf>
    <xf numFmtId="3" fontId="0" fillId="0" borderId="28" xfId="0" applyNumberFormat="1" applyFont="1" applyBorder="1" applyAlignment="1" applyProtection="1">
      <alignment horizontal="right" vertical="center" indent="1"/>
      <protection locked="0"/>
    </xf>
    <xf numFmtId="0" fontId="0" fillId="0" borderId="0" xfId="0" applyFont="1"/>
    <xf numFmtId="0" fontId="0" fillId="0" borderId="8" xfId="0" applyFont="1" applyBorder="1" applyAlignment="1" applyProtection="1">
      <alignment horizontal="right" vertical="center" indent="1"/>
    </xf>
    <xf numFmtId="0" fontId="0" fillId="0" borderId="2" xfId="0" applyFont="1" applyBorder="1" applyAlignment="1" applyProtection="1">
      <alignment horizontal="left" vertical="center" indent="1"/>
      <protection locked="0"/>
    </xf>
    <xf numFmtId="3" fontId="0" fillId="0" borderId="17" xfId="0" applyNumberFormat="1" applyFont="1" applyBorder="1" applyAlignment="1" applyProtection="1">
      <alignment horizontal="right" vertical="center" indent="1"/>
      <protection locked="0"/>
    </xf>
    <xf numFmtId="164" fontId="0" fillId="3" borderId="41" xfId="0" applyNumberFormat="1" applyFont="1" applyFill="1" applyBorder="1" applyAlignment="1" applyProtection="1">
      <alignment horizontal="left" vertical="center" wrapText="1" indent="2"/>
    </xf>
    <xf numFmtId="164" fontId="15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2" xfId="0" applyNumberFormat="1" applyFont="1" applyFill="1" applyBorder="1" applyAlignment="1" applyProtection="1">
      <alignment vertical="center" wrapText="1"/>
      <protection locked="0"/>
    </xf>
    <xf numFmtId="164" fontId="15" fillId="0" borderId="17" xfId="0" applyNumberFormat="1" applyFont="1" applyFill="1" applyBorder="1" applyAlignment="1" applyProtection="1">
      <alignment vertical="center" wrapText="1"/>
    </xf>
    <xf numFmtId="164" fontId="15" fillId="0" borderId="0" xfId="0" applyNumberFormat="1" applyFont="1" applyFill="1" applyAlignment="1">
      <alignment vertical="center" wrapText="1"/>
    </xf>
    <xf numFmtId="164" fontId="4" fillId="0" borderId="13" xfId="0" applyNumberFormat="1" applyFont="1" applyFill="1" applyBorder="1" applyAlignment="1" applyProtection="1">
      <alignment horizontal="left" vertical="center" wrapText="1"/>
    </xf>
    <xf numFmtId="164" fontId="4" fillId="0" borderId="14" xfId="0" applyNumberFormat="1" applyFont="1" applyFill="1" applyBorder="1" applyAlignment="1" applyProtection="1">
      <alignment vertical="center" wrapText="1"/>
    </xf>
    <xf numFmtId="164" fontId="4" fillId="2" borderId="14" xfId="0" applyNumberFormat="1" applyFont="1" applyFill="1" applyBorder="1" applyAlignment="1" applyProtection="1">
      <alignment vertical="center" wrapText="1"/>
    </xf>
    <xf numFmtId="164" fontId="4" fillId="0" borderId="18" xfId="0" applyNumberFormat="1" applyFont="1" applyFill="1" applyBorder="1" applyAlignment="1" applyProtection="1">
      <alignment vertical="center" wrapText="1"/>
    </xf>
    <xf numFmtId="164" fontId="4" fillId="0" borderId="13" xfId="0" applyNumberFormat="1" applyFont="1" applyFill="1" applyBorder="1" applyAlignment="1" applyProtection="1">
      <alignment horizontal="center" vertical="center" wrapText="1"/>
    </xf>
    <xf numFmtId="164" fontId="4" fillId="0" borderId="41" xfId="0" applyNumberFormat="1" applyFont="1" applyFill="1" applyBorder="1" applyAlignment="1" applyProtection="1">
      <alignment horizontal="left" vertical="center" wrapText="1" indent="1"/>
    </xf>
    <xf numFmtId="164" fontId="15" fillId="0" borderId="41" xfId="0" applyNumberFormat="1" applyFont="1" applyFill="1" applyBorder="1" applyAlignment="1" applyProtection="1">
      <alignment vertical="center" wrapText="1"/>
    </xf>
    <xf numFmtId="164" fontId="15" fillId="0" borderId="13" xfId="0" applyNumberFormat="1" applyFont="1" applyFill="1" applyBorder="1" applyAlignment="1" applyProtection="1">
      <alignment vertical="center" wrapText="1"/>
    </xf>
    <xf numFmtId="164" fontId="15" fillId="0" borderId="14" xfId="0" applyNumberFormat="1" applyFont="1" applyFill="1" applyBorder="1" applyAlignment="1" applyProtection="1">
      <alignment vertical="center" wrapText="1"/>
    </xf>
    <xf numFmtId="164" fontId="15" fillId="0" borderId="18" xfId="0" applyNumberFormat="1" applyFont="1" applyFill="1" applyBorder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15" fillId="0" borderId="46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46" xfId="0" applyNumberFormat="1" applyFont="1" applyFill="1" applyBorder="1" applyAlignment="1" applyProtection="1">
      <alignment vertical="center" wrapText="1"/>
      <protection locked="0"/>
    </xf>
    <xf numFmtId="164" fontId="15" fillId="0" borderId="8" xfId="0" applyNumberFormat="1" applyFont="1" applyFill="1" applyBorder="1" applyAlignment="1" applyProtection="1">
      <alignment vertical="center" wrapText="1"/>
      <protection locked="0"/>
    </xf>
    <xf numFmtId="164" fontId="15" fillId="0" borderId="17" xfId="0" applyNumberFormat="1" applyFont="1" applyFill="1" applyBorder="1" applyAlignment="1" applyProtection="1">
      <alignment vertical="center" wrapText="1"/>
      <protection locked="0"/>
    </xf>
    <xf numFmtId="164" fontId="15" fillId="0" borderId="46" xfId="0" applyNumberFormat="1" applyFont="1" applyFill="1" applyBorder="1" applyAlignment="1" applyProtection="1">
      <alignment vertical="center" wrapText="1"/>
    </xf>
    <xf numFmtId="164" fontId="15" fillId="0" borderId="48" xfId="0" applyNumberFormat="1" applyFont="1" applyFill="1" applyBorder="1" applyAlignment="1" applyProtection="1">
      <alignment vertical="center" wrapText="1"/>
    </xf>
    <xf numFmtId="164" fontId="15" fillId="0" borderId="53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53" xfId="0" applyNumberFormat="1" applyFont="1" applyFill="1" applyBorder="1" applyAlignment="1" applyProtection="1">
      <alignment vertical="center" wrapText="1"/>
      <protection locked="0"/>
    </xf>
    <xf numFmtId="164" fontId="15" fillId="0" borderId="10" xfId="0" applyNumberFormat="1" applyFont="1" applyFill="1" applyBorder="1" applyAlignment="1" applyProtection="1">
      <alignment vertical="center" wrapText="1"/>
      <protection locked="0"/>
    </xf>
    <xf numFmtId="164" fontId="15" fillId="0" borderId="6" xfId="0" applyNumberFormat="1" applyFont="1" applyFill="1" applyBorder="1" applyAlignment="1" applyProtection="1">
      <alignment vertical="center" wrapText="1"/>
      <protection locked="0"/>
    </xf>
    <xf numFmtId="164" fontId="15" fillId="0" borderId="21" xfId="0" applyNumberFormat="1" applyFont="1" applyFill="1" applyBorder="1" applyAlignment="1" applyProtection="1">
      <alignment vertical="center" wrapText="1"/>
      <protection locked="0"/>
    </xf>
    <xf numFmtId="164" fontId="15" fillId="0" borderId="53" xfId="0" applyNumberFormat="1" applyFont="1" applyFill="1" applyBorder="1" applyAlignment="1" applyProtection="1">
      <alignment vertical="center" wrapText="1"/>
    </xf>
    <xf numFmtId="164" fontId="15" fillId="0" borderId="45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42" xfId="0" applyNumberFormat="1" applyFont="1" applyFill="1" applyBorder="1" applyAlignment="1" applyProtection="1">
      <alignment vertical="center" wrapText="1"/>
      <protection locked="0"/>
    </xf>
    <xf numFmtId="164" fontId="15" fillId="0" borderId="7" xfId="0" applyNumberFormat="1" applyFont="1" applyFill="1" applyBorder="1" applyAlignment="1" applyProtection="1">
      <alignment vertical="center" wrapText="1"/>
      <protection locked="0"/>
    </xf>
    <xf numFmtId="164" fontId="15" fillId="0" borderId="1" xfId="0" applyNumberFormat="1" applyFont="1" applyFill="1" applyBorder="1" applyAlignment="1" applyProtection="1">
      <alignment vertical="center" wrapText="1"/>
      <protection locked="0"/>
    </xf>
    <xf numFmtId="164" fontId="15" fillId="0" borderId="44" xfId="0" applyNumberFormat="1" applyFont="1" applyFill="1" applyBorder="1" applyAlignment="1" applyProtection="1">
      <alignment vertical="center" wrapText="1"/>
      <protection locked="0"/>
    </xf>
    <xf numFmtId="164" fontId="15" fillId="0" borderId="42" xfId="0" applyNumberFormat="1" applyFont="1" applyFill="1" applyBorder="1" applyAlignment="1" applyProtection="1">
      <alignment vertical="center" wrapText="1"/>
    </xf>
    <xf numFmtId="164" fontId="37" fillId="0" borderId="27" xfId="4" applyNumberFormat="1" applyFont="1" applyFill="1" applyBorder="1" applyAlignment="1" applyProtection="1">
      <alignment horizontal="left" vertical="center"/>
    </xf>
    <xf numFmtId="0" fontId="12" fillId="0" borderId="0" xfId="4" applyFill="1"/>
    <xf numFmtId="0" fontId="12" fillId="0" borderId="0" xfId="4" applyFont="1" applyFill="1" applyAlignment="1">
      <alignment horizontal="right" vertical="center" indent="1"/>
    </xf>
    <xf numFmtId="0" fontId="8" fillId="0" borderId="35" xfId="4" applyFont="1" applyFill="1" applyBorder="1" applyAlignment="1" applyProtection="1">
      <alignment horizontal="center" vertical="center" wrapText="1"/>
    </xf>
    <xf numFmtId="0" fontId="8" fillId="0" borderId="48" xfId="4" applyFont="1" applyFill="1" applyBorder="1" applyAlignment="1" applyProtection="1">
      <alignment horizontal="center" vertical="center" wrapText="1"/>
    </xf>
    <xf numFmtId="0" fontId="20" fillId="0" borderId="48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0" fillId="0" borderId="48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/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164" fontId="29" fillId="0" borderId="48" xfId="4" applyNumberFormat="1" applyFont="1" applyFill="1" applyBorder="1" applyAlignment="1" applyProtection="1">
      <alignment horizontal="right" vertical="center" wrapText="1" indent="1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4" applyFont="1" applyFill="1"/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8" xfId="4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5" xfId="4" applyFont="1" applyFill="1" applyBorder="1" applyAlignment="1" applyProtection="1">
      <alignment horizontal="center" vertical="center" wrapText="1"/>
    </xf>
    <xf numFmtId="0" fontId="7" fillId="0" borderId="55" xfId="4" applyFont="1" applyFill="1" applyBorder="1" applyAlignment="1" applyProtection="1">
      <alignment vertical="center" wrapText="1"/>
    </xf>
    <xf numFmtId="164" fontId="7" fillId="0" borderId="55" xfId="4" applyNumberFormat="1" applyFont="1" applyFill="1" applyBorder="1" applyAlignment="1" applyProtection="1">
      <alignment horizontal="right" vertical="center" wrapText="1" indent="1"/>
    </xf>
    <xf numFmtId="0" fontId="22" fillId="0" borderId="55" xfId="4" applyFont="1" applyFill="1" applyBorder="1" applyAlignment="1" applyProtection="1">
      <alignment horizontal="right" vertical="center" wrapText="1" indent="1"/>
      <protection locked="0"/>
    </xf>
    <xf numFmtId="164" fontId="30" fillId="0" borderId="55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4" applyFont="1" applyFill="1" applyBorder="1"/>
    <xf numFmtId="164" fontId="20" fillId="0" borderId="16" xfId="4" applyNumberFormat="1" applyFont="1" applyFill="1" applyBorder="1" applyAlignment="1" applyProtection="1">
      <alignment horizontal="right" vertical="center" wrapText="1" indent="1"/>
    </xf>
    <xf numFmtId="164" fontId="20" fillId="0" borderId="56" xfId="4" applyNumberFormat="1" applyFont="1" applyFill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7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4" applyNumberFormat="1" applyFont="1" applyFill="1" applyBorder="1" applyAlignment="1" applyProtection="1">
      <alignment horizontal="right" vertical="center" wrapText="1" indent="1"/>
    </xf>
    <xf numFmtId="164" fontId="20" fillId="0" borderId="50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48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8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164" fontId="26" fillId="0" borderId="48" xfId="0" quotePrefix="1" applyNumberFormat="1" applyFont="1" applyBorder="1" applyAlignment="1" applyProtection="1">
      <alignment horizontal="right" vertical="center" wrapText="1" indent="1"/>
    </xf>
    <xf numFmtId="0" fontId="24" fillId="0" borderId="0" xfId="4" applyFont="1" applyFill="1"/>
    <xf numFmtId="0" fontId="12" fillId="0" borderId="0" xfId="4" applyFont="1" applyFill="1"/>
    <xf numFmtId="164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2" xfId="0" applyNumberFormat="1" applyFont="1" applyFill="1" applyBorder="1" applyAlignment="1" applyProtection="1">
      <alignment horizontal="center" wrapText="1"/>
      <protection locked="0"/>
    </xf>
    <xf numFmtId="0" fontId="49" fillId="0" borderId="43" xfId="0" applyFont="1" applyBorder="1" applyAlignment="1">
      <alignment horizontal="left" vertical="top" wrapText="1"/>
    </xf>
    <xf numFmtId="0" fontId="0" fillId="0" borderId="5" xfId="0" applyBorder="1" applyAlignment="1">
      <alignment horizontal="left"/>
    </xf>
    <xf numFmtId="49" fontId="31" fillId="0" borderId="0" xfId="0" applyNumberFormat="1" applyFont="1" applyFill="1" applyBorder="1" applyAlignment="1" applyProtection="1">
      <alignment vertical="center"/>
    </xf>
    <xf numFmtId="3" fontId="30" fillId="0" borderId="0" xfId="0" applyNumberFormat="1" applyFont="1" applyFill="1" applyBorder="1" applyAlignment="1" applyProtection="1">
      <alignment vertical="center"/>
    </xf>
    <xf numFmtId="164" fontId="37" fillId="0" borderId="27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27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58" xfId="0" applyNumberFormat="1" applyFont="1" applyFill="1" applyBorder="1" applyAlignment="1" applyProtection="1">
      <alignment horizontal="center" vertical="center" wrapText="1"/>
    </xf>
    <xf numFmtId="164" fontId="31" fillId="0" borderId="59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8" fillId="0" borderId="55" xfId="0" applyNumberFormat="1" applyFont="1" applyFill="1" applyBorder="1" applyAlignment="1" applyProtection="1">
      <alignment horizontal="center" vertical="center" wrapText="1"/>
    </xf>
    <xf numFmtId="164" fontId="31" fillId="0" borderId="60" xfId="0" applyNumberFormat="1" applyFont="1" applyFill="1" applyBorder="1" applyAlignment="1" applyProtection="1">
      <alignment horizontal="center" vertical="center" wrapText="1"/>
    </xf>
    <xf numFmtId="164" fontId="31" fillId="0" borderId="61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8" xfId="4" applyFont="1" applyFill="1" applyBorder="1" applyAlignment="1">
      <alignment horizontal="center" vertical="center" wrapText="1"/>
    </xf>
    <xf numFmtId="0" fontId="32" fillId="0" borderId="21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5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31" fillId="0" borderId="36" xfId="0" applyFont="1" applyFill="1" applyBorder="1" applyAlignment="1" applyProtection="1">
      <alignment horizontal="left" indent="1"/>
    </xf>
    <xf numFmtId="0" fontId="31" fillId="0" borderId="37" xfId="0" applyFont="1" applyFill="1" applyBorder="1" applyAlignment="1" applyProtection="1">
      <alignment horizontal="left" indent="1"/>
    </xf>
    <xf numFmtId="0" fontId="31" fillId="0" borderId="35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8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21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18" xfId="0" applyFont="1" applyFill="1" applyBorder="1" applyAlignment="1" applyProtection="1">
      <alignment horizontal="right" indent="1"/>
    </xf>
    <xf numFmtId="0" fontId="31" fillId="0" borderId="16" xfId="0" applyFont="1" applyFill="1" applyBorder="1" applyAlignment="1" applyProtection="1">
      <alignment horizontal="center"/>
    </xf>
    <xf numFmtId="0" fontId="31" fillId="0" borderId="30" xfId="0" applyFont="1" applyFill="1" applyBorder="1" applyAlignment="1" applyProtection="1">
      <alignment horizontal="center"/>
    </xf>
    <xf numFmtId="0" fontId="31" fillId="0" borderId="62" xfId="0" applyFont="1" applyFill="1" applyBorder="1" applyAlignment="1" applyProtection="1">
      <alignment horizontal="center"/>
    </xf>
    <xf numFmtId="0" fontId="31" fillId="0" borderId="55" xfId="0" applyFont="1" applyFill="1" applyBorder="1" applyAlignment="1" applyProtection="1">
      <alignment horizontal="center"/>
    </xf>
    <xf numFmtId="0" fontId="31" fillId="0" borderId="63" xfId="0" applyFont="1" applyFill="1" applyBorder="1" applyAlignment="1" applyProtection="1">
      <alignment horizontal="center"/>
    </xf>
    <xf numFmtId="0" fontId="30" fillId="0" borderId="52" xfId="0" applyFont="1" applyFill="1" applyBorder="1" applyAlignment="1" applyProtection="1">
      <alignment horizontal="left" indent="1"/>
      <protection locked="0"/>
    </xf>
    <xf numFmtId="0" fontId="30" fillId="0" borderId="64" xfId="0" applyFont="1" applyFill="1" applyBorder="1" applyAlignment="1" applyProtection="1">
      <alignment horizontal="left" indent="1"/>
      <protection locked="0"/>
    </xf>
    <xf numFmtId="0" fontId="30" fillId="0" borderId="65" xfId="0" applyFont="1" applyFill="1" applyBorder="1" applyAlignment="1" applyProtection="1">
      <alignment horizontal="left" indent="1"/>
      <protection locked="0"/>
    </xf>
    <xf numFmtId="0" fontId="30" fillId="0" borderId="32" xfId="0" applyFont="1" applyFill="1" applyBorder="1" applyAlignment="1" applyProtection="1">
      <alignment horizontal="left" indent="1"/>
      <protection locked="0"/>
    </xf>
    <xf numFmtId="0" fontId="30" fillId="0" borderId="33" xfId="0" applyFont="1" applyFill="1" applyBorder="1" applyAlignment="1" applyProtection="1">
      <alignment horizontal="left" indent="1"/>
      <protection locked="0"/>
    </xf>
    <xf numFmtId="0" fontId="30" fillId="0" borderId="66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 applyProtection="1">
      <alignment horizontal="left" wrapText="1"/>
    </xf>
    <xf numFmtId="0" fontId="33" fillId="0" borderId="0" xfId="0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9" fillId="0" borderId="47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4" fillId="0" borderId="36" xfId="0" applyNumberFormat="1" applyFont="1" applyFill="1" applyBorder="1" applyAlignment="1" applyProtection="1">
      <alignment horizontal="left" vertical="center" wrapText="1" indent="2"/>
    </xf>
    <xf numFmtId="164" fontId="4" fillId="0" borderId="48" xfId="0" applyNumberFormat="1" applyFont="1" applyFill="1" applyBorder="1" applyAlignment="1" applyProtection="1">
      <alignment horizontal="left" vertical="center" wrapText="1" indent="2"/>
    </xf>
    <xf numFmtId="164" fontId="8" fillId="0" borderId="58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52" xfId="0" applyNumberFormat="1" applyFont="1" applyFill="1" applyBorder="1" applyAlignment="1" applyProtection="1">
      <alignment horizontal="center" vertical="center"/>
    </xf>
    <xf numFmtId="164" fontId="8" fillId="0" borderId="64" xfId="0" applyNumberFormat="1" applyFont="1" applyFill="1" applyBorder="1" applyAlignment="1" applyProtection="1">
      <alignment horizontal="center" vertical="center"/>
    </xf>
    <xf numFmtId="164" fontId="8" fillId="0" borderId="49" xfId="0" applyNumberFormat="1" applyFont="1" applyFill="1" applyBorder="1" applyAlignment="1" applyProtection="1">
      <alignment horizontal="center" vertical="center"/>
    </xf>
    <xf numFmtId="164" fontId="8" fillId="0" borderId="58" xfId="0" applyNumberFormat="1" applyFont="1" applyFill="1" applyBorder="1" applyAlignment="1" applyProtection="1">
      <alignment horizontal="center" vertical="center" wrapText="1"/>
    </xf>
    <xf numFmtId="164" fontId="8" fillId="0" borderId="59" xfId="0" applyNumberFormat="1" applyFont="1" applyFill="1" applyBorder="1" applyAlignment="1" applyProtection="1">
      <alignment horizontal="center" vertical="center" wrapText="1"/>
    </xf>
    <xf numFmtId="0" fontId="30" fillId="0" borderId="55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4" fillId="0" borderId="2" xfId="0" applyFont="1" applyFill="1" applyBorder="1" applyAlignment="1">
      <alignment horizontal="left"/>
    </xf>
    <xf numFmtId="0" fontId="16" fillId="0" borderId="0" xfId="0" applyFont="1" applyFill="1" applyBorder="1" applyAlignment="1" applyProtection="1">
      <alignment horizontal="center" vertical="center"/>
    </xf>
    <xf numFmtId="0" fontId="49" fillId="0" borderId="43" xfId="0" applyFont="1" applyBorder="1" applyAlignment="1">
      <alignment horizontal="left" vertical="top" wrapText="1"/>
    </xf>
    <xf numFmtId="0" fontId="49" fillId="0" borderId="5" xfId="0" applyFont="1" applyBorder="1" applyAlignment="1">
      <alignment horizontal="left" vertical="top" wrapText="1"/>
    </xf>
    <xf numFmtId="0" fontId="50" fillId="0" borderId="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left"/>
    </xf>
    <xf numFmtId="0" fontId="16" fillId="0" borderId="43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43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49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/>
    </xf>
    <xf numFmtId="0" fontId="49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/>
    </xf>
    <xf numFmtId="0" fontId="50" fillId="0" borderId="43" xfId="0" applyFont="1" applyBorder="1" applyAlignment="1">
      <alignment horizontal="left" vertical="center" wrapText="1"/>
    </xf>
    <xf numFmtId="0" fontId="50" fillId="0" borderId="5" xfId="0" applyFont="1" applyBorder="1" applyAlignment="1">
      <alignment horizontal="left" vertical="center" wrapText="1"/>
    </xf>
    <xf numFmtId="0" fontId="37" fillId="0" borderId="0" xfId="0" applyFont="1" applyAlignment="1" applyProtection="1">
      <alignment horizontal="right"/>
    </xf>
    <xf numFmtId="0" fontId="32" fillId="0" borderId="36" xfId="0" applyFont="1" applyBorder="1" applyAlignment="1" applyProtection="1">
      <alignment horizontal="left" vertical="center" indent="2"/>
    </xf>
    <xf numFmtId="0" fontId="32" fillId="0" borderId="35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5">
    <cellStyle name="Ezres" xfId="1" builtinId="3"/>
    <cellStyle name="Hiperhivatkozás" xfId="2"/>
    <cellStyle name="Már látott hiperhivatkozás" xfId="3"/>
    <cellStyle name="Normál" xfId="0" builtinId="0"/>
    <cellStyle name="Normál_KVRENMUNKA" xfId="4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tabSelected="1" view="pageLayout" zoomScaleNormal="100" workbookViewId="0">
      <selection activeCell="A6" sqref="A6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133</v>
      </c>
    </row>
    <row r="4" spans="1:2">
      <c r="A4" s="101"/>
      <c r="B4" s="101"/>
    </row>
    <row r="5" spans="1:2" s="112" customFormat="1" ht="15.75">
      <c r="A5" s="73" t="s">
        <v>591</v>
      </c>
      <c r="B5" s="111"/>
    </row>
    <row r="6" spans="1:2">
      <c r="A6" s="101"/>
      <c r="B6" s="101"/>
    </row>
    <row r="7" spans="1:2">
      <c r="A7" s="101" t="s">
        <v>523</v>
      </c>
      <c r="B7" s="101" t="s">
        <v>476</v>
      </c>
    </row>
    <row r="8" spans="1:2">
      <c r="A8" s="101" t="s">
        <v>524</v>
      </c>
      <c r="B8" s="101" t="s">
        <v>477</v>
      </c>
    </row>
    <row r="9" spans="1:2">
      <c r="A9" s="101" t="s">
        <v>525</v>
      </c>
      <c r="B9" s="101" t="s">
        <v>478</v>
      </c>
    </row>
    <row r="10" spans="1:2">
      <c r="A10" s="101"/>
      <c r="B10" s="101"/>
    </row>
    <row r="11" spans="1:2">
      <c r="A11" s="101"/>
      <c r="B11" s="101"/>
    </row>
    <row r="12" spans="1:2" s="112" customFormat="1" ht="15.75">
      <c r="A12" s="73" t="str">
        <f>+CONCATENATE(LEFT(A5,4),". évi előirányzat KIADÁSOK")</f>
        <v>2017. évi előirányzat KIADÁSOK</v>
      </c>
      <c r="B12" s="111"/>
    </row>
    <row r="13" spans="1:2">
      <c r="A13" s="101"/>
      <c r="B13" s="101"/>
    </row>
    <row r="14" spans="1:2">
      <c r="A14" s="101" t="s">
        <v>526</v>
      </c>
      <c r="B14" s="101" t="s">
        <v>479</v>
      </c>
    </row>
    <row r="15" spans="1:2">
      <c r="A15" s="101" t="s">
        <v>527</v>
      </c>
      <c r="B15" s="101" t="s">
        <v>480</v>
      </c>
    </row>
    <row r="16" spans="1:2">
      <c r="A16" s="101" t="s">
        <v>528</v>
      </c>
      <c r="B16" s="101" t="s">
        <v>481</v>
      </c>
    </row>
  </sheetData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D12"/>
  <sheetViews>
    <sheetView zoomScale="120" zoomScaleNormal="120" workbookViewId="0">
      <selection activeCell="L4" sqref="L4"/>
    </sheetView>
  </sheetViews>
  <sheetFormatPr defaultRowHeight="15"/>
  <cols>
    <col min="1" max="1" width="5.6640625" style="113" customWidth="1"/>
    <col min="2" max="2" width="68.6640625" style="113" customWidth="1"/>
    <col min="3" max="3" width="19.5" style="113" customWidth="1"/>
    <col min="4" max="16384" width="9.33203125" style="113"/>
  </cols>
  <sheetData>
    <row r="1" spans="1:4" ht="33" customHeight="1">
      <c r="A1" s="567" t="s">
        <v>570</v>
      </c>
      <c r="B1" s="567"/>
      <c r="C1" s="567"/>
    </row>
    <row r="2" spans="1:4" ht="15.95" customHeight="1" thickBot="1">
      <c r="A2" s="114"/>
      <c r="B2" s="114"/>
      <c r="C2" s="125" t="s">
        <v>53</v>
      </c>
      <c r="D2" s="120"/>
    </row>
    <row r="3" spans="1:4" ht="26.25" customHeight="1" thickBot="1">
      <c r="A3" s="143" t="s">
        <v>15</v>
      </c>
      <c r="B3" s="144" t="s">
        <v>178</v>
      </c>
      <c r="C3" s="145" t="str">
        <f>+'1.1.sz.mell.'!C3</f>
        <v>2017. évi előirányzat</v>
      </c>
    </row>
    <row r="4" spans="1:4" ht="15.75" thickBot="1">
      <c r="A4" s="146"/>
      <c r="B4" s="443" t="s">
        <v>482</v>
      </c>
      <c r="C4" s="444" t="s">
        <v>483</v>
      </c>
    </row>
    <row r="5" spans="1:4">
      <c r="A5" s="147" t="s">
        <v>17</v>
      </c>
      <c r="B5" s="315" t="s">
        <v>492</v>
      </c>
      <c r="C5" s="312">
        <v>13700</v>
      </c>
    </row>
    <row r="6" spans="1:4" ht="24.75">
      <c r="A6" s="148" t="s">
        <v>18</v>
      </c>
      <c r="B6" s="344" t="s">
        <v>236</v>
      </c>
      <c r="C6" s="313"/>
    </row>
    <row r="7" spans="1:4">
      <c r="A7" s="148" t="s">
        <v>19</v>
      </c>
      <c r="B7" s="345" t="s">
        <v>493</v>
      </c>
      <c r="C7" s="313"/>
    </row>
    <row r="8" spans="1:4" ht="24.75">
      <c r="A8" s="148" t="s">
        <v>20</v>
      </c>
      <c r="B8" s="345" t="s">
        <v>238</v>
      </c>
      <c r="C8" s="313"/>
    </row>
    <row r="9" spans="1:4">
      <c r="A9" s="149" t="s">
        <v>21</v>
      </c>
      <c r="B9" s="345" t="s">
        <v>237</v>
      </c>
      <c r="C9" s="314">
        <v>550</v>
      </c>
    </row>
    <row r="10" spans="1:4" ht="15.75" thickBot="1">
      <c r="A10" s="148" t="s">
        <v>22</v>
      </c>
      <c r="B10" s="346" t="s">
        <v>494</v>
      </c>
      <c r="C10" s="313"/>
    </row>
    <row r="11" spans="1:4" ht="15.75" thickBot="1">
      <c r="A11" s="576" t="s">
        <v>181</v>
      </c>
      <c r="B11" s="577"/>
      <c r="C11" s="150">
        <f>SUM(C5:C10)</f>
        <v>14250</v>
      </c>
    </row>
    <row r="12" spans="1:4" ht="23.25" customHeight="1">
      <c r="A12" s="578" t="s">
        <v>211</v>
      </c>
      <c r="B12" s="578"/>
      <c r="C12" s="578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...../2017.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50"/>
  </sheetPr>
  <dimension ref="A1:D8"/>
  <sheetViews>
    <sheetView view="pageLayout" zoomScaleNormal="120" workbookViewId="0">
      <selection activeCell="C6" sqref="C6"/>
    </sheetView>
  </sheetViews>
  <sheetFormatPr defaultRowHeight="15"/>
  <cols>
    <col min="1" max="1" width="5.6640625" style="113" customWidth="1"/>
    <col min="2" max="2" width="66.83203125" style="113" customWidth="1"/>
    <col min="3" max="3" width="27" style="113" customWidth="1"/>
    <col min="4" max="16384" width="9.33203125" style="113"/>
  </cols>
  <sheetData>
    <row r="1" spans="1:4" ht="33" customHeight="1">
      <c r="A1" s="567" t="str">
        <f>+CONCATENATE("Buj Község  Önkormányzat ",CONCATENATE(LEFT(ÖSSZEFÜGGÉSEK!A5,4),". évi adósságot keletkeztető fejlesztési céljai"))</f>
        <v>Buj Község  Önkormányzat 2017. évi adósságot keletkeztető fejlesztési céljai</v>
      </c>
      <c r="B1" s="567"/>
      <c r="C1" s="567"/>
    </row>
    <row r="2" spans="1:4" ht="15.95" customHeight="1" thickBot="1">
      <c r="A2" s="114"/>
      <c r="B2" s="114"/>
      <c r="C2" s="125" t="s">
        <v>53</v>
      </c>
      <c r="D2" s="120"/>
    </row>
    <row r="3" spans="1:4" ht="26.25" customHeight="1" thickBot="1">
      <c r="A3" s="143" t="s">
        <v>15</v>
      </c>
      <c r="B3" s="144" t="s">
        <v>182</v>
      </c>
      <c r="C3" s="145" t="s">
        <v>209</v>
      </c>
    </row>
    <row r="4" spans="1:4" ht="15.75" thickBot="1">
      <c r="A4" s="146"/>
      <c r="B4" s="443" t="s">
        <v>482</v>
      </c>
      <c r="C4" s="444" t="s">
        <v>483</v>
      </c>
    </row>
    <row r="5" spans="1:4">
      <c r="A5" s="147" t="s">
        <v>17</v>
      </c>
      <c r="B5" s="154"/>
      <c r="C5" s="151"/>
    </row>
    <row r="6" spans="1:4">
      <c r="A6" s="148" t="s">
        <v>18</v>
      </c>
      <c r="B6" s="155"/>
      <c r="C6" s="152"/>
    </row>
    <row r="7" spans="1:4" ht="15.75" thickBot="1">
      <c r="A7" s="149" t="s">
        <v>19</v>
      </c>
      <c r="B7" s="156"/>
      <c r="C7" s="153"/>
    </row>
    <row r="8" spans="1:4" s="417" customFormat="1" ht="17.25" customHeight="1" thickBot="1">
      <c r="A8" s="418" t="s">
        <v>20</v>
      </c>
      <c r="B8" s="96" t="s">
        <v>183</v>
      </c>
      <c r="C8" s="150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az 1/2017. (II.16.)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50"/>
  </sheetPr>
  <dimension ref="A1:F21"/>
  <sheetViews>
    <sheetView view="pageLayout" zoomScaleNormal="100" workbookViewId="0">
      <selection activeCell="E8" sqref="E8"/>
    </sheetView>
  </sheetViews>
  <sheetFormatPr defaultRowHeight="12.75"/>
  <cols>
    <col min="1" max="1" width="47.1640625" style="35" customWidth="1"/>
    <col min="2" max="2" width="15.6640625" style="34" customWidth="1"/>
    <col min="3" max="3" width="16.33203125" style="34" customWidth="1"/>
    <col min="4" max="4" width="18" style="34" customWidth="1"/>
    <col min="5" max="5" width="16.6640625" style="34" customWidth="1"/>
    <col min="6" max="6" width="18.83203125" style="47" customWidth="1"/>
    <col min="7" max="8" width="12.83203125" style="34" customWidth="1"/>
    <col min="9" max="9" width="13.83203125" style="34" customWidth="1"/>
    <col min="10" max="16384" width="9.33203125" style="34"/>
  </cols>
  <sheetData>
    <row r="1" spans="1:6" ht="25.5" customHeight="1">
      <c r="A1" s="579" t="s">
        <v>0</v>
      </c>
      <c r="B1" s="579"/>
      <c r="C1" s="579"/>
      <c r="D1" s="579"/>
      <c r="E1" s="579"/>
      <c r="F1" s="579"/>
    </row>
    <row r="2" spans="1:6" ht="22.5" customHeight="1" thickBot="1">
      <c r="A2" s="159"/>
      <c r="B2" s="47"/>
      <c r="C2" s="47"/>
      <c r="D2" s="47"/>
      <c r="E2" s="47"/>
      <c r="F2" s="43" t="s">
        <v>60</v>
      </c>
    </row>
    <row r="3" spans="1:6" s="37" customFormat="1" ht="44.25" customHeight="1" thickBot="1">
      <c r="A3" s="160" t="s">
        <v>64</v>
      </c>
      <c r="B3" s="161" t="s">
        <v>65</v>
      </c>
      <c r="C3" s="161" t="s">
        <v>66</v>
      </c>
      <c r="D3" s="161" t="str">
        <f>+CONCATENATE("Felhasználás   ",LEFT(ÖSSZEFÜGGÉSEK!A5,4)-1,". XII. 31-ig")</f>
        <v>Felhasználás   2016. XII. 31-ig</v>
      </c>
      <c r="E3" s="161" t="str">
        <f>+'1.1.sz.mell.'!C3</f>
        <v>2017. évi előirányzat</v>
      </c>
      <c r="F3" s="44" t="str">
        <f>+CONCATENATE(LEFT(ÖSSZEFÜGGÉSEK!A5,4),". utáni szükséglet")</f>
        <v>2017. utáni szükséglet</v>
      </c>
    </row>
    <row r="4" spans="1:6" s="47" customFormat="1" ht="12" customHeight="1" thickBot="1">
      <c r="A4" s="45" t="s">
        <v>482</v>
      </c>
      <c r="B4" s="46" t="s">
        <v>483</v>
      </c>
      <c r="C4" s="46" t="s">
        <v>484</v>
      </c>
      <c r="D4" s="46" t="s">
        <v>486</v>
      </c>
      <c r="E4" s="46" t="s">
        <v>485</v>
      </c>
      <c r="F4" s="447" t="s">
        <v>541</v>
      </c>
    </row>
    <row r="5" spans="1:6" s="474" customFormat="1" ht="15.95" customHeight="1">
      <c r="A5" s="471" t="s">
        <v>579</v>
      </c>
      <c r="B5" s="472">
        <v>4200</v>
      </c>
      <c r="C5" s="423" t="s">
        <v>592</v>
      </c>
      <c r="D5" s="472"/>
      <c r="E5" s="472">
        <v>4200</v>
      </c>
      <c r="F5" s="473">
        <f t="shared" ref="F5:F20" si="0">B5-D5-E5</f>
        <v>0</v>
      </c>
    </row>
    <row r="6" spans="1:6" s="474" customFormat="1" ht="15.95" customHeight="1">
      <c r="A6" s="471" t="s">
        <v>593</v>
      </c>
      <c r="B6" s="472">
        <v>10000</v>
      </c>
      <c r="C6" s="423" t="s">
        <v>592</v>
      </c>
      <c r="D6" s="472"/>
      <c r="E6" s="472">
        <v>10000</v>
      </c>
      <c r="F6" s="473">
        <f t="shared" si="0"/>
        <v>0</v>
      </c>
    </row>
    <row r="7" spans="1:6" s="474" customFormat="1" ht="15.95" customHeight="1">
      <c r="A7" s="471" t="s">
        <v>600</v>
      </c>
      <c r="B7" s="472">
        <v>318</v>
      </c>
      <c r="C7" s="423" t="s">
        <v>592</v>
      </c>
      <c r="D7" s="472"/>
      <c r="E7" s="472">
        <v>318</v>
      </c>
      <c r="F7" s="473">
        <f t="shared" si="0"/>
        <v>0</v>
      </c>
    </row>
    <row r="8" spans="1:6" s="474" customFormat="1" ht="15.95" customHeight="1">
      <c r="A8" s="471" t="s">
        <v>599</v>
      </c>
      <c r="B8" s="472">
        <v>16510</v>
      </c>
      <c r="C8" s="423" t="s">
        <v>592</v>
      </c>
      <c r="D8" s="472"/>
      <c r="E8" s="472">
        <v>16510</v>
      </c>
      <c r="F8" s="473">
        <f t="shared" si="0"/>
        <v>0</v>
      </c>
    </row>
    <row r="9" spans="1:6" s="474" customFormat="1">
      <c r="A9" s="471" t="s">
        <v>594</v>
      </c>
      <c r="B9" s="472">
        <v>58639</v>
      </c>
      <c r="C9" s="423" t="s">
        <v>592</v>
      </c>
      <c r="D9" s="472"/>
      <c r="E9" s="472">
        <v>58639</v>
      </c>
      <c r="F9" s="473">
        <f t="shared" si="0"/>
        <v>0</v>
      </c>
    </row>
    <row r="10" spans="1:6" ht="15.95" customHeight="1">
      <c r="A10" s="471" t="s">
        <v>596</v>
      </c>
      <c r="B10" s="472">
        <v>7525</v>
      </c>
      <c r="C10" s="552" t="s">
        <v>592</v>
      </c>
      <c r="D10" s="472"/>
      <c r="E10" s="472">
        <v>7525</v>
      </c>
      <c r="F10" s="472">
        <f t="shared" si="0"/>
        <v>0</v>
      </c>
    </row>
    <row r="11" spans="1:6" ht="15.95" customHeight="1">
      <c r="A11" s="471" t="s">
        <v>597</v>
      </c>
      <c r="B11" s="472">
        <v>91689</v>
      </c>
      <c r="C11" s="552" t="s">
        <v>592</v>
      </c>
      <c r="D11" s="472"/>
      <c r="E11" s="472">
        <v>91689</v>
      </c>
      <c r="F11" s="472">
        <f t="shared" si="0"/>
        <v>0</v>
      </c>
    </row>
    <row r="12" spans="1:6" ht="15.95" customHeight="1">
      <c r="A12" s="471" t="s">
        <v>598</v>
      </c>
      <c r="B12" s="472">
        <v>353176</v>
      </c>
      <c r="C12" s="552" t="s">
        <v>592</v>
      </c>
      <c r="D12" s="472"/>
      <c r="E12" s="472">
        <v>353176</v>
      </c>
      <c r="F12" s="472">
        <f t="shared" si="0"/>
        <v>0</v>
      </c>
    </row>
    <row r="13" spans="1:6" ht="15.95" customHeight="1">
      <c r="A13" s="471"/>
      <c r="B13" s="472"/>
      <c r="C13" s="551"/>
      <c r="D13" s="472"/>
      <c r="E13" s="472"/>
      <c r="F13" s="472">
        <f t="shared" si="0"/>
        <v>0</v>
      </c>
    </row>
    <row r="14" spans="1:6" ht="15.95" customHeight="1">
      <c r="A14" s="471"/>
      <c r="B14" s="472"/>
      <c r="C14" s="472"/>
      <c r="D14" s="472"/>
      <c r="E14" s="472"/>
      <c r="F14" s="472">
        <f t="shared" si="0"/>
        <v>0</v>
      </c>
    </row>
    <row r="15" spans="1:6" ht="15.95" customHeight="1">
      <c r="A15" s="471"/>
      <c r="B15" s="472"/>
      <c r="C15" s="472"/>
      <c r="D15" s="472"/>
      <c r="E15" s="472"/>
      <c r="F15" s="472">
        <f t="shared" si="0"/>
        <v>0</v>
      </c>
    </row>
    <row r="16" spans="1:6" ht="15.95" customHeight="1">
      <c r="A16" s="471"/>
      <c r="B16" s="472"/>
      <c r="C16" s="472"/>
      <c r="D16" s="472"/>
      <c r="E16" s="472"/>
      <c r="F16" s="472">
        <f t="shared" si="0"/>
        <v>0</v>
      </c>
    </row>
    <row r="17" spans="1:6" ht="15.95" customHeight="1">
      <c r="A17" s="471"/>
      <c r="B17" s="472"/>
      <c r="C17" s="472"/>
      <c r="D17" s="472"/>
      <c r="E17" s="472"/>
      <c r="F17" s="472">
        <f t="shared" si="0"/>
        <v>0</v>
      </c>
    </row>
    <row r="18" spans="1:6" ht="15.95" customHeight="1">
      <c r="A18" s="419"/>
      <c r="B18" s="472"/>
      <c r="C18" s="472"/>
      <c r="D18" s="472"/>
      <c r="E18" s="472"/>
      <c r="F18" s="472">
        <f t="shared" si="0"/>
        <v>0</v>
      </c>
    </row>
    <row r="19" spans="1:6" ht="15.95" customHeight="1">
      <c r="A19" s="419"/>
      <c r="B19" s="472"/>
      <c r="C19" s="472"/>
      <c r="D19" s="472"/>
      <c r="E19" s="472"/>
      <c r="F19" s="472">
        <f t="shared" si="0"/>
        <v>0</v>
      </c>
    </row>
    <row r="20" spans="1:6" ht="15.95" customHeight="1" thickBot="1">
      <c r="A20" s="48"/>
      <c r="B20" s="23"/>
      <c r="C20" s="420"/>
      <c r="D20" s="23"/>
      <c r="E20" s="23"/>
      <c r="F20" s="49">
        <f t="shared" si="0"/>
        <v>0</v>
      </c>
    </row>
    <row r="21" spans="1:6" s="50" customFormat="1" ht="18" customHeight="1" thickBot="1">
      <c r="A21" s="475" t="s">
        <v>63</v>
      </c>
      <c r="B21" s="476">
        <f>SUM(B5:B20)</f>
        <v>542057</v>
      </c>
      <c r="C21" s="477"/>
      <c r="D21" s="476">
        <f>SUM(D5:D20)</f>
        <v>0</v>
      </c>
      <c r="E21" s="476">
        <f>SUM(E5:E20)</f>
        <v>542057</v>
      </c>
      <c r="F21" s="478">
        <f>SUM(F5:F20)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az 1/2017. (II.16.)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F24"/>
  <sheetViews>
    <sheetView view="pageLayout" zoomScaleNormal="100" workbookViewId="0">
      <selection activeCell="D7" sqref="D7"/>
    </sheetView>
  </sheetViews>
  <sheetFormatPr defaultRowHeight="12.75"/>
  <cols>
    <col min="1" max="1" width="60.6640625" style="35" customWidth="1"/>
    <col min="2" max="2" width="15.6640625" style="34" customWidth="1"/>
    <col min="3" max="3" width="16.33203125" style="34" customWidth="1"/>
    <col min="4" max="4" width="18" style="34" customWidth="1"/>
    <col min="5" max="5" width="16.6640625" style="34" customWidth="1"/>
    <col min="6" max="6" width="18.83203125" style="34" customWidth="1"/>
    <col min="7" max="8" width="12.83203125" style="34" customWidth="1"/>
    <col min="9" max="9" width="13.83203125" style="34" customWidth="1"/>
    <col min="10" max="16384" width="9.33203125" style="34"/>
  </cols>
  <sheetData>
    <row r="1" spans="1:6" ht="24.75" customHeight="1">
      <c r="A1" s="579" t="s">
        <v>1</v>
      </c>
      <c r="B1" s="579"/>
      <c r="C1" s="579"/>
      <c r="D1" s="579"/>
      <c r="E1" s="579"/>
      <c r="F1" s="579"/>
    </row>
    <row r="2" spans="1:6" ht="23.25" customHeight="1" thickBot="1">
      <c r="A2" s="159"/>
      <c r="B2" s="47"/>
      <c r="C2" s="47"/>
      <c r="D2" s="47"/>
      <c r="E2" s="47"/>
      <c r="F2" s="43" t="s">
        <v>60</v>
      </c>
    </row>
    <row r="3" spans="1:6" s="37" customFormat="1" ht="48.75" customHeight="1" thickBot="1">
      <c r="A3" s="160" t="s">
        <v>67</v>
      </c>
      <c r="B3" s="161" t="s">
        <v>65</v>
      </c>
      <c r="C3" s="161" t="s">
        <v>66</v>
      </c>
      <c r="D3" s="161" t="str">
        <f>+'6.sz.mell.'!D3</f>
        <v>Felhasználás   2016. XII. 31-ig</v>
      </c>
      <c r="E3" s="161" t="str">
        <f>+'6.sz.mell.'!E3</f>
        <v>2017. évi előirányzat</v>
      </c>
      <c r="F3" s="445" t="str">
        <f>+CONCATENATE(LEFT(ÖSSZEFÜGGÉSEK!A5,4),". utáni szükséglet ",CHAR(10),"")</f>
        <v xml:space="preserve">2017. utáni szükséglet 
</v>
      </c>
    </row>
    <row r="4" spans="1:6" s="47" customFormat="1" ht="15" customHeight="1" thickBot="1">
      <c r="A4" s="45" t="s">
        <v>482</v>
      </c>
      <c r="B4" s="46" t="s">
        <v>483</v>
      </c>
      <c r="C4" s="46" t="s">
        <v>484</v>
      </c>
      <c r="D4" s="46" t="s">
        <v>486</v>
      </c>
      <c r="E4" s="46" t="s">
        <v>485</v>
      </c>
      <c r="F4" s="448" t="s">
        <v>541</v>
      </c>
    </row>
    <row r="5" spans="1:6" ht="15.95" customHeight="1">
      <c r="A5" s="51" t="s">
        <v>595</v>
      </c>
      <c r="B5" s="52">
        <v>25729</v>
      </c>
      <c r="C5" s="421" t="s">
        <v>592</v>
      </c>
      <c r="D5" s="52"/>
      <c r="E5" s="52">
        <v>25729</v>
      </c>
      <c r="F5" s="53">
        <f t="shared" ref="F5:F23" si="0">B5-D5-E5</f>
        <v>0</v>
      </c>
    </row>
    <row r="6" spans="1:6" ht="15.95" customHeight="1">
      <c r="A6" s="51"/>
      <c r="B6" s="52"/>
      <c r="C6" s="421"/>
      <c r="D6" s="52"/>
      <c r="E6" s="52"/>
      <c r="F6" s="53">
        <f t="shared" si="0"/>
        <v>0</v>
      </c>
    </row>
    <row r="7" spans="1:6" ht="15.95" customHeight="1">
      <c r="A7" s="51"/>
      <c r="B7" s="52"/>
      <c r="C7" s="421"/>
      <c r="D7" s="52"/>
      <c r="E7" s="52"/>
      <c r="F7" s="53">
        <f t="shared" si="0"/>
        <v>0</v>
      </c>
    </row>
    <row r="8" spans="1:6" ht="15.95" customHeight="1">
      <c r="A8" s="51"/>
      <c r="B8" s="52"/>
      <c r="C8" s="421"/>
      <c r="D8" s="52"/>
      <c r="E8" s="52"/>
      <c r="F8" s="53">
        <f t="shared" si="0"/>
        <v>0</v>
      </c>
    </row>
    <row r="9" spans="1:6" ht="15.95" customHeight="1">
      <c r="A9" s="51"/>
      <c r="B9" s="52"/>
      <c r="C9" s="421"/>
      <c r="D9" s="52"/>
      <c r="E9" s="52"/>
      <c r="F9" s="53">
        <f t="shared" si="0"/>
        <v>0</v>
      </c>
    </row>
    <row r="10" spans="1:6" ht="15.95" customHeight="1">
      <c r="A10" s="51"/>
      <c r="B10" s="52"/>
      <c r="C10" s="421"/>
      <c r="D10" s="52"/>
      <c r="E10" s="52"/>
      <c r="F10" s="53">
        <f t="shared" si="0"/>
        <v>0</v>
      </c>
    </row>
    <row r="11" spans="1:6" ht="15.95" customHeight="1">
      <c r="A11" s="51"/>
      <c r="B11" s="52"/>
      <c r="C11" s="421"/>
      <c r="D11" s="52"/>
      <c r="E11" s="52"/>
      <c r="F11" s="53">
        <f t="shared" si="0"/>
        <v>0</v>
      </c>
    </row>
    <row r="12" spans="1:6" ht="15.95" customHeight="1">
      <c r="A12" s="51"/>
      <c r="B12" s="52"/>
      <c r="C12" s="421"/>
      <c r="D12" s="52"/>
      <c r="E12" s="52"/>
      <c r="F12" s="53">
        <f t="shared" si="0"/>
        <v>0</v>
      </c>
    </row>
    <row r="13" spans="1:6" ht="15.95" customHeight="1">
      <c r="A13" s="51"/>
      <c r="B13" s="52"/>
      <c r="C13" s="421"/>
      <c r="D13" s="52"/>
      <c r="E13" s="52"/>
      <c r="F13" s="53">
        <f t="shared" si="0"/>
        <v>0</v>
      </c>
    </row>
    <row r="14" spans="1:6" ht="15.95" customHeight="1">
      <c r="A14" s="51"/>
      <c r="B14" s="52"/>
      <c r="C14" s="421"/>
      <c r="D14" s="52"/>
      <c r="E14" s="52"/>
      <c r="F14" s="53">
        <f t="shared" si="0"/>
        <v>0</v>
      </c>
    </row>
    <row r="15" spans="1:6" ht="15.95" customHeight="1">
      <c r="A15" s="51"/>
      <c r="B15" s="52"/>
      <c r="C15" s="421"/>
      <c r="D15" s="52"/>
      <c r="E15" s="52"/>
      <c r="F15" s="53">
        <f t="shared" si="0"/>
        <v>0</v>
      </c>
    </row>
    <row r="16" spans="1:6" ht="15.95" customHeight="1">
      <c r="A16" s="51"/>
      <c r="B16" s="52"/>
      <c r="C16" s="421"/>
      <c r="D16" s="52"/>
      <c r="E16" s="52"/>
      <c r="F16" s="53">
        <f t="shared" si="0"/>
        <v>0</v>
      </c>
    </row>
    <row r="17" spans="1:6" ht="15.95" customHeight="1">
      <c r="A17" s="51"/>
      <c r="B17" s="52"/>
      <c r="C17" s="421"/>
      <c r="D17" s="52"/>
      <c r="E17" s="52"/>
      <c r="F17" s="53">
        <f t="shared" si="0"/>
        <v>0</v>
      </c>
    </row>
    <row r="18" spans="1:6" ht="15.95" customHeight="1">
      <c r="A18" s="51"/>
      <c r="B18" s="52"/>
      <c r="C18" s="421"/>
      <c r="D18" s="52"/>
      <c r="E18" s="52"/>
      <c r="F18" s="53">
        <f t="shared" si="0"/>
        <v>0</v>
      </c>
    </row>
    <row r="19" spans="1:6" ht="15.95" customHeight="1">
      <c r="A19" s="51"/>
      <c r="B19" s="52"/>
      <c r="C19" s="421"/>
      <c r="D19" s="52"/>
      <c r="E19" s="52"/>
      <c r="F19" s="53">
        <f t="shared" si="0"/>
        <v>0</v>
      </c>
    </row>
    <row r="20" spans="1:6" ht="15.95" customHeight="1">
      <c r="A20" s="51"/>
      <c r="B20" s="52"/>
      <c r="C20" s="421"/>
      <c r="D20" s="52"/>
      <c r="E20" s="52"/>
      <c r="F20" s="53">
        <f t="shared" si="0"/>
        <v>0</v>
      </c>
    </row>
    <row r="21" spans="1:6" ht="15.95" customHeight="1">
      <c r="A21" s="51"/>
      <c r="B21" s="52"/>
      <c r="C21" s="421"/>
      <c r="D21" s="52"/>
      <c r="E21" s="52"/>
      <c r="F21" s="53">
        <f t="shared" si="0"/>
        <v>0</v>
      </c>
    </row>
    <row r="22" spans="1:6" ht="15.95" customHeight="1">
      <c r="A22" s="51"/>
      <c r="B22" s="52"/>
      <c r="C22" s="421"/>
      <c r="D22" s="52"/>
      <c r="E22" s="52"/>
      <c r="F22" s="53">
        <f t="shared" si="0"/>
        <v>0</v>
      </c>
    </row>
    <row r="23" spans="1:6" ht="15.95" customHeight="1" thickBot="1">
      <c r="A23" s="54"/>
      <c r="B23" s="55"/>
      <c r="C23" s="422"/>
      <c r="D23" s="55"/>
      <c r="E23" s="55"/>
      <c r="F23" s="56">
        <f t="shared" si="0"/>
        <v>0</v>
      </c>
    </row>
    <row r="24" spans="1:6" s="50" customFormat="1" ht="18" customHeight="1" thickBot="1">
      <c r="A24" s="162" t="s">
        <v>63</v>
      </c>
      <c r="B24" s="163">
        <f>SUM(B5:B23)</f>
        <v>25729</v>
      </c>
      <c r="C24" s="85"/>
      <c r="D24" s="163">
        <f>SUM(D5:D23)</f>
        <v>0</v>
      </c>
      <c r="E24" s="163">
        <f>SUM(E5:E23)</f>
        <v>25729</v>
      </c>
      <c r="F24" s="57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az 1/2017. (II.16.) önkormányzati rendelethez&amp;"Times New Roman CE,Normál"&amp;10
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B050"/>
  </sheetPr>
  <dimension ref="A1:H118"/>
  <sheetViews>
    <sheetView zoomScaleNormal="100" workbookViewId="0">
      <selection activeCell="A2" sqref="A2"/>
    </sheetView>
  </sheetViews>
  <sheetFormatPr defaultRowHeight="12.75"/>
  <cols>
    <col min="1" max="1" width="38.6640625" style="39" customWidth="1"/>
    <col min="2" max="5" width="13.83203125" style="39" customWidth="1"/>
    <col min="6" max="16384" width="9.33203125" style="39"/>
  </cols>
  <sheetData>
    <row r="1" spans="1:5">
      <c r="A1" s="182"/>
      <c r="B1" s="182"/>
      <c r="C1" s="182"/>
      <c r="D1" s="182"/>
      <c r="E1" s="182"/>
    </row>
    <row r="2" spans="1:5" ht="26.25" customHeight="1">
      <c r="A2" s="183" t="s">
        <v>120</v>
      </c>
      <c r="B2" s="601" t="s">
        <v>601</v>
      </c>
      <c r="C2" s="601"/>
      <c r="D2" s="601"/>
      <c r="E2" s="601"/>
    </row>
    <row r="3" spans="1:5" ht="14.25" thickBot="1">
      <c r="A3" s="182"/>
      <c r="B3" s="182"/>
      <c r="C3" s="182"/>
      <c r="D3" s="602" t="s">
        <v>113</v>
      </c>
      <c r="E3" s="602"/>
    </row>
    <row r="4" spans="1:5" ht="15" customHeight="1" thickBot="1">
      <c r="A4" s="184" t="s">
        <v>112</v>
      </c>
      <c r="B4" s="185" t="str">
        <f>CONCATENATE((LEFT(ÖSSZEFÜGGÉSEK!A5,4)),".")</f>
        <v>2017.</v>
      </c>
      <c r="C4" s="185" t="str">
        <f>CONCATENATE((LEFT(ÖSSZEFÜGGÉSEK!A5,4))+1,".")</f>
        <v>2018.</v>
      </c>
      <c r="D4" s="185" t="str">
        <f>CONCATENATE((LEFT(ÖSSZEFÜGGÉSEK!A5,4))+1,". után")</f>
        <v>2018. után</v>
      </c>
      <c r="E4" s="186" t="s">
        <v>49</v>
      </c>
    </row>
    <row r="5" spans="1:5">
      <c r="A5" s="187" t="s">
        <v>114</v>
      </c>
      <c r="B5" s="74"/>
      <c r="C5" s="74"/>
      <c r="D5" s="74"/>
      <c r="E5" s="188">
        <f t="shared" ref="E5:E11" si="0">SUM(B5:D5)</f>
        <v>0</v>
      </c>
    </row>
    <row r="6" spans="1:5">
      <c r="A6" s="189" t="s">
        <v>127</v>
      </c>
      <c r="B6" s="75"/>
      <c r="C6" s="75"/>
      <c r="D6" s="75"/>
      <c r="E6" s="190">
        <f t="shared" si="0"/>
        <v>0</v>
      </c>
    </row>
    <row r="7" spans="1:5">
      <c r="A7" s="191" t="s">
        <v>115</v>
      </c>
      <c r="B7" s="76">
        <v>65192</v>
      </c>
      <c r="C7" s="76"/>
      <c r="D7" s="76"/>
      <c r="E7" s="192">
        <f t="shared" si="0"/>
        <v>65192</v>
      </c>
    </row>
    <row r="8" spans="1:5">
      <c r="A8" s="191" t="s">
        <v>128</v>
      </c>
      <c r="B8" s="76"/>
      <c r="C8" s="76"/>
      <c r="D8" s="76"/>
      <c r="E8" s="192">
        <f t="shared" si="0"/>
        <v>0</v>
      </c>
    </row>
    <row r="9" spans="1:5">
      <c r="A9" s="191" t="s">
        <v>116</v>
      </c>
      <c r="B9" s="76"/>
      <c r="C9" s="76"/>
      <c r="D9" s="76"/>
      <c r="E9" s="192">
        <f t="shared" si="0"/>
        <v>0</v>
      </c>
    </row>
    <row r="10" spans="1:5">
      <c r="A10" s="191" t="s">
        <v>117</v>
      </c>
      <c r="B10" s="76"/>
      <c r="C10" s="76"/>
      <c r="D10" s="76"/>
      <c r="E10" s="192">
        <f t="shared" si="0"/>
        <v>0</v>
      </c>
    </row>
    <row r="11" spans="1:5" ht="13.5" thickBot="1">
      <c r="A11" s="77"/>
      <c r="B11" s="78"/>
      <c r="C11" s="78"/>
      <c r="D11" s="78"/>
      <c r="E11" s="192">
        <f t="shared" si="0"/>
        <v>0</v>
      </c>
    </row>
    <row r="12" spans="1:5" ht="13.5" thickBot="1">
      <c r="A12" s="193" t="s">
        <v>119</v>
      </c>
      <c r="B12" s="194">
        <f>B5+SUM(B7:B11)</f>
        <v>65192</v>
      </c>
      <c r="C12" s="194">
        <f>C5+SUM(C7:C11)</f>
        <v>0</v>
      </c>
      <c r="D12" s="194">
        <f>D5+SUM(D7:D11)</f>
        <v>0</v>
      </c>
      <c r="E12" s="195">
        <f>E5+SUM(E7:E11)</f>
        <v>65192</v>
      </c>
    </row>
    <row r="13" spans="1:5" ht="13.5" thickBot="1">
      <c r="A13" s="42"/>
      <c r="B13" s="42"/>
      <c r="C13" s="42"/>
      <c r="D13" s="42"/>
      <c r="E13" s="42"/>
    </row>
    <row r="14" spans="1:5" ht="15" customHeight="1" thickBot="1">
      <c r="A14" s="184" t="s">
        <v>118</v>
      </c>
      <c r="B14" s="185" t="str">
        <f>+B4</f>
        <v>2017.</v>
      </c>
      <c r="C14" s="185" t="str">
        <f>+C4</f>
        <v>2018.</v>
      </c>
      <c r="D14" s="185" t="str">
        <f>+D4</f>
        <v>2018. után</v>
      </c>
      <c r="E14" s="186" t="s">
        <v>49</v>
      </c>
    </row>
    <row r="15" spans="1:5">
      <c r="A15" s="187" t="s">
        <v>123</v>
      </c>
      <c r="B15" s="74"/>
      <c r="C15" s="74"/>
      <c r="D15" s="74"/>
      <c r="E15" s="188">
        <f t="shared" ref="E15:E21" si="1">SUM(B15:D15)</f>
        <v>0</v>
      </c>
    </row>
    <row r="16" spans="1:5">
      <c r="A16" s="196" t="s">
        <v>124</v>
      </c>
      <c r="B16" s="76">
        <v>58639</v>
      </c>
      <c r="C16" s="76"/>
      <c r="D16" s="76"/>
      <c r="E16" s="192">
        <f t="shared" si="1"/>
        <v>58639</v>
      </c>
    </row>
    <row r="17" spans="1:5">
      <c r="A17" s="191" t="s">
        <v>125</v>
      </c>
      <c r="B17" s="76">
        <v>6553</v>
      </c>
      <c r="C17" s="76"/>
      <c r="D17" s="76"/>
      <c r="E17" s="192">
        <f t="shared" si="1"/>
        <v>6553</v>
      </c>
    </row>
    <row r="18" spans="1:5">
      <c r="A18" s="191" t="s">
        <v>126</v>
      </c>
      <c r="B18" s="76"/>
      <c r="C18" s="76"/>
      <c r="D18" s="76"/>
      <c r="E18" s="192">
        <f t="shared" si="1"/>
        <v>0</v>
      </c>
    </row>
    <row r="19" spans="1:5">
      <c r="A19" s="79"/>
      <c r="B19" s="76"/>
      <c r="C19" s="76"/>
      <c r="D19" s="76"/>
      <c r="E19" s="192">
        <f t="shared" si="1"/>
        <v>0</v>
      </c>
    </row>
    <row r="20" spans="1:5">
      <c r="A20" s="79"/>
      <c r="B20" s="76"/>
      <c r="C20" s="76"/>
      <c r="D20" s="76"/>
      <c r="E20" s="192">
        <f t="shared" si="1"/>
        <v>0</v>
      </c>
    </row>
    <row r="21" spans="1:5" ht="13.5" thickBot="1">
      <c r="A21" s="77"/>
      <c r="B21" s="78"/>
      <c r="C21" s="78"/>
      <c r="D21" s="78"/>
      <c r="E21" s="192">
        <f t="shared" si="1"/>
        <v>0</v>
      </c>
    </row>
    <row r="22" spans="1:5" ht="13.5" thickBot="1">
      <c r="A22" s="193" t="s">
        <v>51</v>
      </c>
      <c r="B22" s="194">
        <f>SUM(B15:B21)</f>
        <v>65192</v>
      </c>
      <c r="C22" s="194">
        <f>SUM(C15:C21)</f>
        <v>0</v>
      </c>
      <c r="D22" s="194">
        <f>SUM(D15:D21)</f>
        <v>0</v>
      </c>
      <c r="E22" s="195">
        <f>SUM(E15:E21)</f>
        <v>65192</v>
      </c>
    </row>
    <row r="23" spans="1:5">
      <c r="A23" s="182"/>
      <c r="B23" s="182"/>
      <c r="C23" s="182"/>
      <c r="D23" s="182"/>
      <c r="E23" s="182"/>
    </row>
    <row r="24" spans="1:5">
      <c r="A24" s="182"/>
      <c r="B24" s="182"/>
      <c r="C24" s="182"/>
      <c r="D24" s="182"/>
      <c r="E24" s="182"/>
    </row>
    <row r="25" spans="1:5" ht="27" customHeight="1">
      <c r="A25" s="183" t="s">
        <v>120</v>
      </c>
      <c r="B25" s="601" t="s">
        <v>609</v>
      </c>
      <c r="C25" s="601"/>
      <c r="D25" s="601"/>
      <c r="E25" s="601"/>
    </row>
    <row r="26" spans="1:5" ht="14.25" thickBot="1">
      <c r="A26" s="182"/>
      <c r="B26" s="182"/>
      <c r="C26" s="182"/>
      <c r="D26" s="602" t="s">
        <v>113</v>
      </c>
      <c r="E26" s="602"/>
    </row>
    <row r="27" spans="1:5" ht="13.5" thickBot="1">
      <c r="A27" s="184" t="s">
        <v>112</v>
      </c>
      <c r="B27" s="185" t="str">
        <f>+B14</f>
        <v>2017.</v>
      </c>
      <c r="C27" s="185" t="str">
        <f>+C14</f>
        <v>2018.</v>
      </c>
      <c r="D27" s="185" t="str">
        <f>+D14</f>
        <v>2018. után</v>
      </c>
      <c r="E27" s="186" t="s">
        <v>49</v>
      </c>
    </row>
    <row r="28" spans="1:5">
      <c r="A28" s="187" t="s">
        <v>114</v>
      </c>
      <c r="B28" s="74"/>
      <c r="C28" s="74"/>
      <c r="D28" s="74"/>
      <c r="E28" s="188">
        <f t="shared" ref="E28:E34" si="2">SUM(B28:D28)</f>
        <v>0</v>
      </c>
    </row>
    <row r="29" spans="1:5">
      <c r="A29" s="189" t="s">
        <v>127</v>
      </c>
      <c r="B29" s="75"/>
      <c r="C29" s="75"/>
      <c r="D29" s="75"/>
      <c r="E29" s="190">
        <f t="shared" si="2"/>
        <v>0</v>
      </c>
    </row>
    <row r="30" spans="1:5">
      <c r="A30" s="191" t="s">
        <v>115</v>
      </c>
      <c r="B30" s="76">
        <v>29027</v>
      </c>
      <c r="C30" s="76"/>
      <c r="D30" s="76"/>
      <c r="E30" s="192">
        <f t="shared" si="2"/>
        <v>29027</v>
      </c>
    </row>
    <row r="31" spans="1:5">
      <c r="A31" s="191" t="s">
        <v>128</v>
      </c>
      <c r="B31" s="76"/>
      <c r="C31" s="76"/>
      <c r="D31" s="76"/>
      <c r="E31" s="192">
        <f t="shared" si="2"/>
        <v>0</v>
      </c>
    </row>
    <row r="32" spans="1:5">
      <c r="A32" s="191" t="s">
        <v>116</v>
      </c>
      <c r="B32" s="76"/>
      <c r="C32" s="76"/>
      <c r="D32" s="76"/>
      <c r="E32" s="192">
        <f t="shared" si="2"/>
        <v>0</v>
      </c>
    </row>
    <row r="33" spans="1:5">
      <c r="A33" s="191" t="s">
        <v>117</v>
      </c>
      <c r="B33" s="76"/>
      <c r="C33" s="76"/>
      <c r="D33" s="76"/>
      <c r="E33" s="192">
        <f t="shared" si="2"/>
        <v>0</v>
      </c>
    </row>
    <row r="34" spans="1:5" ht="13.5" thickBot="1">
      <c r="A34" s="77"/>
      <c r="B34" s="78"/>
      <c r="C34" s="78"/>
      <c r="D34" s="78"/>
      <c r="E34" s="192">
        <f t="shared" si="2"/>
        <v>0</v>
      </c>
    </row>
    <row r="35" spans="1:5" ht="13.5" thickBot="1">
      <c r="A35" s="193" t="s">
        <v>119</v>
      </c>
      <c r="B35" s="194">
        <f>B28+SUM(B30:B34)</f>
        <v>29027</v>
      </c>
      <c r="C35" s="194">
        <f>C28+SUM(C30:C34)</f>
        <v>0</v>
      </c>
      <c r="D35" s="194">
        <f>D28+SUM(D30:D34)</f>
        <v>0</v>
      </c>
      <c r="E35" s="195">
        <f>E28+SUM(E30:E34)</f>
        <v>29027</v>
      </c>
    </row>
    <row r="36" spans="1:5" ht="13.5" thickBot="1">
      <c r="A36" s="42"/>
      <c r="B36" s="42"/>
      <c r="C36" s="42"/>
      <c r="D36" s="42"/>
      <c r="E36" s="42"/>
    </row>
    <row r="37" spans="1:5" ht="13.5" thickBot="1">
      <c r="A37" s="184" t="s">
        <v>118</v>
      </c>
      <c r="B37" s="185" t="str">
        <f>+B27</f>
        <v>2017.</v>
      </c>
      <c r="C37" s="185" t="str">
        <f>+C27</f>
        <v>2018.</v>
      </c>
      <c r="D37" s="185" t="str">
        <f>+D27</f>
        <v>2018. után</v>
      </c>
      <c r="E37" s="186" t="s">
        <v>49</v>
      </c>
    </row>
    <row r="38" spans="1:5">
      <c r="A38" s="187" t="s">
        <v>123</v>
      </c>
      <c r="B38" s="74"/>
      <c r="C38" s="74"/>
      <c r="D38" s="74"/>
      <c r="E38" s="188">
        <f t="shared" ref="E38:E44" si="3">SUM(B38:D38)</f>
        <v>0</v>
      </c>
    </row>
    <row r="39" spans="1:5">
      <c r="A39" s="196" t="s">
        <v>124</v>
      </c>
      <c r="B39" s="76">
        <v>25729</v>
      </c>
      <c r="C39" s="76"/>
      <c r="D39" s="76"/>
      <c r="E39" s="192">
        <f t="shared" si="3"/>
        <v>25729</v>
      </c>
    </row>
    <row r="40" spans="1:5">
      <c r="A40" s="191" t="s">
        <v>125</v>
      </c>
      <c r="B40" s="76">
        <v>3298</v>
      </c>
      <c r="C40" s="76"/>
      <c r="D40" s="76"/>
      <c r="E40" s="192">
        <f t="shared" si="3"/>
        <v>3298</v>
      </c>
    </row>
    <row r="41" spans="1:5">
      <c r="A41" s="191" t="s">
        <v>126</v>
      </c>
      <c r="B41" s="76"/>
      <c r="C41" s="76"/>
      <c r="D41" s="76"/>
      <c r="E41" s="192">
        <f t="shared" si="3"/>
        <v>0</v>
      </c>
    </row>
    <row r="42" spans="1:5">
      <c r="A42" s="79"/>
      <c r="B42" s="76"/>
      <c r="C42" s="76"/>
      <c r="D42" s="76"/>
      <c r="E42" s="192">
        <f t="shared" si="3"/>
        <v>0</v>
      </c>
    </row>
    <row r="43" spans="1:5">
      <c r="A43" s="79"/>
      <c r="B43" s="76"/>
      <c r="C43" s="76"/>
      <c r="D43" s="76"/>
      <c r="E43" s="192">
        <f t="shared" si="3"/>
        <v>0</v>
      </c>
    </row>
    <row r="44" spans="1:5" ht="13.5" thickBot="1">
      <c r="A44" s="77"/>
      <c r="B44" s="78"/>
      <c r="C44" s="78"/>
      <c r="D44" s="78"/>
      <c r="E44" s="192">
        <f t="shared" si="3"/>
        <v>0</v>
      </c>
    </row>
    <row r="45" spans="1:5" ht="13.5" thickBot="1">
      <c r="A45" s="193" t="s">
        <v>51</v>
      </c>
      <c r="B45" s="194">
        <f>SUM(B38:B44)</f>
        <v>29027</v>
      </c>
      <c r="C45" s="194">
        <f>SUM(C38:C44)</f>
        <v>0</v>
      </c>
      <c r="D45" s="194">
        <f>SUM(D38:D44)</f>
        <v>0</v>
      </c>
      <c r="E45" s="195">
        <f>SUM(E38:E44)</f>
        <v>29027</v>
      </c>
    </row>
    <row r="46" spans="1:5">
      <c r="A46" s="555"/>
      <c r="B46" s="556"/>
      <c r="C46" s="556"/>
      <c r="D46" s="556"/>
      <c r="E46" s="556"/>
    </row>
    <row r="47" spans="1:5" ht="27.75" customHeight="1">
      <c r="A47" s="183" t="s">
        <v>120</v>
      </c>
      <c r="B47" s="601" t="s">
        <v>602</v>
      </c>
      <c r="C47" s="601"/>
      <c r="D47" s="601"/>
      <c r="E47" s="601"/>
    </row>
    <row r="48" spans="1:5" ht="14.25" thickBot="1">
      <c r="A48" s="182"/>
      <c r="B48" s="182"/>
      <c r="C48" s="182"/>
      <c r="D48" s="602" t="s">
        <v>113</v>
      </c>
      <c r="E48" s="602"/>
    </row>
    <row r="49" spans="1:5" ht="13.5" thickBot="1">
      <c r="A49" s="184" t="s">
        <v>112</v>
      </c>
      <c r="B49" s="185" t="s">
        <v>603</v>
      </c>
      <c r="C49" s="185" t="s">
        <v>604</v>
      </c>
      <c r="D49" s="185" t="s">
        <v>605</v>
      </c>
      <c r="E49" s="186" t="s">
        <v>49</v>
      </c>
    </row>
    <row r="50" spans="1:5">
      <c r="A50" s="187" t="s">
        <v>114</v>
      </c>
      <c r="B50" s="74"/>
      <c r="C50" s="74"/>
      <c r="D50" s="74"/>
      <c r="E50" s="188">
        <f t="shared" ref="E50:E56" si="4">SUM(B50:D50)</f>
        <v>0</v>
      </c>
    </row>
    <row r="51" spans="1:5">
      <c r="A51" s="189" t="s">
        <v>127</v>
      </c>
      <c r="B51" s="75"/>
      <c r="C51" s="75"/>
      <c r="D51" s="75"/>
      <c r="E51" s="190">
        <f t="shared" si="4"/>
        <v>0</v>
      </c>
    </row>
    <row r="52" spans="1:5">
      <c r="A52" s="191" t="s">
        <v>115</v>
      </c>
      <c r="B52" s="76">
        <v>8179</v>
      </c>
      <c r="C52" s="76"/>
      <c r="D52" s="76"/>
      <c r="E52" s="192">
        <f t="shared" si="4"/>
        <v>8179</v>
      </c>
    </row>
    <row r="53" spans="1:5">
      <c r="A53" s="191" t="s">
        <v>128</v>
      </c>
      <c r="B53" s="76"/>
      <c r="C53" s="76"/>
      <c r="D53" s="76"/>
      <c r="E53" s="192">
        <f t="shared" si="4"/>
        <v>0</v>
      </c>
    </row>
    <row r="54" spans="1:5">
      <c r="A54" s="191" t="s">
        <v>116</v>
      </c>
      <c r="B54" s="76"/>
      <c r="C54" s="76"/>
      <c r="D54" s="76"/>
      <c r="E54" s="192">
        <f t="shared" si="4"/>
        <v>0</v>
      </c>
    </row>
    <row r="55" spans="1:5">
      <c r="A55" s="191" t="s">
        <v>117</v>
      </c>
      <c r="B55" s="76"/>
      <c r="C55" s="76"/>
      <c r="D55" s="76"/>
      <c r="E55" s="192">
        <f t="shared" si="4"/>
        <v>0</v>
      </c>
    </row>
    <row r="56" spans="1:5" ht="13.5" thickBot="1">
      <c r="A56" s="77"/>
      <c r="B56" s="78"/>
      <c r="C56" s="78"/>
      <c r="D56" s="78"/>
      <c r="E56" s="192">
        <f t="shared" si="4"/>
        <v>0</v>
      </c>
    </row>
    <row r="57" spans="1:5" ht="13.5" thickBot="1">
      <c r="A57" s="193" t="s">
        <v>119</v>
      </c>
      <c r="B57" s="194">
        <f>B50+SUM(B52:B56)</f>
        <v>8179</v>
      </c>
      <c r="C57" s="194">
        <f>C50+SUM(C52:C56)</f>
        <v>0</v>
      </c>
      <c r="D57" s="194">
        <f>D50+SUM(D52:D56)</f>
        <v>0</v>
      </c>
      <c r="E57" s="195">
        <f>E50+SUM(E52:E56)</f>
        <v>8179</v>
      </c>
    </row>
    <row r="58" spans="1:5" ht="13.5" thickBot="1">
      <c r="A58" s="42"/>
      <c r="B58" s="42"/>
      <c r="C58" s="42"/>
      <c r="D58" s="42"/>
      <c r="E58" s="42"/>
    </row>
    <row r="59" spans="1:5" ht="13.5" thickBot="1">
      <c r="A59" s="184" t="s">
        <v>118</v>
      </c>
      <c r="B59" s="185" t="str">
        <f>+B49</f>
        <v>2017.</v>
      </c>
      <c r="C59" s="185" t="str">
        <f>+C49</f>
        <v>2018.</v>
      </c>
      <c r="D59" s="185" t="str">
        <f>+D49</f>
        <v>2018. után</v>
      </c>
      <c r="E59" s="186" t="s">
        <v>49</v>
      </c>
    </row>
    <row r="60" spans="1:5">
      <c r="A60" s="187" t="s">
        <v>123</v>
      </c>
      <c r="B60" s="74"/>
      <c r="C60" s="74"/>
      <c r="D60" s="74"/>
      <c r="E60" s="188">
        <f t="shared" ref="E60:E66" si="5">SUM(B60:D60)</f>
        <v>0</v>
      </c>
    </row>
    <row r="61" spans="1:5">
      <c r="A61" s="196" t="s">
        <v>124</v>
      </c>
      <c r="B61" s="76">
        <v>7525</v>
      </c>
      <c r="C61" s="76"/>
      <c r="D61" s="76"/>
      <c r="E61" s="192">
        <f t="shared" si="5"/>
        <v>7525</v>
      </c>
    </row>
    <row r="62" spans="1:5">
      <c r="A62" s="191" t="s">
        <v>125</v>
      </c>
      <c r="B62" s="76">
        <v>654</v>
      </c>
      <c r="C62" s="76"/>
      <c r="D62" s="76"/>
      <c r="E62" s="192">
        <f t="shared" si="5"/>
        <v>654</v>
      </c>
    </row>
    <row r="63" spans="1:5">
      <c r="A63" s="191" t="s">
        <v>126</v>
      </c>
      <c r="B63" s="76"/>
      <c r="C63" s="76"/>
      <c r="D63" s="76"/>
      <c r="E63" s="192">
        <f t="shared" si="5"/>
        <v>0</v>
      </c>
    </row>
    <row r="64" spans="1:5">
      <c r="A64" s="79"/>
      <c r="B64" s="76"/>
      <c r="C64" s="76"/>
      <c r="D64" s="76"/>
      <c r="E64" s="192">
        <f t="shared" si="5"/>
        <v>0</v>
      </c>
    </row>
    <row r="65" spans="1:5">
      <c r="A65" s="79"/>
      <c r="B65" s="76"/>
      <c r="C65" s="76"/>
      <c r="D65" s="76"/>
      <c r="E65" s="192">
        <f t="shared" si="5"/>
        <v>0</v>
      </c>
    </row>
    <row r="66" spans="1:5" ht="13.5" thickBot="1">
      <c r="A66" s="77"/>
      <c r="B66" s="78"/>
      <c r="C66" s="78"/>
      <c r="D66" s="78"/>
      <c r="E66" s="192">
        <f t="shared" si="5"/>
        <v>0</v>
      </c>
    </row>
    <row r="67" spans="1:5" ht="13.5" thickBot="1">
      <c r="A67" s="193" t="s">
        <v>51</v>
      </c>
      <c r="B67" s="194">
        <f>SUM(B60:B66)</f>
        <v>8179</v>
      </c>
      <c r="C67" s="194">
        <f>SUM(C60:C66)</f>
        <v>0</v>
      </c>
      <c r="D67" s="194">
        <f>SUM(D60:D66)</f>
        <v>0</v>
      </c>
      <c r="E67" s="195">
        <f>SUM(E60:E66)</f>
        <v>8179</v>
      </c>
    </row>
    <row r="68" spans="1:5">
      <c r="A68" s="182"/>
      <c r="B68" s="182"/>
      <c r="C68" s="182"/>
      <c r="D68" s="182"/>
      <c r="E68" s="182"/>
    </row>
    <row r="69" spans="1:5" ht="29.25" customHeight="1">
      <c r="A69" s="183" t="s">
        <v>120</v>
      </c>
      <c r="B69" s="601" t="s">
        <v>607</v>
      </c>
      <c r="C69" s="601"/>
      <c r="D69" s="601"/>
      <c r="E69" s="601"/>
    </row>
    <row r="70" spans="1:5" ht="14.25" thickBot="1">
      <c r="A70" s="182"/>
      <c r="B70" s="182"/>
      <c r="C70" s="182"/>
      <c r="D70" s="602" t="s">
        <v>113</v>
      </c>
      <c r="E70" s="602"/>
    </row>
    <row r="71" spans="1:5" ht="13.5" thickBot="1">
      <c r="A71" s="184" t="s">
        <v>112</v>
      </c>
      <c r="B71" s="185" t="s">
        <v>603</v>
      </c>
      <c r="C71" s="185" t="s">
        <v>604</v>
      </c>
      <c r="D71" s="185" t="s">
        <v>605</v>
      </c>
      <c r="E71" s="186" t="s">
        <v>49</v>
      </c>
    </row>
    <row r="72" spans="1:5">
      <c r="A72" s="187" t="s">
        <v>114</v>
      </c>
      <c r="B72" s="74"/>
      <c r="C72" s="74"/>
      <c r="D72" s="74"/>
      <c r="E72" s="188">
        <f t="shared" ref="E72:E78" si="6">SUM(B72:D72)</f>
        <v>0</v>
      </c>
    </row>
    <row r="73" spans="1:5">
      <c r="A73" s="189" t="s">
        <v>127</v>
      </c>
      <c r="B73" s="75"/>
      <c r="C73" s="75"/>
      <c r="D73" s="75"/>
      <c r="E73" s="190">
        <f t="shared" si="6"/>
        <v>0</v>
      </c>
    </row>
    <row r="74" spans="1:5">
      <c r="A74" s="191" t="s">
        <v>115</v>
      </c>
      <c r="B74" s="76">
        <v>106971</v>
      </c>
      <c r="C74" s="76"/>
      <c r="D74" s="76"/>
      <c r="E74" s="192">
        <f t="shared" si="6"/>
        <v>106971</v>
      </c>
    </row>
    <row r="75" spans="1:5">
      <c r="A75" s="191" t="s">
        <v>128</v>
      </c>
      <c r="B75" s="76"/>
      <c r="C75" s="76"/>
      <c r="D75" s="76"/>
      <c r="E75" s="192">
        <f t="shared" si="6"/>
        <v>0</v>
      </c>
    </row>
    <row r="76" spans="1:5">
      <c r="A76" s="191" t="s">
        <v>116</v>
      </c>
      <c r="B76" s="76"/>
      <c r="C76" s="76"/>
      <c r="D76" s="76"/>
      <c r="E76" s="192">
        <f t="shared" si="6"/>
        <v>0</v>
      </c>
    </row>
    <row r="77" spans="1:5">
      <c r="A77" s="191" t="s">
        <v>117</v>
      </c>
      <c r="B77" s="76"/>
      <c r="C77" s="76"/>
      <c r="D77" s="76"/>
      <c r="E77" s="192">
        <f t="shared" si="6"/>
        <v>0</v>
      </c>
    </row>
    <row r="78" spans="1:5" ht="13.5" thickBot="1">
      <c r="A78" s="77"/>
      <c r="B78" s="78"/>
      <c r="C78" s="78"/>
      <c r="D78" s="78"/>
      <c r="E78" s="192">
        <f t="shared" si="6"/>
        <v>0</v>
      </c>
    </row>
    <row r="79" spans="1:5" ht="13.5" thickBot="1">
      <c r="A79" s="193" t="s">
        <v>119</v>
      </c>
      <c r="B79" s="194">
        <f>B72+SUM(B74:B78)</f>
        <v>106971</v>
      </c>
      <c r="C79" s="194">
        <f>C72+SUM(C74:C78)</f>
        <v>0</v>
      </c>
      <c r="D79" s="194">
        <f>D72+SUM(D74:D78)</f>
        <v>0</v>
      </c>
      <c r="E79" s="195">
        <f>E72+SUM(E74:E78)</f>
        <v>106971</v>
      </c>
    </row>
    <row r="80" spans="1:5" ht="13.5" thickBot="1">
      <c r="A80" s="42"/>
      <c r="B80" s="42"/>
      <c r="C80" s="42"/>
      <c r="D80" s="42"/>
      <c r="E80" s="42"/>
    </row>
    <row r="81" spans="1:5" ht="13.5" thickBot="1">
      <c r="A81" s="184" t="s">
        <v>118</v>
      </c>
      <c r="B81" s="185" t="str">
        <f>+B71</f>
        <v>2017.</v>
      </c>
      <c r="C81" s="185" t="str">
        <f>+C71</f>
        <v>2018.</v>
      </c>
      <c r="D81" s="185" t="str">
        <f>+D71</f>
        <v>2018. után</v>
      </c>
      <c r="E81" s="186" t="s">
        <v>49</v>
      </c>
    </row>
    <row r="82" spans="1:5">
      <c r="A82" s="187" t="s">
        <v>123</v>
      </c>
      <c r="B82" s="74"/>
      <c r="C82" s="74"/>
      <c r="D82" s="74"/>
      <c r="E82" s="188">
        <f t="shared" ref="E82:E88" si="7">SUM(B82:D82)</f>
        <v>0</v>
      </c>
    </row>
    <row r="83" spans="1:5">
      <c r="A83" s="196" t="s">
        <v>124</v>
      </c>
      <c r="B83" s="76">
        <v>91689</v>
      </c>
      <c r="C83" s="76"/>
      <c r="D83" s="76"/>
      <c r="E83" s="192">
        <f t="shared" si="7"/>
        <v>91689</v>
      </c>
    </row>
    <row r="84" spans="1:5">
      <c r="A84" s="191" t="s">
        <v>125</v>
      </c>
      <c r="B84" s="76">
        <v>10188</v>
      </c>
      <c r="C84" s="76"/>
      <c r="D84" s="76"/>
      <c r="E84" s="192">
        <f t="shared" si="7"/>
        <v>10188</v>
      </c>
    </row>
    <row r="85" spans="1:5">
      <c r="A85" s="191" t="s">
        <v>126</v>
      </c>
      <c r="B85" s="76"/>
      <c r="C85" s="76"/>
      <c r="D85" s="76"/>
      <c r="E85" s="192">
        <f t="shared" si="7"/>
        <v>0</v>
      </c>
    </row>
    <row r="86" spans="1:5">
      <c r="A86" s="79" t="s">
        <v>606</v>
      </c>
      <c r="B86" s="76">
        <v>5094</v>
      </c>
      <c r="C86" s="76"/>
      <c r="D86" s="76"/>
      <c r="E86" s="192">
        <f t="shared" si="7"/>
        <v>5094</v>
      </c>
    </row>
    <row r="87" spans="1:5">
      <c r="A87" s="79"/>
      <c r="B87" s="76"/>
      <c r="C87" s="76"/>
      <c r="D87" s="76"/>
      <c r="E87" s="192">
        <f t="shared" si="7"/>
        <v>0</v>
      </c>
    </row>
    <row r="88" spans="1:5" ht="13.5" thickBot="1">
      <c r="A88" s="77"/>
      <c r="B88" s="78"/>
      <c r="C88" s="78"/>
      <c r="D88" s="78"/>
      <c r="E88" s="192">
        <f t="shared" si="7"/>
        <v>0</v>
      </c>
    </row>
    <row r="89" spans="1:5" ht="13.5" thickBot="1">
      <c r="A89" s="193" t="s">
        <v>51</v>
      </c>
      <c r="B89" s="194">
        <f>SUM(B82:B88)</f>
        <v>106971</v>
      </c>
      <c r="C89" s="194">
        <f>SUM(C82:C88)</f>
        <v>0</v>
      </c>
      <c r="D89" s="194">
        <f>SUM(D82:D88)</f>
        <v>0</v>
      </c>
      <c r="E89" s="195">
        <f>SUM(E82:E88)</f>
        <v>106971</v>
      </c>
    </row>
    <row r="90" spans="1:5">
      <c r="A90" s="182"/>
      <c r="B90" s="182"/>
      <c r="C90" s="182"/>
      <c r="D90" s="182"/>
      <c r="E90" s="182"/>
    </row>
    <row r="91" spans="1:5" ht="29.25" customHeight="1">
      <c r="A91" s="183" t="s">
        <v>120</v>
      </c>
      <c r="B91" s="601" t="s">
        <v>608</v>
      </c>
      <c r="C91" s="601"/>
      <c r="D91" s="601"/>
      <c r="E91" s="601"/>
    </row>
    <row r="92" spans="1:5" ht="14.25" thickBot="1">
      <c r="A92" s="182"/>
      <c r="B92" s="182"/>
      <c r="C92" s="182"/>
      <c r="D92" s="602" t="s">
        <v>113</v>
      </c>
      <c r="E92" s="602"/>
    </row>
    <row r="93" spans="1:5" ht="13.5" thickBot="1">
      <c r="A93" s="184" t="s">
        <v>112</v>
      </c>
      <c r="B93" s="185" t="s">
        <v>603</v>
      </c>
      <c r="C93" s="185" t="s">
        <v>604</v>
      </c>
      <c r="D93" s="185" t="s">
        <v>605</v>
      </c>
      <c r="E93" s="186" t="s">
        <v>49</v>
      </c>
    </row>
    <row r="94" spans="1:5">
      <c r="A94" s="187" t="s">
        <v>114</v>
      </c>
      <c r="B94" s="74"/>
      <c r="C94" s="74"/>
      <c r="D94" s="74"/>
      <c r="E94" s="188">
        <f t="shared" ref="E94:E100" si="8">SUM(B94:D94)</f>
        <v>0</v>
      </c>
    </row>
    <row r="95" spans="1:5">
      <c r="A95" s="189" t="s">
        <v>127</v>
      </c>
      <c r="B95" s="75"/>
      <c r="C95" s="75"/>
      <c r="D95" s="75"/>
      <c r="E95" s="190">
        <f t="shared" si="8"/>
        <v>0</v>
      </c>
    </row>
    <row r="96" spans="1:5">
      <c r="A96" s="191" t="s">
        <v>115</v>
      </c>
      <c r="B96" s="76">
        <v>426246</v>
      </c>
      <c r="C96" s="76"/>
      <c r="D96" s="76"/>
      <c r="E96" s="192">
        <f t="shared" si="8"/>
        <v>426246</v>
      </c>
    </row>
    <row r="97" spans="1:5">
      <c r="A97" s="191" t="s">
        <v>128</v>
      </c>
      <c r="B97" s="76"/>
      <c r="C97" s="76"/>
      <c r="D97" s="76"/>
      <c r="E97" s="192">
        <f t="shared" si="8"/>
        <v>0</v>
      </c>
    </row>
    <row r="98" spans="1:5">
      <c r="A98" s="191" t="s">
        <v>116</v>
      </c>
      <c r="B98" s="76"/>
      <c r="C98" s="76"/>
      <c r="D98" s="76"/>
      <c r="E98" s="192">
        <f t="shared" si="8"/>
        <v>0</v>
      </c>
    </row>
    <row r="99" spans="1:5">
      <c r="A99" s="191" t="s">
        <v>117</v>
      </c>
      <c r="B99" s="76"/>
      <c r="C99" s="76"/>
      <c r="D99" s="76"/>
      <c r="E99" s="192">
        <f t="shared" si="8"/>
        <v>0</v>
      </c>
    </row>
    <row r="100" spans="1:5" ht="13.5" thickBot="1">
      <c r="A100" s="77"/>
      <c r="B100" s="78"/>
      <c r="C100" s="78"/>
      <c r="D100" s="78"/>
      <c r="E100" s="192">
        <f t="shared" si="8"/>
        <v>0</v>
      </c>
    </row>
    <row r="101" spans="1:5" ht="13.5" thickBot="1">
      <c r="A101" s="193" t="s">
        <v>119</v>
      </c>
      <c r="B101" s="194">
        <f>B94+SUM(B96:B100)</f>
        <v>426246</v>
      </c>
      <c r="C101" s="194">
        <f>C94+SUM(C96:C100)</f>
        <v>0</v>
      </c>
      <c r="D101" s="194">
        <f>D94+SUM(D96:D100)</f>
        <v>0</v>
      </c>
      <c r="E101" s="195">
        <f>E94+SUM(E96:E100)</f>
        <v>426246</v>
      </c>
    </row>
    <row r="102" spans="1:5" ht="13.5" thickBot="1">
      <c r="A102" s="42"/>
      <c r="B102" s="42"/>
      <c r="C102" s="42"/>
      <c r="D102" s="42"/>
      <c r="E102" s="42"/>
    </row>
    <row r="103" spans="1:5" ht="13.5" thickBot="1">
      <c r="A103" s="184" t="s">
        <v>118</v>
      </c>
      <c r="B103" s="185" t="str">
        <f>+B93</f>
        <v>2017.</v>
      </c>
      <c r="C103" s="185" t="str">
        <f>+C93</f>
        <v>2018.</v>
      </c>
      <c r="D103" s="185" t="str">
        <f>+D93</f>
        <v>2018. után</v>
      </c>
      <c r="E103" s="186" t="s">
        <v>49</v>
      </c>
    </row>
    <row r="104" spans="1:5">
      <c r="A104" s="187" t="s">
        <v>123</v>
      </c>
      <c r="B104" s="74"/>
      <c r="C104" s="74"/>
      <c r="D104" s="74"/>
      <c r="E104" s="188">
        <f t="shared" ref="E104:E110" si="9">SUM(B104:D104)</f>
        <v>0</v>
      </c>
    </row>
    <row r="105" spans="1:5">
      <c r="A105" s="196" t="s">
        <v>124</v>
      </c>
      <c r="B105" s="76">
        <v>353175</v>
      </c>
      <c r="C105" s="76"/>
      <c r="D105" s="76"/>
      <c r="E105" s="192">
        <f t="shared" si="9"/>
        <v>353175</v>
      </c>
    </row>
    <row r="106" spans="1:5">
      <c r="A106" s="191" t="s">
        <v>125</v>
      </c>
      <c r="B106" s="76">
        <v>52773</v>
      </c>
      <c r="C106" s="76"/>
      <c r="D106" s="76"/>
      <c r="E106" s="192">
        <f t="shared" si="9"/>
        <v>52773</v>
      </c>
    </row>
    <row r="107" spans="1:5">
      <c r="A107" s="191" t="s">
        <v>126</v>
      </c>
      <c r="B107" s="76"/>
      <c r="C107" s="76"/>
      <c r="D107" s="76"/>
      <c r="E107" s="192">
        <f t="shared" si="9"/>
        <v>0</v>
      </c>
    </row>
    <row r="108" spans="1:5">
      <c r="A108" s="79" t="s">
        <v>606</v>
      </c>
      <c r="B108" s="76">
        <v>20298</v>
      </c>
      <c r="C108" s="76"/>
      <c r="D108" s="76"/>
      <c r="E108" s="192">
        <f t="shared" si="9"/>
        <v>20298</v>
      </c>
    </row>
    <row r="109" spans="1:5">
      <c r="A109" s="79"/>
      <c r="B109" s="76"/>
      <c r="C109" s="76"/>
      <c r="D109" s="76"/>
      <c r="E109" s="192">
        <f t="shared" si="9"/>
        <v>0</v>
      </c>
    </row>
    <row r="110" spans="1:5" ht="13.5" thickBot="1">
      <c r="A110" s="77"/>
      <c r="B110" s="78"/>
      <c r="C110" s="78"/>
      <c r="D110" s="78"/>
      <c r="E110" s="192">
        <f t="shared" si="9"/>
        <v>0</v>
      </c>
    </row>
    <row r="111" spans="1:5" ht="13.5" thickBot="1">
      <c r="A111" s="193" t="s">
        <v>51</v>
      </c>
      <c r="B111" s="194">
        <f>SUM(B104:B110)</f>
        <v>426246</v>
      </c>
      <c r="C111" s="194">
        <f>SUM(C104:C110)</f>
        <v>0</v>
      </c>
      <c r="D111" s="194">
        <f>SUM(D104:D110)</f>
        <v>0</v>
      </c>
      <c r="E111" s="195">
        <f>SUM(E104:E110)</f>
        <v>426246</v>
      </c>
    </row>
    <row r="112" spans="1:5">
      <c r="A112" s="182"/>
      <c r="B112" s="182"/>
      <c r="C112" s="182"/>
      <c r="D112" s="182"/>
      <c r="E112" s="182"/>
    </row>
    <row r="113" spans="1:8" ht="15.75">
      <c r="A113" s="587" t="str">
        <f>+CONCATENATE("Önkormányzaton kívüli EU-s projektekhez történő hozzájárulás ",LEFT(ÖSSZEFÜGGÉSEK!A5,4),". évi előirányzat")</f>
        <v>Önkormányzaton kívüli EU-s projektekhez történő hozzájárulás 2017. évi előirányzat</v>
      </c>
      <c r="B113" s="587"/>
      <c r="C113" s="587"/>
      <c r="D113" s="587"/>
      <c r="E113" s="587"/>
    </row>
    <row r="114" spans="1:8" ht="13.5" thickBot="1">
      <c r="A114" s="182"/>
      <c r="B114" s="182"/>
      <c r="C114" s="182"/>
      <c r="D114" s="182"/>
      <c r="E114" s="182"/>
    </row>
    <row r="115" spans="1:8" ht="13.5" thickBot="1">
      <c r="A115" s="592" t="s">
        <v>121</v>
      </c>
      <c r="B115" s="593"/>
      <c r="C115" s="594"/>
      <c r="D115" s="590" t="s">
        <v>129</v>
      </c>
      <c r="E115" s="591"/>
      <c r="H115" s="40"/>
    </row>
    <row r="116" spans="1:8">
      <c r="A116" s="595"/>
      <c r="B116" s="596"/>
      <c r="C116" s="597"/>
      <c r="D116" s="583"/>
      <c r="E116" s="584"/>
    </row>
    <row r="117" spans="1:8" ht="13.5" thickBot="1">
      <c r="A117" s="598"/>
      <c r="B117" s="599"/>
      <c r="C117" s="600"/>
      <c r="D117" s="585"/>
      <c r="E117" s="586"/>
    </row>
    <row r="118" spans="1:8" ht="13.5" thickBot="1">
      <c r="A118" s="580" t="s">
        <v>51</v>
      </c>
      <c r="B118" s="581"/>
      <c r="C118" s="582"/>
      <c r="D118" s="588">
        <f>SUM(D116:E117)</f>
        <v>0</v>
      </c>
      <c r="E118" s="589"/>
    </row>
  </sheetData>
  <mergeCells count="19">
    <mergeCell ref="B69:E69"/>
    <mergeCell ref="D70:E70"/>
    <mergeCell ref="B91:E91"/>
    <mergeCell ref="D92:E92"/>
    <mergeCell ref="B2:E2"/>
    <mergeCell ref="B25:E25"/>
    <mergeCell ref="D3:E3"/>
    <mergeCell ref="D26:E26"/>
    <mergeCell ref="B47:E47"/>
    <mergeCell ref="D48:E48"/>
    <mergeCell ref="A118:C118"/>
    <mergeCell ref="D116:E116"/>
    <mergeCell ref="D117:E117"/>
    <mergeCell ref="A113:E113"/>
    <mergeCell ref="D118:E118"/>
    <mergeCell ref="D115:E115"/>
    <mergeCell ref="A115:C115"/>
    <mergeCell ref="A116:C116"/>
    <mergeCell ref="A117:C117"/>
  </mergeCells>
  <phoneticPr fontId="30" type="noConversion"/>
  <conditionalFormatting sqref="E5:E12 B12:D12 B22:E22 E15:E21 E28:E35 B35:D35 E38:E46 B45:D46 D118:E118">
    <cfRule type="cellIs" dxfId="4" priority="4" stopIfTrue="1" operator="equal">
      <formula>0</formula>
    </cfRule>
  </conditionalFormatting>
  <conditionalFormatting sqref="E50:E57 B57:D57 E60:E67 B67:D67">
    <cfRule type="cellIs" dxfId="3" priority="3" stopIfTrue="1" operator="equal">
      <formula>0</formula>
    </cfRule>
  </conditionalFormatting>
  <conditionalFormatting sqref="E72:E79 B79:D79 E82:E89 B89:D89">
    <cfRule type="cellIs" dxfId="2" priority="2" stopIfTrue="1" operator="equal">
      <formula>0</formula>
    </cfRule>
  </conditionalFormatting>
  <conditionalFormatting sqref="E94:E101 B101:D101 E104:E111 B111:D111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……/2017. (….)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00B050"/>
  </sheetPr>
  <dimension ref="A1:K158"/>
  <sheetViews>
    <sheetView view="pageLayout" zoomScaleNormal="130" zoomScaleSheetLayoutView="85" workbookViewId="0">
      <selection activeCell="B12" sqref="B12"/>
    </sheetView>
  </sheetViews>
  <sheetFormatPr defaultRowHeight="12.75"/>
  <cols>
    <col min="1" max="1" width="19.5" style="350" customWidth="1"/>
    <col min="2" max="2" width="72" style="351" customWidth="1"/>
    <col min="3" max="3" width="25" style="352" customWidth="1"/>
    <col min="4" max="16384" width="9.33203125" style="2"/>
  </cols>
  <sheetData>
    <row r="1" spans="1:3" s="1" customFormat="1" ht="16.5" customHeight="1" thickBot="1">
      <c r="A1" s="197"/>
      <c r="B1" s="199"/>
      <c r="C1" s="222" t="s">
        <v>618</v>
      </c>
    </row>
    <row r="2" spans="1:3" s="80" customFormat="1" ht="21" customHeight="1">
      <c r="A2" s="357" t="s">
        <v>61</v>
      </c>
      <c r="B2" s="316" t="s">
        <v>210</v>
      </c>
      <c r="C2" s="318" t="s">
        <v>52</v>
      </c>
    </row>
    <row r="3" spans="1:3" s="80" customFormat="1" ht="16.5" thickBot="1">
      <c r="A3" s="200" t="s">
        <v>185</v>
      </c>
      <c r="B3" s="317" t="s">
        <v>389</v>
      </c>
      <c r="C3" s="440" t="s">
        <v>52</v>
      </c>
    </row>
    <row r="4" spans="1:3" s="81" customFormat="1" ht="15.95" customHeight="1" thickBot="1">
      <c r="A4" s="201"/>
      <c r="B4" s="201"/>
      <c r="C4" s="202" t="s">
        <v>53</v>
      </c>
    </row>
    <row r="5" spans="1:3" ht="13.5" thickBot="1">
      <c r="A5" s="358" t="s">
        <v>187</v>
      </c>
      <c r="B5" s="203" t="s">
        <v>542</v>
      </c>
      <c r="C5" s="319" t="s">
        <v>54</v>
      </c>
    </row>
    <row r="6" spans="1:3" s="58" customFormat="1" ht="12.95" customHeight="1" thickBot="1">
      <c r="A6" s="167"/>
      <c r="B6" s="168" t="s">
        <v>482</v>
      </c>
      <c r="C6" s="169" t="s">
        <v>483</v>
      </c>
    </row>
    <row r="7" spans="1:3" s="58" customFormat="1" ht="15.95" customHeight="1" thickBot="1">
      <c r="A7" s="205"/>
      <c r="B7" s="206" t="s">
        <v>55</v>
      </c>
      <c r="C7" s="320"/>
    </row>
    <row r="8" spans="1:3" s="58" customFormat="1" ht="12" customHeight="1" thickBot="1">
      <c r="A8" s="28" t="s">
        <v>17</v>
      </c>
      <c r="B8" s="19" t="s">
        <v>240</v>
      </c>
      <c r="C8" s="255">
        <f>+C9+C10+C11+C12+C13+C14</f>
        <v>203575</v>
      </c>
    </row>
    <row r="9" spans="1:3" s="82" customFormat="1" ht="12" customHeight="1">
      <c r="A9" s="386" t="s">
        <v>86</v>
      </c>
      <c r="B9" s="367" t="s">
        <v>241</v>
      </c>
      <c r="C9" s="258">
        <v>71383</v>
      </c>
    </row>
    <row r="10" spans="1:3" s="83" customFormat="1" ht="12" customHeight="1">
      <c r="A10" s="387" t="s">
        <v>87</v>
      </c>
      <c r="B10" s="368" t="s">
        <v>242</v>
      </c>
      <c r="C10" s="257">
        <v>46066</v>
      </c>
    </row>
    <row r="11" spans="1:3" s="83" customFormat="1" ht="12" customHeight="1">
      <c r="A11" s="387" t="s">
        <v>88</v>
      </c>
      <c r="B11" s="368" t="s">
        <v>529</v>
      </c>
      <c r="C11" s="257">
        <v>83518</v>
      </c>
    </row>
    <row r="12" spans="1:3" s="83" customFormat="1" ht="12" customHeight="1">
      <c r="A12" s="387" t="s">
        <v>89</v>
      </c>
      <c r="B12" s="368" t="s">
        <v>243</v>
      </c>
      <c r="C12" s="257">
        <v>2608</v>
      </c>
    </row>
    <row r="13" spans="1:3" s="83" customFormat="1" ht="12" customHeight="1">
      <c r="A13" s="387" t="s">
        <v>130</v>
      </c>
      <c r="B13" s="368" t="s">
        <v>495</v>
      </c>
      <c r="C13" s="257"/>
    </row>
    <row r="14" spans="1:3" s="82" customFormat="1" ht="12" customHeight="1" thickBot="1">
      <c r="A14" s="388" t="s">
        <v>90</v>
      </c>
      <c r="B14" s="369" t="s">
        <v>422</v>
      </c>
      <c r="C14" s="257"/>
    </row>
    <row r="15" spans="1:3" s="82" customFormat="1" ht="12" customHeight="1" thickBot="1">
      <c r="A15" s="28" t="s">
        <v>18</v>
      </c>
      <c r="B15" s="250" t="s">
        <v>244</v>
      </c>
      <c r="C15" s="255">
        <f>+C16+C17+C18+C19+C20</f>
        <v>260036</v>
      </c>
    </row>
    <row r="16" spans="1:3" s="82" customFormat="1" ht="12" customHeight="1">
      <c r="A16" s="386" t="s">
        <v>92</v>
      </c>
      <c r="B16" s="367" t="s">
        <v>245</v>
      </c>
      <c r="C16" s="258"/>
    </row>
    <row r="17" spans="1:3" s="82" customFormat="1" ht="12" customHeight="1">
      <c r="A17" s="387" t="s">
        <v>93</v>
      </c>
      <c r="B17" s="368" t="s">
        <v>246</v>
      </c>
      <c r="C17" s="257"/>
    </row>
    <row r="18" spans="1:3" s="82" customFormat="1" ht="12" customHeight="1">
      <c r="A18" s="387" t="s">
        <v>94</v>
      </c>
      <c r="B18" s="368" t="s">
        <v>411</v>
      </c>
      <c r="C18" s="257"/>
    </row>
    <row r="19" spans="1:3" s="82" customFormat="1" ht="12" customHeight="1">
      <c r="A19" s="387" t="s">
        <v>95</v>
      </c>
      <c r="B19" s="368" t="s">
        <v>412</v>
      </c>
      <c r="C19" s="257"/>
    </row>
    <row r="20" spans="1:3" s="82" customFormat="1" ht="12" customHeight="1">
      <c r="A20" s="387" t="s">
        <v>96</v>
      </c>
      <c r="B20" s="368" t="s">
        <v>247</v>
      </c>
      <c r="C20" s="257">
        <v>260036</v>
      </c>
    </row>
    <row r="21" spans="1:3" s="83" customFormat="1" ht="12" customHeight="1" thickBot="1">
      <c r="A21" s="388" t="s">
        <v>102</v>
      </c>
      <c r="B21" s="369" t="s">
        <v>248</v>
      </c>
      <c r="C21" s="259">
        <v>73466</v>
      </c>
    </row>
    <row r="22" spans="1:3" s="83" customFormat="1" ht="12" customHeight="1" thickBot="1">
      <c r="A22" s="28" t="s">
        <v>19</v>
      </c>
      <c r="B22" s="19" t="s">
        <v>249</v>
      </c>
      <c r="C22" s="255">
        <f>+C23+C24+C25+C26+C27</f>
        <v>562149</v>
      </c>
    </row>
    <row r="23" spans="1:3" s="83" customFormat="1" ht="12" customHeight="1">
      <c r="A23" s="386" t="s">
        <v>75</v>
      </c>
      <c r="B23" s="367" t="s">
        <v>250</v>
      </c>
      <c r="C23" s="258"/>
    </row>
    <row r="24" spans="1:3" s="82" customFormat="1" ht="12" customHeight="1">
      <c r="A24" s="387" t="s">
        <v>76</v>
      </c>
      <c r="B24" s="368" t="s">
        <v>251</v>
      </c>
      <c r="C24" s="257"/>
    </row>
    <row r="25" spans="1:3" s="83" customFormat="1" ht="12" customHeight="1">
      <c r="A25" s="387" t="s">
        <v>77</v>
      </c>
      <c r="B25" s="368" t="s">
        <v>413</v>
      </c>
      <c r="C25" s="257"/>
    </row>
    <row r="26" spans="1:3" s="83" customFormat="1" ht="12" customHeight="1">
      <c r="A26" s="387" t="s">
        <v>78</v>
      </c>
      <c r="B26" s="368" t="s">
        <v>414</v>
      </c>
      <c r="C26" s="257"/>
    </row>
    <row r="27" spans="1:3" s="83" customFormat="1" ht="12" customHeight="1">
      <c r="A27" s="387" t="s">
        <v>153</v>
      </c>
      <c r="B27" s="368" t="s">
        <v>252</v>
      </c>
      <c r="C27" s="257">
        <v>562149</v>
      </c>
    </row>
    <row r="28" spans="1:3" s="83" customFormat="1" ht="12" customHeight="1" thickBot="1">
      <c r="A28" s="388" t="s">
        <v>154</v>
      </c>
      <c r="B28" s="369" t="s">
        <v>253</v>
      </c>
      <c r="C28" s="259">
        <v>562149</v>
      </c>
    </row>
    <row r="29" spans="1:3" s="83" customFormat="1" ht="12" customHeight="1" thickBot="1">
      <c r="A29" s="28" t="s">
        <v>155</v>
      </c>
      <c r="B29" s="19" t="s">
        <v>539</v>
      </c>
      <c r="C29" s="261">
        <f>+C30+C34+C35+C36+C31+C32+C33</f>
        <v>17350</v>
      </c>
    </row>
    <row r="30" spans="1:3" s="83" customFormat="1" ht="12" customHeight="1">
      <c r="A30" s="386" t="s">
        <v>255</v>
      </c>
      <c r="B30" s="367" t="s">
        <v>566</v>
      </c>
      <c r="C30" s="362">
        <v>6800</v>
      </c>
    </row>
    <row r="31" spans="1:3" s="83" customFormat="1" ht="12" customHeight="1">
      <c r="A31" s="387" t="s">
        <v>256</v>
      </c>
      <c r="B31" s="368" t="s">
        <v>535</v>
      </c>
      <c r="C31" s="257"/>
    </row>
    <row r="32" spans="1:3" s="83" customFormat="1" ht="12" customHeight="1">
      <c r="A32" s="387" t="s">
        <v>257</v>
      </c>
      <c r="B32" s="368" t="s">
        <v>536</v>
      </c>
      <c r="C32" s="257">
        <v>6900</v>
      </c>
    </row>
    <row r="33" spans="1:3" s="83" customFormat="1" ht="12" customHeight="1">
      <c r="A33" s="387" t="s">
        <v>258</v>
      </c>
      <c r="B33" s="368" t="s">
        <v>537</v>
      </c>
      <c r="C33" s="257">
        <v>300</v>
      </c>
    </row>
    <row r="34" spans="1:3" s="83" customFormat="1" ht="12" customHeight="1">
      <c r="A34" s="387" t="s">
        <v>531</v>
      </c>
      <c r="B34" s="368" t="s">
        <v>259</v>
      </c>
      <c r="C34" s="257">
        <v>3100</v>
      </c>
    </row>
    <row r="35" spans="1:3" s="83" customFormat="1" ht="12" customHeight="1">
      <c r="A35" s="387" t="s">
        <v>532</v>
      </c>
      <c r="B35" s="368" t="s">
        <v>260</v>
      </c>
      <c r="C35" s="257"/>
    </row>
    <row r="36" spans="1:3" s="83" customFormat="1" ht="12" customHeight="1" thickBot="1">
      <c r="A36" s="388" t="s">
        <v>533</v>
      </c>
      <c r="B36" s="442" t="s">
        <v>261</v>
      </c>
      <c r="C36" s="259">
        <v>250</v>
      </c>
    </row>
    <row r="37" spans="1:3" s="83" customFormat="1" ht="12" customHeight="1" thickBot="1">
      <c r="A37" s="28" t="s">
        <v>21</v>
      </c>
      <c r="B37" s="19" t="s">
        <v>423</v>
      </c>
      <c r="C37" s="255">
        <f>SUM(C38:C48)</f>
        <v>25237</v>
      </c>
    </row>
    <row r="38" spans="1:3" s="83" customFormat="1" ht="12" customHeight="1">
      <c r="A38" s="386" t="s">
        <v>79</v>
      </c>
      <c r="B38" s="367" t="s">
        <v>264</v>
      </c>
      <c r="C38" s="258">
        <v>12300</v>
      </c>
    </row>
    <row r="39" spans="1:3" s="83" customFormat="1" ht="12" customHeight="1">
      <c r="A39" s="387" t="s">
        <v>80</v>
      </c>
      <c r="B39" s="368" t="s">
        <v>265</v>
      </c>
      <c r="C39" s="257">
        <v>5837</v>
      </c>
    </row>
    <row r="40" spans="1:3" s="83" customFormat="1" ht="12" customHeight="1">
      <c r="A40" s="387" t="s">
        <v>81</v>
      </c>
      <c r="B40" s="368" t="s">
        <v>266</v>
      </c>
      <c r="C40" s="257">
        <v>2900</v>
      </c>
    </row>
    <row r="41" spans="1:3" s="83" customFormat="1" ht="12" customHeight="1">
      <c r="A41" s="387" t="s">
        <v>157</v>
      </c>
      <c r="B41" s="368" t="s">
        <v>267</v>
      </c>
      <c r="C41" s="257"/>
    </row>
    <row r="42" spans="1:3" s="83" customFormat="1" ht="12" customHeight="1">
      <c r="A42" s="387" t="s">
        <v>158</v>
      </c>
      <c r="B42" s="368" t="s">
        <v>268</v>
      </c>
      <c r="C42" s="257"/>
    </row>
    <row r="43" spans="1:3" s="83" customFormat="1" ht="12" customHeight="1">
      <c r="A43" s="387" t="s">
        <v>159</v>
      </c>
      <c r="B43" s="368" t="s">
        <v>269</v>
      </c>
      <c r="C43" s="257">
        <v>4200</v>
      </c>
    </row>
    <row r="44" spans="1:3" s="83" customFormat="1" ht="12" customHeight="1">
      <c r="A44" s="387" t="s">
        <v>160</v>
      </c>
      <c r="B44" s="368" t="s">
        <v>270</v>
      </c>
      <c r="C44" s="257"/>
    </row>
    <row r="45" spans="1:3" s="83" customFormat="1" ht="12" customHeight="1">
      <c r="A45" s="387" t="s">
        <v>161</v>
      </c>
      <c r="B45" s="368" t="s">
        <v>538</v>
      </c>
      <c r="C45" s="257"/>
    </row>
    <row r="46" spans="1:3" s="83" customFormat="1" ht="12" customHeight="1">
      <c r="A46" s="387" t="s">
        <v>262</v>
      </c>
      <c r="B46" s="368" t="s">
        <v>272</v>
      </c>
      <c r="C46" s="260"/>
    </row>
    <row r="47" spans="1:3" s="83" customFormat="1" ht="12" customHeight="1">
      <c r="A47" s="388" t="s">
        <v>263</v>
      </c>
      <c r="B47" s="369" t="s">
        <v>425</v>
      </c>
      <c r="C47" s="356"/>
    </row>
    <row r="48" spans="1:3" s="83" customFormat="1" ht="12" customHeight="1" thickBot="1">
      <c r="A48" s="388" t="s">
        <v>424</v>
      </c>
      <c r="B48" s="369" t="s">
        <v>273</v>
      </c>
      <c r="C48" s="356"/>
    </row>
    <row r="49" spans="1:3" s="83" customFormat="1" ht="12" customHeight="1" thickBot="1">
      <c r="A49" s="28" t="s">
        <v>22</v>
      </c>
      <c r="B49" s="19" t="s">
        <v>274</v>
      </c>
      <c r="C49" s="255">
        <f>SUM(C50:C54)</f>
        <v>0</v>
      </c>
    </row>
    <row r="50" spans="1:3" s="83" customFormat="1" ht="12" customHeight="1">
      <c r="A50" s="386" t="s">
        <v>82</v>
      </c>
      <c r="B50" s="367" t="s">
        <v>278</v>
      </c>
      <c r="C50" s="410"/>
    </row>
    <row r="51" spans="1:3" s="83" customFormat="1" ht="12" customHeight="1">
      <c r="A51" s="387" t="s">
        <v>83</v>
      </c>
      <c r="B51" s="368" t="s">
        <v>279</v>
      </c>
      <c r="C51" s="260"/>
    </row>
    <row r="52" spans="1:3" s="83" customFormat="1" ht="12" customHeight="1">
      <c r="A52" s="387" t="s">
        <v>275</v>
      </c>
      <c r="B52" s="368" t="s">
        <v>280</v>
      </c>
      <c r="C52" s="260"/>
    </row>
    <row r="53" spans="1:3" s="83" customFormat="1" ht="12" customHeight="1">
      <c r="A53" s="387" t="s">
        <v>276</v>
      </c>
      <c r="B53" s="368" t="s">
        <v>281</v>
      </c>
      <c r="C53" s="260"/>
    </row>
    <row r="54" spans="1:3" s="83" customFormat="1" ht="12" customHeight="1" thickBot="1">
      <c r="A54" s="388" t="s">
        <v>277</v>
      </c>
      <c r="B54" s="369" t="s">
        <v>282</v>
      </c>
      <c r="C54" s="356"/>
    </row>
    <row r="55" spans="1:3" s="83" customFormat="1" ht="12" customHeight="1" thickBot="1">
      <c r="A55" s="28" t="s">
        <v>162</v>
      </c>
      <c r="B55" s="19" t="s">
        <v>283</v>
      </c>
      <c r="C55" s="255">
        <f>SUM(C56:C58)</f>
        <v>1050</v>
      </c>
    </row>
    <row r="56" spans="1:3" s="83" customFormat="1" ht="12" customHeight="1">
      <c r="A56" s="386" t="s">
        <v>84</v>
      </c>
      <c r="B56" s="367" t="s">
        <v>284</v>
      </c>
      <c r="C56" s="258"/>
    </row>
    <row r="57" spans="1:3" s="83" customFormat="1" ht="12" customHeight="1">
      <c r="A57" s="387" t="s">
        <v>85</v>
      </c>
      <c r="B57" s="368" t="s">
        <v>415</v>
      </c>
      <c r="C57" s="257"/>
    </row>
    <row r="58" spans="1:3" s="83" customFormat="1" ht="12" customHeight="1">
      <c r="A58" s="387" t="s">
        <v>287</v>
      </c>
      <c r="B58" s="368" t="s">
        <v>285</v>
      </c>
      <c r="C58" s="257">
        <v>1050</v>
      </c>
    </row>
    <row r="59" spans="1:3" s="83" customFormat="1" ht="12" customHeight="1" thickBot="1">
      <c r="A59" s="388" t="s">
        <v>288</v>
      </c>
      <c r="B59" s="369" t="s">
        <v>286</v>
      </c>
      <c r="C59" s="259"/>
    </row>
    <row r="60" spans="1:3" s="83" customFormat="1" ht="12" customHeight="1" thickBot="1">
      <c r="A60" s="28" t="s">
        <v>24</v>
      </c>
      <c r="B60" s="250" t="s">
        <v>289</v>
      </c>
      <c r="C60" s="255">
        <f>SUM(C61:C63)</f>
        <v>0</v>
      </c>
    </row>
    <row r="61" spans="1:3" s="83" customFormat="1" ht="12" customHeight="1">
      <c r="A61" s="386" t="s">
        <v>163</v>
      </c>
      <c r="B61" s="367" t="s">
        <v>291</v>
      </c>
      <c r="C61" s="260"/>
    </row>
    <row r="62" spans="1:3" s="83" customFormat="1" ht="12" customHeight="1">
      <c r="A62" s="387" t="s">
        <v>164</v>
      </c>
      <c r="B62" s="368" t="s">
        <v>416</v>
      </c>
      <c r="C62" s="260"/>
    </row>
    <row r="63" spans="1:3" s="83" customFormat="1" ht="12" customHeight="1">
      <c r="A63" s="387" t="s">
        <v>216</v>
      </c>
      <c r="B63" s="368" t="s">
        <v>292</v>
      </c>
      <c r="C63" s="260"/>
    </row>
    <row r="64" spans="1:3" s="83" customFormat="1" ht="12" customHeight="1" thickBot="1">
      <c r="A64" s="388" t="s">
        <v>290</v>
      </c>
      <c r="B64" s="369" t="s">
        <v>293</v>
      </c>
      <c r="C64" s="260"/>
    </row>
    <row r="65" spans="1:3" s="83" customFormat="1" ht="12" customHeight="1" thickBot="1">
      <c r="A65" s="28" t="s">
        <v>25</v>
      </c>
      <c r="B65" s="19" t="s">
        <v>294</v>
      </c>
      <c r="C65" s="261">
        <f>+C8+C15+C22+C29+C37+C49+C55+C60</f>
        <v>1069397</v>
      </c>
    </row>
    <row r="66" spans="1:3" s="83" customFormat="1" ht="12" customHeight="1" thickBot="1">
      <c r="A66" s="389" t="s">
        <v>385</v>
      </c>
      <c r="B66" s="250" t="s">
        <v>296</v>
      </c>
      <c r="C66" s="255">
        <f>SUM(C67:C69)</f>
        <v>0</v>
      </c>
    </row>
    <row r="67" spans="1:3" s="83" customFormat="1" ht="12" customHeight="1">
      <c r="A67" s="386" t="s">
        <v>327</v>
      </c>
      <c r="B67" s="367" t="s">
        <v>297</v>
      </c>
      <c r="C67" s="260"/>
    </row>
    <row r="68" spans="1:3" s="83" customFormat="1" ht="12" customHeight="1">
      <c r="A68" s="387" t="s">
        <v>336</v>
      </c>
      <c r="B68" s="368" t="s">
        <v>298</v>
      </c>
      <c r="C68" s="260"/>
    </row>
    <row r="69" spans="1:3" s="83" customFormat="1" ht="12" customHeight="1" thickBot="1">
      <c r="A69" s="388" t="s">
        <v>337</v>
      </c>
      <c r="B69" s="370" t="s">
        <v>299</v>
      </c>
      <c r="C69" s="260"/>
    </row>
    <row r="70" spans="1:3" s="83" customFormat="1" ht="12" customHeight="1" thickBot="1">
      <c r="A70" s="389" t="s">
        <v>300</v>
      </c>
      <c r="B70" s="250" t="s">
        <v>301</v>
      </c>
      <c r="C70" s="255">
        <f>SUM(C71:C74)</f>
        <v>0</v>
      </c>
    </row>
    <row r="71" spans="1:3" s="83" customFormat="1" ht="12" customHeight="1">
      <c r="A71" s="386" t="s">
        <v>131</v>
      </c>
      <c r="B71" s="367" t="s">
        <v>302</v>
      </c>
      <c r="C71" s="260"/>
    </row>
    <row r="72" spans="1:3" s="83" customFormat="1" ht="12" customHeight="1">
      <c r="A72" s="387" t="s">
        <v>132</v>
      </c>
      <c r="B72" s="368" t="s">
        <v>303</v>
      </c>
      <c r="C72" s="260"/>
    </row>
    <row r="73" spans="1:3" s="83" customFormat="1" ht="12" customHeight="1">
      <c r="A73" s="387" t="s">
        <v>328</v>
      </c>
      <c r="B73" s="368" t="s">
        <v>304</v>
      </c>
      <c r="C73" s="260"/>
    </row>
    <row r="74" spans="1:3" s="83" customFormat="1" ht="12" customHeight="1" thickBot="1">
      <c r="A74" s="388" t="s">
        <v>329</v>
      </c>
      <c r="B74" s="369" t="s">
        <v>305</v>
      </c>
      <c r="C74" s="260"/>
    </row>
    <row r="75" spans="1:3" s="83" customFormat="1" ht="12" customHeight="1" thickBot="1">
      <c r="A75" s="389" t="s">
        <v>306</v>
      </c>
      <c r="B75" s="250" t="s">
        <v>307</v>
      </c>
      <c r="C75" s="255">
        <f>SUM(C76:C77)</f>
        <v>39000</v>
      </c>
    </row>
    <row r="76" spans="1:3" s="83" customFormat="1" ht="12" customHeight="1">
      <c r="A76" s="386" t="s">
        <v>330</v>
      </c>
      <c r="B76" s="367" t="s">
        <v>308</v>
      </c>
      <c r="C76" s="260">
        <v>39000</v>
      </c>
    </row>
    <row r="77" spans="1:3" s="83" customFormat="1" ht="13.5" customHeight="1" thickBot="1">
      <c r="A77" s="388" t="s">
        <v>331</v>
      </c>
      <c r="B77" s="369" t="s">
        <v>309</v>
      </c>
      <c r="C77" s="260"/>
    </row>
    <row r="78" spans="1:3" s="82" customFormat="1" ht="12" customHeight="1" thickBot="1">
      <c r="A78" s="389" t="s">
        <v>310</v>
      </c>
      <c r="B78" s="250" t="s">
        <v>311</v>
      </c>
      <c r="C78" s="255">
        <f>SUM(C79:C81)</f>
        <v>0</v>
      </c>
    </row>
    <row r="79" spans="1:3" s="83" customFormat="1" ht="12" customHeight="1">
      <c r="A79" s="386" t="s">
        <v>332</v>
      </c>
      <c r="B79" s="367" t="s">
        <v>312</v>
      </c>
      <c r="C79" s="260"/>
    </row>
    <row r="80" spans="1:3" s="83" customFormat="1" ht="12" customHeight="1">
      <c r="A80" s="387" t="s">
        <v>333</v>
      </c>
      <c r="B80" s="368" t="s">
        <v>313</v>
      </c>
      <c r="C80" s="260"/>
    </row>
    <row r="81" spans="1:3" s="83" customFormat="1" ht="12" customHeight="1" thickBot="1">
      <c r="A81" s="388" t="s">
        <v>334</v>
      </c>
      <c r="B81" s="369" t="s">
        <v>314</v>
      </c>
      <c r="C81" s="260"/>
    </row>
    <row r="82" spans="1:3" s="83" customFormat="1" ht="12" customHeight="1" thickBot="1">
      <c r="A82" s="389" t="s">
        <v>315</v>
      </c>
      <c r="B82" s="250" t="s">
        <v>335</v>
      </c>
      <c r="C82" s="255">
        <f>SUM(C83:C86)</f>
        <v>0</v>
      </c>
    </row>
    <row r="83" spans="1:3" s="83" customFormat="1" ht="12" customHeight="1">
      <c r="A83" s="390" t="s">
        <v>316</v>
      </c>
      <c r="B83" s="367" t="s">
        <v>317</v>
      </c>
      <c r="C83" s="260"/>
    </row>
    <row r="84" spans="1:3" s="83" customFormat="1" ht="12" customHeight="1">
      <c r="A84" s="391" t="s">
        <v>318</v>
      </c>
      <c r="B84" s="368" t="s">
        <v>319</v>
      </c>
      <c r="C84" s="260"/>
    </row>
    <row r="85" spans="1:3" s="83" customFormat="1" ht="12" customHeight="1">
      <c r="A85" s="391" t="s">
        <v>320</v>
      </c>
      <c r="B85" s="368" t="s">
        <v>321</v>
      </c>
      <c r="C85" s="260"/>
    </row>
    <row r="86" spans="1:3" s="82" customFormat="1" ht="12" customHeight="1" thickBot="1">
      <c r="A86" s="392" t="s">
        <v>322</v>
      </c>
      <c r="B86" s="369" t="s">
        <v>323</v>
      </c>
      <c r="C86" s="260"/>
    </row>
    <row r="87" spans="1:3" s="82" customFormat="1" ht="12" customHeight="1" thickBot="1">
      <c r="A87" s="389" t="s">
        <v>324</v>
      </c>
      <c r="B87" s="250" t="s">
        <v>464</v>
      </c>
      <c r="C87" s="411"/>
    </row>
    <row r="88" spans="1:3" s="82" customFormat="1" ht="12" customHeight="1" thickBot="1">
      <c r="A88" s="389" t="s">
        <v>496</v>
      </c>
      <c r="B88" s="250" t="s">
        <v>325</v>
      </c>
      <c r="C88" s="411"/>
    </row>
    <row r="89" spans="1:3" s="82" customFormat="1" ht="12" customHeight="1" thickBot="1">
      <c r="A89" s="389" t="s">
        <v>497</v>
      </c>
      <c r="B89" s="374" t="s">
        <v>467</v>
      </c>
      <c r="C89" s="261">
        <f>+C66+C70+C75+C78+C82+C88+C87</f>
        <v>39000</v>
      </c>
    </row>
    <row r="90" spans="1:3" s="82" customFormat="1" ht="12" customHeight="1" thickBot="1">
      <c r="A90" s="393" t="s">
        <v>498</v>
      </c>
      <c r="B90" s="375" t="s">
        <v>499</v>
      </c>
      <c r="C90" s="261">
        <f>+C65+C89</f>
        <v>1108397</v>
      </c>
    </row>
    <row r="91" spans="1:3" s="83" customFormat="1" ht="15" customHeight="1" thickBot="1">
      <c r="A91" s="211"/>
      <c r="B91" s="212"/>
      <c r="C91" s="325"/>
    </row>
    <row r="92" spans="1:3" s="58" customFormat="1" ht="16.5" customHeight="1" thickBot="1">
      <c r="A92" s="215"/>
      <c r="B92" s="216" t="s">
        <v>56</v>
      </c>
      <c r="C92" s="327"/>
    </row>
    <row r="93" spans="1:3" s="84" customFormat="1" ht="12" customHeight="1" thickBot="1">
      <c r="A93" s="359" t="s">
        <v>17</v>
      </c>
      <c r="B93" s="25" t="s">
        <v>503</v>
      </c>
      <c r="C93" s="254">
        <f>+C94+C95+C96+C97+C98+C111</f>
        <v>404957</v>
      </c>
    </row>
    <row r="94" spans="1:3" ht="12" customHeight="1">
      <c r="A94" s="394" t="s">
        <v>86</v>
      </c>
      <c r="B94" s="8" t="s">
        <v>47</v>
      </c>
      <c r="C94" s="256">
        <v>148189</v>
      </c>
    </row>
    <row r="95" spans="1:3" ht="12" customHeight="1">
      <c r="A95" s="387" t="s">
        <v>87</v>
      </c>
      <c r="B95" s="6" t="s">
        <v>165</v>
      </c>
      <c r="C95" s="257">
        <v>19242</v>
      </c>
    </row>
    <row r="96" spans="1:3" ht="12" customHeight="1">
      <c r="A96" s="387" t="s">
        <v>88</v>
      </c>
      <c r="B96" s="6" t="s">
        <v>122</v>
      </c>
      <c r="C96" s="259">
        <v>168000</v>
      </c>
    </row>
    <row r="97" spans="1:3" ht="12" customHeight="1">
      <c r="A97" s="387" t="s">
        <v>89</v>
      </c>
      <c r="B97" s="9" t="s">
        <v>166</v>
      </c>
      <c r="C97" s="259">
        <v>9000</v>
      </c>
    </row>
    <row r="98" spans="1:3" ht="12" customHeight="1">
      <c r="A98" s="387" t="s">
        <v>97</v>
      </c>
      <c r="B98" s="17" t="s">
        <v>167</v>
      </c>
      <c r="C98" s="259">
        <v>31135</v>
      </c>
    </row>
    <row r="99" spans="1:3" ht="12" customHeight="1">
      <c r="A99" s="387" t="s">
        <v>90</v>
      </c>
      <c r="B99" s="6" t="s">
        <v>500</v>
      </c>
      <c r="C99" s="259"/>
    </row>
    <row r="100" spans="1:3" ht="12" customHeight="1">
      <c r="A100" s="387" t="s">
        <v>91</v>
      </c>
      <c r="B100" s="107" t="s">
        <v>430</v>
      </c>
      <c r="C100" s="259"/>
    </row>
    <row r="101" spans="1:3" ht="12" customHeight="1">
      <c r="A101" s="387" t="s">
        <v>98</v>
      </c>
      <c r="B101" s="107" t="s">
        <v>429</v>
      </c>
      <c r="C101" s="259"/>
    </row>
    <row r="102" spans="1:3" ht="12" customHeight="1">
      <c r="A102" s="387" t="s">
        <v>99</v>
      </c>
      <c r="B102" s="107" t="s">
        <v>341</v>
      </c>
      <c r="C102" s="259"/>
    </row>
    <row r="103" spans="1:3" ht="12" customHeight="1">
      <c r="A103" s="387" t="s">
        <v>100</v>
      </c>
      <c r="B103" s="108" t="s">
        <v>342</v>
      </c>
      <c r="C103" s="259"/>
    </row>
    <row r="104" spans="1:3" ht="12" customHeight="1">
      <c r="A104" s="387" t="s">
        <v>101</v>
      </c>
      <c r="B104" s="108" t="s">
        <v>343</v>
      </c>
      <c r="C104" s="259"/>
    </row>
    <row r="105" spans="1:3" ht="12" customHeight="1">
      <c r="A105" s="387" t="s">
        <v>103</v>
      </c>
      <c r="B105" s="107" t="s">
        <v>344</v>
      </c>
      <c r="C105" s="259"/>
    </row>
    <row r="106" spans="1:3" ht="12" customHeight="1">
      <c r="A106" s="387" t="s">
        <v>168</v>
      </c>
      <c r="B106" s="107" t="s">
        <v>345</v>
      </c>
      <c r="C106" s="259"/>
    </row>
    <row r="107" spans="1:3" ht="12" customHeight="1">
      <c r="A107" s="387" t="s">
        <v>339</v>
      </c>
      <c r="B107" s="108" t="s">
        <v>346</v>
      </c>
      <c r="C107" s="259"/>
    </row>
    <row r="108" spans="1:3" ht="12" customHeight="1">
      <c r="A108" s="395" t="s">
        <v>340</v>
      </c>
      <c r="B108" s="109" t="s">
        <v>347</v>
      </c>
      <c r="C108" s="259"/>
    </row>
    <row r="109" spans="1:3" ht="12" customHeight="1">
      <c r="A109" s="387" t="s">
        <v>427</v>
      </c>
      <c r="B109" s="109" t="s">
        <v>348</v>
      </c>
      <c r="C109" s="259"/>
    </row>
    <row r="110" spans="1:3" ht="12" customHeight="1">
      <c r="A110" s="387" t="s">
        <v>428</v>
      </c>
      <c r="B110" s="108" t="s">
        <v>349</v>
      </c>
      <c r="C110" s="257"/>
    </row>
    <row r="111" spans="1:3" ht="12" customHeight="1">
      <c r="A111" s="387" t="s">
        <v>432</v>
      </c>
      <c r="B111" s="9" t="s">
        <v>48</v>
      </c>
      <c r="C111" s="257">
        <v>29391</v>
      </c>
    </row>
    <row r="112" spans="1:3" ht="12" customHeight="1">
      <c r="A112" s="388" t="s">
        <v>433</v>
      </c>
      <c r="B112" s="6" t="s">
        <v>501</v>
      </c>
      <c r="C112" s="259">
        <v>2000</v>
      </c>
    </row>
    <row r="113" spans="1:3" ht="12" customHeight="1" thickBot="1">
      <c r="A113" s="396" t="s">
        <v>434</v>
      </c>
      <c r="B113" s="110" t="s">
        <v>502</v>
      </c>
      <c r="C113" s="263">
        <v>27391</v>
      </c>
    </row>
    <row r="114" spans="1:3" ht="12" customHeight="1" thickBot="1">
      <c r="A114" s="28" t="s">
        <v>18</v>
      </c>
      <c r="B114" s="24" t="s">
        <v>350</v>
      </c>
      <c r="C114" s="255">
        <f>+C115+C117+C119</f>
        <v>567659</v>
      </c>
    </row>
    <row r="115" spans="1:3" ht="12" customHeight="1">
      <c r="A115" s="386" t="s">
        <v>92</v>
      </c>
      <c r="B115" s="6" t="s">
        <v>214</v>
      </c>
      <c r="C115" s="258">
        <v>541930</v>
      </c>
    </row>
    <row r="116" spans="1:3" ht="12" customHeight="1">
      <c r="A116" s="386" t="s">
        <v>93</v>
      </c>
      <c r="B116" s="10" t="s">
        <v>354</v>
      </c>
      <c r="C116" s="258">
        <v>511029</v>
      </c>
    </row>
    <row r="117" spans="1:3" ht="12" customHeight="1">
      <c r="A117" s="386" t="s">
        <v>94</v>
      </c>
      <c r="B117" s="10" t="s">
        <v>169</v>
      </c>
      <c r="C117" s="257">
        <v>25729</v>
      </c>
    </row>
    <row r="118" spans="1:3" ht="12" customHeight="1">
      <c r="A118" s="386" t="s">
        <v>95</v>
      </c>
      <c r="B118" s="10" t="s">
        <v>355</v>
      </c>
      <c r="C118" s="240">
        <v>25729</v>
      </c>
    </row>
    <row r="119" spans="1:3" ht="12" customHeight="1">
      <c r="A119" s="386" t="s">
        <v>96</v>
      </c>
      <c r="B119" s="252" t="s">
        <v>217</v>
      </c>
      <c r="C119" s="240"/>
    </row>
    <row r="120" spans="1:3" ht="12" customHeight="1">
      <c r="A120" s="386" t="s">
        <v>102</v>
      </c>
      <c r="B120" s="251" t="s">
        <v>417</v>
      </c>
      <c r="C120" s="240"/>
    </row>
    <row r="121" spans="1:3" ht="12" customHeight="1">
      <c r="A121" s="386" t="s">
        <v>104</v>
      </c>
      <c r="B121" s="363" t="s">
        <v>360</v>
      </c>
      <c r="C121" s="240"/>
    </row>
    <row r="122" spans="1:3" ht="12" customHeight="1">
      <c r="A122" s="386" t="s">
        <v>170</v>
      </c>
      <c r="B122" s="108" t="s">
        <v>343</v>
      </c>
      <c r="C122" s="240"/>
    </row>
    <row r="123" spans="1:3" ht="12" customHeight="1">
      <c r="A123" s="386" t="s">
        <v>171</v>
      </c>
      <c r="B123" s="108" t="s">
        <v>359</v>
      </c>
      <c r="C123" s="240"/>
    </row>
    <row r="124" spans="1:3" ht="12" customHeight="1">
      <c r="A124" s="386" t="s">
        <v>172</v>
      </c>
      <c r="B124" s="108" t="s">
        <v>358</v>
      </c>
      <c r="C124" s="240"/>
    </row>
    <row r="125" spans="1:3" ht="12" customHeight="1">
      <c r="A125" s="386" t="s">
        <v>351</v>
      </c>
      <c r="B125" s="108" t="s">
        <v>346</v>
      </c>
      <c r="C125" s="240"/>
    </row>
    <row r="126" spans="1:3" ht="12" customHeight="1">
      <c r="A126" s="386" t="s">
        <v>352</v>
      </c>
      <c r="B126" s="108" t="s">
        <v>357</v>
      </c>
      <c r="C126" s="240"/>
    </row>
    <row r="127" spans="1:3" ht="12" customHeight="1" thickBot="1">
      <c r="A127" s="395" t="s">
        <v>353</v>
      </c>
      <c r="B127" s="108" t="s">
        <v>356</v>
      </c>
      <c r="C127" s="241"/>
    </row>
    <row r="128" spans="1:3" ht="12" customHeight="1" thickBot="1">
      <c r="A128" s="28" t="s">
        <v>19</v>
      </c>
      <c r="B128" s="90" t="s">
        <v>437</v>
      </c>
      <c r="C128" s="255">
        <f>+C93+C114</f>
        <v>972616</v>
      </c>
    </row>
    <row r="129" spans="1:11" ht="12" customHeight="1" thickBot="1">
      <c r="A129" s="28" t="s">
        <v>20</v>
      </c>
      <c r="B129" s="90" t="s">
        <v>438</v>
      </c>
      <c r="C129" s="255">
        <f>+C130+C131+C132</f>
        <v>2089</v>
      </c>
    </row>
    <row r="130" spans="1:11" s="84" customFormat="1" ht="12" customHeight="1">
      <c r="A130" s="386" t="s">
        <v>255</v>
      </c>
      <c r="B130" s="7" t="s">
        <v>506</v>
      </c>
      <c r="C130" s="240">
        <v>2089</v>
      </c>
    </row>
    <row r="131" spans="1:11" ht="12" customHeight="1">
      <c r="A131" s="386" t="s">
        <v>256</v>
      </c>
      <c r="B131" s="7" t="s">
        <v>446</v>
      </c>
      <c r="C131" s="240"/>
    </row>
    <row r="132" spans="1:11" ht="12" customHeight="1" thickBot="1">
      <c r="A132" s="395" t="s">
        <v>257</v>
      </c>
      <c r="B132" s="5" t="s">
        <v>505</v>
      </c>
      <c r="C132" s="240"/>
    </row>
    <row r="133" spans="1:11" ht="12" customHeight="1" thickBot="1">
      <c r="A133" s="28" t="s">
        <v>21</v>
      </c>
      <c r="B133" s="90" t="s">
        <v>439</v>
      </c>
      <c r="C133" s="255">
        <f>+C134+C135+C136+C137+C138+C139</f>
        <v>0</v>
      </c>
    </row>
    <row r="134" spans="1:11" ht="12" customHeight="1">
      <c r="A134" s="386" t="s">
        <v>79</v>
      </c>
      <c r="B134" s="7" t="s">
        <v>448</v>
      </c>
      <c r="C134" s="240"/>
    </row>
    <row r="135" spans="1:11" ht="12" customHeight="1">
      <c r="A135" s="386" t="s">
        <v>80</v>
      </c>
      <c r="B135" s="7" t="s">
        <v>440</v>
      </c>
      <c r="C135" s="240"/>
    </row>
    <row r="136" spans="1:11" ht="12" customHeight="1">
      <c r="A136" s="386" t="s">
        <v>81</v>
      </c>
      <c r="B136" s="7" t="s">
        <v>441</v>
      </c>
      <c r="C136" s="240"/>
    </row>
    <row r="137" spans="1:11" ht="12" customHeight="1">
      <c r="A137" s="386" t="s">
        <v>157</v>
      </c>
      <c r="B137" s="7" t="s">
        <v>504</v>
      </c>
      <c r="C137" s="240"/>
    </row>
    <row r="138" spans="1:11" ht="12" customHeight="1">
      <c r="A138" s="386" t="s">
        <v>158</v>
      </c>
      <c r="B138" s="7" t="s">
        <v>443</v>
      </c>
      <c r="C138" s="240"/>
    </row>
    <row r="139" spans="1:11" s="84" customFormat="1" ht="12" customHeight="1" thickBot="1">
      <c r="A139" s="395" t="s">
        <v>159</v>
      </c>
      <c r="B139" s="5" t="s">
        <v>444</v>
      </c>
      <c r="C139" s="240"/>
    </row>
    <row r="140" spans="1:11" ht="12" customHeight="1" thickBot="1">
      <c r="A140" s="28" t="s">
        <v>22</v>
      </c>
      <c r="B140" s="90" t="s">
        <v>522</v>
      </c>
      <c r="C140" s="261">
        <f>+C141+C142+C144+C145+C143</f>
        <v>132612</v>
      </c>
      <c r="K140" s="223"/>
    </row>
    <row r="141" spans="1:11">
      <c r="A141" s="386" t="s">
        <v>82</v>
      </c>
      <c r="B141" s="7" t="s">
        <v>361</v>
      </c>
      <c r="C141" s="240"/>
    </row>
    <row r="142" spans="1:11" ht="12" customHeight="1">
      <c r="A142" s="386" t="s">
        <v>83</v>
      </c>
      <c r="B142" s="7" t="s">
        <v>362</v>
      </c>
      <c r="C142" s="240">
        <v>7583</v>
      </c>
    </row>
    <row r="143" spans="1:11" ht="12" customHeight="1">
      <c r="A143" s="386" t="s">
        <v>275</v>
      </c>
      <c r="B143" s="7" t="s">
        <v>521</v>
      </c>
      <c r="C143" s="240">
        <v>124138</v>
      </c>
    </row>
    <row r="144" spans="1:11" s="84" customFormat="1" ht="12" customHeight="1">
      <c r="A144" s="386" t="s">
        <v>276</v>
      </c>
      <c r="B144" s="7" t="s">
        <v>453</v>
      </c>
      <c r="C144" s="240"/>
    </row>
    <row r="145" spans="1:3" s="84" customFormat="1" ht="12" customHeight="1" thickBot="1">
      <c r="A145" s="395" t="s">
        <v>277</v>
      </c>
      <c r="B145" s="5" t="s">
        <v>381</v>
      </c>
      <c r="C145" s="240">
        <v>891</v>
      </c>
    </row>
    <row r="146" spans="1:3" s="84" customFormat="1" ht="12" customHeight="1" thickBot="1">
      <c r="A146" s="28" t="s">
        <v>23</v>
      </c>
      <c r="B146" s="90" t="s">
        <v>454</v>
      </c>
      <c r="C146" s="264">
        <f>+C147+C148+C149+C150+C151</f>
        <v>0</v>
      </c>
    </row>
    <row r="147" spans="1:3" s="84" customFormat="1" ht="12" customHeight="1">
      <c r="A147" s="386" t="s">
        <v>84</v>
      </c>
      <c r="B147" s="7" t="s">
        <v>449</v>
      </c>
      <c r="C147" s="240"/>
    </row>
    <row r="148" spans="1:3" s="84" customFormat="1" ht="12" customHeight="1">
      <c r="A148" s="386" t="s">
        <v>85</v>
      </c>
      <c r="B148" s="7" t="s">
        <v>456</v>
      </c>
      <c r="C148" s="240"/>
    </row>
    <row r="149" spans="1:3" s="84" customFormat="1" ht="12" customHeight="1">
      <c r="A149" s="386" t="s">
        <v>287</v>
      </c>
      <c r="B149" s="7" t="s">
        <v>451</v>
      </c>
      <c r="C149" s="240"/>
    </row>
    <row r="150" spans="1:3" s="84" customFormat="1" ht="12" customHeight="1">
      <c r="A150" s="386" t="s">
        <v>288</v>
      </c>
      <c r="B150" s="7" t="s">
        <v>507</v>
      </c>
      <c r="C150" s="240"/>
    </row>
    <row r="151" spans="1:3" ht="12.75" customHeight="1" thickBot="1">
      <c r="A151" s="395" t="s">
        <v>455</v>
      </c>
      <c r="B151" s="5" t="s">
        <v>458</v>
      </c>
      <c r="C151" s="241"/>
    </row>
    <row r="152" spans="1:3" ht="12.75" customHeight="1" thickBot="1">
      <c r="A152" s="441" t="s">
        <v>24</v>
      </c>
      <c r="B152" s="90" t="s">
        <v>459</v>
      </c>
      <c r="C152" s="264"/>
    </row>
    <row r="153" spans="1:3" ht="12.75" customHeight="1" thickBot="1">
      <c r="A153" s="441" t="s">
        <v>25</v>
      </c>
      <c r="B153" s="90" t="s">
        <v>460</v>
      </c>
      <c r="C153" s="264"/>
    </row>
    <row r="154" spans="1:3" ht="12" customHeight="1" thickBot="1">
      <c r="A154" s="28" t="s">
        <v>26</v>
      </c>
      <c r="B154" s="90" t="s">
        <v>462</v>
      </c>
      <c r="C154" s="377">
        <f>+C129+C133+C140+C146+C152+C153</f>
        <v>134701</v>
      </c>
    </row>
    <row r="155" spans="1:3" ht="15" customHeight="1" thickBot="1">
      <c r="A155" s="397" t="s">
        <v>27</v>
      </c>
      <c r="B155" s="341" t="s">
        <v>461</v>
      </c>
      <c r="C155" s="377">
        <f>+C128+C154</f>
        <v>1107317</v>
      </c>
    </row>
    <row r="156" spans="1:3" ht="13.5" thickBot="1">
      <c r="A156" s="347"/>
      <c r="B156" s="348"/>
      <c r="C156" s="349"/>
    </row>
    <row r="157" spans="1:3" ht="15" customHeight="1" thickBot="1">
      <c r="A157" s="220" t="s">
        <v>508</v>
      </c>
      <c r="B157" s="221"/>
      <c r="C157" s="87">
        <v>6</v>
      </c>
    </row>
    <row r="158" spans="1:3" ht="14.25" customHeight="1" thickBot="1">
      <c r="A158" s="220" t="s">
        <v>188</v>
      </c>
      <c r="B158" s="221"/>
      <c r="C158" s="87">
        <v>138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C1" sqref="C1"/>
    </sheetView>
  </sheetViews>
  <sheetFormatPr defaultRowHeight="12.75"/>
  <cols>
    <col min="1" max="1" width="19.5" style="350" customWidth="1"/>
    <col min="2" max="2" width="72" style="351" customWidth="1"/>
    <col min="3" max="3" width="25" style="352" customWidth="1"/>
    <col min="4" max="16384" width="9.33203125" style="2"/>
  </cols>
  <sheetData>
    <row r="1" spans="1:3" s="1" customFormat="1" ht="16.5" customHeight="1" thickBot="1">
      <c r="A1" s="197"/>
      <c r="B1" s="199"/>
      <c r="C1" s="222" t="s">
        <v>618</v>
      </c>
    </row>
    <row r="2" spans="1:3" s="80" customFormat="1" ht="21" customHeight="1">
      <c r="A2" s="357" t="s">
        <v>61</v>
      </c>
      <c r="B2" s="316" t="s">
        <v>210</v>
      </c>
      <c r="C2" s="318" t="s">
        <v>52</v>
      </c>
    </row>
    <row r="3" spans="1:3" s="80" customFormat="1" ht="16.5" thickBot="1">
      <c r="A3" s="200" t="s">
        <v>185</v>
      </c>
      <c r="B3" s="317" t="s">
        <v>418</v>
      </c>
      <c r="C3" s="440" t="s">
        <v>52</v>
      </c>
    </row>
    <row r="4" spans="1:3" s="81" customFormat="1" ht="15.95" customHeight="1" thickBot="1">
      <c r="A4" s="201"/>
      <c r="B4" s="201"/>
      <c r="C4" s="202" t="s">
        <v>53</v>
      </c>
    </row>
    <row r="5" spans="1:3" ht="13.5" thickBot="1">
      <c r="A5" s="358" t="s">
        <v>187</v>
      </c>
      <c r="B5" s="203" t="s">
        <v>542</v>
      </c>
      <c r="C5" s="319" t="s">
        <v>54</v>
      </c>
    </row>
    <row r="6" spans="1:3" s="58" customFormat="1" ht="12.95" customHeight="1" thickBot="1">
      <c r="A6" s="167"/>
      <c r="B6" s="168" t="s">
        <v>482</v>
      </c>
      <c r="C6" s="169" t="s">
        <v>483</v>
      </c>
    </row>
    <row r="7" spans="1:3" s="58" customFormat="1" ht="15.95" customHeight="1" thickBot="1">
      <c r="A7" s="205"/>
      <c r="B7" s="206" t="s">
        <v>55</v>
      </c>
      <c r="C7" s="320"/>
    </row>
    <row r="8" spans="1:3" s="58" customFormat="1" ht="12" customHeight="1" thickBot="1">
      <c r="A8" s="28" t="s">
        <v>17</v>
      </c>
      <c r="B8" s="19" t="s">
        <v>240</v>
      </c>
      <c r="C8" s="255">
        <f>+C9+C10+C11+C12+C13+C14</f>
        <v>209180</v>
      </c>
    </row>
    <row r="9" spans="1:3" s="82" customFormat="1" ht="12" customHeight="1">
      <c r="A9" s="386" t="s">
        <v>86</v>
      </c>
      <c r="B9" s="367" t="s">
        <v>241</v>
      </c>
      <c r="C9" s="258">
        <v>65990</v>
      </c>
    </row>
    <row r="10" spans="1:3" s="83" customFormat="1" ht="12" customHeight="1">
      <c r="A10" s="387" t="s">
        <v>87</v>
      </c>
      <c r="B10" s="368" t="s">
        <v>242</v>
      </c>
      <c r="C10" s="257">
        <v>48371</v>
      </c>
    </row>
    <row r="11" spans="1:3" s="83" customFormat="1" ht="12" customHeight="1">
      <c r="A11" s="387" t="s">
        <v>88</v>
      </c>
      <c r="B11" s="368" t="s">
        <v>529</v>
      </c>
      <c r="C11" s="257">
        <v>92180</v>
      </c>
    </row>
    <row r="12" spans="1:3" s="83" customFormat="1" ht="12" customHeight="1">
      <c r="A12" s="387" t="s">
        <v>89</v>
      </c>
      <c r="B12" s="368" t="s">
        <v>243</v>
      </c>
      <c r="C12" s="257">
        <v>2639</v>
      </c>
    </row>
    <row r="13" spans="1:3" s="83" customFormat="1" ht="12" customHeight="1">
      <c r="A13" s="387" t="s">
        <v>130</v>
      </c>
      <c r="B13" s="368" t="s">
        <v>495</v>
      </c>
      <c r="C13" s="257"/>
    </row>
    <row r="14" spans="1:3" s="82" customFormat="1" ht="12" customHeight="1" thickBot="1">
      <c r="A14" s="388" t="s">
        <v>90</v>
      </c>
      <c r="B14" s="369" t="s">
        <v>422</v>
      </c>
      <c r="C14" s="257"/>
    </row>
    <row r="15" spans="1:3" s="82" customFormat="1" ht="12" customHeight="1" thickBot="1">
      <c r="A15" s="28" t="s">
        <v>18</v>
      </c>
      <c r="B15" s="250" t="s">
        <v>244</v>
      </c>
      <c r="C15" s="255">
        <f>+C16+C17+C18+C19+C20</f>
        <v>179991</v>
      </c>
    </row>
    <row r="16" spans="1:3" s="82" customFormat="1" ht="12" customHeight="1">
      <c r="A16" s="386" t="s">
        <v>92</v>
      </c>
      <c r="B16" s="367" t="s">
        <v>245</v>
      </c>
      <c r="C16" s="258"/>
    </row>
    <row r="17" spans="1:3" s="82" customFormat="1" ht="12" customHeight="1">
      <c r="A17" s="387" t="s">
        <v>93</v>
      </c>
      <c r="B17" s="368" t="s">
        <v>246</v>
      </c>
      <c r="C17" s="257"/>
    </row>
    <row r="18" spans="1:3" s="82" customFormat="1" ht="12" customHeight="1">
      <c r="A18" s="387" t="s">
        <v>94</v>
      </c>
      <c r="B18" s="368" t="s">
        <v>411</v>
      </c>
      <c r="C18" s="257"/>
    </row>
    <row r="19" spans="1:3" s="82" customFormat="1" ht="12" customHeight="1">
      <c r="A19" s="387" t="s">
        <v>95</v>
      </c>
      <c r="B19" s="368" t="s">
        <v>412</v>
      </c>
      <c r="C19" s="257"/>
    </row>
    <row r="20" spans="1:3" s="82" customFormat="1" ht="12" customHeight="1">
      <c r="A20" s="387" t="s">
        <v>96</v>
      </c>
      <c r="B20" s="368" t="s">
        <v>247</v>
      </c>
      <c r="C20" s="257">
        <v>179991</v>
      </c>
    </row>
    <row r="21" spans="1:3" s="83" customFormat="1" ht="12" customHeight="1" thickBot="1">
      <c r="A21" s="388" t="s">
        <v>102</v>
      </c>
      <c r="B21" s="369" t="s">
        <v>248</v>
      </c>
      <c r="C21" s="259"/>
    </row>
    <row r="22" spans="1:3" s="83" customFormat="1" ht="12" customHeight="1" thickBot="1">
      <c r="A22" s="28" t="s">
        <v>19</v>
      </c>
      <c r="B22" s="19" t="s">
        <v>249</v>
      </c>
      <c r="C22" s="255">
        <f>+C23+C24+C25+C26+C27</f>
        <v>13970</v>
      </c>
    </row>
    <row r="23" spans="1:3" s="83" customFormat="1" ht="12" customHeight="1">
      <c r="A23" s="386" t="s">
        <v>75</v>
      </c>
      <c r="B23" s="367" t="s">
        <v>250</v>
      </c>
      <c r="C23" s="258"/>
    </row>
    <row r="24" spans="1:3" s="82" customFormat="1" ht="12" customHeight="1">
      <c r="A24" s="387" t="s">
        <v>76</v>
      </c>
      <c r="B24" s="368" t="s">
        <v>251</v>
      </c>
      <c r="C24" s="257"/>
    </row>
    <row r="25" spans="1:3" s="83" customFormat="1" ht="12" customHeight="1">
      <c r="A25" s="387" t="s">
        <v>77</v>
      </c>
      <c r="B25" s="368" t="s">
        <v>413</v>
      </c>
      <c r="C25" s="257"/>
    </row>
    <row r="26" spans="1:3" s="83" customFormat="1" ht="12" customHeight="1">
      <c r="A26" s="387" t="s">
        <v>78</v>
      </c>
      <c r="B26" s="368" t="s">
        <v>414</v>
      </c>
      <c r="C26" s="257"/>
    </row>
    <row r="27" spans="1:3" s="83" customFormat="1" ht="12" customHeight="1">
      <c r="A27" s="387" t="s">
        <v>153</v>
      </c>
      <c r="B27" s="368" t="s">
        <v>252</v>
      </c>
      <c r="C27" s="257">
        <v>13970</v>
      </c>
    </row>
    <row r="28" spans="1:3" s="83" customFormat="1" ht="12" customHeight="1" thickBot="1">
      <c r="A28" s="388" t="s">
        <v>154</v>
      </c>
      <c r="B28" s="369" t="s">
        <v>253</v>
      </c>
      <c r="C28" s="259"/>
    </row>
    <row r="29" spans="1:3" s="83" customFormat="1" ht="12" customHeight="1" thickBot="1">
      <c r="A29" s="28" t="s">
        <v>155</v>
      </c>
      <c r="B29" s="19" t="s">
        <v>539</v>
      </c>
      <c r="C29" s="261">
        <f>+C30+C34+C35+C36+C31+C32+C33</f>
        <v>18600</v>
      </c>
    </row>
    <row r="30" spans="1:3" s="83" customFormat="1" ht="12" customHeight="1">
      <c r="A30" s="386" t="s">
        <v>255</v>
      </c>
      <c r="B30" s="367" t="s">
        <v>566</v>
      </c>
      <c r="C30" s="362">
        <v>6800</v>
      </c>
    </row>
    <row r="31" spans="1:3" s="83" customFormat="1" ht="12" customHeight="1">
      <c r="A31" s="387" t="s">
        <v>256</v>
      </c>
      <c r="B31" s="368" t="s">
        <v>535</v>
      </c>
      <c r="C31" s="257"/>
    </row>
    <row r="32" spans="1:3" s="83" customFormat="1" ht="12" customHeight="1">
      <c r="A32" s="387" t="s">
        <v>257</v>
      </c>
      <c r="B32" s="368" t="s">
        <v>536</v>
      </c>
      <c r="C32" s="257">
        <v>8200</v>
      </c>
    </row>
    <row r="33" spans="1:3" s="83" customFormat="1" ht="12" customHeight="1">
      <c r="A33" s="387" t="s">
        <v>258</v>
      </c>
      <c r="B33" s="368" t="s">
        <v>537</v>
      </c>
      <c r="C33" s="257">
        <v>300</v>
      </c>
    </row>
    <row r="34" spans="1:3" s="83" customFormat="1" ht="12" customHeight="1">
      <c r="A34" s="387" t="s">
        <v>531</v>
      </c>
      <c r="B34" s="368" t="s">
        <v>259</v>
      </c>
      <c r="C34" s="257">
        <v>2900</v>
      </c>
    </row>
    <row r="35" spans="1:3" s="83" customFormat="1" ht="12" customHeight="1">
      <c r="A35" s="387" t="s">
        <v>532</v>
      </c>
      <c r="B35" s="368" t="s">
        <v>260</v>
      </c>
      <c r="C35" s="257"/>
    </row>
    <row r="36" spans="1:3" s="83" customFormat="1" ht="12" customHeight="1" thickBot="1">
      <c r="A36" s="388" t="s">
        <v>533</v>
      </c>
      <c r="B36" s="442" t="s">
        <v>261</v>
      </c>
      <c r="C36" s="259">
        <v>400</v>
      </c>
    </row>
    <row r="37" spans="1:3" s="83" customFormat="1" ht="12" customHeight="1" thickBot="1">
      <c r="A37" s="28" t="s">
        <v>21</v>
      </c>
      <c r="B37" s="19" t="s">
        <v>423</v>
      </c>
      <c r="C37" s="255">
        <f>SUM(C38:C48)</f>
        <v>15938</v>
      </c>
    </row>
    <row r="38" spans="1:3" s="83" customFormat="1" ht="12" customHeight="1">
      <c r="A38" s="386" t="s">
        <v>79</v>
      </c>
      <c r="B38" s="367" t="s">
        <v>264</v>
      </c>
      <c r="C38" s="258">
        <v>5000</v>
      </c>
    </row>
    <row r="39" spans="1:3" s="83" customFormat="1" ht="12" customHeight="1">
      <c r="A39" s="387" t="s">
        <v>80</v>
      </c>
      <c r="B39" s="368" t="s">
        <v>265</v>
      </c>
      <c r="C39" s="257">
        <v>5569</v>
      </c>
    </row>
    <row r="40" spans="1:3" s="83" customFormat="1" ht="12" customHeight="1">
      <c r="A40" s="387" t="s">
        <v>81</v>
      </c>
      <c r="B40" s="368" t="s">
        <v>266</v>
      </c>
      <c r="C40" s="257">
        <v>4000</v>
      </c>
    </row>
    <row r="41" spans="1:3" s="83" customFormat="1" ht="12" customHeight="1">
      <c r="A41" s="387" t="s">
        <v>157</v>
      </c>
      <c r="B41" s="368" t="s">
        <v>267</v>
      </c>
      <c r="C41" s="257"/>
    </row>
    <row r="42" spans="1:3" s="83" customFormat="1" ht="12" customHeight="1">
      <c r="A42" s="387" t="s">
        <v>158</v>
      </c>
      <c r="B42" s="368" t="s">
        <v>268</v>
      </c>
      <c r="C42" s="257"/>
    </row>
    <row r="43" spans="1:3" s="83" customFormat="1" ht="12" customHeight="1">
      <c r="A43" s="387" t="s">
        <v>159</v>
      </c>
      <c r="B43" s="368" t="s">
        <v>269</v>
      </c>
      <c r="C43" s="257">
        <v>1369</v>
      </c>
    </row>
    <row r="44" spans="1:3" s="83" customFormat="1" ht="12" customHeight="1">
      <c r="A44" s="387" t="s">
        <v>160</v>
      </c>
      <c r="B44" s="368" t="s">
        <v>270</v>
      </c>
      <c r="C44" s="257"/>
    </row>
    <row r="45" spans="1:3" s="83" customFormat="1" ht="12" customHeight="1">
      <c r="A45" s="387" t="s">
        <v>161</v>
      </c>
      <c r="B45" s="368" t="s">
        <v>538</v>
      </c>
      <c r="C45" s="257"/>
    </row>
    <row r="46" spans="1:3" s="83" customFormat="1" ht="12" customHeight="1">
      <c r="A46" s="387" t="s">
        <v>262</v>
      </c>
      <c r="B46" s="368" t="s">
        <v>272</v>
      </c>
      <c r="C46" s="260"/>
    </row>
    <row r="47" spans="1:3" s="83" customFormat="1" ht="12" customHeight="1">
      <c r="A47" s="388" t="s">
        <v>263</v>
      </c>
      <c r="B47" s="369" t="s">
        <v>425</v>
      </c>
      <c r="C47" s="356"/>
    </row>
    <row r="48" spans="1:3" s="83" customFormat="1" ht="12" customHeight="1" thickBot="1">
      <c r="A48" s="388" t="s">
        <v>424</v>
      </c>
      <c r="B48" s="369" t="s">
        <v>273</v>
      </c>
      <c r="C48" s="356"/>
    </row>
    <row r="49" spans="1:3" s="83" customFormat="1" ht="12" customHeight="1" thickBot="1">
      <c r="A49" s="28" t="s">
        <v>22</v>
      </c>
      <c r="B49" s="19" t="s">
        <v>274</v>
      </c>
      <c r="C49" s="255">
        <f>SUM(C50:C54)</f>
        <v>0</v>
      </c>
    </row>
    <row r="50" spans="1:3" s="83" customFormat="1" ht="12" customHeight="1">
      <c r="A50" s="386" t="s">
        <v>82</v>
      </c>
      <c r="B50" s="367" t="s">
        <v>278</v>
      </c>
      <c r="C50" s="410"/>
    </row>
    <row r="51" spans="1:3" s="83" customFormat="1" ht="12" customHeight="1">
      <c r="A51" s="387" t="s">
        <v>83</v>
      </c>
      <c r="B51" s="368" t="s">
        <v>279</v>
      </c>
      <c r="C51" s="260"/>
    </row>
    <row r="52" spans="1:3" s="83" customFormat="1" ht="12" customHeight="1">
      <c r="A52" s="387" t="s">
        <v>275</v>
      </c>
      <c r="B52" s="368" t="s">
        <v>280</v>
      </c>
      <c r="C52" s="260"/>
    </row>
    <row r="53" spans="1:3" s="83" customFormat="1" ht="12" customHeight="1">
      <c r="A53" s="387" t="s">
        <v>276</v>
      </c>
      <c r="B53" s="368" t="s">
        <v>281</v>
      </c>
      <c r="C53" s="260"/>
    </row>
    <row r="54" spans="1:3" s="83" customFormat="1" ht="12" customHeight="1" thickBot="1">
      <c r="A54" s="388" t="s">
        <v>277</v>
      </c>
      <c r="B54" s="369" t="s">
        <v>282</v>
      </c>
      <c r="C54" s="356"/>
    </row>
    <row r="55" spans="1:3" s="83" customFormat="1" ht="12" customHeight="1" thickBot="1">
      <c r="A55" s="28" t="s">
        <v>162</v>
      </c>
      <c r="B55" s="19" t="s">
        <v>283</v>
      </c>
      <c r="C55" s="255">
        <f>SUM(C56:C58)</f>
        <v>730</v>
      </c>
    </row>
    <row r="56" spans="1:3" s="83" customFormat="1" ht="12" customHeight="1">
      <c r="A56" s="386" t="s">
        <v>84</v>
      </c>
      <c r="B56" s="367" t="s">
        <v>284</v>
      </c>
      <c r="C56" s="258"/>
    </row>
    <row r="57" spans="1:3" s="83" customFormat="1" ht="12" customHeight="1">
      <c r="A57" s="387" t="s">
        <v>85</v>
      </c>
      <c r="B57" s="368" t="s">
        <v>415</v>
      </c>
      <c r="C57" s="257"/>
    </row>
    <row r="58" spans="1:3" s="83" customFormat="1" ht="12" customHeight="1">
      <c r="A58" s="387" t="s">
        <v>287</v>
      </c>
      <c r="B58" s="368" t="s">
        <v>285</v>
      </c>
      <c r="C58" s="257">
        <v>730</v>
      </c>
    </row>
    <row r="59" spans="1:3" s="83" customFormat="1" ht="12" customHeight="1" thickBot="1">
      <c r="A59" s="388" t="s">
        <v>288</v>
      </c>
      <c r="B59" s="369" t="s">
        <v>286</v>
      </c>
      <c r="C59" s="259"/>
    </row>
    <row r="60" spans="1:3" s="83" customFormat="1" ht="12" customHeight="1" thickBot="1">
      <c r="A60" s="28" t="s">
        <v>24</v>
      </c>
      <c r="B60" s="250" t="s">
        <v>289</v>
      </c>
      <c r="C60" s="255">
        <f>SUM(C61:C63)</f>
        <v>0</v>
      </c>
    </row>
    <row r="61" spans="1:3" s="83" customFormat="1" ht="12" customHeight="1">
      <c r="A61" s="386" t="s">
        <v>163</v>
      </c>
      <c r="B61" s="367" t="s">
        <v>291</v>
      </c>
      <c r="C61" s="260"/>
    </row>
    <row r="62" spans="1:3" s="83" customFormat="1" ht="12" customHeight="1">
      <c r="A62" s="387" t="s">
        <v>164</v>
      </c>
      <c r="B62" s="368" t="s">
        <v>416</v>
      </c>
      <c r="C62" s="260"/>
    </row>
    <row r="63" spans="1:3" s="83" customFormat="1" ht="12" customHeight="1">
      <c r="A63" s="387" t="s">
        <v>216</v>
      </c>
      <c r="B63" s="368" t="s">
        <v>292</v>
      </c>
      <c r="C63" s="260"/>
    </row>
    <row r="64" spans="1:3" s="83" customFormat="1" ht="12" customHeight="1" thickBot="1">
      <c r="A64" s="388" t="s">
        <v>290</v>
      </c>
      <c r="B64" s="369" t="s">
        <v>293</v>
      </c>
      <c r="C64" s="260"/>
    </row>
    <row r="65" spans="1:3" s="83" customFormat="1" ht="12" customHeight="1" thickBot="1">
      <c r="A65" s="28" t="s">
        <v>25</v>
      </c>
      <c r="B65" s="19" t="s">
        <v>294</v>
      </c>
      <c r="C65" s="261">
        <f>+C8+C15+C22+C29+C37+C49+C55+C60</f>
        <v>438409</v>
      </c>
    </row>
    <row r="66" spans="1:3" s="83" customFormat="1" ht="12" customHeight="1" thickBot="1">
      <c r="A66" s="389" t="s">
        <v>385</v>
      </c>
      <c r="B66" s="250" t="s">
        <v>296</v>
      </c>
      <c r="C66" s="255">
        <f>SUM(C67:C69)</f>
        <v>0</v>
      </c>
    </row>
    <row r="67" spans="1:3" s="83" customFormat="1" ht="12" customHeight="1">
      <c r="A67" s="386" t="s">
        <v>327</v>
      </c>
      <c r="B67" s="367" t="s">
        <v>297</v>
      </c>
      <c r="C67" s="260"/>
    </row>
    <row r="68" spans="1:3" s="83" customFormat="1" ht="12" customHeight="1">
      <c r="A68" s="387" t="s">
        <v>336</v>
      </c>
      <c r="B68" s="368" t="s">
        <v>298</v>
      </c>
      <c r="C68" s="260"/>
    </row>
    <row r="69" spans="1:3" s="83" customFormat="1" ht="12" customHeight="1" thickBot="1">
      <c r="A69" s="388" t="s">
        <v>337</v>
      </c>
      <c r="B69" s="370" t="s">
        <v>299</v>
      </c>
      <c r="C69" s="260"/>
    </row>
    <row r="70" spans="1:3" s="83" customFormat="1" ht="12" customHeight="1" thickBot="1">
      <c r="A70" s="389" t="s">
        <v>300</v>
      </c>
      <c r="B70" s="250" t="s">
        <v>301</v>
      </c>
      <c r="C70" s="255">
        <f>SUM(C71:C74)</f>
        <v>0</v>
      </c>
    </row>
    <row r="71" spans="1:3" s="83" customFormat="1" ht="12" customHeight="1">
      <c r="A71" s="386" t="s">
        <v>131</v>
      </c>
      <c r="B71" s="367" t="s">
        <v>302</v>
      </c>
      <c r="C71" s="260"/>
    </row>
    <row r="72" spans="1:3" s="83" customFormat="1" ht="12" customHeight="1">
      <c r="A72" s="387" t="s">
        <v>132</v>
      </c>
      <c r="B72" s="368" t="s">
        <v>303</v>
      </c>
      <c r="C72" s="260"/>
    </row>
    <row r="73" spans="1:3" s="83" customFormat="1" ht="12" customHeight="1">
      <c r="A73" s="387" t="s">
        <v>328</v>
      </c>
      <c r="B73" s="368" t="s">
        <v>304</v>
      </c>
      <c r="C73" s="260"/>
    </row>
    <row r="74" spans="1:3" s="83" customFormat="1" ht="12" customHeight="1" thickBot="1">
      <c r="A74" s="388" t="s">
        <v>329</v>
      </c>
      <c r="B74" s="369" t="s">
        <v>305</v>
      </c>
      <c r="C74" s="260"/>
    </row>
    <row r="75" spans="1:3" s="83" customFormat="1" ht="12" customHeight="1" thickBot="1">
      <c r="A75" s="389" t="s">
        <v>306</v>
      </c>
      <c r="B75" s="250" t="s">
        <v>307</v>
      </c>
      <c r="C75" s="255">
        <f>SUM(C76:C77)</f>
        <v>31686</v>
      </c>
    </row>
    <row r="76" spans="1:3" s="83" customFormat="1" ht="12" customHeight="1">
      <c r="A76" s="386" t="s">
        <v>330</v>
      </c>
      <c r="B76" s="367" t="s">
        <v>308</v>
      </c>
      <c r="C76" s="260">
        <v>31686</v>
      </c>
    </row>
    <row r="77" spans="1:3" s="83" customFormat="1" ht="12" customHeight="1" thickBot="1">
      <c r="A77" s="388" t="s">
        <v>331</v>
      </c>
      <c r="B77" s="369" t="s">
        <v>309</v>
      </c>
      <c r="C77" s="260"/>
    </row>
    <row r="78" spans="1:3" s="82" customFormat="1" ht="12" customHeight="1" thickBot="1">
      <c r="A78" s="389" t="s">
        <v>310</v>
      </c>
      <c r="B78" s="250" t="s">
        <v>311</v>
      </c>
      <c r="C78" s="255">
        <f>SUM(C79:C81)</f>
        <v>0</v>
      </c>
    </row>
    <row r="79" spans="1:3" s="83" customFormat="1" ht="12" customHeight="1">
      <c r="A79" s="386" t="s">
        <v>332</v>
      </c>
      <c r="B79" s="367" t="s">
        <v>312</v>
      </c>
      <c r="C79" s="260"/>
    </row>
    <row r="80" spans="1:3" s="83" customFormat="1" ht="12" customHeight="1">
      <c r="A80" s="387" t="s">
        <v>333</v>
      </c>
      <c r="B80" s="368" t="s">
        <v>313</v>
      </c>
      <c r="C80" s="260"/>
    </row>
    <row r="81" spans="1:3" s="83" customFormat="1" ht="12" customHeight="1" thickBot="1">
      <c r="A81" s="388" t="s">
        <v>334</v>
      </c>
      <c r="B81" s="369" t="s">
        <v>314</v>
      </c>
      <c r="C81" s="260"/>
    </row>
    <row r="82" spans="1:3" s="83" customFormat="1" ht="12" customHeight="1" thickBot="1">
      <c r="A82" s="389" t="s">
        <v>315</v>
      </c>
      <c r="B82" s="250" t="s">
        <v>335</v>
      </c>
      <c r="C82" s="255">
        <f>SUM(C83:C86)</f>
        <v>0</v>
      </c>
    </row>
    <row r="83" spans="1:3" s="83" customFormat="1" ht="12" customHeight="1">
      <c r="A83" s="390" t="s">
        <v>316</v>
      </c>
      <c r="B83" s="367" t="s">
        <v>317</v>
      </c>
      <c r="C83" s="260"/>
    </row>
    <row r="84" spans="1:3" s="83" customFormat="1" ht="12" customHeight="1">
      <c r="A84" s="391" t="s">
        <v>318</v>
      </c>
      <c r="B84" s="368" t="s">
        <v>319</v>
      </c>
      <c r="C84" s="260"/>
    </row>
    <row r="85" spans="1:3" s="83" customFormat="1" ht="12" customHeight="1">
      <c r="A85" s="391" t="s">
        <v>320</v>
      </c>
      <c r="B85" s="368" t="s">
        <v>321</v>
      </c>
      <c r="C85" s="260"/>
    </row>
    <row r="86" spans="1:3" s="82" customFormat="1" ht="12" customHeight="1" thickBot="1">
      <c r="A86" s="392" t="s">
        <v>322</v>
      </c>
      <c r="B86" s="369" t="s">
        <v>323</v>
      </c>
      <c r="C86" s="260"/>
    </row>
    <row r="87" spans="1:3" s="82" customFormat="1" ht="12" customHeight="1" thickBot="1">
      <c r="A87" s="389" t="s">
        <v>324</v>
      </c>
      <c r="B87" s="250" t="s">
        <v>464</v>
      </c>
      <c r="C87" s="411"/>
    </row>
    <row r="88" spans="1:3" s="82" customFormat="1" ht="12" customHeight="1" thickBot="1">
      <c r="A88" s="389" t="s">
        <v>496</v>
      </c>
      <c r="B88" s="250" t="s">
        <v>325</v>
      </c>
      <c r="C88" s="411"/>
    </row>
    <row r="89" spans="1:3" s="82" customFormat="1" ht="12" customHeight="1" thickBot="1">
      <c r="A89" s="389" t="s">
        <v>497</v>
      </c>
      <c r="B89" s="374" t="s">
        <v>467</v>
      </c>
      <c r="C89" s="261">
        <f>+C66+C70+C75+C78+C82+C88+C87</f>
        <v>31686</v>
      </c>
    </row>
    <row r="90" spans="1:3" s="82" customFormat="1" ht="12" customHeight="1" thickBot="1">
      <c r="A90" s="393" t="s">
        <v>498</v>
      </c>
      <c r="B90" s="375" t="s">
        <v>499</v>
      </c>
      <c r="C90" s="261">
        <f>+C65+C89</f>
        <v>470095</v>
      </c>
    </row>
    <row r="91" spans="1:3" s="83" customFormat="1" ht="15" customHeight="1" thickBot="1">
      <c r="A91" s="211"/>
      <c r="B91" s="212"/>
      <c r="C91" s="325"/>
    </row>
    <row r="92" spans="1:3" s="58" customFormat="1" ht="16.5" customHeight="1" thickBot="1">
      <c r="A92" s="215"/>
      <c r="B92" s="216" t="s">
        <v>56</v>
      </c>
      <c r="C92" s="327"/>
    </row>
    <row r="93" spans="1:3" s="84" customFormat="1" ht="12" customHeight="1" thickBot="1">
      <c r="A93" s="359" t="s">
        <v>17</v>
      </c>
      <c r="B93" s="25" t="s">
        <v>503</v>
      </c>
      <c r="C93" s="254">
        <f>+C94+C95+C96+C97+C98+C111</f>
        <v>303714</v>
      </c>
    </row>
    <row r="94" spans="1:3" ht="12" customHeight="1">
      <c r="A94" s="394" t="s">
        <v>86</v>
      </c>
      <c r="B94" s="8" t="s">
        <v>47</v>
      </c>
      <c r="C94" s="256">
        <v>164604</v>
      </c>
    </row>
    <row r="95" spans="1:3" ht="12" customHeight="1">
      <c r="A95" s="387" t="s">
        <v>87</v>
      </c>
      <c r="B95" s="6" t="s">
        <v>165</v>
      </c>
      <c r="C95" s="257">
        <v>25168</v>
      </c>
    </row>
    <row r="96" spans="1:3" ht="12" customHeight="1">
      <c r="A96" s="387" t="s">
        <v>88</v>
      </c>
      <c r="B96" s="6" t="s">
        <v>122</v>
      </c>
      <c r="C96" s="259">
        <v>62689</v>
      </c>
    </row>
    <row r="97" spans="1:3" ht="12" customHeight="1">
      <c r="A97" s="387" t="s">
        <v>89</v>
      </c>
      <c r="B97" s="9" t="s">
        <v>166</v>
      </c>
      <c r="C97" s="259">
        <v>9200</v>
      </c>
    </row>
    <row r="98" spans="1:3" ht="12" customHeight="1">
      <c r="A98" s="387" t="s">
        <v>97</v>
      </c>
      <c r="B98" s="17" t="s">
        <v>167</v>
      </c>
      <c r="C98" s="259">
        <v>38053</v>
      </c>
    </row>
    <row r="99" spans="1:3" ht="12" customHeight="1">
      <c r="A99" s="387" t="s">
        <v>90</v>
      </c>
      <c r="B99" s="6" t="s">
        <v>500</v>
      </c>
      <c r="C99" s="259"/>
    </row>
    <row r="100" spans="1:3" ht="12" customHeight="1">
      <c r="A100" s="387" t="s">
        <v>91</v>
      </c>
      <c r="B100" s="107" t="s">
        <v>430</v>
      </c>
      <c r="C100" s="259"/>
    </row>
    <row r="101" spans="1:3" ht="12" customHeight="1">
      <c r="A101" s="387" t="s">
        <v>98</v>
      </c>
      <c r="B101" s="107" t="s">
        <v>429</v>
      </c>
      <c r="C101" s="259"/>
    </row>
    <row r="102" spans="1:3" ht="12" customHeight="1">
      <c r="A102" s="387" t="s">
        <v>99</v>
      </c>
      <c r="B102" s="107" t="s">
        <v>341</v>
      </c>
      <c r="C102" s="259"/>
    </row>
    <row r="103" spans="1:3" ht="12" customHeight="1">
      <c r="A103" s="387" t="s">
        <v>100</v>
      </c>
      <c r="B103" s="108" t="s">
        <v>342</v>
      </c>
      <c r="C103" s="259"/>
    </row>
    <row r="104" spans="1:3" ht="12" customHeight="1">
      <c r="A104" s="387" t="s">
        <v>101</v>
      </c>
      <c r="B104" s="108" t="s">
        <v>343</v>
      </c>
      <c r="C104" s="259"/>
    </row>
    <row r="105" spans="1:3" ht="12" customHeight="1">
      <c r="A105" s="387" t="s">
        <v>103</v>
      </c>
      <c r="B105" s="107" t="s">
        <v>344</v>
      </c>
      <c r="C105" s="259"/>
    </row>
    <row r="106" spans="1:3" ht="12" customHeight="1">
      <c r="A106" s="387" t="s">
        <v>168</v>
      </c>
      <c r="B106" s="107" t="s">
        <v>345</v>
      </c>
      <c r="C106" s="259"/>
    </row>
    <row r="107" spans="1:3" ht="12" customHeight="1">
      <c r="A107" s="387" t="s">
        <v>339</v>
      </c>
      <c r="B107" s="108" t="s">
        <v>346</v>
      </c>
      <c r="C107" s="259"/>
    </row>
    <row r="108" spans="1:3" ht="12" customHeight="1">
      <c r="A108" s="395" t="s">
        <v>340</v>
      </c>
      <c r="B108" s="109" t="s">
        <v>347</v>
      </c>
      <c r="C108" s="259"/>
    </row>
    <row r="109" spans="1:3" ht="12" customHeight="1">
      <c r="A109" s="387" t="s">
        <v>427</v>
      </c>
      <c r="B109" s="109" t="s">
        <v>348</v>
      </c>
      <c r="C109" s="259"/>
    </row>
    <row r="110" spans="1:3" ht="12" customHeight="1">
      <c r="A110" s="387" t="s">
        <v>428</v>
      </c>
      <c r="B110" s="108" t="s">
        <v>349</v>
      </c>
      <c r="C110" s="257"/>
    </row>
    <row r="111" spans="1:3" ht="12" customHeight="1">
      <c r="A111" s="387" t="s">
        <v>432</v>
      </c>
      <c r="B111" s="9" t="s">
        <v>48</v>
      </c>
      <c r="C111" s="257">
        <v>4000</v>
      </c>
    </row>
    <row r="112" spans="1:3" ht="12" customHeight="1">
      <c r="A112" s="388" t="s">
        <v>433</v>
      </c>
      <c r="B112" s="6" t="s">
        <v>501</v>
      </c>
      <c r="C112" s="259">
        <v>2000</v>
      </c>
    </row>
    <row r="113" spans="1:3" ht="12" customHeight="1" thickBot="1">
      <c r="A113" s="396" t="s">
        <v>434</v>
      </c>
      <c r="B113" s="110" t="s">
        <v>502</v>
      </c>
      <c r="C113" s="263">
        <v>2000</v>
      </c>
    </row>
    <row r="114" spans="1:3" ht="12" customHeight="1" thickBot="1">
      <c r="A114" s="28" t="s">
        <v>18</v>
      </c>
      <c r="B114" s="24" t="s">
        <v>350</v>
      </c>
      <c r="C114" s="255">
        <f>+C115+C117+C119</f>
        <v>32750</v>
      </c>
    </row>
    <row r="115" spans="1:3" ht="12" customHeight="1">
      <c r="A115" s="386" t="s">
        <v>92</v>
      </c>
      <c r="B115" s="6" t="s">
        <v>214</v>
      </c>
      <c r="C115" s="258">
        <v>30193</v>
      </c>
    </row>
    <row r="116" spans="1:3" ht="12" customHeight="1">
      <c r="A116" s="386" t="s">
        <v>93</v>
      </c>
      <c r="B116" s="10" t="s">
        <v>354</v>
      </c>
      <c r="C116" s="258"/>
    </row>
    <row r="117" spans="1:3" ht="12" customHeight="1">
      <c r="A117" s="386" t="s">
        <v>94</v>
      </c>
      <c r="B117" s="10" t="s">
        <v>169</v>
      </c>
      <c r="C117" s="257"/>
    </row>
    <row r="118" spans="1:3" ht="12" customHeight="1">
      <c r="A118" s="386" t="s">
        <v>95</v>
      </c>
      <c r="B118" s="10" t="s">
        <v>355</v>
      </c>
      <c r="C118" s="240"/>
    </row>
    <row r="119" spans="1:3" ht="12" customHeight="1">
      <c r="A119" s="386" t="s">
        <v>96</v>
      </c>
      <c r="B119" s="252" t="s">
        <v>217</v>
      </c>
      <c r="C119" s="240">
        <v>2557</v>
      </c>
    </row>
    <row r="120" spans="1:3" ht="12" customHeight="1">
      <c r="A120" s="386" t="s">
        <v>102</v>
      </c>
      <c r="B120" s="251" t="s">
        <v>417</v>
      </c>
      <c r="C120" s="240"/>
    </row>
    <row r="121" spans="1:3" ht="12" customHeight="1">
      <c r="A121" s="386" t="s">
        <v>104</v>
      </c>
      <c r="B121" s="363" t="s">
        <v>360</v>
      </c>
      <c r="C121" s="240"/>
    </row>
    <row r="122" spans="1:3" ht="12" customHeight="1">
      <c r="A122" s="386" t="s">
        <v>170</v>
      </c>
      <c r="B122" s="108" t="s">
        <v>343</v>
      </c>
      <c r="C122" s="240"/>
    </row>
    <row r="123" spans="1:3" ht="12" customHeight="1">
      <c r="A123" s="386" t="s">
        <v>171</v>
      </c>
      <c r="B123" s="108" t="s">
        <v>359</v>
      </c>
      <c r="C123" s="240"/>
    </row>
    <row r="124" spans="1:3" ht="12" customHeight="1">
      <c r="A124" s="386" t="s">
        <v>172</v>
      </c>
      <c r="B124" s="108" t="s">
        <v>358</v>
      </c>
      <c r="C124" s="240"/>
    </row>
    <row r="125" spans="1:3" ht="12" customHeight="1">
      <c r="A125" s="386" t="s">
        <v>351</v>
      </c>
      <c r="B125" s="108" t="s">
        <v>346</v>
      </c>
      <c r="C125" s="240"/>
    </row>
    <row r="126" spans="1:3" ht="12" customHeight="1">
      <c r="A126" s="386" t="s">
        <v>352</v>
      </c>
      <c r="B126" s="108" t="s">
        <v>357</v>
      </c>
      <c r="C126" s="240"/>
    </row>
    <row r="127" spans="1:3" ht="12" customHeight="1" thickBot="1">
      <c r="A127" s="395" t="s">
        <v>353</v>
      </c>
      <c r="B127" s="108" t="s">
        <v>356</v>
      </c>
      <c r="C127" s="241"/>
    </row>
    <row r="128" spans="1:3" ht="12" customHeight="1" thickBot="1">
      <c r="A128" s="28" t="s">
        <v>19</v>
      </c>
      <c r="B128" s="90" t="s">
        <v>437</v>
      </c>
      <c r="C128" s="255">
        <f>+C93+C114</f>
        <v>336464</v>
      </c>
    </row>
    <row r="129" spans="1:11" ht="12" customHeight="1" thickBot="1">
      <c r="A129" s="28" t="s">
        <v>20</v>
      </c>
      <c r="B129" s="90" t="s">
        <v>438</v>
      </c>
      <c r="C129" s="255">
        <f>+C130+C131+C132</f>
        <v>1671</v>
      </c>
    </row>
    <row r="130" spans="1:11" s="84" customFormat="1" ht="12" customHeight="1">
      <c r="A130" s="386" t="s">
        <v>255</v>
      </c>
      <c r="B130" s="7" t="s">
        <v>506</v>
      </c>
      <c r="C130" s="240">
        <v>1671</v>
      </c>
    </row>
    <row r="131" spans="1:11" ht="12" customHeight="1">
      <c r="A131" s="386" t="s">
        <v>256</v>
      </c>
      <c r="B131" s="7" t="s">
        <v>446</v>
      </c>
      <c r="C131" s="240"/>
    </row>
    <row r="132" spans="1:11" ht="12" customHeight="1" thickBot="1">
      <c r="A132" s="395" t="s">
        <v>257</v>
      </c>
      <c r="B132" s="5" t="s">
        <v>505</v>
      </c>
      <c r="C132" s="240"/>
    </row>
    <row r="133" spans="1:11" ht="12" customHeight="1" thickBot="1">
      <c r="A133" s="28" t="s">
        <v>21</v>
      </c>
      <c r="B133" s="90" t="s">
        <v>439</v>
      </c>
      <c r="C133" s="255">
        <f>+C134+C135+C136+C137+C138+C139</f>
        <v>0</v>
      </c>
    </row>
    <row r="134" spans="1:11" ht="12" customHeight="1">
      <c r="A134" s="386" t="s">
        <v>79</v>
      </c>
      <c r="B134" s="7" t="s">
        <v>448</v>
      </c>
      <c r="C134" s="240"/>
    </row>
    <row r="135" spans="1:11" ht="12" customHeight="1">
      <c r="A135" s="386" t="s">
        <v>80</v>
      </c>
      <c r="B135" s="7" t="s">
        <v>440</v>
      </c>
      <c r="C135" s="240"/>
    </row>
    <row r="136" spans="1:11" ht="12" customHeight="1">
      <c r="A136" s="386" t="s">
        <v>81</v>
      </c>
      <c r="B136" s="7" t="s">
        <v>441</v>
      </c>
      <c r="C136" s="240"/>
    </row>
    <row r="137" spans="1:11" ht="12" customHeight="1">
      <c r="A137" s="386" t="s">
        <v>157</v>
      </c>
      <c r="B137" s="7" t="s">
        <v>504</v>
      </c>
      <c r="C137" s="240"/>
    </row>
    <row r="138" spans="1:11" ht="12" customHeight="1">
      <c r="A138" s="386" t="s">
        <v>158</v>
      </c>
      <c r="B138" s="7" t="s">
        <v>443</v>
      </c>
      <c r="C138" s="240"/>
    </row>
    <row r="139" spans="1:11" s="84" customFormat="1" ht="12" customHeight="1" thickBot="1">
      <c r="A139" s="395" t="s">
        <v>159</v>
      </c>
      <c r="B139" s="5" t="s">
        <v>444</v>
      </c>
      <c r="C139" s="240"/>
    </row>
    <row r="140" spans="1:11" ht="12" customHeight="1" thickBot="1">
      <c r="A140" s="28" t="s">
        <v>22</v>
      </c>
      <c r="B140" s="90" t="s">
        <v>522</v>
      </c>
      <c r="C140" s="261">
        <f>+C141+C142+C144+C145+C143</f>
        <v>131960</v>
      </c>
      <c r="K140" s="223"/>
    </row>
    <row r="141" spans="1:11">
      <c r="A141" s="386" t="s">
        <v>82</v>
      </c>
      <c r="B141" s="7" t="s">
        <v>361</v>
      </c>
      <c r="C141" s="240"/>
    </row>
    <row r="142" spans="1:11" ht="12" customHeight="1">
      <c r="A142" s="386" t="s">
        <v>83</v>
      </c>
      <c r="B142" s="7" t="s">
        <v>362</v>
      </c>
      <c r="C142" s="240">
        <v>7516</v>
      </c>
    </row>
    <row r="143" spans="1:11" s="84" customFormat="1" ht="12" customHeight="1">
      <c r="A143" s="386" t="s">
        <v>275</v>
      </c>
      <c r="B143" s="7" t="s">
        <v>521</v>
      </c>
      <c r="C143" s="240">
        <v>123649</v>
      </c>
    </row>
    <row r="144" spans="1:11" s="84" customFormat="1" ht="12" customHeight="1">
      <c r="A144" s="386" t="s">
        <v>276</v>
      </c>
      <c r="B144" s="7" t="s">
        <v>453</v>
      </c>
      <c r="C144" s="240"/>
    </row>
    <row r="145" spans="1:3" s="84" customFormat="1" ht="12" customHeight="1" thickBot="1">
      <c r="A145" s="395" t="s">
        <v>277</v>
      </c>
      <c r="B145" s="5" t="s">
        <v>381</v>
      </c>
      <c r="C145" s="240">
        <v>795</v>
      </c>
    </row>
    <row r="146" spans="1:3" s="84" customFormat="1" ht="12" customHeight="1" thickBot="1">
      <c r="A146" s="28" t="s">
        <v>23</v>
      </c>
      <c r="B146" s="90" t="s">
        <v>454</v>
      </c>
      <c r="C146" s="264">
        <f>+C147+C148+C149+C150+C151</f>
        <v>0</v>
      </c>
    </row>
    <row r="147" spans="1:3" s="84" customFormat="1" ht="12" customHeight="1">
      <c r="A147" s="386" t="s">
        <v>84</v>
      </c>
      <c r="B147" s="7" t="s">
        <v>449</v>
      </c>
      <c r="C147" s="240"/>
    </row>
    <row r="148" spans="1:3" s="84" customFormat="1" ht="12" customHeight="1">
      <c r="A148" s="386" t="s">
        <v>85</v>
      </c>
      <c r="B148" s="7" t="s">
        <v>456</v>
      </c>
      <c r="C148" s="240"/>
    </row>
    <row r="149" spans="1:3" s="84" customFormat="1" ht="12" customHeight="1">
      <c r="A149" s="386" t="s">
        <v>287</v>
      </c>
      <c r="B149" s="7" t="s">
        <v>451</v>
      </c>
      <c r="C149" s="240"/>
    </row>
    <row r="150" spans="1:3" ht="12.75" customHeight="1">
      <c r="A150" s="386" t="s">
        <v>288</v>
      </c>
      <c r="B150" s="7" t="s">
        <v>507</v>
      </c>
      <c r="C150" s="240"/>
    </row>
    <row r="151" spans="1:3" ht="12.75" customHeight="1" thickBot="1">
      <c r="A151" s="395" t="s">
        <v>455</v>
      </c>
      <c r="B151" s="5" t="s">
        <v>458</v>
      </c>
      <c r="C151" s="241"/>
    </row>
    <row r="152" spans="1:3" ht="12.75" customHeight="1" thickBot="1">
      <c r="A152" s="441" t="s">
        <v>24</v>
      </c>
      <c r="B152" s="90" t="s">
        <v>459</v>
      </c>
      <c r="C152" s="264"/>
    </row>
    <row r="153" spans="1:3" ht="12" customHeight="1" thickBot="1">
      <c r="A153" s="441" t="s">
        <v>25</v>
      </c>
      <c r="B153" s="90" t="s">
        <v>460</v>
      </c>
      <c r="C153" s="264"/>
    </row>
    <row r="154" spans="1:3" ht="15" customHeight="1" thickBot="1">
      <c r="A154" s="28" t="s">
        <v>26</v>
      </c>
      <c r="B154" s="90" t="s">
        <v>462</v>
      </c>
      <c r="C154" s="377">
        <f>+C129+C133+C140+C146+C152+C153</f>
        <v>133631</v>
      </c>
    </row>
    <row r="155" spans="1:3" ht="13.5" thickBot="1">
      <c r="A155" s="397" t="s">
        <v>27</v>
      </c>
      <c r="B155" s="341" t="s">
        <v>461</v>
      </c>
      <c r="C155" s="377">
        <f>+C128+C154</f>
        <v>470095</v>
      </c>
    </row>
    <row r="156" spans="1:3" ht="15" customHeight="1" thickBot="1">
      <c r="A156" s="347"/>
      <c r="B156" s="348"/>
      <c r="C156" s="349"/>
    </row>
    <row r="157" spans="1:3" ht="14.25" customHeight="1" thickBot="1">
      <c r="A157" s="220" t="s">
        <v>508</v>
      </c>
      <c r="B157" s="221"/>
      <c r="C157" s="87">
        <v>6</v>
      </c>
    </row>
    <row r="158" spans="1:3" ht="13.5" thickBot="1">
      <c r="A158" s="220" t="s">
        <v>188</v>
      </c>
      <c r="B158" s="221"/>
      <c r="C158" s="87">
        <v>141</v>
      </c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B8" sqref="B8"/>
    </sheetView>
  </sheetViews>
  <sheetFormatPr defaultRowHeight="12.75"/>
  <cols>
    <col min="1" max="1" width="19.5" style="350" customWidth="1"/>
    <col min="2" max="2" width="72" style="351" customWidth="1"/>
    <col min="3" max="3" width="25" style="352" customWidth="1"/>
    <col min="4" max="16384" width="9.33203125" style="2"/>
  </cols>
  <sheetData>
    <row r="1" spans="1:3" s="1" customFormat="1" ht="16.5" customHeight="1" thickBot="1">
      <c r="A1" s="197"/>
      <c r="B1" s="199"/>
      <c r="C1" s="222" t="s">
        <v>619</v>
      </c>
    </row>
    <row r="2" spans="1:3" s="80" customFormat="1" ht="21" customHeight="1">
      <c r="A2" s="357" t="s">
        <v>61</v>
      </c>
      <c r="B2" s="316" t="s">
        <v>210</v>
      </c>
      <c r="C2" s="318" t="s">
        <v>52</v>
      </c>
    </row>
    <row r="3" spans="1:3" s="80" customFormat="1" ht="16.5" thickBot="1">
      <c r="A3" s="200" t="s">
        <v>185</v>
      </c>
      <c r="B3" s="317" t="s">
        <v>419</v>
      </c>
      <c r="C3" s="440" t="s">
        <v>59</v>
      </c>
    </row>
    <row r="4" spans="1:3" s="81" customFormat="1" ht="15.95" customHeight="1" thickBot="1">
      <c r="A4" s="201"/>
      <c r="B4" s="201"/>
      <c r="C4" s="202" t="s">
        <v>53</v>
      </c>
    </row>
    <row r="5" spans="1:3" ht="13.5" thickBot="1">
      <c r="A5" s="358" t="s">
        <v>187</v>
      </c>
      <c r="B5" s="203" t="s">
        <v>542</v>
      </c>
      <c r="C5" s="319" t="s">
        <v>54</v>
      </c>
    </row>
    <row r="6" spans="1:3" s="58" customFormat="1" ht="12.95" customHeight="1" thickBot="1">
      <c r="A6" s="167"/>
      <c r="B6" s="168" t="s">
        <v>482</v>
      </c>
      <c r="C6" s="169" t="s">
        <v>483</v>
      </c>
    </row>
    <row r="7" spans="1:3" s="58" customFormat="1" ht="15.95" customHeight="1" thickBot="1">
      <c r="A7" s="205"/>
      <c r="B7" s="206" t="s">
        <v>55</v>
      </c>
      <c r="C7" s="320"/>
    </row>
    <row r="8" spans="1:3" s="58" customFormat="1" ht="12" customHeight="1" thickBot="1">
      <c r="A8" s="28" t="s">
        <v>17</v>
      </c>
      <c r="B8" s="19" t="s">
        <v>240</v>
      </c>
      <c r="C8" s="255">
        <f>+C9+C10+C11+C12+C13+C14</f>
        <v>0</v>
      </c>
    </row>
    <row r="9" spans="1:3" s="82" customFormat="1" ht="12" customHeight="1">
      <c r="A9" s="386" t="s">
        <v>86</v>
      </c>
      <c r="B9" s="367" t="s">
        <v>241</v>
      </c>
      <c r="C9" s="258"/>
    </row>
    <row r="10" spans="1:3" s="83" customFormat="1" ht="12" customHeight="1">
      <c r="A10" s="387" t="s">
        <v>87</v>
      </c>
      <c r="B10" s="368" t="s">
        <v>242</v>
      </c>
      <c r="C10" s="257"/>
    </row>
    <row r="11" spans="1:3" s="83" customFormat="1" ht="12" customHeight="1">
      <c r="A11" s="387" t="s">
        <v>88</v>
      </c>
      <c r="B11" s="368" t="s">
        <v>529</v>
      </c>
      <c r="C11" s="257"/>
    </row>
    <row r="12" spans="1:3" s="83" customFormat="1" ht="12" customHeight="1">
      <c r="A12" s="387" t="s">
        <v>89</v>
      </c>
      <c r="B12" s="368" t="s">
        <v>243</v>
      </c>
      <c r="C12" s="257"/>
    </row>
    <row r="13" spans="1:3" s="83" customFormat="1" ht="12" customHeight="1">
      <c r="A13" s="387" t="s">
        <v>130</v>
      </c>
      <c r="B13" s="368" t="s">
        <v>495</v>
      </c>
      <c r="C13" s="257"/>
    </row>
    <row r="14" spans="1:3" s="82" customFormat="1" ht="12" customHeight="1" thickBot="1">
      <c r="A14" s="388" t="s">
        <v>90</v>
      </c>
      <c r="B14" s="369" t="s">
        <v>422</v>
      </c>
      <c r="C14" s="257"/>
    </row>
    <row r="15" spans="1:3" s="82" customFormat="1" ht="12" customHeight="1" thickBot="1">
      <c r="A15" s="28" t="s">
        <v>18</v>
      </c>
      <c r="B15" s="250" t="s">
        <v>244</v>
      </c>
      <c r="C15" s="255">
        <f>+C16+C17+C18+C19+C20</f>
        <v>0</v>
      </c>
    </row>
    <row r="16" spans="1:3" s="82" customFormat="1" ht="12" customHeight="1">
      <c r="A16" s="386" t="s">
        <v>92</v>
      </c>
      <c r="B16" s="367" t="s">
        <v>245</v>
      </c>
      <c r="C16" s="258"/>
    </row>
    <row r="17" spans="1:3" s="82" customFormat="1" ht="12" customHeight="1">
      <c r="A17" s="387" t="s">
        <v>93</v>
      </c>
      <c r="B17" s="368" t="s">
        <v>246</v>
      </c>
      <c r="C17" s="257"/>
    </row>
    <row r="18" spans="1:3" s="82" customFormat="1" ht="12" customHeight="1">
      <c r="A18" s="387" t="s">
        <v>94</v>
      </c>
      <c r="B18" s="368" t="s">
        <v>411</v>
      </c>
      <c r="C18" s="257"/>
    </row>
    <row r="19" spans="1:3" s="82" customFormat="1" ht="12" customHeight="1">
      <c r="A19" s="387" t="s">
        <v>95</v>
      </c>
      <c r="B19" s="368" t="s">
        <v>412</v>
      </c>
      <c r="C19" s="257"/>
    </row>
    <row r="20" spans="1:3" s="82" customFormat="1" ht="12" customHeight="1">
      <c r="A20" s="387" t="s">
        <v>96</v>
      </c>
      <c r="B20" s="368" t="s">
        <v>247</v>
      </c>
      <c r="C20" s="257"/>
    </row>
    <row r="21" spans="1:3" s="83" customFormat="1" ht="12" customHeight="1" thickBot="1">
      <c r="A21" s="388" t="s">
        <v>102</v>
      </c>
      <c r="B21" s="369" t="s">
        <v>248</v>
      </c>
      <c r="C21" s="259"/>
    </row>
    <row r="22" spans="1:3" s="83" customFormat="1" ht="12" customHeight="1" thickBot="1">
      <c r="A22" s="28" t="s">
        <v>19</v>
      </c>
      <c r="B22" s="19" t="s">
        <v>249</v>
      </c>
      <c r="C22" s="255">
        <f>+C23+C24+C25+C26+C27</f>
        <v>0</v>
      </c>
    </row>
    <row r="23" spans="1:3" s="83" customFormat="1" ht="12" customHeight="1">
      <c r="A23" s="386" t="s">
        <v>75</v>
      </c>
      <c r="B23" s="367" t="s">
        <v>250</v>
      </c>
      <c r="C23" s="258"/>
    </row>
    <row r="24" spans="1:3" s="82" customFormat="1" ht="12" customHeight="1">
      <c r="A24" s="387" t="s">
        <v>76</v>
      </c>
      <c r="B24" s="368" t="s">
        <v>251</v>
      </c>
      <c r="C24" s="257"/>
    </row>
    <row r="25" spans="1:3" s="83" customFormat="1" ht="12" customHeight="1">
      <c r="A25" s="387" t="s">
        <v>77</v>
      </c>
      <c r="B25" s="368" t="s">
        <v>413</v>
      </c>
      <c r="C25" s="257"/>
    </row>
    <row r="26" spans="1:3" s="83" customFormat="1" ht="12" customHeight="1">
      <c r="A26" s="387" t="s">
        <v>78</v>
      </c>
      <c r="B26" s="368" t="s">
        <v>414</v>
      </c>
      <c r="C26" s="257"/>
    </row>
    <row r="27" spans="1:3" s="83" customFormat="1" ht="12" customHeight="1">
      <c r="A27" s="387" t="s">
        <v>153</v>
      </c>
      <c r="B27" s="368" t="s">
        <v>252</v>
      </c>
      <c r="C27" s="257"/>
    </row>
    <row r="28" spans="1:3" s="83" customFormat="1" ht="12" customHeight="1" thickBot="1">
      <c r="A28" s="388" t="s">
        <v>154</v>
      </c>
      <c r="B28" s="369" t="s">
        <v>253</v>
      </c>
      <c r="C28" s="259"/>
    </row>
    <row r="29" spans="1:3" s="83" customFormat="1" ht="12" customHeight="1" thickBot="1">
      <c r="A29" s="28" t="s">
        <v>155</v>
      </c>
      <c r="B29" s="19" t="s">
        <v>254</v>
      </c>
      <c r="C29" s="261">
        <f>SUM(C30:C36)</f>
        <v>0</v>
      </c>
    </row>
    <row r="30" spans="1:3" s="83" customFormat="1" ht="12" customHeight="1">
      <c r="A30" s="386" t="s">
        <v>255</v>
      </c>
      <c r="B30" s="367" t="s">
        <v>566</v>
      </c>
      <c r="C30" s="258"/>
    </row>
    <row r="31" spans="1:3" s="83" customFormat="1" ht="12" customHeight="1">
      <c r="A31" s="387" t="s">
        <v>256</v>
      </c>
      <c r="B31" s="368" t="s">
        <v>535</v>
      </c>
      <c r="C31" s="257"/>
    </row>
    <row r="32" spans="1:3" s="83" customFormat="1" ht="12" customHeight="1">
      <c r="A32" s="387" t="s">
        <v>257</v>
      </c>
      <c r="B32" s="368" t="s">
        <v>536</v>
      </c>
      <c r="C32" s="257"/>
    </row>
    <row r="33" spans="1:3" s="83" customFormat="1" ht="12" customHeight="1">
      <c r="A33" s="387" t="s">
        <v>258</v>
      </c>
      <c r="B33" s="368" t="s">
        <v>537</v>
      </c>
      <c r="C33" s="257"/>
    </row>
    <row r="34" spans="1:3" s="83" customFormat="1" ht="12" customHeight="1">
      <c r="A34" s="387" t="s">
        <v>531</v>
      </c>
      <c r="B34" s="368" t="s">
        <v>259</v>
      </c>
      <c r="C34" s="257"/>
    </row>
    <row r="35" spans="1:3" s="83" customFormat="1" ht="12" customHeight="1">
      <c r="A35" s="387" t="s">
        <v>532</v>
      </c>
      <c r="B35" s="368" t="s">
        <v>260</v>
      </c>
      <c r="C35" s="257"/>
    </row>
    <row r="36" spans="1:3" s="83" customFormat="1" ht="12" customHeight="1" thickBot="1">
      <c r="A36" s="388" t="s">
        <v>533</v>
      </c>
      <c r="B36" s="369" t="s">
        <v>261</v>
      </c>
      <c r="C36" s="259"/>
    </row>
    <row r="37" spans="1:3" s="83" customFormat="1" ht="12" customHeight="1" thickBot="1">
      <c r="A37" s="28" t="s">
        <v>21</v>
      </c>
      <c r="B37" s="19" t="s">
        <v>423</v>
      </c>
      <c r="C37" s="255">
        <f>SUM(C38:C48)</f>
        <v>0</v>
      </c>
    </row>
    <row r="38" spans="1:3" s="83" customFormat="1" ht="12" customHeight="1">
      <c r="A38" s="386" t="s">
        <v>79</v>
      </c>
      <c r="B38" s="367" t="s">
        <v>264</v>
      </c>
      <c r="C38" s="258"/>
    </row>
    <row r="39" spans="1:3" s="83" customFormat="1" ht="12" customHeight="1">
      <c r="A39" s="387" t="s">
        <v>80</v>
      </c>
      <c r="B39" s="368" t="s">
        <v>265</v>
      </c>
      <c r="C39" s="257"/>
    </row>
    <row r="40" spans="1:3" s="83" customFormat="1" ht="12" customHeight="1">
      <c r="A40" s="387" t="s">
        <v>81</v>
      </c>
      <c r="B40" s="368" t="s">
        <v>266</v>
      </c>
      <c r="C40" s="257"/>
    </row>
    <row r="41" spans="1:3" s="83" customFormat="1" ht="12" customHeight="1">
      <c r="A41" s="387" t="s">
        <v>157</v>
      </c>
      <c r="B41" s="368" t="s">
        <v>267</v>
      </c>
      <c r="C41" s="257"/>
    </row>
    <row r="42" spans="1:3" s="83" customFormat="1" ht="12" customHeight="1">
      <c r="A42" s="387" t="s">
        <v>158</v>
      </c>
      <c r="B42" s="368" t="s">
        <v>268</v>
      </c>
      <c r="C42" s="257"/>
    </row>
    <row r="43" spans="1:3" s="83" customFormat="1" ht="12" customHeight="1">
      <c r="A43" s="387" t="s">
        <v>159</v>
      </c>
      <c r="B43" s="368" t="s">
        <v>269</v>
      </c>
      <c r="C43" s="257"/>
    </row>
    <row r="44" spans="1:3" s="83" customFormat="1" ht="12" customHeight="1">
      <c r="A44" s="387" t="s">
        <v>160</v>
      </c>
      <c r="B44" s="368" t="s">
        <v>270</v>
      </c>
      <c r="C44" s="257"/>
    </row>
    <row r="45" spans="1:3" s="83" customFormat="1" ht="12" customHeight="1">
      <c r="A45" s="387" t="s">
        <v>161</v>
      </c>
      <c r="B45" s="368" t="s">
        <v>540</v>
      </c>
      <c r="C45" s="257"/>
    </row>
    <row r="46" spans="1:3" s="83" customFormat="1" ht="12" customHeight="1">
      <c r="A46" s="387" t="s">
        <v>262</v>
      </c>
      <c r="B46" s="368" t="s">
        <v>272</v>
      </c>
      <c r="C46" s="260"/>
    </row>
    <row r="47" spans="1:3" s="83" customFormat="1" ht="12" customHeight="1">
      <c r="A47" s="388" t="s">
        <v>263</v>
      </c>
      <c r="B47" s="369" t="s">
        <v>425</v>
      </c>
      <c r="C47" s="356"/>
    </row>
    <row r="48" spans="1:3" s="83" customFormat="1" ht="12" customHeight="1" thickBot="1">
      <c r="A48" s="388" t="s">
        <v>424</v>
      </c>
      <c r="B48" s="369" t="s">
        <v>273</v>
      </c>
      <c r="C48" s="356"/>
    </row>
    <row r="49" spans="1:3" s="83" customFormat="1" ht="12" customHeight="1" thickBot="1">
      <c r="A49" s="28" t="s">
        <v>22</v>
      </c>
      <c r="B49" s="19" t="s">
        <v>274</v>
      </c>
      <c r="C49" s="255">
        <f>SUM(C50:C54)</f>
        <v>0</v>
      </c>
    </row>
    <row r="50" spans="1:3" s="83" customFormat="1" ht="12" customHeight="1">
      <c r="A50" s="386" t="s">
        <v>82</v>
      </c>
      <c r="B50" s="367" t="s">
        <v>278</v>
      </c>
      <c r="C50" s="410"/>
    </row>
    <row r="51" spans="1:3" s="83" customFormat="1" ht="12" customHeight="1">
      <c r="A51" s="387" t="s">
        <v>83</v>
      </c>
      <c r="B51" s="368" t="s">
        <v>279</v>
      </c>
      <c r="C51" s="260"/>
    </row>
    <row r="52" spans="1:3" s="83" customFormat="1" ht="12" customHeight="1">
      <c r="A52" s="387" t="s">
        <v>275</v>
      </c>
      <c r="B52" s="368" t="s">
        <v>280</v>
      </c>
      <c r="C52" s="260"/>
    </row>
    <row r="53" spans="1:3" s="83" customFormat="1" ht="12" customHeight="1">
      <c r="A53" s="387" t="s">
        <v>276</v>
      </c>
      <c r="B53" s="368" t="s">
        <v>281</v>
      </c>
      <c r="C53" s="260"/>
    </row>
    <row r="54" spans="1:3" s="83" customFormat="1" ht="12" customHeight="1" thickBot="1">
      <c r="A54" s="388" t="s">
        <v>277</v>
      </c>
      <c r="B54" s="369" t="s">
        <v>282</v>
      </c>
      <c r="C54" s="356"/>
    </row>
    <row r="55" spans="1:3" s="83" customFormat="1" ht="12" customHeight="1" thickBot="1">
      <c r="A55" s="28" t="s">
        <v>162</v>
      </c>
      <c r="B55" s="19" t="s">
        <v>283</v>
      </c>
      <c r="C55" s="255">
        <f>SUM(C56:C58)</f>
        <v>0</v>
      </c>
    </row>
    <row r="56" spans="1:3" s="83" customFormat="1" ht="12" customHeight="1">
      <c r="A56" s="386" t="s">
        <v>84</v>
      </c>
      <c r="B56" s="367" t="s">
        <v>284</v>
      </c>
      <c r="C56" s="258"/>
    </row>
    <row r="57" spans="1:3" s="83" customFormat="1" ht="12" customHeight="1">
      <c r="A57" s="387" t="s">
        <v>85</v>
      </c>
      <c r="B57" s="368" t="s">
        <v>415</v>
      </c>
      <c r="C57" s="257"/>
    </row>
    <row r="58" spans="1:3" s="83" customFormat="1" ht="12" customHeight="1">
      <c r="A58" s="387" t="s">
        <v>287</v>
      </c>
      <c r="B58" s="368" t="s">
        <v>285</v>
      </c>
      <c r="C58" s="257"/>
    </row>
    <row r="59" spans="1:3" s="83" customFormat="1" ht="12" customHeight="1" thickBot="1">
      <c r="A59" s="388" t="s">
        <v>288</v>
      </c>
      <c r="B59" s="369" t="s">
        <v>286</v>
      </c>
      <c r="C59" s="259"/>
    </row>
    <row r="60" spans="1:3" s="83" customFormat="1" ht="12" customHeight="1" thickBot="1">
      <c r="A60" s="28" t="s">
        <v>24</v>
      </c>
      <c r="B60" s="250" t="s">
        <v>289</v>
      </c>
      <c r="C60" s="255">
        <f>SUM(C61:C63)</f>
        <v>0</v>
      </c>
    </row>
    <row r="61" spans="1:3" s="83" customFormat="1" ht="12" customHeight="1">
      <c r="A61" s="386" t="s">
        <v>163</v>
      </c>
      <c r="B61" s="367" t="s">
        <v>291</v>
      </c>
      <c r="C61" s="260"/>
    </row>
    <row r="62" spans="1:3" s="83" customFormat="1" ht="12" customHeight="1">
      <c r="A62" s="387" t="s">
        <v>164</v>
      </c>
      <c r="B62" s="368" t="s">
        <v>416</v>
      </c>
      <c r="C62" s="260"/>
    </row>
    <row r="63" spans="1:3" s="83" customFormat="1" ht="12" customHeight="1">
      <c r="A63" s="387" t="s">
        <v>216</v>
      </c>
      <c r="B63" s="368" t="s">
        <v>292</v>
      </c>
      <c r="C63" s="260"/>
    </row>
    <row r="64" spans="1:3" s="83" customFormat="1" ht="12" customHeight="1" thickBot="1">
      <c r="A64" s="388" t="s">
        <v>290</v>
      </c>
      <c r="B64" s="369" t="s">
        <v>293</v>
      </c>
      <c r="C64" s="260"/>
    </row>
    <row r="65" spans="1:3" s="83" customFormat="1" ht="12" customHeight="1" thickBot="1">
      <c r="A65" s="28" t="s">
        <v>25</v>
      </c>
      <c r="B65" s="19" t="s">
        <v>294</v>
      </c>
      <c r="C65" s="261">
        <f>+C8+C15+C22+C29+C37+C49+C55+C60</f>
        <v>0</v>
      </c>
    </row>
    <row r="66" spans="1:3" s="83" customFormat="1" ht="12" customHeight="1" thickBot="1">
      <c r="A66" s="389" t="s">
        <v>385</v>
      </c>
      <c r="B66" s="250" t="s">
        <v>296</v>
      </c>
      <c r="C66" s="255">
        <f>SUM(C67:C69)</f>
        <v>0</v>
      </c>
    </row>
    <row r="67" spans="1:3" s="83" customFormat="1" ht="12" customHeight="1">
      <c r="A67" s="386" t="s">
        <v>327</v>
      </c>
      <c r="B67" s="367" t="s">
        <v>297</v>
      </c>
      <c r="C67" s="260"/>
    </row>
    <row r="68" spans="1:3" s="83" customFormat="1" ht="12" customHeight="1">
      <c r="A68" s="387" t="s">
        <v>336</v>
      </c>
      <c r="B68" s="368" t="s">
        <v>298</v>
      </c>
      <c r="C68" s="260"/>
    </row>
    <row r="69" spans="1:3" s="83" customFormat="1" ht="12" customHeight="1" thickBot="1">
      <c r="A69" s="388" t="s">
        <v>337</v>
      </c>
      <c r="B69" s="370" t="s">
        <v>299</v>
      </c>
      <c r="C69" s="260"/>
    </row>
    <row r="70" spans="1:3" s="83" customFormat="1" ht="12" customHeight="1" thickBot="1">
      <c r="A70" s="389" t="s">
        <v>300</v>
      </c>
      <c r="B70" s="250" t="s">
        <v>301</v>
      </c>
      <c r="C70" s="255">
        <f>SUM(C71:C74)</f>
        <v>0</v>
      </c>
    </row>
    <row r="71" spans="1:3" s="83" customFormat="1" ht="12" customHeight="1">
      <c r="A71" s="386" t="s">
        <v>131</v>
      </c>
      <c r="B71" s="367" t="s">
        <v>302</v>
      </c>
      <c r="C71" s="260"/>
    </row>
    <row r="72" spans="1:3" s="83" customFormat="1" ht="12" customHeight="1">
      <c r="A72" s="387" t="s">
        <v>132</v>
      </c>
      <c r="B72" s="368" t="s">
        <v>303</v>
      </c>
      <c r="C72" s="260"/>
    </row>
    <row r="73" spans="1:3" s="83" customFormat="1" ht="12" customHeight="1">
      <c r="A73" s="387" t="s">
        <v>328</v>
      </c>
      <c r="B73" s="368" t="s">
        <v>304</v>
      </c>
      <c r="C73" s="260"/>
    </row>
    <row r="74" spans="1:3" s="83" customFormat="1" ht="12" customHeight="1" thickBot="1">
      <c r="A74" s="388" t="s">
        <v>329</v>
      </c>
      <c r="B74" s="369" t="s">
        <v>305</v>
      </c>
      <c r="C74" s="260"/>
    </row>
    <row r="75" spans="1:3" s="83" customFormat="1" ht="12" customHeight="1" thickBot="1">
      <c r="A75" s="389" t="s">
        <v>306</v>
      </c>
      <c r="B75" s="250" t="s">
        <v>307</v>
      </c>
      <c r="C75" s="255">
        <f>SUM(C76:C77)</f>
        <v>0</v>
      </c>
    </row>
    <row r="76" spans="1:3" s="83" customFormat="1" ht="12" customHeight="1">
      <c r="A76" s="386" t="s">
        <v>330</v>
      </c>
      <c r="B76" s="367" t="s">
        <v>308</v>
      </c>
      <c r="C76" s="260"/>
    </row>
    <row r="77" spans="1:3" s="83" customFormat="1" ht="12" customHeight="1" thickBot="1">
      <c r="A77" s="388" t="s">
        <v>331</v>
      </c>
      <c r="B77" s="369" t="s">
        <v>309</v>
      </c>
      <c r="C77" s="260"/>
    </row>
    <row r="78" spans="1:3" s="82" customFormat="1" ht="12" customHeight="1" thickBot="1">
      <c r="A78" s="389" t="s">
        <v>310</v>
      </c>
      <c r="B78" s="250" t="s">
        <v>311</v>
      </c>
      <c r="C78" s="255">
        <f>SUM(C79:C81)</f>
        <v>0</v>
      </c>
    </row>
    <row r="79" spans="1:3" s="83" customFormat="1" ht="12" customHeight="1">
      <c r="A79" s="386" t="s">
        <v>332</v>
      </c>
      <c r="B79" s="367" t="s">
        <v>312</v>
      </c>
      <c r="C79" s="260"/>
    </row>
    <row r="80" spans="1:3" s="83" customFormat="1" ht="12" customHeight="1">
      <c r="A80" s="387" t="s">
        <v>333</v>
      </c>
      <c r="B80" s="368" t="s">
        <v>313</v>
      </c>
      <c r="C80" s="260"/>
    </row>
    <row r="81" spans="1:3" s="83" customFormat="1" ht="12" customHeight="1" thickBot="1">
      <c r="A81" s="388" t="s">
        <v>334</v>
      </c>
      <c r="B81" s="369" t="s">
        <v>314</v>
      </c>
      <c r="C81" s="260"/>
    </row>
    <row r="82" spans="1:3" s="83" customFormat="1" ht="12" customHeight="1" thickBot="1">
      <c r="A82" s="389" t="s">
        <v>315</v>
      </c>
      <c r="B82" s="250" t="s">
        <v>335</v>
      </c>
      <c r="C82" s="255">
        <f>SUM(C83:C86)</f>
        <v>0</v>
      </c>
    </row>
    <row r="83" spans="1:3" s="83" customFormat="1" ht="12" customHeight="1">
      <c r="A83" s="390" t="s">
        <v>316</v>
      </c>
      <c r="B83" s="367" t="s">
        <v>317</v>
      </c>
      <c r="C83" s="260"/>
    </row>
    <row r="84" spans="1:3" s="83" customFormat="1" ht="12" customHeight="1">
      <c r="A84" s="391" t="s">
        <v>318</v>
      </c>
      <c r="B84" s="368" t="s">
        <v>319</v>
      </c>
      <c r="C84" s="260"/>
    </row>
    <row r="85" spans="1:3" s="83" customFormat="1" ht="12" customHeight="1">
      <c r="A85" s="391" t="s">
        <v>320</v>
      </c>
      <c r="B85" s="368" t="s">
        <v>321</v>
      </c>
      <c r="C85" s="260"/>
    </row>
    <row r="86" spans="1:3" s="82" customFormat="1" ht="12" customHeight="1" thickBot="1">
      <c r="A86" s="392" t="s">
        <v>322</v>
      </c>
      <c r="B86" s="369" t="s">
        <v>323</v>
      </c>
      <c r="C86" s="260"/>
    </row>
    <row r="87" spans="1:3" s="82" customFormat="1" ht="12" customHeight="1" thickBot="1">
      <c r="A87" s="389" t="s">
        <v>324</v>
      </c>
      <c r="B87" s="250" t="s">
        <v>464</v>
      </c>
      <c r="C87" s="411"/>
    </row>
    <row r="88" spans="1:3" s="82" customFormat="1" ht="12" customHeight="1" thickBot="1">
      <c r="A88" s="389" t="s">
        <v>496</v>
      </c>
      <c r="B88" s="250" t="s">
        <v>325</v>
      </c>
      <c r="C88" s="411"/>
    </row>
    <row r="89" spans="1:3" s="82" customFormat="1" ht="12" customHeight="1" thickBot="1">
      <c r="A89" s="389" t="s">
        <v>497</v>
      </c>
      <c r="B89" s="374" t="s">
        <v>467</v>
      </c>
      <c r="C89" s="261">
        <f>+C66+C70+C75+C78+C82+C88+C87</f>
        <v>0</v>
      </c>
    </row>
    <row r="90" spans="1:3" s="82" customFormat="1" ht="12" customHeight="1" thickBot="1">
      <c r="A90" s="393" t="s">
        <v>498</v>
      </c>
      <c r="B90" s="375" t="s">
        <v>499</v>
      </c>
      <c r="C90" s="261">
        <f>+C65+C89</f>
        <v>0</v>
      </c>
    </row>
    <row r="91" spans="1:3" s="83" customFormat="1" ht="15" customHeight="1" thickBot="1">
      <c r="A91" s="211"/>
      <c r="B91" s="212"/>
      <c r="C91" s="325"/>
    </row>
    <row r="92" spans="1:3" s="58" customFormat="1" ht="16.5" customHeight="1" thickBot="1">
      <c r="A92" s="215"/>
      <c r="B92" s="216" t="s">
        <v>56</v>
      </c>
      <c r="C92" s="327"/>
    </row>
    <row r="93" spans="1:3" s="84" customFormat="1" ht="12" customHeight="1" thickBot="1">
      <c r="A93" s="359" t="s">
        <v>17</v>
      </c>
      <c r="B93" s="25" t="s">
        <v>503</v>
      </c>
      <c r="C93" s="254">
        <f>+C94+C95+C96+C97+C98+C111</f>
        <v>0</v>
      </c>
    </row>
    <row r="94" spans="1:3" ht="12" customHeight="1">
      <c r="A94" s="394" t="s">
        <v>86</v>
      </c>
      <c r="B94" s="8" t="s">
        <v>47</v>
      </c>
      <c r="C94" s="256"/>
    </row>
    <row r="95" spans="1:3" ht="12" customHeight="1">
      <c r="A95" s="387" t="s">
        <v>87</v>
      </c>
      <c r="B95" s="6" t="s">
        <v>165</v>
      </c>
      <c r="C95" s="257"/>
    </row>
    <row r="96" spans="1:3" ht="12" customHeight="1">
      <c r="A96" s="387" t="s">
        <v>88</v>
      </c>
      <c r="B96" s="6" t="s">
        <v>122</v>
      </c>
      <c r="C96" s="259"/>
    </row>
    <row r="97" spans="1:3" ht="12" customHeight="1">
      <c r="A97" s="387" t="s">
        <v>89</v>
      </c>
      <c r="B97" s="9" t="s">
        <v>166</v>
      </c>
      <c r="C97" s="259"/>
    </row>
    <row r="98" spans="1:3" ht="12" customHeight="1">
      <c r="A98" s="387" t="s">
        <v>97</v>
      </c>
      <c r="B98" s="17" t="s">
        <v>167</v>
      </c>
      <c r="C98" s="259"/>
    </row>
    <row r="99" spans="1:3" ht="12" customHeight="1">
      <c r="A99" s="387" t="s">
        <v>90</v>
      </c>
      <c r="B99" s="6" t="s">
        <v>500</v>
      </c>
      <c r="C99" s="259"/>
    </row>
    <row r="100" spans="1:3" ht="12" customHeight="1">
      <c r="A100" s="387" t="s">
        <v>91</v>
      </c>
      <c r="B100" s="107" t="s">
        <v>430</v>
      </c>
      <c r="C100" s="259"/>
    </row>
    <row r="101" spans="1:3" ht="12" customHeight="1">
      <c r="A101" s="387" t="s">
        <v>98</v>
      </c>
      <c r="B101" s="107" t="s">
        <v>429</v>
      </c>
      <c r="C101" s="259"/>
    </row>
    <row r="102" spans="1:3" ht="12" customHeight="1">
      <c r="A102" s="387" t="s">
        <v>99</v>
      </c>
      <c r="B102" s="107" t="s">
        <v>341</v>
      </c>
      <c r="C102" s="259"/>
    </row>
    <row r="103" spans="1:3" ht="12" customHeight="1">
      <c r="A103" s="387" t="s">
        <v>100</v>
      </c>
      <c r="B103" s="108" t="s">
        <v>342</v>
      </c>
      <c r="C103" s="259"/>
    </row>
    <row r="104" spans="1:3" ht="12" customHeight="1">
      <c r="A104" s="387" t="s">
        <v>101</v>
      </c>
      <c r="B104" s="108" t="s">
        <v>343</v>
      </c>
      <c r="C104" s="259"/>
    </row>
    <row r="105" spans="1:3" ht="12" customHeight="1">
      <c r="A105" s="387" t="s">
        <v>103</v>
      </c>
      <c r="B105" s="107" t="s">
        <v>344</v>
      </c>
      <c r="C105" s="259"/>
    </row>
    <row r="106" spans="1:3" ht="12" customHeight="1">
      <c r="A106" s="387" t="s">
        <v>168</v>
      </c>
      <c r="B106" s="107" t="s">
        <v>345</v>
      </c>
      <c r="C106" s="259"/>
    </row>
    <row r="107" spans="1:3" ht="12" customHeight="1">
      <c r="A107" s="387" t="s">
        <v>339</v>
      </c>
      <c r="B107" s="108" t="s">
        <v>346</v>
      </c>
      <c r="C107" s="259"/>
    </row>
    <row r="108" spans="1:3" ht="12" customHeight="1">
      <c r="A108" s="395" t="s">
        <v>340</v>
      </c>
      <c r="B108" s="109" t="s">
        <v>347</v>
      </c>
      <c r="C108" s="259"/>
    </row>
    <row r="109" spans="1:3" ht="12" customHeight="1">
      <c r="A109" s="387" t="s">
        <v>427</v>
      </c>
      <c r="B109" s="109" t="s">
        <v>348</v>
      </c>
      <c r="C109" s="259"/>
    </row>
    <row r="110" spans="1:3" ht="12" customHeight="1">
      <c r="A110" s="387" t="s">
        <v>428</v>
      </c>
      <c r="B110" s="108" t="s">
        <v>349</v>
      </c>
      <c r="C110" s="257"/>
    </row>
    <row r="111" spans="1:3" ht="12" customHeight="1">
      <c r="A111" s="387" t="s">
        <v>432</v>
      </c>
      <c r="B111" s="9" t="s">
        <v>48</v>
      </c>
      <c r="C111" s="257"/>
    </row>
    <row r="112" spans="1:3" ht="12" customHeight="1">
      <c r="A112" s="388" t="s">
        <v>433</v>
      </c>
      <c r="B112" s="6" t="s">
        <v>501</v>
      </c>
      <c r="C112" s="259"/>
    </row>
    <row r="113" spans="1:3" ht="12" customHeight="1" thickBot="1">
      <c r="A113" s="396" t="s">
        <v>434</v>
      </c>
      <c r="B113" s="110" t="s">
        <v>502</v>
      </c>
      <c r="C113" s="263"/>
    </row>
    <row r="114" spans="1:3" ht="12" customHeight="1" thickBot="1">
      <c r="A114" s="28" t="s">
        <v>18</v>
      </c>
      <c r="B114" s="24" t="s">
        <v>350</v>
      </c>
      <c r="C114" s="255">
        <f>+C115+C117+C119</f>
        <v>0</v>
      </c>
    </row>
    <row r="115" spans="1:3" ht="12" customHeight="1">
      <c r="A115" s="386" t="s">
        <v>92</v>
      </c>
      <c r="B115" s="6" t="s">
        <v>214</v>
      </c>
      <c r="C115" s="258"/>
    </row>
    <row r="116" spans="1:3" ht="12" customHeight="1">
      <c r="A116" s="386" t="s">
        <v>93</v>
      </c>
      <c r="B116" s="10" t="s">
        <v>354</v>
      </c>
      <c r="C116" s="258"/>
    </row>
    <row r="117" spans="1:3" ht="12" customHeight="1">
      <c r="A117" s="386" t="s">
        <v>94</v>
      </c>
      <c r="B117" s="10" t="s">
        <v>169</v>
      </c>
      <c r="C117" s="257"/>
    </row>
    <row r="118" spans="1:3" ht="12" customHeight="1">
      <c r="A118" s="386" t="s">
        <v>95</v>
      </c>
      <c r="B118" s="10" t="s">
        <v>355</v>
      </c>
      <c r="C118" s="240"/>
    </row>
    <row r="119" spans="1:3" ht="12" customHeight="1">
      <c r="A119" s="386" t="s">
        <v>96</v>
      </c>
      <c r="B119" s="252" t="s">
        <v>217</v>
      </c>
      <c r="C119" s="240"/>
    </row>
    <row r="120" spans="1:3" ht="12" customHeight="1">
      <c r="A120" s="386" t="s">
        <v>102</v>
      </c>
      <c r="B120" s="251" t="s">
        <v>417</v>
      </c>
      <c r="C120" s="240"/>
    </row>
    <row r="121" spans="1:3" ht="12" customHeight="1">
      <c r="A121" s="386" t="s">
        <v>104</v>
      </c>
      <c r="B121" s="363" t="s">
        <v>360</v>
      </c>
      <c r="C121" s="240"/>
    </row>
    <row r="122" spans="1:3" ht="12" customHeight="1">
      <c r="A122" s="386" t="s">
        <v>170</v>
      </c>
      <c r="B122" s="108" t="s">
        <v>343</v>
      </c>
      <c r="C122" s="240"/>
    </row>
    <row r="123" spans="1:3" ht="12" customHeight="1">
      <c r="A123" s="386" t="s">
        <v>171</v>
      </c>
      <c r="B123" s="108" t="s">
        <v>359</v>
      </c>
      <c r="C123" s="240"/>
    </row>
    <row r="124" spans="1:3" ht="12" customHeight="1">
      <c r="A124" s="386" t="s">
        <v>172</v>
      </c>
      <c r="B124" s="108" t="s">
        <v>358</v>
      </c>
      <c r="C124" s="240"/>
    </row>
    <row r="125" spans="1:3" ht="12" customHeight="1">
      <c r="A125" s="386" t="s">
        <v>351</v>
      </c>
      <c r="B125" s="108" t="s">
        <v>346</v>
      </c>
      <c r="C125" s="240"/>
    </row>
    <row r="126" spans="1:3" ht="12" customHeight="1">
      <c r="A126" s="386" t="s">
        <v>352</v>
      </c>
      <c r="B126" s="108" t="s">
        <v>357</v>
      </c>
      <c r="C126" s="240"/>
    </row>
    <row r="127" spans="1:3" ht="12" customHeight="1" thickBot="1">
      <c r="A127" s="395" t="s">
        <v>353</v>
      </c>
      <c r="B127" s="108" t="s">
        <v>356</v>
      </c>
      <c r="C127" s="241"/>
    </row>
    <row r="128" spans="1:3" ht="12" customHeight="1" thickBot="1">
      <c r="A128" s="28" t="s">
        <v>19</v>
      </c>
      <c r="B128" s="90" t="s">
        <v>437</v>
      </c>
      <c r="C128" s="255">
        <f>+C93+C114</f>
        <v>0</v>
      </c>
    </row>
    <row r="129" spans="1:11" ht="12" customHeight="1" thickBot="1">
      <c r="A129" s="28" t="s">
        <v>20</v>
      </c>
      <c r="B129" s="90" t="s">
        <v>438</v>
      </c>
      <c r="C129" s="255">
        <f>+C130+C131+C132</f>
        <v>0</v>
      </c>
    </row>
    <row r="130" spans="1:11" s="84" customFormat="1" ht="12" customHeight="1">
      <c r="A130" s="386" t="s">
        <v>255</v>
      </c>
      <c r="B130" s="7" t="s">
        <v>506</v>
      </c>
      <c r="C130" s="240"/>
    </row>
    <row r="131" spans="1:11" ht="12" customHeight="1">
      <c r="A131" s="386" t="s">
        <v>256</v>
      </c>
      <c r="B131" s="7" t="s">
        <v>446</v>
      </c>
      <c r="C131" s="240"/>
    </row>
    <row r="132" spans="1:11" ht="12" customHeight="1" thickBot="1">
      <c r="A132" s="395" t="s">
        <v>257</v>
      </c>
      <c r="B132" s="5" t="s">
        <v>505</v>
      </c>
      <c r="C132" s="240"/>
    </row>
    <row r="133" spans="1:11" ht="12" customHeight="1" thickBot="1">
      <c r="A133" s="28" t="s">
        <v>21</v>
      </c>
      <c r="B133" s="90" t="s">
        <v>439</v>
      </c>
      <c r="C133" s="255">
        <f>+C134+C135+C136+C137+C138+C139</f>
        <v>0</v>
      </c>
    </row>
    <row r="134" spans="1:11" ht="12" customHeight="1">
      <c r="A134" s="386" t="s">
        <v>79</v>
      </c>
      <c r="B134" s="7" t="s">
        <v>448</v>
      </c>
      <c r="C134" s="240"/>
    </row>
    <row r="135" spans="1:11" ht="12" customHeight="1">
      <c r="A135" s="386" t="s">
        <v>80</v>
      </c>
      <c r="B135" s="7" t="s">
        <v>440</v>
      </c>
      <c r="C135" s="240"/>
    </row>
    <row r="136" spans="1:11" ht="12" customHeight="1">
      <c r="A136" s="386" t="s">
        <v>81</v>
      </c>
      <c r="B136" s="7" t="s">
        <v>441</v>
      </c>
      <c r="C136" s="240"/>
    </row>
    <row r="137" spans="1:11" ht="12" customHeight="1">
      <c r="A137" s="386" t="s">
        <v>157</v>
      </c>
      <c r="B137" s="7" t="s">
        <v>504</v>
      </c>
      <c r="C137" s="240"/>
    </row>
    <row r="138" spans="1:11" ht="12" customHeight="1">
      <c r="A138" s="386" t="s">
        <v>158</v>
      </c>
      <c r="B138" s="7" t="s">
        <v>443</v>
      </c>
      <c r="C138" s="240"/>
    </row>
    <row r="139" spans="1:11" s="84" customFormat="1" ht="12" customHeight="1" thickBot="1">
      <c r="A139" s="395" t="s">
        <v>159</v>
      </c>
      <c r="B139" s="5" t="s">
        <v>444</v>
      </c>
      <c r="C139" s="240"/>
    </row>
    <row r="140" spans="1:11" ht="12" customHeight="1" thickBot="1">
      <c r="A140" s="28" t="s">
        <v>22</v>
      </c>
      <c r="B140" s="90" t="s">
        <v>522</v>
      </c>
      <c r="C140" s="261">
        <f>+C141+C142+C144+C145+C143</f>
        <v>0</v>
      </c>
      <c r="K140" s="223"/>
    </row>
    <row r="141" spans="1:11">
      <c r="A141" s="386" t="s">
        <v>82</v>
      </c>
      <c r="B141" s="7" t="s">
        <v>361</v>
      </c>
      <c r="C141" s="240"/>
    </row>
    <row r="142" spans="1:11" ht="12" customHeight="1">
      <c r="A142" s="386" t="s">
        <v>83</v>
      </c>
      <c r="B142" s="7" t="s">
        <v>362</v>
      </c>
      <c r="C142" s="240"/>
    </row>
    <row r="143" spans="1:11" s="84" customFormat="1" ht="12" customHeight="1">
      <c r="A143" s="386" t="s">
        <v>275</v>
      </c>
      <c r="B143" s="7" t="s">
        <v>521</v>
      </c>
      <c r="C143" s="240"/>
    </row>
    <row r="144" spans="1:11" s="84" customFormat="1" ht="12" customHeight="1">
      <c r="A144" s="386" t="s">
        <v>276</v>
      </c>
      <c r="B144" s="7" t="s">
        <v>453</v>
      </c>
      <c r="C144" s="240"/>
    </row>
    <row r="145" spans="1:3" s="84" customFormat="1" ht="12" customHeight="1" thickBot="1">
      <c r="A145" s="395" t="s">
        <v>277</v>
      </c>
      <c r="B145" s="5" t="s">
        <v>381</v>
      </c>
      <c r="C145" s="240"/>
    </row>
    <row r="146" spans="1:3" s="84" customFormat="1" ht="12" customHeight="1" thickBot="1">
      <c r="A146" s="28" t="s">
        <v>23</v>
      </c>
      <c r="B146" s="90" t="s">
        <v>454</v>
      </c>
      <c r="C146" s="264">
        <f>+C147+C148+C149+C150+C151</f>
        <v>0</v>
      </c>
    </row>
    <row r="147" spans="1:3" s="84" customFormat="1" ht="12" customHeight="1">
      <c r="A147" s="386" t="s">
        <v>84</v>
      </c>
      <c r="B147" s="7" t="s">
        <v>449</v>
      </c>
      <c r="C147" s="240"/>
    </row>
    <row r="148" spans="1:3" s="84" customFormat="1" ht="12" customHeight="1">
      <c r="A148" s="386" t="s">
        <v>85</v>
      </c>
      <c r="B148" s="7" t="s">
        <v>456</v>
      </c>
      <c r="C148" s="240"/>
    </row>
    <row r="149" spans="1:3" s="84" customFormat="1" ht="12" customHeight="1">
      <c r="A149" s="386" t="s">
        <v>287</v>
      </c>
      <c r="B149" s="7" t="s">
        <v>451</v>
      </c>
      <c r="C149" s="240"/>
    </row>
    <row r="150" spans="1:3" ht="12.75" customHeight="1">
      <c r="A150" s="386" t="s">
        <v>288</v>
      </c>
      <c r="B150" s="7" t="s">
        <v>507</v>
      </c>
      <c r="C150" s="240"/>
    </row>
    <row r="151" spans="1:3" ht="12.75" customHeight="1" thickBot="1">
      <c r="A151" s="395" t="s">
        <v>455</v>
      </c>
      <c r="B151" s="5" t="s">
        <v>458</v>
      </c>
      <c r="C151" s="241"/>
    </row>
    <row r="152" spans="1:3" ht="12.75" customHeight="1" thickBot="1">
      <c r="A152" s="441" t="s">
        <v>24</v>
      </c>
      <c r="B152" s="90" t="s">
        <v>459</v>
      </c>
      <c r="C152" s="264"/>
    </row>
    <row r="153" spans="1:3" ht="12" customHeight="1" thickBot="1">
      <c r="A153" s="441" t="s">
        <v>25</v>
      </c>
      <c r="B153" s="90" t="s">
        <v>460</v>
      </c>
      <c r="C153" s="264"/>
    </row>
    <row r="154" spans="1:3" ht="15" customHeight="1" thickBot="1">
      <c r="A154" s="28" t="s">
        <v>26</v>
      </c>
      <c r="B154" s="90" t="s">
        <v>462</v>
      </c>
      <c r="C154" s="377">
        <f>+C129+C133+C140+C146+C152+C153</f>
        <v>0</v>
      </c>
    </row>
    <row r="155" spans="1:3" ht="13.5" thickBot="1">
      <c r="A155" s="397" t="s">
        <v>27</v>
      </c>
      <c r="B155" s="341" t="s">
        <v>461</v>
      </c>
      <c r="C155" s="377">
        <f>+C128+C154</f>
        <v>0</v>
      </c>
    </row>
    <row r="156" spans="1:3" ht="15" customHeight="1" thickBot="1">
      <c r="A156" s="347"/>
      <c r="B156" s="348"/>
      <c r="C156" s="349"/>
    </row>
    <row r="157" spans="1:3" ht="14.25" customHeight="1" thickBot="1">
      <c r="A157" s="220" t="s">
        <v>508</v>
      </c>
      <c r="B157" s="221"/>
      <c r="C157" s="87"/>
    </row>
    <row r="158" spans="1:3" ht="13.5" thickBot="1">
      <c r="A158" s="220" t="s">
        <v>188</v>
      </c>
      <c r="B158" s="221"/>
      <c r="C158" s="87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C1" sqref="C1"/>
    </sheetView>
  </sheetViews>
  <sheetFormatPr defaultRowHeight="12.75"/>
  <cols>
    <col min="1" max="1" width="19.5" style="350" customWidth="1"/>
    <col min="2" max="2" width="72" style="351" customWidth="1"/>
    <col min="3" max="3" width="25" style="352" customWidth="1"/>
    <col min="4" max="16384" width="9.33203125" style="2"/>
  </cols>
  <sheetData>
    <row r="1" spans="1:3" s="1" customFormat="1" ht="16.5" customHeight="1" thickBot="1">
      <c r="A1" s="197"/>
      <c r="B1" s="199"/>
      <c r="C1" s="222" t="s">
        <v>620</v>
      </c>
    </row>
    <row r="2" spans="1:3" s="80" customFormat="1" ht="21" customHeight="1">
      <c r="A2" s="357" t="s">
        <v>61</v>
      </c>
      <c r="B2" s="316" t="s">
        <v>210</v>
      </c>
      <c r="C2" s="318" t="s">
        <v>52</v>
      </c>
    </row>
    <row r="3" spans="1:3" s="80" customFormat="1" ht="16.5" thickBot="1">
      <c r="A3" s="200" t="s">
        <v>185</v>
      </c>
      <c r="B3" s="317" t="s">
        <v>518</v>
      </c>
      <c r="C3" s="440" t="s">
        <v>420</v>
      </c>
    </row>
    <row r="4" spans="1:3" s="81" customFormat="1" ht="15.95" customHeight="1" thickBot="1">
      <c r="A4" s="201"/>
      <c r="B4" s="201"/>
      <c r="C4" s="202" t="s">
        <v>53</v>
      </c>
    </row>
    <row r="5" spans="1:3" ht="13.5" thickBot="1">
      <c r="A5" s="358" t="s">
        <v>187</v>
      </c>
      <c r="B5" s="203" t="s">
        <v>542</v>
      </c>
      <c r="C5" s="319" t="s">
        <v>54</v>
      </c>
    </row>
    <row r="6" spans="1:3" s="58" customFormat="1" ht="12.95" customHeight="1" thickBot="1">
      <c r="A6" s="167"/>
      <c r="B6" s="168" t="s">
        <v>482</v>
      </c>
      <c r="C6" s="169" t="s">
        <v>483</v>
      </c>
    </row>
    <row r="7" spans="1:3" s="58" customFormat="1" ht="15.95" customHeight="1" thickBot="1">
      <c r="A7" s="205"/>
      <c r="B7" s="206" t="s">
        <v>55</v>
      </c>
      <c r="C7" s="320"/>
    </row>
    <row r="8" spans="1:3" s="58" customFormat="1" ht="12" customHeight="1" thickBot="1">
      <c r="A8" s="28" t="s">
        <v>17</v>
      </c>
      <c r="B8" s="19" t="s">
        <v>240</v>
      </c>
      <c r="C8" s="255">
        <f>+C9+C10+C11+C12+C13+C14</f>
        <v>0</v>
      </c>
    </row>
    <row r="9" spans="1:3" s="82" customFormat="1" ht="12" customHeight="1">
      <c r="A9" s="386" t="s">
        <v>86</v>
      </c>
      <c r="B9" s="367" t="s">
        <v>241</v>
      </c>
      <c r="C9" s="258"/>
    </row>
    <row r="10" spans="1:3" s="83" customFormat="1" ht="12" customHeight="1">
      <c r="A10" s="387" t="s">
        <v>87</v>
      </c>
      <c r="B10" s="368" t="s">
        <v>242</v>
      </c>
      <c r="C10" s="257"/>
    </row>
    <row r="11" spans="1:3" s="83" customFormat="1" ht="12" customHeight="1">
      <c r="A11" s="387" t="s">
        <v>88</v>
      </c>
      <c r="B11" s="368" t="s">
        <v>529</v>
      </c>
      <c r="C11" s="257"/>
    </row>
    <row r="12" spans="1:3" s="83" customFormat="1" ht="12" customHeight="1">
      <c r="A12" s="387" t="s">
        <v>89</v>
      </c>
      <c r="B12" s="368" t="s">
        <v>243</v>
      </c>
      <c r="C12" s="257"/>
    </row>
    <row r="13" spans="1:3" s="83" customFormat="1" ht="12" customHeight="1">
      <c r="A13" s="387" t="s">
        <v>130</v>
      </c>
      <c r="B13" s="368" t="s">
        <v>495</v>
      </c>
      <c r="C13" s="257"/>
    </row>
    <row r="14" spans="1:3" s="82" customFormat="1" ht="12" customHeight="1" thickBot="1">
      <c r="A14" s="388" t="s">
        <v>90</v>
      </c>
      <c r="B14" s="369" t="s">
        <v>422</v>
      </c>
      <c r="C14" s="257"/>
    </row>
    <row r="15" spans="1:3" s="82" customFormat="1" ht="12" customHeight="1" thickBot="1">
      <c r="A15" s="28" t="s">
        <v>18</v>
      </c>
      <c r="B15" s="250" t="s">
        <v>244</v>
      </c>
      <c r="C15" s="255">
        <f>+C16+C17+C18+C19+C20</f>
        <v>0</v>
      </c>
    </row>
    <row r="16" spans="1:3" s="82" customFormat="1" ht="12" customHeight="1">
      <c r="A16" s="386" t="s">
        <v>92</v>
      </c>
      <c r="B16" s="367" t="s">
        <v>245</v>
      </c>
      <c r="C16" s="258"/>
    </row>
    <row r="17" spans="1:3" s="82" customFormat="1" ht="12" customHeight="1">
      <c r="A17" s="387" t="s">
        <v>93</v>
      </c>
      <c r="B17" s="368" t="s">
        <v>246</v>
      </c>
      <c r="C17" s="257"/>
    </row>
    <row r="18" spans="1:3" s="82" customFormat="1" ht="12" customHeight="1">
      <c r="A18" s="387" t="s">
        <v>94</v>
      </c>
      <c r="B18" s="368" t="s">
        <v>411</v>
      </c>
      <c r="C18" s="257"/>
    </row>
    <row r="19" spans="1:3" s="82" customFormat="1" ht="12" customHeight="1">
      <c r="A19" s="387" t="s">
        <v>95</v>
      </c>
      <c r="B19" s="368" t="s">
        <v>412</v>
      </c>
      <c r="C19" s="257"/>
    </row>
    <row r="20" spans="1:3" s="82" customFormat="1" ht="12" customHeight="1">
      <c r="A20" s="387" t="s">
        <v>96</v>
      </c>
      <c r="B20" s="368" t="s">
        <v>247</v>
      </c>
      <c r="C20" s="257"/>
    </row>
    <row r="21" spans="1:3" s="83" customFormat="1" ht="12" customHeight="1" thickBot="1">
      <c r="A21" s="388" t="s">
        <v>102</v>
      </c>
      <c r="B21" s="369" t="s">
        <v>248</v>
      </c>
      <c r="C21" s="259"/>
    </row>
    <row r="22" spans="1:3" s="83" customFormat="1" ht="12" customHeight="1" thickBot="1">
      <c r="A22" s="28" t="s">
        <v>19</v>
      </c>
      <c r="B22" s="19" t="s">
        <v>249</v>
      </c>
      <c r="C22" s="255">
        <f>+C23+C24+C25+C26+C27</f>
        <v>0</v>
      </c>
    </row>
    <row r="23" spans="1:3" s="83" customFormat="1" ht="12" customHeight="1">
      <c r="A23" s="386" t="s">
        <v>75</v>
      </c>
      <c r="B23" s="367" t="s">
        <v>250</v>
      </c>
      <c r="C23" s="258"/>
    </row>
    <row r="24" spans="1:3" s="82" customFormat="1" ht="12" customHeight="1">
      <c r="A24" s="387" t="s">
        <v>76</v>
      </c>
      <c r="B24" s="368" t="s">
        <v>251</v>
      </c>
      <c r="C24" s="257"/>
    </row>
    <row r="25" spans="1:3" s="83" customFormat="1" ht="12" customHeight="1">
      <c r="A25" s="387" t="s">
        <v>77</v>
      </c>
      <c r="B25" s="368" t="s">
        <v>413</v>
      </c>
      <c r="C25" s="257"/>
    </row>
    <row r="26" spans="1:3" s="83" customFormat="1" ht="12" customHeight="1">
      <c r="A26" s="387" t="s">
        <v>78</v>
      </c>
      <c r="B26" s="368" t="s">
        <v>414</v>
      </c>
      <c r="C26" s="257"/>
    </row>
    <row r="27" spans="1:3" s="83" customFormat="1" ht="12" customHeight="1">
      <c r="A27" s="387" t="s">
        <v>153</v>
      </c>
      <c r="B27" s="368" t="s">
        <v>252</v>
      </c>
      <c r="C27" s="257"/>
    </row>
    <row r="28" spans="1:3" s="83" customFormat="1" ht="12" customHeight="1" thickBot="1">
      <c r="A28" s="388" t="s">
        <v>154</v>
      </c>
      <c r="B28" s="369" t="s">
        <v>253</v>
      </c>
      <c r="C28" s="259"/>
    </row>
    <row r="29" spans="1:3" s="83" customFormat="1" ht="12" customHeight="1" thickBot="1">
      <c r="A29" s="28" t="s">
        <v>155</v>
      </c>
      <c r="B29" s="19" t="s">
        <v>254</v>
      </c>
      <c r="C29" s="261">
        <f>SUM(C30:C36)</f>
        <v>0</v>
      </c>
    </row>
    <row r="30" spans="1:3" s="83" customFormat="1" ht="12" customHeight="1">
      <c r="A30" s="386" t="s">
        <v>255</v>
      </c>
      <c r="B30" s="367" t="s">
        <v>566</v>
      </c>
      <c r="C30" s="258"/>
    </row>
    <row r="31" spans="1:3" s="83" customFormat="1" ht="12" customHeight="1">
      <c r="A31" s="387" t="s">
        <v>256</v>
      </c>
      <c r="B31" s="368" t="s">
        <v>535</v>
      </c>
      <c r="C31" s="257"/>
    </row>
    <row r="32" spans="1:3" s="83" customFormat="1" ht="12" customHeight="1">
      <c r="A32" s="387" t="s">
        <v>257</v>
      </c>
      <c r="B32" s="368" t="s">
        <v>536</v>
      </c>
      <c r="C32" s="257"/>
    </row>
    <row r="33" spans="1:3" s="83" customFormat="1" ht="12" customHeight="1">
      <c r="A33" s="387" t="s">
        <v>258</v>
      </c>
      <c r="B33" s="368" t="s">
        <v>537</v>
      </c>
      <c r="C33" s="257"/>
    </row>
    <row r="34" spans="1:3" s="83" customFormat="1" ht="12" customHeight="1">
      <c r="A34" s="387" t="s">
        <v>531</v>
      </c>
      <c r="B34" s="368" t="s">
        <v>259</v>
      </c>
      <c r="C34" s="257"/>
    </row>
    <row r="35" spans="1:3" s="83" customFormat="1" ht="12" customHeight="1">
      <c r="A35" s="387" t="s">
        <v>532</v>
      </c>
      <c r="B35" s="368" t="s">
        <v>260</v>
      </c>
      <c r="C35" s="257"/>
    </row>
    <row r="36" spans="1:3" s="83" customFormat="1" ht="12" customHeight="1" thickBot="1">
      <c r="A36" s="388" t="s">
        <v>533</v>
      </c>
      <c r="B36" s="442" t="s">
        <v>261</v>
      </c>
      <c r="C36" s="259"/>
    </row>
    <row r="37" spans="1:3" s="83" customFormat="1" ht="12" customHeight="1" thickBot="1">
      <c r="A37" s="28" t="s">
        <v>21</v>
      </c>
      <c r="B37" s="19" t="s">
        <v>423</v>
      </c>
      <c r="C37" s="255">
        <f>SUM(C38:C48)</f>
        <v>0</v>
      </c>
    </row>
    <row r="38" spans="1:3" s="83" customFormat="1" ht="12" customHeight="1">
      <c r="A38" s="386" t="s">
        <v>79</v>
      </c>
      <c r="B38" s="367" t="s">
        <v>264</v>
      </c>
      <c r="C38" s="258"/>
    </row>
    <row r="39" spans="1:3" s="83" customFormat="1" ht="12" customHeight="1">
      <c r="A39" s="387" t="s">
        <v>80</v>
      </c>
      <c r="B39" s="368" t="s">
        <v>265</v>
      </c>
      <c r="C39" s="257"/>
    </row>
    <row r="40" spans="1:3" s="83" customFormat="1" ht="12" customHeight="1">
      <c r="A40" s="387" t="s">
        <v>81</v>
      </c>
      <c r="B40" s="368" t="s">
        <v>266</v>
      </c>
      <c r="C40" s="257"/>
    </row>
    <row r="41" spans="1:3" s="83" customFormat="1" ht="12" customHeight="1">
      <c r="A41" s="387" t="s">
        <v>157</v>
      </c>
      <c r="B41" s="368" t="s">
        <v>267</v>
      </c>
      <c r="C41" s="257"/>
    </row>
    <row r="42" spans="1:3" s="83" customFormat="1" ht="12" customHeight="1">
      <c r="A42" s="387" t="s">
        <v>158</v>
      </c>
      <c r="B42" s="368" t="s">
        <v>268</v>
      </c>
      <c r="C42" s="257"/>
    </row>
    <row r="43" spans="1:3" s="83" customFormat="1" ht="12" customHeight="1">
      <c r="A43" s="387" t="s">
        <v>159</v>
      </c>
      <c r="B43" s="368" t="s">
        <v>269</v>
      </c>
      <c r="C43" s="257"/>
    </row>
    <row r="44" spans="1:3" s="83" customFormat="1" ht="12" customHeight="1">
      <c r="A44" s="387" t="s">
        <v>160</v>
      </c>
      <c r="B44" s="368" t="s">
        <v>270</v>
      </c>
      <c r="C44" s="257"/>
    </row>
    <row r="45" spans="1:3" s="83" customFormat="1" ht="12" customHeight="1">
      <c r="A45" s="387" t="s">
        <v>161</v>
      </c>
      <c r="B45" s="368" t="s">
        <v>538</v>
      </c>
      <c r="C45" s="257"/>
    </row>
    <row r="46" spans="1:3" s="83" customFormat="1" ht="12" customHeight="1">
      <c r="A46" s="387" t="s">
        <v>262</v>
      </c>
      <c r="B46" s="368" t="s">
        <v>272</v>
      </c>
      <c r="C46" s="260"/>
    </row>
    <row r="47" spans="1:3" s="83" customFormat="1" ht="12" customHeight="1">
      <c r="A47" s="388" t="s">
        <v>263</v>
      </c>
      <c r="B47" s="369" t="s">
        <v>425</v>
      </c>
      <c r="C47" s="356"/>
    </row>
    <row r="48" spans="1:3" s="83" customFormat="1" ht="12" customHeight="1" thickBot="1">
      <c r="A48" s="388" t="s">
        <v>424</v>
      </c>
      <c r="B48" s="369" t="s">
        <v>273</v>
      </c>
      <c r="C48" s="356"/>
    </row>
    <row r="49" spans="1:3" s="83" customFormat="1" ht="12" customHeight="1" thickBot="1">
      <c r="A49" s="28" t="s">
        <v>22</v>
      </c>
      <c r="B49" s="19" t="s">
        <v>274</v>
      </c>
      <c r="C49" s="255">
        <f>SUM(C50:C54)</f>
        <v>0</v>
      </c>
    </row>
    <row r="50" spans="1:3" s="83" customFormat="1" ht="12" customHeight="1">
      <c r="A50" s="386" t="s">
        <v>82</v>
      </c>
      <c r="B50" s="367" t="s">
        <v>278</v>
      </c>
      <c r="C50" s="410"/>
    </row>
    <row r="51" spans="1:3" s="83" customFormat="1" ht="12" customHeight="1">
      <c r="A51" s="387" t="s">
        <v>83</v>
      </c>
      <c r="B51" s="368" t="s">
        <v>279</v>
      </c>
      <c r="C51" s="260"/>
    </row>
    <row r="52" spans="1:3" s="83" customFormat="1" ht="12" customHeight="1">
      <c r="A52" s="387" t="s">
        <v>275</v>
      </c>
      <c r="B52" s="368" t="s">
        <v>280</v>
      </c>
      <c r="C52" s="260"/>
    </row>
    <row r="53" spans="1:3" s="83" customFormat="1" ht="12" customHeight="1">
      <c r="A53" s="387" t="s">
        <v>276</v>
      </c>
      <c r="B53" s="368" t="s">
        <v>281</v>
      </c>
      <c r="C53" s="260"/>
    </row>
    <row r="54" spans="1:3" s="83" customFormat="1" ht="12" customHeight="1" thickBot="1">
      <c r="A54" s="388" t="s">
        <v>277</v>
      </c>
      <c r="B54" s="442" t="s">
        <v>282</v>
      </c>
      <c r="C54" s="356"/>
    </row>
    <row r="55" spans="1:3" s="83" customFormat="1" ht="12" customHeight="1" thickBot="1">
      <c r="A55" s="28" t="s">
        <v>162</v>
      </c>
      <c r="B55" s="19" t="s">
        <v>283</v>
      </c>
      <c r="C55" s="255">
        <f>SUM(C56:C58)</f>
        <v>0</v>
      </c>
    </row>
    <row r="56" spans="1:3" s="83" customFormat="1" ht="12" customHeight="1">
      <c r="A56" s="386" t="s">
        <v>84</v>
      </c>
      <c r="B56" s="367" t="s">
        <v>284</v>
      </c>
      <c r="C56" s="258"/>
    </row>
    <row r="57" spans="1:3" s="83" customFormat="1" ht="12" customHeight="1">
      <c r="A57" s="387" t="s">
        <v>85</v>
      </c>
      <c r="B57" s="368" t="s">
        <v>415</v>
      </c>
      <c r="C57" s="257"/>
    </row>
    <row r="58" spans="1:3" s="83" customFormat="1" ht="12" customHeight="1">
      <c r="A58" s="387" t="s">
        <v>287</v>
      </c>
      <c r="B58" s="368" t="s">
        <v>285</v>
      </c>
      <c r="C58" s="257"/>
    </row>
    <row r="59" spans="1:3" s="83" customFormat="1" ht="12" customHeight="1" thickBot="1">
      <c r="A59" s="388" t="s">
        <v>288</v>
      </c>
      <c r="B59" s="442" t="s">
        <v>286</v>
      </c>
      <c r="C59" s="259"/>
    </row>
    <row r="60" spans="1:3" s="83" customFormat="1" ht="12" customHeight="1" thickBot="1">
      <c r="A60" s="28" t="s">
        <v>24</v>
      </c>
      <c r="B60" s="250" t="s">
        <v>289</v>
      </c>
      <c r="C60" s="255">
        <f>SUM(C61:C63)</f>
        <v>0</v>
      </c>
    </row>
    <row r="61" spans="1:3" s="83" customFormat="1" ht="12" customHeight="1">
      <c r="A61" s="386" t="s">
        <v>163</v>
      </c>
      <c r="B61" s="367" t="s">
        <v>291</v>
      </c>
      <c r="C61" s="260"/>
    </row>
    <row r="62" spans="1:3" s="83" customFormat="1" ht="12" customHeight="1">
      <c r="A62" s="387" t="s">
        <v>164</v>
      </c>
      <c r="B62" s="368" t="s">
        <v>416</v>
      </c>
      <c r="C62" s="260"/>
    </row>
    <row r="63" spans="1:3" s="83" customFormat="1" ht="12" customHeight="1">
      <c r="A63" s="387" t="s">
        <v>216</v>
      </c>
      <c r="B63" s="368" t="s">
        <v>292</v>
      </c>
      <c r="C63" s="260"/>
    </row>
    <row r="64" spans="1:3" s="83" customFormat="1" ht="12" customHeight="1" thickBot="1">
      <c r="A64" s="388" t="s">
        <v>290</v>
      </c>
      <c r="B64" s="442" t="s">
        <v>293</v>
      </c>
      <c r="C64" s="260"/>
    </row>
    <row r="65" spans="1:3" s="83" customFormat="1" ht="12" customHeight="1" thickBot="1">
      <c r="A65" s="28" t="s">
        <v>25</v>
      </c>
      <c r="B65" s="19" t="s">
        <v>294</v>
      </c>
      <c r="C65" s="261">
        <f>+C8+C15+C22+C29+C37+C49+C55+C60</f>
        <v>0</v>
      </c>
    </row>
    <row r="66" spans="1:3" s="83" customFormat="1" ht="12" customHeight="1" thickBot="1">
      <c r="A66" s="389" t="s">
        <v>385</v>
      </c>
      <c r="B66" s="250" t="s">
        <v>296</v>
      </c>
      <c r="C66" s="255">
        <f>SUM(C67:C69)</f>
        <v>0</v>
      </c>
    </row>
    <row r="67" spans="1:3" s="83" customFormat="1" ht="12" customHeight="1">
      <c r="A67" s="386" t="s">
        <v>327</v>
      </c>
      <c r="B67" s="367" t="s">
        <v>297</v>
      </c>
      <c r="C67" s="260"/>
    </row>
    <row r="68" spans="1:3" s="83" customFormat="1" ht="12" customHeight="1">
      <c r="A68" s="387" t="s">
        <v>336</v>
      </c>
      <c r="B68" s="368" t="s">
        <v>298</v>
      </c>
      <c r="C68" s="260"/>
    </row>
    <row r="69" spans="1:3" s="83" customFormat="1" ht="12" customHeight="1" thickBot="1">
      <c r="A69" s="388" t="s">
        <v>337</v>
      </c>
      <c r="B69" s="446" t="s">
        <v>299</v>
      </c>
      <c r="C69" s="260"/>
    </row>
    <row r="70" spans="1:3" s="83" customFormat="1" ht="12" customHeight="1" thickBot="1">
      <c r="A70" s="389" t="s">
        <v>300</v>
      </c>
      <c r="B70" s="250" t="s">
        <v>301</v>
      </c>
      <c r="C70" s="255">
        <f>SUM(C71:C74)</f>
        <v>0</v>
      </c>
    </row>
    <row r="71" spans="1:3" s="83" customFormat="1" ht="12" customHeight="1">
      <c r="A71" s="386" t="s">
        <v>131</v>
      </c>
      <c r="B71" s="367" t="s">
        <v>302</v>
      </c>
      <c r="C71" s="260"/>
    </row>
    <row r="72" spans="1:3" s="83" customFormat="1" ht="12" customHeight="1">
      <c r="A72" s="387" t="s">
        <v>132</v>
      </c>
      <c r="B72" s="368" t="s">
        <v>303</v>
      </c>
      <c r="C72" s="260"/>
    </row>
    <row r="73" spans="1:3" s="83" customFormat="1" ht="12" customHeight="1">
      <c r="A73" s="387" t="s">
        <v>328</v>
      </c>
      <c r="B73" s="368" t="s">
        <v>304</v>
      </c>
      <c r="C73" s="260"/>
    </row>
    <row r="74" spans="1:3" s="83" customFormat="1" ht="12" customHeight="1" thickBot="1">
      <c r="A74" s="388" t="s">
        <v>329</v>
      </c>
      <c r="B74" s="369" t="s">
        <v>305</v>
      </c>
      <c r="C74" s="260"/>
    </row>
    <row r="75" spans="1:3" s="83" customFormat="1" ht="12" customHeight="1" thickBot="1">
      <c r="A75" s="389" t="s">
        <v>306</v>
      </c>
      <c r="B75" s="250" t="s">
        <v>307</v>
      </c>
      <c r="C75" s="255">
        <f>SUM(C76:C77)</f>
        <v>0</v>
      </c>
    </row>
    <row r="76" spans="1:3" s="83" customFormat="1" ht="12" customHeight="1">
      <c r="A76" s="386" t="s">
        <v>330</v>
      </c>
      <c r="B76" s="367" t="s">
        <v>308</v>
      </c>
      <c r="C76" s="260"/>
    </row>
    <row r="77" spans="1:3" s="83" customFormat="1" ht="12" customHeight="1" thickBot="1">
      <c r="A77" s="388" t="s">
        <v>331</v>
      </c>
      <c r="B77" s="369" t="s">
        <v>309</v>
      </c>
      <c r="C77" s="260"/>
    </row>
    <row r="78" spans="1:3" s="82" customFormat="1" ht="12" customHeight="1" thickBot="1">
      <c r="A78" s="389" t="s">
        <v>310</v>
      </c>
      <c r="B78" s="250" t="s">
        <v>311</v>
      </c>
      <c r="C78" s="255">
        <f>SUM(C79:C81)</f>
        <v>0</v>
      </c>
    </row>
    <row r="79" spans="1:3" s="83" customFormat="1" ht="12" customHeight="1">
      <c r="A79" s="386" t="s">
        <v>332</v>
      </c>
      <c r="B79" s="367" t="s">
        <v>312</v>
      </c>
      <c r="C79" s="260"/>
    </row>
    <row r="80" spans="1:3" s="83" customFormat="1" ht="12" customHeight="1">
      <c r="A80" s="387" t="s">
        <v>333</v>
      </c>
      <c r="B80" s="368" t="s">
        <v>313</v>
      </c>
      <c r="C80" s="260"/>
    </row>
    <row r="81" spans="1:3" s="83" customFormat="1" ht="12" customHeight="1" thickBot="1">
      <c r="A81" s="388" t="s">
        <v>334</v>
      </c>
      <c r="B81" s="369" t="s">
        <v>314</v>
      </c>
      <c r="C81" s="260"/>
    </row>
    <row r="82" spans="1:3" s="83" customFormat="1" ht="12" customHeight="1" thickBot="1">
      <c r="A82" s="389" t="s">
        <v>315</v>
      </c>
      <c r="B82" s="250" t="s">
        <v>335</v>
      </c>
      <c r="C82" s="255">
        <f>SUM(C83:C86)</f>
        <v>0</v>
      </c>
    </row>
    <row r="83" spans="1:3" s="83" customFormat="1" ht="12" customHeight="1">
      <c r="A83" s="390" t="s">
        <v>316</v>
      </c>
      <c r="B83" s="367" t="s">
        <v>317</v>
      </c>
      <c r="C83" s="260"/>
    </row>
    <row r="84" spans="1:3" s="83" customFormat="1" ht="12" customHeight="1">
      <c r="A84" s="391" t="s">
        <v>318</v>
      </c>
      <c r="B84" s="368" t="s">
        <v>319</v>
      </c>
      <c r="C84" s="260"/>
    </row>
    <row r="85" spans="1:3" s="83" customFormat="1" ht="12" customHeight="1">
      <c r="A85" s="391" t="s">
        <v>320</v>
      </c>
      <c r="B85" s="368" t="s">
        <v>321</v>
      </c>
      <c r="C85" s="260"/>
    </row>
    <row r="86" spans="1:3" s="82" customFormat="1" ht="12" customHeight="1" thickBot="1">
      <c r="A86" s="392" t="s">
        <v>322</v>
      </c>
      <c r="B86" s="369" t="s">
        <v>323</v>
      </c>
      <c r="C86" s="260"/>
    </row>
    <row r="87" spans="1:3" s="82" customFormat="1" ht="12" customHeight="1" thickBot="1">
      <c r="A87" s="389" t="s">
        <v>324</v>
      </c>
      <c r="B87" s="250" t="s">
        <v>464</v>
      </c>
      <c r="C87" s="411"/>
    </row>
    <row r="88" spans="1:3" s="82" customFormat="1" ht="12" customHeight="1" thickBot="1">
      <c r="A88" s="389" t="s">
        <v>496</v>
      </c>
      <c r="B88" s="250" t="s">
        <v>325</v>
      </c>
      <c r="C88" s="411"/>
    </row>
    <row r="89" spans="1:3" s="82" customFormat="1" ht="12" customHeight="1" thickBot="1">
      <c r="A89" s="389" t="s">
        <v>497</v>
      </c>
      <c r="B89" s="374" t="s">
        <v>467</v>
      </c>
      <c r="C89" s="261">
        <f>+C66+C70+C75+C78+C82+C88+C87</f>
        <v>0</v>
      </c>
    </row>
    <row r="90" spans="1:3" s="82" customFormat="1" ht="12" customHeight="1" thickBot="1">
      <c r="A90" s="393" t="s">
        <v>498</v>
      </c>
      <c r="B90" s="375" t="s">
        <v>499</v>
      </c>
      <c r="C90" s="261">
        <f>+C65+C89</f>
        <v>0</v>
      </c>
    </row>
    <row r="91" spans="1:3" s="83" customFormat="1" ht="15" customHeight="1" thickBot="1">
      <c r="A91" s="211"/>
      <c r="B91" s="212"/>
      <c r="C91" s="325"/>
    </row>
    <row r="92" spans="1:3" s="58" customFormat="1" ht="16.5" customHeight="1" thickBot="1">
      <c r="A92" s="215"/>
      <c r="B92" s="216" t="s">
        <v>56</v>
      </c>
      <c r="C92" s="327"/>
    </row>
    <row r="93" spans="1:3" s="84" customFormat="1" ht="12" customHeight="1" thickBot="1">
      <c r="A93" s="359" t="s">
        <v>17</v>
      </c>
      <c r="B93" s="25" t="s">
        <v>503</v>
      </c>
      <c r="C93" s="254">
        <f>+C94+C95+C96+C97+C98+C111</f>
        <v>0</v>
      </c>
    </row>
    <row r="94" spans="1:3" ht="12" customHeight="1">
      <c r="A94" s="394" t="s">
        <v>86</v>
      </c>
      <c r="B94" s="8" t="s">
        <v>47</v>
      </c>
      <c r="C94" s="256"/>
    </row>
    <row r="95" spans="1:3" ht="12" customHeight="1">
      <c r="A95" s="387" t="s">
        <v>87</v>
      </c>
      <c r="B95" s="6" t="s">
        <v>165</v>
      </c>
      <c r="C95" s="257"/>
    </row>
    <row r="96" spans="1:3" ht="12" customHeight="1">
      <c r="A96" s="387" t="s">
        <v>88</v>
      </c>
      <c r="B96" s="6" t="s">
        <v>122</v>
      </c>
      <c r="C96" s="259"/>
    </row>
    <row r="97" spans="1:3" ht="12" customHeight="1">
      <c r="A97" s="387" t="s">
        <v>89</v>
      </c>
      <c r="B97" s="9" t="s">
        <v>166</v>
      </c>
      <c r="C97" s="259"/>
    </row>
    <row r="98" spans="1:3" ht="12" customHeight="1">
      <c r="A98" s="387" t="s">
        <v>97</v>
      </c>
      <c r="B98" s="17" t="s">
        <v>167</v>
      </c>
      <c r="C98" s="259"/>
    </row>
    <row r="99" spans="1:3" ht="12" customHeight="1">
      <c r="A99" s="387" t="s">
        <v>90</v>
      </c>
      <c r="B99" s="6" t="s">
        <v>500</v>
      </c>
      <c r="C99" s="259"/>
    </row>
    <row r="100" spans="1:3" ht="12" customHeight="1">
      <c r="A100" s="387" t="s">
        <v>91</v>
      </c>
      <c r="B100" s="107" t="s">
        <v>430</v>
      </c>
      <c r="C100" s="259"/>
    </row>
    <row r="101" spans="1:3" ht="12" customHeight="1">
      <c r="A101" s="387" t="s">
        <v>98</v>
      </c>
      <c r="B101" s="107" t="s">
        <v>429</v>
      </c>
      <c r="C101" s="259"/>
    </row>
    <row r="102" spans="1:3" ht="12" customHeight="1">
      <c r="A102" s="387" t="s">
        <v>99</v>
      </c>
      <c r="B102" s="107" t="s">
        <v>341</v>
      </c>
      <c r="C102" s="259"/>
    </row>
    <row r="103" spans="1:3" ht="12" customHeight="1">
      <c r="A103" s="387" t="s">
        <v>100</v>
      </c>
      <c r="B103" s="108" t="s">
        <v>342</v>
      </c>
      <c r="C103" s="259"/>
    </row>
    <row r="104" spans="1:3" ht="12" customHeight="1">
      <c r="A104" s="387" t="s">
        <v>101</v>
      </c>
      <c r="B104" s="108" t="s">
        <v>343</v>
      </c>
      <c r="C104" s="259"/>
    </row>
    <row r="105" spans="1:3" ht="12" customHeight="1">
      <c r="A105" s="387" t="s">
        <v>103</v>
      </c>
      <c r="B105" s="107" t="s">
        <v>344</v>
      </c>
      <c r="C105" s="259"/>
    </row>
    <row r="106" spans="1:3" ht="12" customHeight="1">
      <c r="A106" s="387" t="s">
        <v>168</v>
      </c>
      <c r="B106" s="107" t="s">
        <v>345</v>
      </c>
      <c r="C106" s="259"/>
    </row>
    <row r="107" spans="1:3" ht="12" customHeight="1">
      <c r="A107" s="387" t="s">
        <v>339</v>
      </c>
      <c r="B107" s="108" t="s">
        <v>346</v>
      </c>
      <c r="C107" s="259"/>
    </row>
    <row r="108" spans="1:3" ht="12" customHeight="1">
      <c r="A108" s="395" t="s">
        <v>340</v>
      </c>
      <c r="B108" s="109" t="s">
        <v>347</v>
      </c>
      <c r="C108" s="259"/>
    </row>
    <row r="109" spans="1:3" ht="12" customHeight="1">
      <c r="A109" s="387" t="s">
        <v>427</v>
      </c>
      <c r="B109" s="109" t="s">
        <v>348</v>
      </c>
      <c r="C109" s="259"/>
    </row>
    <row r="110" spans="1:3" ht="12" customHeight="1">
      <c r="A110" s="387" t="s">
        <v>428</v>
      </c>
      <c r="B110" s="108" t="s">
        <v>349</v>
      </c>
      <c r="C110" s="257"/>
    </row>
    <row r="111" spans="1:3" ht="12" customHeight="1">
      <c r="A111" s="387" t="s">
        <v>432</v>
      </c>
      <c r="B111" s="9" t="s">
        <v>48</v>
      </c>
      <c r="C111" s="257"/>
    </row>
    <row r="112" spans="1:3" ht="12" customHeight="1">
      <c r="A112" s="388" t="s">
        <v>433</v>
      </c>
      <c r="B112" s="6" t="s">
        <v>501</v>
      </c>
      <c r="C112" s="259"/>
    </row>
    <row r="113" spans="1:3" ht="12" customHeight="1" thickBot="1">
      <c r="A113" s="396" t="s">
        <v>434</v>
      </c>
      <c r="B113" s="110" t="s">
        <v>502</v>
      </c>
      <c r="C113" s="263"/>
    </row>
    <row r="114" spans="1:3" ht="12" customHeight="1" thickBot="1">
      <c r="A114" s="28" t="s">
        <v>18</v>
      </c>
      <c r="B114" s="24" t="s">
        <v>350</v>
      </c>
      <c r="C114" s="255">
        <f>+C115+C117+C119</f>
        <v>0</v>
      </c>
    </row>
    <row r="115" spans="1:3" ht="12" customHeight="1">
      <c r="A115" s="386" t="s">
        <v>92</v>
      </c>
      <c r="B115" s="6" t="s">
        <v>214</v>
      </c>
      <c r="C115" s="258"/>
    </row>
    <row r="116" spans="1:3" ht="12" customHeight="1">
      <c r="A116" s="386" t="s">
        <v>93</v>
      </c>
      <c r="B116" s="10" t="s">
        <v>354</v>
      </c>
      <c r="C116" s="258"/>
    </row>
    <row r="117" spans="1:3" ht="12" customHeight="1">
      <c r="A117" s="386" t="s">
        <v>94</v>
      </c>
      <c r="B117" s="10" t="s">
        <v>169</v>
      </c>
      <c r="C117" s="257"/>
    </row>
    <row r="118" spans="1:3" ht="12" customHeight="1">
      <c r="A118" s="386" t="s">
        <v>95</v>
      </c>
      <c r="B118" s="10" t="s">
        <v>355</v>
      </c>
      <c r="C118" s="240"/>
    </row>
    <row r="119" spans="1:3" ht="12" customHeight="1">
      <c r="A119" s="386" t="s">
        <v>96</v>
      </c>
      <c r="B119" s="252" t="s">
        <v>217</v>
      </c>
      <c r="C119" s="240"/>
    </row>
    <row r="120" spans="1:3" ht="12" customHeight="1">
      <c r="A120" s="386" t="s">
        <v>102</v>
      </c>
      <c r="B120" s="251" t="s">
        <v>417</v>
      </c>
      <c r="C120" s="240"/>
    </row>
    <row r="121" spans="1:3" ht="12" customHeight="1">
      <c r="A121" s="386" t="s">
        <v>104</v>
      </c>
      <c r="B121" s="363" t="s">
        <v>360</v>
      </c>
      <c r="C121" s="240"/>
    </row>
    <row r="122" spans="1:3" ht="12" customHeight="1">
      <c r="A122" s="386" t="s">
        <v>170</v>
      </c>
      <c r="B122" s="108" t="s">
        <v>343</v>
      </c>
      <c r="C122" s="240"/>
    </row>
    <row r="123" spans="1:3" ht="12" customHeight="1">
      <c r="A123" s="386" t="s">
        <v>171</v>
      </c>
      <c r="B123" s="108" t="s">
        <v>359</v>
      </c>
      <c r="C123" s="240"/>
    </row>
    <row r="124" spans="1:3" ht="12" customHeight="1">
      <c r="A124" s="386" t="s">
        <v>172</v>
      </c>
      <c r="B124" s="108" t="s">
        <v>358</v>
      </c>
      <c r="C124" s="240"/>
    </row>
    <row r="125" spans="1:3" ht="12" customHeight="1">
      <c r="A125" s="386" t="s">
        <v>351</v>
      </c>
      <c r="B125" s="108" t="s">
        <v>346</v>
      </c>
      <c r="C125" s="240"/>
    </row>
    <row r="126" spans="1:3" ht="12" customHeight="1">
      <c r="A126" s="386" t="s">
        <v>352</v>
      </c>
      <c r="B126" s="108" t="s">
        <v>357</v>
      </c>
      <c r="C126" s="240"/>
    </row>
    <row r="127" spans="1:3" ht="12" customHeight="1" thickBot="1">
      <c r="A127" s="395" t="s">
        <v>353</v>
      </c>
      <c r="B127" s="108" t="s">
        <v>356</v>
      </c>
      <c r="C127" s="241"/>
    </row>
    <row r="128" spans="1:3" ht="12" customHeight="1" thickBot="1">
      <c r="A128" s="28" t="s">
        <v>19</v>
      </c>
      <c r="B128" s="90" t="s">
        <v>437</v>
      </c>
      <c r="C128" s="255">
        <f>+C93+C114</f>
        <v>0</v>
      </c>
    </row>
    <row r="129" spans="1:11" ht="12" customHeight="1" thickBot="1">
      <c r="A129" s="28" t="s">
        <v>20</v>
      </c>
      <c r="B129" s="90" t="s">
        <v>438</v>
      </c>
      <c r="C129" s="255">
        <f>+C130+C131+C132</f>
        <v>0</v>
      </c>
    </row>
    <row r="130" spans="1:11" s="84" customFormat="1" ht="12" customHeight="1">
      <c r="A130" s="386" t="s">
        <v>255</v>
      </c>
      <c r="B130" s="7" t="s">
        <v>506</v>
      </c>
      <c r="C130" s="240"/>
    </row>
    <row r="131" spans="1:11" ht="12" customHeight="1">
      <c r="A131" s="386" t="s">
        <v>256</v>
      </c>
      <c r="B131" s="7" t="s">
        <v>446</v>
      </c>
      <c r="C131" s="240"/>
    </row>
    <row r="132" spans="1:11" ht="12" customHeight="1" thickBot="1">
      <c r="A132" s="395" t="s">
        <v>257</v>
      </c>
      <c r="B132" s="5" t="s">
        <v>505</v>
      </c>
      <c r="C132" s="240"/>
    </row>
    <row r="133" spans="1:11" ht="12" customHeight="1" thickBot="1">
      <c r="A133" s="28" t="s">
        <v>21</v>
      </c>
      <c r="B133" s="90" t="s">
        <v>439</v>
      </c>
      <c r="C133" s="255">
        <f>+C134+C135+C136+C137+C138+C139</f>
        <v>0</v>
      </c>
    </row>
    <row r="134" spans="1:11" ht="12" customHeight="1">
      <c r="A134" s="386" t="s">
        <v>79</v>
      </c>
      <c r="B134" s="7" t="s">
        <v>448</v>
      </c>
      <c r="C134" s="240"/>
    </row>
    <row r="135" spans="1:11" ht="12" customHeight="1">
      <c r="A135" s="386" t="s">
        <v>80</v>
      </c>
      <c r="B135" s="7" t="s">
        <v>440</v>
      </c>
      <c r="C135" s="240"/>
    </row>
    <row r="136" spans="1:11" ht="12" customHeight="1">
      <c r="A136" s="386" t="s">
        <v>81</v>
      </c>
      <c r="B136" s="7" t="s">
        <v>441</v>
      </c>
      <c r="C136" s="240"/>
    </row>
    <row r="137" spans="1:11" ht="12" customHeight="1">
      <c r="A137" s="386" t="s">
        <v>157</v>
      </c>
      <c r="B137" s="7" t="s">
        <v>504</v>
      </c>
      <c r="C137" s="240"/>
    </row>
    <row r="138" spans="1:11" ht="12" customHeight="1">
      <c r="A138" s="386" t="s">
        <v>158</v>
      </c>
      <c r="B138" s="7" t="s">
        <v>443</v>
      </c>
      <c r="C138" s="240"/>
    </row>
    <row r="139" spans="1:11" s="84" customFormat="1" ht="12" customHeight="1" thickBot="1">
      <c r="A139" s="395" t="s">
        <v>159</v>
      </c>
      <c r="B139" s="5" t="s">
        <v>444</v>
      </c>
      <c r="C139" s="240"/>
    </row>
    <row r="140" spans="1:11" ht="12" customHeight="1" thickBot="1">
      <c r="A140" s="28" t="s">
        <v>22</v>
      </c>
      <c r="B140" s="90" t="s">
        <v>522</v>
      </c>
      <c r="C140" s="261">
        <f>+C141+C142+C144+C145+C143</f>
        <v>0</v>
      </c>
      <c r="K140" s="223"/>
    </row>
    <row r="141" spans="1:11">
      <c r="A141" s="386" t="s">
        <v>82</v>
      </c>
      <c r="B141" s="7" t="s">
        <v>361</v>
      </c>
      <c r="C141" s="240"/>
    </row>
    <row r="142" spans="1:11" ht="12" customHeight="1">
      <c r="A142" s="386" t="s">
        <v>83</v>
      </c>
      <c r="B142" s="7" t="s">
        <v>362</v>
      </c>
      <c r="C142" s="240"/>
    </row>
    <row r="143" spans="1:11" s="84" customFormat="1" ht="12" customHeight="1">
      <c r="A143" s="386" t="s">
        <v>275</v>
      </c>
      <c r="B143" s="7" t="s">
        <v>521</v>
      </c>
      <c r="C143" s="240"/>
    </row>
    <row r="144" spans="1:11" s="84" customFormat="1" ht="12" customHeight="1">
      <c r="A144" s="386" t="s">
        <v>276</v>
      </c>
      <c r="B144" s="7" t="s">
        <v>453</v>
      </c>
      <c r="C144" s="240"/>
    </row>
    <row r="145" spans="1:3" s="84" customFormat="1" ht="12" customHeight="1" thickBot="1">
      <c r="A145" s="395" t="s">
        <v>277</v>
      </c>
      <c r="B145" s="5" t="s">
        <v>381</v>
      </c>
      <c r="C145" s="240"/>
    </row>
    <row r="146" spans="1:3" s="84" customFormat="1" ht="12" customHeight="1" thickBot="1">
      <c r="A146" s="28" t="s">
        <v>23</v>
      </c>
      <c r="B146" s="90" t="s">
        <v>454</v>
      </c>
      <c r="C146" s="264">
        <f>+C147+C148+C149+C150+C151</f>
        <v>0</v>
      </c>
    </row>
    <row r="147" spans="1:3" s="84" customFormat="1" ht="12" customHeight="1">
      <c r="A147" s="386" t="s">
        <v>84</v>
      </c>
      <c r="B147" s="7" t="s">
        <v>449</v>
      </c>
      <c r="C147" s="240"/>
    </row>
    <row r="148" spans="1:3" s="84" customFormat="1" ht="12" customHeight="1">
      <c r="A148" s="386" t="s">
        <v>85</v>
      </c>
      <c r="B148" s="7" t="s">
        <v>456</v>
      </c>
      <c r="C148" s="240"/>
    </row>
    <row r="149" spans="1:3" s="84" customFormat="1" ht="12" customHeight="1">
      <c r="A149" s="386" t="s">
        <v>287</v>
      </c>
      <c r="B149" s="7" t="s">
        <v>451</v>
      </c>
      <c r="C149" s="240"/>
    </row>
    <row r="150" spans="1:3" ht="12.75" customHeight="1">
      <c r="A150" s="386" t="s">
        <v>288</v>
      </c>
      <c r="B150" s="7" t="s">
        <v>507</v>
      </c>
      <c r="C150" s="240"/>
    </row>
    <row r="151" spans="1:3" ht="12.75" customHeight="1" thickBot="1">
      <c r="A151" s="395" t="s">
        <v>455</v>
      </c>
      <c r="B151" s="5" t="s">
        <v>458</v>
      </c>
      <c r="C151" s="241"/>
    </row>
    <row r="152" spans="1:3" ht="12.75" customHeight="1" thickBot="1">
      <c r="A152" s="441" t="s">
        <v>24</v>
      </c>
      <c r="B152" s="90" t="s">
        <v>459</v>
      </c>
      <c r="C152" s="264"/>
    </row>
    <row r="153" spans="1:3" ht="12" customHeight="1" thickBot="1">
      <c r="A153" s="441" t="s">
        <v>25</v>
      </c>
      <c r="B153" s="90" t="s">
        <v>460</v>
      </c>
      <c r="C153" s="264"/>
    </row>
    <row r="154" spans="1:3" ht="15" customHeight="1" thickBot="1">
      <c r="A154" s="28" t="s">
        <v>26</v>
      </c>
      <c r="B154" s="90" t="s">
        <v>462</v>
      </c>
      <c r="C154" s="377">
        <f>+C129+C133+C140+C146+C152+C153</f>
        <v>0</v>
      </c>
    </row>
    <row r="155" spans="1:3" ht="13.5" thickBot="1">
      <c r="A155" s="397" t="s">
        <v>27</v>
      </c>
      <c r="B155" s="341" t="s">
        <v>461</v>
      </c>
      <c r="C155" s="377">
        <f>+C128+C154</f>
        <v>0</v>
      </c>
    </row>
    <row r="156" spans="1:3" ht="15" customHeight="1" thickBot="1">
      <c r="A156" s="347"/>
      <c r="B156" s="348"/>
      <c r="C156" s="349"/>
    </row>
    <row r="157" spans="1:3" ht="14.25" customHeight="1" thickBot="1">
      <c r="A157" s="220" t="s">
        <v>508</v>
      </c>
      <c r="B157" s="221"/>
      <c r="C157" s="87"/>
    </row>
    <row r="158" spans="1:3" ht="13.5" thickBot="1">
      <c r="A158" s="220" t="s">
        <v>188</v>
      </c>
      <c r="B158" s="221"/>
      <c r="C158" s="87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B050"/>
  </sheetPr>
  <dimension ref="A1:C61"/>
  <sheetViews>
    <sheetView zoomScale="130" zoomScaleNormal="130" workbookViewId="0">
      <selection activeCell="C1" sqref="C1"/>
    </sheetView>
  </sheetViews>
  <sheetFormatPr defaultRowHeight="12.75"/>
  <cols>
    <col min="1" max="1" width="13.83203125" style="218" customWidth="1"/>
    <col min="2" max="2" width="79.1640625" style="219" customWidth="1"/>
    <col min="3" max="3" width="25" style="219" customWidth="1"/>
    <col min="4" max="16384" width="9.33203125" style="219"/>
  </cols>
  <sheetData>
    <row r="1" spans="1:3" s="198" customFormat="1" ht="21" customHeight="1" thickBot="1">
      <c r="A1" s="197"/>
      <c r="B1" s="199"/>
      <c r="C1" s="404" t="s">
        <v>621</v>
      </c>
    </row>
    <row r="2" spans="1:3" s="405" customFormat="1" ht="25.5" customHeight="1">
      <c r="A2" s="357" t="s">
        <v>186</v>
      </c>
      <c r="B2" s="316" t="s">
        <v>567</v>
      </c>
      <c r="C2" s="330" t="s">
        <v>58</v>
      </c>
    </row>
    <row r="3" spans="1:3" s="405" customFormat="1" ht="24.75" thickBot="1">
      <c r="A3" s="398" t="s">
        <v>185</v>
      </c>
      <c r="B3" s="317" t="s">
        <v>389</v>
      </c>
      <c r="C3" s="331"/>
    </row>
    <row r="4" spans="1:3" s="406" customFormat="1" ht="15.95" customHeight="1" thickBot="1">
      <c r="A4" s="201"/>
      <c r="B4" s="201"/>
      <c r="C4" s="202" t="s">
        <v>53</v>
      </c>
    </row>
    <row r="5" spans="1:3" ht="13.5" thickBot="1">
      <c r="A5" s="358" t="s">
        <v>187</v>
      </c>
      <c r="B5" s="203" t="s">
        <v>542</v>
      </c>
      <c r="C5" s="204" t="s">
        <v>54</v>
      </c>
    </row>
    <row r="6" spans="1:3" s="407" customFormat="1" ht="12.95" customHeight="1" thickBot="1">
      <c r="A6" s="167"/>
      <c r="B6" s="168" t="s">
        <v>482</v>
      </c>
      <c r="C6" s="169" t="s">
        <v>483</v>
      </c>
    </row>
    <row r="7" spans="1:3" s="407" customFormat="1" ht="15.95" customHeight="1" thickBot="1">
      <c r="A7" s="205"/>
      <c r="B7" s="206" t="s">
        <v>55</v>
      </c>
      <c r="C7" s="207"/>
    </row>
    <row r="8" spans="1:3" s="332" customFormat="1" ht="12" customHeight="1" thickBot="1">
      <c r="A8" s="167" t="s">
        <v>17</v>
      </c>
      <c r="B8" s="208" t="s">
        <v>509</v>
      </c>
      <c r="C8" s="275">
        <f>SUM(C9:C19)</f>
        <v>1150</v>
      </c>
    </row>
    <row r="9" spans="1:3" s="332" customFormat="1" ht="12" customHeight="1">
      <c r="A9" s="399" t="s">
        <v>86</v>
      </c>
      <c r="B9" s="8" t="s">
        <v>264</v>
      </c>
      <c r="C9" s="321"/>
    </row>
    <row r="10" spans="1:3" s="332" customFormat="1" ht="12" customHeight="1">
      <c r="A10" s="400" t="s">
        <v>87</v>
      </c>
      <c r="B10" s="6" t="s">
        <v>265</v>
      </c>
      <c r="C10" s="273">
        <v>1150</v>
      </c>
    </row>
    <row r="11" spans="1:3" s="332" customFormat="1" ht="12" customHeight="1">
      <c r="A11" s="400" t="s">
        <v>88</v>
      </c>
      <c r="B11" s="6" t="s">
        <v>266</v>
      </c>
      <c r="C11" s="273"/>
    </row>
    <row r="12" spans="1:3" s="332" customFormat="1" ht="12" customHeight="1">
      <c r="A12" s="400" t="s">
        <v>89</v>
      </c>
      <c r="B12" s="6" t="s">
        <v>267</v>
      </c>
      <c r="C12" s="273"/>
    </row>
    <row r="13" spans="1:3" s="332" customFormat="1" ht="12" customHeight="1">
      <c r="A13" s="400" t="s">
        <v>130</v>
      </c>
      <c r="B13" s="6" t="s">
        <v>268</v>
      </c>
      <c r="C13" s="273"/>
    </row>
    <row r="14" spans="1:3" s="332" customFormat="1" ht="12" customHeight="1">
      <c r="A14" s="400" t="s">
        <v>90</v>
      </c>
      <c r="B14" s="6" t="s">
        <v>390</v>
      </c>
      <c r="C14" s="273"/>
    </row>
    <row r="15" spans="1:3" s="332" customFormat="1" ht="12" customHeight="1">
      <c r="A15" s="400" t="s">
        <v>91</v>
      </c>
      <c r="B15" s="5" t="s">
        <v>391</v>
      </c>
      <c r="C15" s="273"/>
    </row>
    <row r="16" spans="1:3" s="332" customFormat="1" ht="12" customHeight="1">
      <c r="A16" s="400" t="s">
        <v>98</v>
      </c>
      <c r="B16" s="6" t="s">
        <v>271</v>
      </c>
      <c r="C16" s="322"/>
    </row>
    <row r="17" spans="1:3" s="408" customFormat="1" ht="12" customHeight="1">
      <c r="A17" s="400" t="s">
        <v>99</v>
      </c>
      <c r="B17" s="6" t="s">
        <v>272</v>
      </c>
      <c r="C17" s="273"/>
    </row>
    <row r="18" spans="1:3" s="408" customFormat="1" ht="12" customHeight="1">
      <c r="A18" s="400" t="s">
        <v>100</v>
      </c>
      <c r="B18" s="6" t="s">
        <v>425</v>
      </c>
      <c r="C18" s="274"/>
    </row>
    <row r="19" spans="1:3" s="408" customFormat="1" ht="12" customHeight="1" thickBot="1">
      <c r="A19" s="400" t="s">
        <v>101</v>
      </c>
      <c r="B19" s="5" t="s">
        <v>273</v>
      </c>
      <c r="C19" s="274"/>
    </row>
    <row r="20" spans="1:3" s="332" customFormat="1" ht="12" customHeight="1" thickBot="1">
      <c r="A20" s="167" t="s">
        <v>18</v>
      </c>
      <c r="B20" s="208" t="s">
        <v>392</v>
      </c>
      <c r="C20" s="275">
        <f>SUM(C21:C23)</f>
        <v>1080</v>
      </c>
    </row>
    <row r="21" spans="1:3" s="408" customFormat="1" ht="12" customHeight="1">
      <c r="A21" s="400" t="s">
        <v>92</v>
      </c>
      <c r="B21" s="7" t="s">
        <v>245</v>
      </c>
      <c r="C21" s="273"/>
    </row>
    <row r="22" spans="1:3" s="408" customFormat="1" ht="12" customHeight="1">
      <c r="A22" s="400" t="s">
        <v>93</v>
      </c>
      <c r="B22" s="6" t="s">
        <v>393</v>
      </c>
      <c r="C22" s="273"/>
    </row>
    <row r="23" spans="1:3" s="408" customFormat="1" ht="12" customHeight="1">
      <c r="A23" s="400" t="s">
        <v>94</v>
      </c>
      <c r="B23" s="6" t="s">
        <v>394</v>
      </c>
      <c r="C23" s="273">
        <v>1080</v>
      </c>
    </row>
    <row r="24" spans="1:3" s="408" customFormat="1" ht="12" customHeight="1" thickBot="1">
      <c r="A24" s="400" t="s">
        <v>95</v>
      </c>
      <c r="B24" s="6" t="s">
        <v>510</v>
      </c>
      <c r="C24" s="273"/>
    </row>
    <row r="25" spans="1:3" s="408" customFormat="1" ht="12" customHeight="1" thickBot="1">
      <c r="A25" s="175" t="s">
        <v>19</v>
      </c>
      <c r="B25" s="90" t="s">
        <v>156</v>
      </c>
      <c r="C25" s="302"/>
    </row>
    <row r="26" spans="1:3" s="408" customFormat="1" ht="12" customHeight="1" thickBot="1">
      <c r="A26" s="175" t="s">
        <v>20</v>
      </c>
      <c r="B26" s="90" t="s">
        <v>511</v>
      </c>
      <c r="C26" s="275">
        <f>+C27+C28+C29</f>
        <v>0</v>
      </c>
    </row>
    <row r="27" spans="1:3" s="408" customFormat="1" ht="12" customHeight="1">
      <c r="A27" s="401" t="s">
        <v>255</v>
      </c>
      <c r="B27" s="402" t="s">
        <v>250</v>
      </c>
      <c r="C27" s="63"/>
    </row>
    <row r="28" spans="1:3" s="408" customFormat="1" ht="12" customHeight="1">
      <c r="A28" s="401" t="s">
        <v>256</v>
      </c>
      <c r="B28" s="402" t="s">
        <v>393</v>
      </c>
      <c r="C28" s="273"/>
    </row>
    <row r="29" spans="1:3" s="408" customFormat="1" ht="12" customHeight="1">
      <c r="A29" s="401" t="s">
        <v>257</v>
      </c>
      <c r="B29" s="403" t="s">
        <v>396</v>
      </c>
      <c r="C29" s="273"/>
    </row>
    <row r="30" spans="1:3" s="408" customFormat="1" ht="12" customHeight="1" thickBot="1">
      <c r="A30" s="400" t="s">
        <v>258</v>
      </c>
      <c r="B30" s="106" t="s">
        <v>512</v>
      </c>
      <c r="C30" s="70"/>
    </row>
    <row r="31" spans="1:3" s="408" customFormat="1" ht="12" customHeight="1" thickBot="1">
      <c r="A31" s="175" t="s">
        <v>21</v>
      </c>
      <c r="B31" s="90" t="s">
        <v>397</v>
      </c>
      <c r="C31" s="275">
        <f>+C32+C33+C34</f>
        <v>0</v>
      </c>
    </row>
    <row r="32" spans="1:3" s="408" customFormat="1" ht="12" customHeight="1">
      <c r="A32" s="401" t="s">
        <v>79</v>
      </c>
      <c r="B32" s="402" t="s">
        <v>278</v>
      </c>
      <c r="C32" s="63"/>
    </row>
    <row r="33" spans="1:3" s="408" customFormat="1" ht="12" customHeight="1">
      <c r="A33" s="401" t="s">
        <v>80</v>
      </c>
      <c r="B33" s="403" t="s">
        <v>279</v>
      </c>
      <c r="C33" s="276"/>
    </row>
    <row r="34" spans="1:3" s="408" customFormat="1" ht="12" customHeight="1" thickBot="1">
      <c r="A34" s="400" t="s">
        <v>81</v>
      </c>
      <c r="B34" s="106" t="s">
        <v>280</v>
      </c>
      <c r="C34" s="70"/>
    </row>
    <row r="35" spans="1:3" s="332" customFormat="1" ht="12" customHeight="1" thickBot="1">
      <c r="A35" s="175" t="s">
        <v>22</v>
      </c>
      <c r="B35" s="90" t="s">
        <v>366</v>
      </c>
      <c r="C35" s="302"/>
    </row>
    <row r="36" spans="1:3" s="332" customFormat="1" ht="12" customHeight="1" thickBot="1">
      <c r="A36" s="175" t="s">
        <v>23</v>
      </c>
      <c r="B36" s="90" t="s">
        <v>398</v>
      </c>
      <c r="C36" s="323"/>
    </row>
    <row r="37" spans="1:3" s="332" customFormat="1" ht="12" customHeight="1" thickBot="1">
      <c r="A37" s="167" t="s">
        <v>24</v>
      </c>
      <c r="B37" s="90" t="s">
        <v>399</v>
      </c>
      <c r="C37" s="324">
        <f>+C8+C20+C25+C26+C31+C35+C36</f>
        <v>2230</v>
      </c>
    </row>
    <row r="38" spans="1:3" s="332" customFormat="1" ht="12" customHeight="1" thickBot="1">
      <c r="A38" s="209" t="s">
        <v>25</v>
      </c>
      <c r="B38" s="90" t="s">
        <v>400</v>
      </c>
      <c r="C38" s="324">
        <f>+C39+C40+C41</f>
        <v>40457</v>
      </c>
    </row>
    <row r="39" spans="1:3" s="332" customFormat="1" ht="12" customHeight="1">
      <c r="A39" s="401" t="s">
        <v>401</v>
      </c>
      <c r="B39" s="402" t="s">
        <v>224</v>
      </c>
      <c r="C39" s="63">
        <v>584</v>
      </c>
    </row>
    <row r="40" spans="1:3" s="332" customFormat="1" ht="12" customHeight="1">
      <c r="A40" s="401" t="s">
        <v>402</v>
      </c>
      <c r="B40" s="403" t="s">
        <v>2</v>
      </c>
      <c r="C40" s="276"/>
    </row>
    <row r="41" spans="1:3" s="408" customFormat="1" ht="12" customHeight="1" thickBot="1">
      <c r="A41" s="400" t="s">
        <v>403</v>
      </c>
      <c r="B41" s="106" t="s">
        <v>404</v>
      </c>
      <c r="C41" s="70">
        <v>39873</v>
      </c>
    </row>
    <row r="42" spans="1:3" s="408" customFormat="1" ht="15" customHeight="1" thickBot="1">
      <c r="A42" s="209" t="s">
        <v>26</v>
      </c>
      <c r="B42" s="210" t="s">
        <v>405</v>
      </c>
      <c r="C42" s="327">
        <f>+C37+C38</f>
        <v>42687</v>
      </c>
    </row>
    <row r="43" spans="1:3" s="408" customFormat="1" ht="15" customHeight="1">
      <c r="A43" s="211"/>
      <c r="B43" s="212"/>
      <c r="C43" s="325"/>
    </row>
    <row r="44" spans="1:3" ht="13.5" thickBot="1">
      <c r="A44" s="213"/>
      <c r="B44" s="214"/>
      <c r="C44" s="326"/>
    </row>
    <row r="45" spans="1:3" s="407" customFormat="1" ht="16.5" customHeight="1" thickBot="1">
      <c r="A45" s="215"/>
      <c r="B45" s="216" t="s">
        <v>56</v>
      </c>
      <c r="C45" s="327"/>
    </row>
    <row r="46" spans="1:3" s="409" customFormat="1" ht="12" customHeight="1" thickBot="1">
      <c r="A46" s="175" t="s">
        <v>17</v>
      </c>
      <c r="B46" s="90" t="s">
        <v>406</v>
      </c>
      <c r="C46" s="275">
        <f>SUM(C47:C51)</f>
        <v>42560</v>
      </c>
    </row>
    <row r="47" spans="1:3" ht="12" customHeight="1">
      <c r="A47" s="400" t="s">
        <v>86</v>
      </c>
      <c r="B47" s="7" t="s">
        <v>47</v>
      </c>
      <c r="C47" s="63">
        <v>29562</v>
      </c>
    </row>
    <row r="48" spans="1:3" ht="12" customHeight="1">
      <c r="A48" s="400" t="s">
        <v>87</v>
      </c>
      <c r="B48" s="6" t="s">
        <v>165</v>
      </c>
      <c r="C48" s="66">
        <v>6768</v>
      </c>
    </row>
    <row r="49" spans="1:3" ht="12" customHeight="1">
      <c r="A49" s="400" t="s">
        <v>88</v>
      </c>
      <c r="B49" s="6" t="s">
        <v>122</v>
      </c>
      <c r="C49" s="66">
        <v>6230</v>
      </c>
    </row>
    <row r="50" spans="1:3" ht="12" customHeight="1">
      <c r="A50" s="400" t="s">
        <v>89</v>
      </c>
      <c r="B50" s="6" t="s">
        <v>166</v>
      </c>
      <c r="C50" s="66"/>
    </row>
    <row r="51" spans="1:3" ht="12" customHeight="1" thickBot="1">
      <c r="A51" s="400" t="s">
        <v>130</v>
      </c>
      <c r="B51" s="6" t="s">
        <v>167</v>
      </c>
      <c r="C51" s="66"/>
    </row>
    <row r="52" spans="1:3" ht="12" customHeight="1" thickBot="1">
      <c r="A52" s="175" t="s">
        <v>18</v>
      </c>
      <c r="B52" s="90" t="s">
        <v>407</v>
      </c>
      <c r="C52" s="275">
        <f>SUM(C53:C55)</f>
        <v>127</v>
      </c>
    </row>
    <row r="53" spans="1:3" s="409" customFormat="1" ht="12" customHeight="1">
      <c r="A53" s="400" t="s">
        <v>92</v>
      </c>
      <c r="B53" s="7" t="s">
        <v>214</v>
      </c>
      <c r="C53" s="63">
        <v>127</v>
      </c>
    </row>
    <row r="54" spans="1:3" ht="12" customHeight="1">
      <c r="A54" s="400" t="s">
        <v>93</v>
      </c>
      <c r="B54" s="6" t="s">
        <v>169</v>
      </c>
      <c r="C54" s="66"/>
    </row>
    <row r="55" spans="1:3" ht="12" customHeight="1">
      <c r="A55" s="400" t="s">
        <v>94</v>
      </c>
      <c r="B55" s="6" t="s">
        <v>57</v>
      </c>
      <c r="C55" s="66"/>
    </row>
    <row r="56" spans="1:3" ht="12" customHeight="1" thickBot="1">
      <c r="A56" s="400" t="s">
        <v>95</v>
      </c>
      <c r="B56" s="6" t="s">
        <v>513</v>
      </c>
      <c r="C56" s="66"/>
    </row>
    <row r="57" spans="1:3" ht="12" customHeight="1" thickBot="1">
      <c r="A57" s="175" t="s">
        <v>19</v>
      </c>
      <c r="B57" s="90" t="s">
        <v>11</v>
      </c>
      <c r="C57" s="302"/>
    </row>
    <row r="58" spans="1:3" ht="15" customHeight="1" thickBot="1">
      <c r="A58" s="175" t="s">
        <v>20</v>
      </c>
      <c r="B58" s="217" t="s">
        <v>519</v>
      </c>
      <c r="C58" s="328">
        <f>+C46+C52+C57</f>
        <v>42687</v>
      </c>
    </row>
    <row r="59" spans="1:3" ht="13.5" thickBot="1">
      <c r="C59" s="329"/>
    </row>
    <row r="60" spans="1:3" ht="15" customHeight="1" thickBot="1">
      <c r="A60" s="220" t="s">
        <v>508</v>
      </c>
      <c r="B60" s="221"/>
      <c r="C60" s="87">
        <v>10</v>
      </c>
    </row>
    <row r="61" spans="1:3" ht="14.25" customHeight="1" thickBot="1">
      <c r="A61" s="220" t="s">
        <v>188</v>
      </c>
      <c r="B61" s="221"/>
      <c r="C61" s="87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00B050"/>
  </sheetPr>
  <dimension ref="A1:I159"/>
  <sheetViews>
    <sheetView view="pageLayout" zoomScaleNormal="130" zoomScaleSheetLayoutView="100" workbookViewId="0">
      <selection activeCell="B8" sqref="B8"/>
    </sheetView>
  </sheetViews>
  <sheetFormatPr defaultRowHeight="15.75"/>
  <cols>
    <col min="1" max="1" width="9.5" style="342" customWidth="1"/>
    <col min="2" max="2" width="91.6640625" style="342" customWidth="1"/>
    <col min="3" max="3" width="21.6640625" style="343" customWidth="1"/>
    <col min="4" max="4" width="9" style="364" customWidth="1"/>
    <col min="5" max="16384" width="9.33203125" style="364"/>
  </cols>
  <sheetData>
    <row r="1" spans="1:3" ht="15.95" customHeight="1">
      <c r="A1" s="558" t="s">
        <v>14</v>
      </c>
      <c r="B1" s="558"/>
      <c r="C1" s="558"/>
    </row>
    <row r="2" spans="1:3" ht="15.95" customHeight="1" thickBot="1">
      <c r="A2" s="557" t="s">
        <v>134</v>
      </c>
      <c r="B2" s="557"/>
      <c r="C2" s="265" t="s">
        <v>215</v>
      </c>
    </row>
    <row r="3" spans="1:3" ht="38.1" customHeight="1" thickBot="1">
      <c r="A3" s="21" t="s">
        <v>69</v>
      </c>
      <c r="B3" s="22" t="s">
        <v>16</v>
      </c>
      <c r="C3" s="33" t="str">
        <f>+CONCATENATE(LEFT(ÖSSZEFÜGGÉSEK!A5,4),". évi előirányzat")</f>
        <v>2017. évi előirányzat</v>
      </c>
    </row>
    <row r="4" spans="1:3" s="365" customFormat="1" ht="12" customHeight="1" thickBot="1">
      <c r="A4" s="359"/>
      <c r="B4" s="360" t="s">
        <v>482</v>
      </c>
      <c r="C4" s="361" t="s">
        <v>483</v>
      </c>
    </row>
    <row r="5" spans="1:3" s="366" customFormat="1" ht="12" customHeight="1" thickBot="1">
      <c r="A5" s="18" t="s">
        <v>17</v>
      </c>
      <c r="B5" s="19" t="s">
        <v>240</v>
      </c>
      <c r="C5" s="255">
        <f>+C6+C7+C8+C9+C10+C11</f>
        <v>203575</v>
      </c>
    </row>
    <row r="6" spans="1:3" s="366" customFormat="1" ht="12" customHeight="1">
      <c r="A6" s="13" t="s">
        <v>86</v>
      </c>
      <c r="B6" s="367" t="s">
        <v>241</v>
      </c>
      <c r="C6" s="258">
        <v>71383</v>
      </c>
    </row>
    <row r="7" spans="1:3" s="366" customFormat="1" ht="12" customHeight="1">
      <c r="A7" s="12" t="s">
        <v>87</v>
      </c>
      <c r="B7" s="368" t="s">
        <v>242</v>
      </c>
      <c r="C7" s="257">
        <v>46066</v>
      </c>
    </row>
    <row r="8" spans="1:3" s="366" customFormat="1" ht="12" customHeight="1">
      <c r="A8" s="12" t="s">
        <v>88</v>
      </c>
      <c r="B8" s="368" t="s">
        <v>529</v>
      </c>
      <c r="C8" s="257">
        <v>83518</v>
      </c>
    </row>
    <row r="9" spans="1:3" s="366" customFormat="1" ht="12" customHeight="1">
      <c r="A9" s="12" t="s">
        <v>89</v>
      </c>
      <c r="B9" s="368" t="s">
        <v>243</v>
      </c>
      <c r="C9" s="257">
        <v>2608</v>
      </c>
    </row>
    <row r="10" spans="1:3" s="366" customFormat="1" ht="12" customHeight="1">
      <c r="A10" s="12" t="s">
        <v>130</v>
      </c>
      <c r="B10" s="251" t="s">
        <v>421</v>
      </c>
      <c r="C10" s="257"/>
    </row>
    <row r="11" spans="1:3" s="366" customFormat="1" ht="12" customHeight="1" thickBot="1">
      <c r="A11" s="14" t="s">
        <v>90</v>
      </c>
      <c r="B11" s="252" t="s">
        <v>422</v>
      </c>
      <c r="C11" s="257"/>
    </row>
    <row r="12" spans="1:3" s="366" customFormat="1" ht="12" customHeight="1" thickBot="1">
      <c r="A12" s="18" t="s">
        <v>18</v>
      </c>
      <c r="B12" s="250" t="s">
        <v>244</v>
      </c>
      <c r="C12" s="255">
        <f>+C13+C14+C15+C16+C17</f>
        <v>260036</v>
      </c>
    </row>
    <row r="13" spans="1:3" s="366" customFormat="1" ht="12" customHeight="1">
      <c r="A13" s="13" t="s">
        <v>92</v>
      </c>
      <c r="B13" s="367" t="s">
        <v>245</v>
      </c>
      <c r="C13" s="258"/>
    </row>
    <row r="14" spans="1:3" s="366" customFormat="1" ht="12" customHeight="1">
      <c r="A14" s="12" t="s">
        <v>93</v>
      </c>
      <c r="B14" s="368" t="s">
        <v>246</v>
      </c>
      <c r="C14" s="257"/>
    </row>
    <row r="15" spans="1:3" s="366" customFormat="1" ht="12" customHeight="1">
      <c r="A15" s="12" t="s">
        <v>94</v>
      </c>
      <c r="B15" s="368" t="s">
        <v>411</v>
      </c>
      <c r="C15" s="257"/>
    </row>
    <row r="16" spans="1:3" s="366" customFormat="1" ht="12" customHeight="1">
      <c r="A16" s="12" t="s">
        <v>95</v>
      </c>
      <c r="B16" s="368" t="s">
        <v>412</v>
      </c>
      <c r="C16" s="257"/>
    </row>
    <row r="17" spans="1:3" s="366" customFormat="1" ht="12" customHeight="1">
      <c r="A17" s="12" t="s">
        <v>96</v>
      </c>
      <c r="B17" s="368" t="s">
        <v>247</v>
      </c>
      <c r="C17" s="257">
        <v>260036</v>
      </c>
    </row>
    <row r="18" spans="1:3" s="366" customFormat="1" ht="12" customHeight="1" thickBot="1">
      <c r="A18" s="14" t="s">
        <v>102</v>
      </c>
      <c r="B18" s="252" t="s">
        <v>248</v>
      </c>
      <c r="C18" s="259">
        <v>73466</v>
      </c>
    </row>
    <row r="19" spans="1:3" s="366" customFormat="1" ht="12" customHeight="1" thickBot="1">
      <c r="A19" s="18" t="s">
        <v>19</v>
      </c>
      <c r="B19" s="19" t="s">
        <v>249</v>
      </c>
      <c r="C19" s="255">
        <f>+C20+C21+C22+C23+C24</f>
        <v>562149</v>
      </c>
    </row>
    <row r="20" spans="1:3" s="366" customFormat="1" ht="12" customHeight="1">
      <c r="A20" s="13" t="s">
        <v>75</v>
      </c>
      <c r="B20" s="367" t="s">
        <v>250</v>
      </c>
      <c r="C20" s="258"/>
    </row>
    <row r="21" spans="1:3" s="366" customFormat="1" ht="12" customHeight="1">
      <c r="A21" s="12" t="s">
        <v>76</v>
      </c>
      <c r="B21" s="368" t="s">
        <v>251</v>
      </c>
      <c r="C21" s="257"/>
    </row>
    <row r="22" spans="1:3" s="366" customFormat="1" ht="12" customHeight="1">
      <c r="A22" s="12" t="s">
        <v>77</v>
      </c>
      <c r="B22" s="368" t="s">
        <v>413</v>
      </c>
      <c r="C22" s="257"/>
    </row>
    <row r="23" spans="1:3" s="366" customFormat="1" ht="12" customHeight="1">
      <c r="A23" s="12" t="s">
        <v>78</v>
      </c>
      <c r="B23" s="368" t="s">
        <v>414</v>
      </c>
      <c r="C23" s="257"/>
    </row>
    <row r="24" spans="1:3" s="366" customFormat="1" ht="12" customHeight="1">
      <c r="A24" s="12" t="s">
        <v>153</v>
      </c>
      <c r="B24" s="368" t="s">
        <v>252</v>
      </c>
      <c r="C24" s="257">
        <v>562149</v>
      </c>
    </row>
    <row r="25" spans="1:3" s="366" customFormat="1" ht="12" customHeight="1" thickBot="1">
      <c r="A25" s="14" t="s">
        <v>154</v>
      </c>
      <c r="B25" s="369" t="s">
        <v>253</v>
      </c>
      <c r="C25" s="259">
        <v>562149</v>
      </c>
    </row>
    <row r="26" spans="1:3" s="366" customFormat="1" ht="12" customHeight="1" thickBot="1">
      <c r="A26" s="18" t="s">
        <v>155</v>
      </c>
      <c r="B26" s="19" t="s">
        <v>530</v>
      </c>
      <c r="C26" s="261">
        <f>SUM(C27:C33)</f>
        <v>17350</v>
      </c>
    </row>
    <row r="27" spans="1:3" s="366" customFormat="1" ht="12" customHeight="1">
      <c r="A27" s="13" t="s">
        <v>255</v>
      </c>
      <c r="B27" s="367" t="s">
        <v>566</v>
      </c>
      <c r="C27" s="258">
        <v>6800</v>
      </c>
    </row>
    <row r="28" spans="1:3" s="366" customFormat="1" ht="12" customHeight="1">
      <c r="A28" s="12" t="s">
        <v>256</v>
      </c>
      <c r="B28" s="368" t="s">
        <v>535</v>
      </c>
      <c r="C28" s="257"/>
    </row>
    <row r="29" spans="1:3" s="366" customFormat="1" ht="12" customHeight="1">
      <c r="A29" s="12" t="s">
        <v>257</v>
      </c>
      <c r="B29" s="368" t="s">
        <v>536</v>
      </c>
      <c r="C29" s="257">
        <v>6900</v>
      </c>
    </row>
    <row r="30" spans="1:3" s="366" customFormat="1" ht="12" customHeight="1">
      <c r="A30" s="12" t="s">
        <v>258</v>
      </c>
      <c r="B30" s="368" t="s">
        <v>537</v>
      </c>
      <c r="C30" s="257">
        <v>300</v>
      </c>
    </row>
    <row r="31" spans="1:3" s="366" customFormat="1" ht="12" customHeight="1">
      <c r="A31" s="12" t="s">
        <v>531</v>
      </c>
      <c r="B31" s="368" t="s">
        <v>259</v>
      </c>
      <c r="C31" s="257">
        <v>3100</v>
      </c>
    </row>
    <row r="32" spans="1:3" s="366" customFormat="1" ht="12" customHeight="1">
      <c r="A32" s="12" t="s">
        <v>532</v>
      </c>
      <c r="B32" s="368" t="s">
        <v>260</v>
      </c>
      <c r="C32" s="257"/>
    </row>
    <row r="33" spans="1:3" s="366" customFormat="1" ht="12" customHeight="1" thickBot="1">
      <c r="A33" s="14" t="s">
        <v>533</v>
      </c>
      <c r="B33" s="442" t="s">
        <v>261</v>
      </c>
      <c r="C33" s="259">
        <v>250</v>
      </c>
    </row>
    <row r="34" spans="1:3" s="366" customFormat="1" ht="12" customHeight="1" thickBot="1">
      <c r="A34" s="18" t="s">
        <v>21</v>
      </c>
      <c r="B34" s="19" t="s">
        <v>423</v>
      </c>
      <c r="C34" s="255">
        <f>SUM(C35:C45)</f>
        <v>42293</v>
      </c>
    </row>
    <row r="35" spans="1:3" s="366" customFormat="1" ht="12" customHeight="1">
      <c r="A35" s="13" t="s">
        <v>79</v>
      </c>
      <c r="B35" s="367" t="s">
        <v>264</v>
      </c>
      <c r="C35" s="258">
        <v>13450</v>
      </c>
    </row>
    <row r="36" spans="1:3" s="366" customFormat="1" ht="12" customHeight="1">
      <c r="A36" s="12" t="s">
        <v>80</v>
      </c>
      <c r="B36" s="368" t="s">
        <v>265</v>
      </c>
      <c r="C36" s="257">
        <v>15710</v>
      </c>
    </row>
    <row r="37" spans="1:3" s="366" customFormat="1" ht="12" customHeight="1">
      <c r="A37" s="12" t="s">
        <v>81</v>
      </c>
      <c r="B37" s="368" t="s">
        <v>266</v>
      </c>
      <c r="C37" s="257">
        <v>2900</v>
      </c>
    </row>
    <row r="38" spans="1:3" s="366" customFormat="1" ht="12" customHeight="1">
      <c r="A38" s="12" t="s">
        <v>157</v>
      </c>
      <c r="B38" s="368" t="s">
        <v>267</v>
      </c>
      <c r="C38" s="257"/>
    </row>
    <row r="39" spans="1:3" s="366" customFormat="1" ht="12" customHeight="1">
      <c r="A39" s="12" t="s">
        <v>158</v>
      </c>
      <c r="B39" s="368" t="s">
        <v>268</v>
      </c>
      <c r="C39" s="257">
        <v>1527</v>
      </c>
    </row>
    <row r="40" spans="1:3" s="366" customFormat="1" ht="12" customHeight="1">
      <c r="A40" s="12" t="s">
        <v>159</v>
      </c>
      <c r="B40" s="368" t="s">
        <v>269</v>
      </c>
      <c r="C40" s="257">
        <v>7278</v>
      </c>
    </row>
    <row r="41" spans="1:3" s="366" customFormat="1" ht="12" customHeight="1">
      <c r="A41" s="12" t="s">
        <v>160</v>
      </c>
      <c r="B41" s="368" t="s">
        <v>270</v>
      </c>
      <c r="C41" s="257">
        <v>1428</v>
      </c>
    </row>
    <row r="42" spans="1:3" s="366" customFormat="1" ht="12" customHeight="1">
      <c r="A42" s="12" t="s">
        <v>161</v>
      </c>
      <c r="B42" s="368" t="s">
        <v>538</v>
      </c>
      <c r="C42" s="257"/>
    </row>
    <row r="43" spans="1:3" s="366" customFormat="1" ht="12" customHeight="1">
      <c r="A43" s="12" t="s">
        <v>262</v>
      </c>
      <c r="B43" s="368" t="s">
        <v>272</v>
      </c>
      <c r="C43" s="260"/>
    </row>
    <row r="44" spans="1:3" s="366" customFormat="1" ht="12" customHeight="1">
      <c r="A44" s="14" t="s">
        <v>263</v>
      </c>
      <c r="B44" s="369" t="s">
        <v>425</v>
      </c>
      <c r="C44" s="356"/>
    </row>
    <row r="45" spans="1:3" s="366" customFormat="1" ht="12" customHeight="1" thickBot="1">
      <c r="A45" s="14" t="s">
        <v>424</v>
      </c>
      <c r="B45" s="252" t="s">
        <v>273</v>
      </c>
      <c r="C45" s="356"/>
    </row>
    <row r="46" spans="1:3" s="366" customFormat="1" ht="12" customHeight="1" thickBot="1">
      <c r="A46" s="18" t="s">
        <v>22</v>
      </c>
      <c r="B46" s="19" t="s">
        <v>274</v>
      </c>
      <c r="C46" s="255">
        <f>SUM(C47:C51)</f>
        <v>0</v>
      </c>
    </row>
    <row r="47" spans="1:3" s="366" customFormat="1" ht="12" customHeight="1">
      <c r="A47" s="13" t="s">
        <v>82</v>
      </c>
      <c r="B47" s="367" t="s">
        <v>278</v>
      </c>
      <c r="C47" s="410"/>
    </row>
    <row r="48" spans="1:3" s="366" customFormat="1" ht="12" customHeight="1">
      <c r="A48" s="12" t="s">
        <v>83</v>
      </c>
      <c r="B48" s="368" t="s">
        <v>279</v>
      </c>
      <c r="C48" s="260"/>
    </row>
    <row r="49" spans="1:3" s="366" customFormat="1" ht="12" customHeight="1">
      <c r="A49" s="12" t="s">
        <v>275</v>
      </c>
      <c r="B49" s="368" t="s">
        <v>280</v>
      </c>
      <c r="C49" s="260"/>
    </row>
    <row r="50" spans="1:3" s="366" customFormat="1" ht="12" customHeight="1">
      <c r="A50" s="12" t="s">
        <v>276</v>
      </c>
      <c r="B50" s="368" t="s">
        <v>281</v>
      </c>
      <c r="C50" s="260"/>
    </row>
    <row r="51" spans="1:3" s="366" customFormat="1" ht="12" customHeight="1" thickBot="1">
      <c r="A51" s="14" t="s">
        <v>277</v>
      </c>
      <c r="B51" s="252" t="s">
        <v>282</v>
      </c>
      <c r="C51" s="356"/>
    </row>
    <row r="52" spans="1:3" s="366" customFormat="1" ht="12" customHeight="1" thickBot="1">
      <c r="A52" s="18" t="s">
        <v>162</v>
      </c>
      <c r="B52" s="19" t="s">
        <v>283</v>
      </c>
      <c r="C52" s="255">
        <f>SUM(C53:C55)</f>
        <v>1050</v>
      </c>
    </row>
    <row r="53" spans="1:3" s="366" customFormat="1" ht="12" customHeight="1">
      <c r="A53" s="13" t="s">
        <v>84</v>
      </c>
      <c r="B53" s="367" t="s">
        <v>284</v>
      </c>
      <c r="C53" s="258"/>
    </row>
    <row r="54" spans="1:3" s="366" customFormat="1" ht="12" customHeight="1">
      <c r="A54" s="12" t="s">
        <v>85</v>
      </c>
      <c r="B54" s="368" t="s">
        <v>415</v>
      </c>
      <c r="C54" s="257"/>
    </row>
    <row r="55" spans="1:3" s="366" customFormat="1" ht="12" customHeight="1">
      <c r="A55" s="12" t="s">
        <v>287</v>
      </c>
      <c r="B55" s="368" t="s">
        <v>285</v>
      </c>
      <c r="C55" s="257">
        <v>1050</v>
      </c>
    </row>
    <row r="56" spans="1:3" s="366" customFormat="1" ht="12" customHeight="1" thickBot="1">
      <c r="A56" s="14" t="s">
        <v>288</v>
      </c>
      <c r="B56" s="252" t="s">
        <v>286</v>
      </c>
      <c r="C56" s="259"/>
    </row>
    <row r="57" spans="1:3" s="366" customFormat="1" ht="12" customHeight="1" thickBot="1">
      <c r="A57" s="18" t="s">
        <v>24</v>
      </c>
      <c r="B57" s="250" t="s">
        <v>289</v>
      </c>
      <c r="C57" s="255">
        <f>SUM(C58:C60)</f>
        <v>0</v>
      </c>
    </row>
    <row r="58" spans="1:3" s="366" customFormat="1" ht="12" customHeight="1">
      <c r="A58" s="13" t="s">
        <v>163</v>
      </c>
      <c r="B58" s="367" t="s">
        <v>291</v>
      </c>
      <c r="C58" s="260"/>
    </row>
    <row r="59" spans="1:3" s="366" customFormat="1" ht="12" customHeight="1">
      <c r="A59" s="12" t="s">
        <v>164</v>
      </c>
      <c r="B59" s="368" t="s">
        <v>416</v>
      </c>
      <c r="C59" s="260"/>
    </row>
    <row r="60" spans="1:3" s="366" customFormat="1" ht="12" customHeight="1">
      <c r="A60" s="12" t="s">
        <v>216</v>
      </c>
      <c r="B60" s="368" t="s">
        <v>292</v>
      </c>
      <c r="C60" s="260"/>
    </row>
    <row r="61" spans="1:3" s="366" customFormat="1" ht="12" customHeight="1" thickBot="1">
      <c r="A61" s="14" t="s">
        <v>290</v>
      </c>
      <c r="B61" s="252" t="s">
        <v>293</v>
      </c>
      <c r="C61" s="260"/>
    </row>
    <row r="62" spans="1:3" s="366" customFormat="1" ht="12" customHeight="1" thickBot="1">
      <c r="A62" s="438" t="s">
        <v>465</v>
      </c>
      <c r="B62" s="19" t="s">
        <v>294</v>
      </c>
      <c r="C62" s="261">
        <f>+C5+C12+C19+C26+C34+C46+C52+C57</f>
        <v>1086453</v>
      </c>
    </row>
    <row r="63" spans="1:3" s="366" customFormat="1" ht="12" customHeight="1" thickBot="1">
      <c r="A63" s="412" t="s">
        <v>295</v>
      </c>
      <c r="B63" s="250" t="s">
        <v>296</v>
      </c>
      <c r="C63" s="255">
        <f>SUM(C64:C66)</f>
        <v>0</v>
      </c>
    </row>
    <row r="64" spans="1:3" s="366" customFormat="1" ht="12" customHeight="1">
      <c r="A64" s="13" t="s">
        <v>327</v>
      </c>
      <c r="B64" s="367" t="s">
        <v>297</v>
      </c>
      <c r="C64" s="260"/>
    </row>
    <row r="65" spans="1:3" s="366" customFormat="1" ht="12" customHeight="1">
      <c r="A65" s="12" t="s">
        <v>336</v>
      </c>
      <c r="B65" s="368" t="s">
        <v>298</v>
      </c>
      <c r="C65" s="260"/>
    </row>
    <row r="66" spans="1:3" s="366" customFormat="1" ht="12" customHeight="1" thickBot="1">
      <c r="A66" s="14" t="s">
        <v>337</v>
      </c>
      <c r="B66" s="432" t="s">
        <v>450</v>
      </c>
      <c r="C66" s="260"/>
    </row>
    <row r="67" spans="1:3" s="366" customFormat="1" ht="12" customHeight="1" thickBot="1">
      <c r="A67" s="412" t="s">
        <v>300</v>
      </c>
      <c r="B67" s="250" t="s">
        <v>301</v>
      </c>
      <c r="C67" s="255">
        <f>SUM(C68:C71)</f>
        <v>0</v>
      </c>
    </row>
    <row r="68" spans="1:3" s="366" customFormat="1" ht="12" customHeight="1">
      <c r="A68" s="13" t="s">
        <v>131</v>
      </c>
      <c r="B68" s="367" t="s">
        <v>302</v>
      </c>
      <c r="C68" s="260"/>
    </row>
    <row r="69" spans="1:3" s="366" customFormat="1" ht="12" customHeight="1">
      <c r="A69" s="12" t="s">
        <v>132</v>
      </c>
      <c r="B69" s="368" t="s">
        <v>303</v>
      </c>
      <c r="C69" s="260"/>
    </row>
    <row r="70" spans="1:3" s="366" customFormat="1" ht="12" customHeight="1">
      <c r="A70" s="12" t="s">
        <v>328</v>
      </c>
      <c r="B70" s="368" t="s">
        <v>304</v>
      </c>
      <c r="C70" s="260"/>
    </row>
    <row r="71" spans="1:3" s="366" customFormat="1" ht="12" customHeight="1" thickBot="1">
      <c r="A71" s="14" t="s">
        <v>329</v>
      </c>
      <c r="B71" s="252" t="s">
        <v>305</v>
      </c>
      <c r="C71" s="260"/>
    </row>
    <row r="72" spans="1:3" s="366" customFormat="1" ht="12" customHeight="1" thickBot="1">
      <c r="A72" s="412" t="s">
        <v>306</v>
      </c>
      <c r="B72" s="250" t="s">
        <v>307</v>
      </c>
      <c r="C72" s="255">
        <f>SUM(C73:C74)</f>
        <v>40319</v>
      </c>
    </row>
    <row r="73" spans="1:3" s="366" customFormat="1" ht="12" customHeight="1">
      <c r="A73" s="13" t="s">
        <v>330</v>
      </c>
      <c r="B73" s="367" t="s">
        <v>308</v>
      </c>
      <c r="C73" s="260">
        <v>40319</v>
      </c>
    </row>
    <row r="74" spans="1:3" s="366" customFormat="1" ht="12" customHeight="1" thickBot="1">
      <c r="A74" s="14" t="s">
        <v>331</v>
      </c>
      <c r="B74" s="252" t="s">
        <v>309</v>
      </c>
      <c r="C74" s="260"/>
    </row>
    <row r="75" spans="1:3" s="366" customFormat="1" ht="12" customHeight="1" thickBot="1">
      <c r="A75" s="412" t="s">
        <v>310</v>
      </c>
      <c r="B75" s="250" t="s">
        <v>311</v>
      </c>
      <c r="C75" s="255">
        <f>SUM(C76:C78)</f>
        <v>0</v>
      </c>
    </row>
    <row r="76" spans="1:3" s="366" customFormat="1" ht="12" customHeight="1">
      <c r="A76" s="13" t="s">
        <v>332</v>
      </c>
      <c r="B76" s="367" t="s">
        <v>312</v>
      </c>
      <c r="C76" s="260"/>
    </row>
    <row r="77" spans="1:3" s="366" customFormat="1" ht="12" customHeight="1">
      <c r="A77" s="12" t="s">
        <v>333</v>
      </c>
      <c r="B77" s="368" t="s">
        <v>313</v>
      </c>
      <c r="C77" s="260"/>
    </row>
    <row r="78" spans="1:3" s="366" customFormat="1" ht="12" customHeight="1" thickBot="1">
      <c r="A78" s="14" t="s">
        <v>334</v>
      </c>
      <c r="B78" s="252" t="s">
        <v>314</v>
      </c>
      <c r="C78" s="260"/>
    </row>
    <row r="79" spans="1:3" s="366" customFormat="1" ht="12" customHeight="1" thickBot="1">
      <c r="A79" s="412" t="s">
        <v>315</v>
      </c>
      <c r="B79" s="250" t="s">
        <v>335</v>
      </c>
      <c r="C79" s="255">
        <f>SUM(C80:C83)</f>
        <v>0</v>
      </c>
    </row>
    <row r="80" spans="1:3" s="366" customFormat="1" ht="12" customHeight="1">
      <c r="A80" s="371" t="s">
        <v>316</v>
      </c>
      <c r="B80" s="367" t="s">
        <v>317</v>
      </c>
      <c r="C80" s="260"/>
    </row>
    <row r="81" spans="1:3" s="366" customFormat="1" ht="12" customHeight="1">
      <c r="A81" s="372" t="s">
        <v>318</v>
      </c>
      <c r="B81" s="368" t="s">
        <v>319</v>
      </c>
      <c r="C81" s="260"/>
    </row>
    <row r="82" spans="1:3" s="366" customFormat="1" ht="12" customHeight="1">
      <c r="A82" s="372" t="s">
        <v>320</v>
      </c>
      <c r="B82" s="368" t="s">
        <v>321</v>
      </c>
      <c r="C82" s="260"/>
    </row>
    <row r="83" spans="1:3" s="366" customFormat="1" ht="12" customHeight="1" thickBot="1">
      <c r="A83" s="373" t="s">
        <v>322</v>
      </c>
      <c r="B83" s="252" t="s">
        <v>323</v>
      </c>
      <c r="C83" s="260"/>
    </row>
    <row r="84" spans="1:3" s="366" customFormat="1" ht="12" customHeight="1" thickBot="1">
      <c r="A84" s="412" t="s">
        <v>324</v>
      </c>
      <c r="B84" s="250" t="s">
        <v>464</v>
      </c>
      <c r="C84" s="411"/>
    </row>
    <row r="85" spans="1:3" s="366" customFormat="1" ht="13.5" customHeight="1" thickBot="1">
      <c r="A85" s="412" t="s">
        <v>326</v>
      </c>
      <c r="B85" s="250" t="s">
        <v>325</v>
      </c>
      <c r="C85" s="411"/>
    </row>
    <row r="86" spans="1:3" s="366" customFormat="1" ht="15.75" customHeight="1" thickBot="1">
      <c r="A86" s="412" t="s">
        <v>338</v>
      </c>
      <c r="B86" s="374" t="s">
        <v>467</v>
      </c>
      <c r="C86" s="261">
        <f>+C63+C67+C72+C75+C79+C85+C84</f>
        <v>40319</v>
      </c>
    </row>
    <row r="87" spans="1:3" s="366" customFormat="1" ht="16.5" customHeight="1" thickBot="1">
      <c r="A87" s="413" t="s">
        <v>466</v>
      </c>
      <c r="B87" s="375" t="s">
        <v>468</v>
      </c>
      <c r="C87" s="261">
        <f>+C62+C86</f>
        <v>1126772</v>
      </c>
    </row>
    <row r="88" spans="1:3" s="366" customFormat="1" ht="83.25" customHeight="1">
      <c r="A88" s="3"/>
      <c r="B88" s="4"/>
      <c r="C88" s="262"/>
    </row>
    <row r="89" spans="1:3" ht="16.5" customHeight="1">
      <c r="A89" s="558" t="s">
        <v>45</v>
      </c>
      <c r="B89" s="558"/>
      <c r="C89" s="558"/>
    </row>
    <row r="90" spans="1:3" s="376" customFormat="1" ht="16.5" customHeight="1" thickBot="1">
      <c r="A90" s="559" t="s">
        <v>135</v>
      </c>
      <c r="B90" s="559"/>
      <c r="C90" s="105" t="s">
        <v>215</v>
      </c>
    </row>
    <row r="91" spans="1:3" ht="38.1" customHeight="1" thickBot="1">
      <c r="A91" s="21" t="s">
        <v>69</v>
      </c>
      <c r="B91" s="22" t="s">
        <v>46</v>
      </c>
      <c r="C91" s="33" t="str">
        <f>+C3</f>
        <v>2017. évi előirányzat</v>
      </c>
    </row>
    <row r="92" spans="1:3" s="365" customFormat="1" ht="12" customHeight="1" thickBot="1">
      <c r="A92" s="28"/>
      <c r="B92" s="29" t="s">
        <v>482</v>
      </c>
      <c r="C92" s="30" t="s">
        <v>483</v>
      </c>
    </row>
    <row r="93" spans="1:3" ht="12" customHeight="1" thickBot="1">
      <c r="A93" s="20" t="s">
        <v>17</v>
      </c>
      <c r="B93" s="25" t="s">
        <v>426</v>
      </c>
      <c r="C93" s="254">
        <f>C94+C95+C96+C97+C98+C111</f>
        <v>548423</v>
      </c>
    </row>
    <row r="94" spans="1:3" ht="12" customHeight="1">
      <c r="A94" s="15" t="s">
        <v>86</v>
      </c>
      <c r="B94" s="8" t="s">
        <v>47</v>
      </c>
      <c r="C94" s="256">
        <v>231881</v>
      </c>
    </row>
    <row r="95" spans="1:3" ht="12" customHeight="1">
      <c r="A95" s="12" t="s">
        <v>87</v>
      </c>
      <c r="B95" s="6" t="s">
        <v>165</v>
      </c>
      <c r="C95" s="257">
        <v>38124</v>
      </c>
    </row>
    <row r="96" spans="1:3" ht="12" customHeight="1">
      <c r="A96" s="12" t="s">
        <v>88</v>
      </c>
      <c r="B96" s="6" t="s">
        <v>122</v>
      </c>
      <c r="C96" s="259">
        <v>208892</v>
      </c>
    </row>
    <row r="97" spans="1:3" ht="12" customHeight="1">
      <c r="A97" s="12" t="s">
        <v>89</v>
      </c>
      <c r="B97" s="9" t="s">
        <v>166</v>
      </c>
      <c r="C97" s="259">
        <v>9000</v>
      </c>
    </row>
    <row r="98" spans="1:3" ht="12" customHeight="1">
      <c r="A98" s="12" t="s">
        <v>97</v>
      </c>
      <c r="B98" s="17" t="s">
        <v>167</v>
      </c>
      <c r="C98" s="259">
        <v>31135</v>
      </c>
    </row>
    <row r="99" spans="1:3" ht="12" customHeight="1">
      <c r="A99" s="12" t="s">
        <v>90</v>
      </c>
      <c r="B99" s="6" t="s">
        <v>431</v>
      </c>
      <c r="C99" s="259"/>
    </row>
    <row r="100" spans="1:3" ht="12" customHeight="1">
      <c r="A100" s="12" t="s">
        <v>91</v>
      </c>
      <c r="B100" s="109" t="s">
        <v>430</v>
      </c>
      <c r="C100" s="259"/>
    </row>
    <row r="101" spans="1:3" ht="12" customHeight="1">
      <c r="A101" s="12" t="s">
        <v>98</v>
      </c>
      <c r="B101" s="109" t="s">
        <v>429</v>
      </c>
      <c r="C101" s="259"/>
    </row>
    <row r="102" spans="1:3" ht="12" customHeight="1">
      <c r="A102" s="12" t="s">
        <v>99</v>
      </c>
      <c r="B102" s="107" t="s">
        <v>341</v>
      </c>
      <c r="C102" s="259"/>
    </row>
    <row r="103" spans="1:3" ht="12" customHeight="1">
      <c r="A103" s="12" t="s">
        <v>100</v>
      </c>
      <c r="B103" s="108" t="s">
        <v>342</v>
      </c>
      <c r="C103" s="259"/>
    </row>
    <row r="104" spans="1:3" ht="12" customHeight="1">
      <c r="A104" s="12" t="s">
        <v>101</v>
      </c>
      <c r="B104" s="108" t="s">
        <v>343</v>
      </c>
      <c r="C104" s="259"/>
    </row>
    <row r="105" spans="1:3" ht="12" customHeight="1">
      <c r="A105" s="12" t="s">
        <v>103</v>
      </c>
      <c r="B105" s="107" t="s">
        <v>344</v>
      </c>
      <c r="C105" s="259"/>
    </row>
    <row r="106" spans="1:3" ht="12" customHeight="1">
      <c r="A106" s="12" t="s">
        <v>168</v>
      </c>
      <c r="B106" s="107" t="s">
        <v>345</v>
      </c>
      <c r="C106" s="259"/>
    </row>
    <row r="107" spans="1:3" ht="12" customHeight="1">
      <c r="A107" s="12" t="s">
        <v>339</v>
      </c>
      <c r="B107" s="108" t="s">
        <v>346</v>
      </c>
      <c r="C107" s="259"/>
    </row>
    <row r="108" spans="1:3" ht="12" customHeight="1">
      <c r="A108" s="11" t="s">
        <v>340</v>
      </c>
      <c r="B108" s="109" t="s">
        <v>347</v>
      </c>
      <c r="C108" s="259"/>
    </row>
    <row r="109" spans="1:3" ht="12" customHeight="1">
      <c r="A109" s="12" t="s">
        <v>427</v>
      </c>
      <c r="B109" s="109" t="s">
        <v>348</v>
      </c>
      <c r="C109" s="259"/>
    </row>
    <row r="110" spans="1:3" ht="12" customHeight="1">
      <c r="A110" s="14" t="s">
        <v>428</v>
      </c>
      <c r="B110" s="109" t="s">
        <v>349</v>
      </c>
      <c r="C110" s="259"/>
    </row>
    <row r="111" spans="1:3" ht="12" customHeight="1">
      <c r="A111" s="12" t="s">
        <v>432</v>
      </c>
      <c r="B111" s="9" t="s">
        <v>48</v>
      </c>
      <c r="C111" s="257">
        <v>29391</v>
      </c>
    </row>
    <row r="112" spans="1:3" ht="12" customHeight="1">
      <c r="A112" s="12" t="s">
        <v>433</v>
      </c>
      <c r="B112" s="6" t="s">
        <v>435</v>
      </c>
      <c r="C112" s="257">
        <v>2000</v>
      </c>
    </row>
    <row r="113" spans="1:3" ht="12" customHeight="1" thickBot="1">
      <c r="A113" s="16" t="s">
        <v>434</v>
      </c>
      <c r="B113" s="436" t="s">
        <v>436</v>
      </c>
      <c r="C113" s="263">
        <v>27391</v>
      </c>
    </row>
    <row r="114" spans="1:3" ht="12" customHeight="1" thickBot="1">
      <c r="A114" s="433" t="s">
        <v>18</v>
      </c>
      <c r="B114" s="434" t="s">
        <v>350</v>
      </c>
      <c r="C114" s="435">
        <f>+C115+C117+C119</f>
        <v>567786</v>
      </c>
    </row>
    <row r="115" spans="1:3" ht="12" customHeight="1">
      <c r="A115" s="13" t="s">
        <v>92</v>
      </c>
      <c r="B115" s="6" t="s">
        <v>214</v>
      </c>
      <c r="C115" s="258">
        <v>542057</v>
      </c>
    </row>
    <row r="116" spans="1:3" ht="12" customHeight="1">
      <c r="A116" s="13" t="s">
        <v>93</v>
      </c>
      <c r="B116" s="10" t="s">
        <v>354</v>
      </c>
      <c r="C116" s="258">
        <v>511029</v>
      </c>
    </row>
    <row r="117" spans="1:3" ht="12" customHeight="1">
      <c r="A117" s="13" t="s">
        <v>94</v>
      </c>
      <c r="B117" s="10" t="s">
        <v>169</v>
      </c>
      <c r="C117" s="257">
        <v>25729</v>
      </c>
    </row>
    <row r="118" spans="1:3" ht="12" customHeight="1">
      <c r="A118" s="13" t="s">
        <v>95</v>
      </c>
      <c r="B118" s="10" t="s">
        <v>355</v>
      </c>
      <c r="C118" s="240">
        <v>25729</v>
      </c>
    </row>
    <row r="119" spans="1:3" ht="12" customHeight="1">
      <c r="A119" s="13" t="s">
        <v>96</v>
      </c>
      <c r="B119" s="252" t="s">
        <v>217</v>
      </c>
      <c r="C119" s="240"/>
    </row>
    <row r="120" spans="1:3" ht="12" customHeight="1">
      <c r="A120" s="13" t="s">
        <v>102</v>
      </c>
      <c r="B120" s="251" t="s">
        <v>417</v>
      </c>
      <c r="C120" s="240"/>
    </row>
    <row r="121" spans="1:3" ht="12" customHeight="1">
      <c r="A121" s="13" t="s">
        <v>104</v>
      </c>
      <c r="B121" s="363" t="s">
        <v>360</v>
      </c>
      <c r="C121" s="240"/>
    </row>
    <row r="122" spans="1:3">
      <c r="A122" s="13" t="s">
        <v>170</v>
      </c>
      <c r="B122" s="108" t="s">
        <v>343</v>
      </c>
      <c r="C122" s="240"/>
    </row>
    <row r="123" spans="1:3" ht="12" customHeight="1">
      <c r="A123" s="13" t="s">
        <v>171</v>
      </c>
      <c r="B123" s="108" t="s">
        <v>359</v>
      </c>
      <c r="C123" s="240"/>
    </row>
    <row r="124" spans="1:3" ht="12" customHeight="1">
      <c r="A124" s="13" t="s">
        <v>172</v>
      </c>
      <c r="B124" s="108" t="s">
        <v>358</v>
      </c>
      <c r="C124" s="240"/>
    </row>
    <row r="125" spans="1:3" ht="12" customHeight="1">
      <c r="A125" s="13" t="s">
        <v>351</v>
      </c>
      <c r="B125" s="108" t="s">
        <v>346</v>
      </c>
      <c r="C125" s="240"/>
    </row>
    <row r="126" spans="1:3" ht="12" customHeight="1">
      <c r="A126" s="13" t="s">
        <v>352</v>
      </c>
      <c r="B126" s="108" t="s">
        <v>357</v>
      </c>
      <c r="C126" s="240"/>
    </row>
    <row r="127" spans="1:3" ht="16.5" thickBot="1">
      <c r="A127" s="11" t="s">
        <v>353</v>
      </c>
      <c r="B127" s="108" t="s">
        <v>356</v>
      </c>
      <c r="C127" s="241"/>
    </row>
    <row r="128" spans="1:3" ht="12" customHeight="1" thickBot="1">
      <c r="A128" s="18" t="s">
        <v>19</v>
      </c>
      <c r="B128" s="90" t="s">
        <v>437</v>
      </c>
      <c r="C128" s="255">
        <f>+C93+C114</f>
        <v>1116209</v>
      </c>
    </row>
    <row r="129" spans="1:3" ht="12" customHeight="1" thickBot="1">
      <c r="A129" s="18" t="s">
        <v>20</v>
      </c>
      <c r="B129" s="90" t="s">
        <v>438</v>
      </c>
      <c r="C129" s="255">
        <f>+C130+C131+C132</f>
        <v>2089</v>
      </c>
    </row>
    <row r="130" spans="1:3" ht="12" customHeight="1">
      <c r="A130" s="13" t="s">
        <v>255</v>
      </c>
      <c r="B130" s="10" t="s">
        <v>445</v>
      </c>
      <c r="C130" s="240">
        <v>2089</v>
      </c>
    </row>
    <row r="131" spans="1:3" ht="12" customHeight="1">
      <c r="A131" s="13" t="s">
        <v>256</v>
      </c>
      <c r="B131" s="10" t="s">
        <v>446</v>
      </c>
      <c r="C131" s="240"/>
    </row>
    <row r="132" spans="1:3" ht="12" customHeight="1" thickBot="1">
      <c r="A132" s="11" t="s">
        <v>257</v>
      </c>
      <c r="B132" s="10" t="s">
        <v>447</v>
      </c>
      <c r="C132" s="240"/>
    </row>
    <row r="133" spans="1:3" ht="12" customHeight="1" thickBot="1">
      <c r="A133" s="18" t="s">
        <v>21</v>
      </c>
      <c r="B133" s="90" t="s">
        <v>439</v>
      </c>
      <c r="C133" s="255">
        <f>SUM(C134:C139)</f>
        <v>0</v>
      </c>
    </row>
    <row r="134" spans="1:3" ht="12" customHeight="1">
      <c r="A134" s="13" t="s">
        <v>79</v>
      </c>
      <c r="B134" s="7" t="s">
        <v>448</v>
      </c>
      <c r="C134" s="240"/>
    </row>
    <row r="135" spans="1:3" ht="12" customHeight="1">
      <c r="A135" s="13" t="s">
        <v>80</v>
      </c>
      <c r="B135" s="7" t="s">
        <v>440</v>
      </c>
      <c r="C135" s="240"/>
    </row>
    <row r="136" spans="1:3" ht="12" customHeight="1">
      <c r="A136" s="13" t="s">
        <v>81</v>
      </c>
      <c r="B136" s="7" t="s">
        <v>441</v>
      </c>
      <c r="C136" s="240"/>
    </row>
    <row r="137" spans="1:3" ht="12" customHeight="1">
      <c r="A137" s="13" t="s">
        <v>157</v>
      </c>
      <c r="B137" s="7" t="s">
        <v>442</v>
      </c>
      <c r="C137" s="240"/>
    </row>
    <row r="138" spans="1:3" ht="12" customHeight="1">
      <c r="A138" s="13" t="s">
        <v>158</v>
      </c>
      <c r="B138" s="7" t="s">
        <v>443</v>
      </c>
      <c r="C138" s="240"/>
    </row>
    <row r="139" spans="1:3" ht="12" customHeight="1" thickBot="1">
      <c r="A139" s="11" t="s">
        <v>159</v>
      </c>
      <c r="B139" s="7" t="s">
        <v>444</v>
      </c>
      <c r="C139" s="240"/>
    </row>
    <row r="140" spans="1:3" ht="12" customHeight="1" thickBot="1">
      <c r="A140" s="18" t="s">
        <v>22</v>
      </c>
      <c r="B140" s="90" t="s">
        <v>452</v>
      </c>
      <c r="C140" s="261">
        <f>+C141+C142+C143+C144</f>
        <v>8474</v>
      </c>
    </row>
    <row r="141" spans="1:3" ht="12" customHeight="1">
      <c r="A141" s="13" t="s">
        <v>82</v>
      </c>
      <c r="B141" s="7" t="s">
        <v>361</v>
      </c>
      <c r="C141" s="240"/>
    </row>
    <row r="142" spans="1:3" ht="12" customHeight="1">
      <c r="A142" s="13" t="s">
        <v>83</v>
      </c>
      <c r="B142" s="7" t="s">
        <v>362</v>
      </c>
      <c r="C142" s="240">
        <v>7583</v>
      </c>
    </row>
    <row r="143" spans="1:3" ht="12" customHeight="1">
      <c r="A143" s="13" t="s">
        <v>275</v>
      </c>
      <c r="B143" s="7" t="s">
        <v>453</v>
      </c>
      <c r="C143" s="240"/>
    </row>
    <row r="144" spans="1:3" ht="12" customHeight="1" thickBot="1">
      <c r="A144" s="11" t="s">
        <v>276</v>
      </c>
      <c r="B144" s="5" t="s">
        <v>381</v>
      </c>
      <c r="C144" s="240">
        <v>891</v>
      </c>
    </row>
    <row r="145" spans="1:9" ht="12" customHeight="1" thickBot="1">
      <c r="A145" s="18" t="s">
        <v>23</v>
      </c>
      <c r="B145" s="90" t="s">
        <v>454</v>
      </c>
      <c r="C145" s="264">
        <f>SUM(C146:C150)</f>
        <v>0</v>
      </c>
    </row>
    <row r="146" spans="1:9" ht="12" customHeight="1">
      <c r="A146" s="13" t="s">
        <v>84</v>
      </c>
      <c r="B146" s="7" t="s">
        <v>449</v>
      </c>
      <c r="C146" s="240"/>
    </row>
    <row r="147" spans="1:9" ht="12" customHeight="1">
      <c r="A147" s="13" t="s">
        <v>85</v>
      </c>
      <c r="B147" s="7" t="s">
        <v>456</v>
      </c>
      <c r="C147" s="240"/>
    </row>
    <row r="148" spans="1:9" ht="12" customHeight="1">
      <c r="A148" s="13" t="s">
        <v>287</v>
      </c>
      <c r="B148" s="7" t="s">
        <v>451</v>
      </c>
      <c r="C148" s="240"/>
    </row>
    <row r="149" spans="1:9" ht="12" customHeight="1">
      <c r="A149" s="13" t="s">
        <v>288</v>
      </c>
      <c r="B149" s="7" t="s">
        <v>457</v>
      </c>
      <c r="C149" s="240"/>
    </row>
    <row r="150" spans="1:9" ht="12" customHeight="1" thickBot="1">
      <c r="A150" s="13" t="s">
        <v>455</v>
      </c>
      <c r="B150" s="7" t="s">
        <v>458</v>
      </c>
      <c r="C150" s="240"/>
    </row>
    <row r="151" spans="1:9" ht="12" customHeight="1" thickBot="1">
      <c r="A151" s="18" t="s">
        <v>24</v>
      </c>
      <c r="B151" s="90" t="s">
        <v>459</v>
      </c>
      <c r="C151" s="437"/>
    </row>
    <row r="152" spans="1:9" ht="12" customHeight="1" thickBot="1">
      <c r="A152" s="18" t="s">
        <v>25</v>
      </c>
      <c r="B152" s="90" t="s">
        <v>460</v>
      </c>
      <c r="C152" s="437"/>
    </row>
    <row r="153" spans="1:9" ht="15" customHeight="1" thickBot="1">
      <c r="A153" s="18" t="s">
        <v>26</v>
      </c>
      <c r="B153" s="90" t="s">
        <v>462</v>
      </c>
      <c r="C153" s="377">
        <f>+C129+C133+C140+C145+C151+C152</f>
        <v>10563</v>
      </c>
      <c r="F153" s="378"/>
      <c r="G153" s="379"/>
      <c r="H153" s="379"/>
      <c r="I153" s="379"/>
    </row>
    <row r="154" spans="1:9" s="366" customFormat="1" ht="12.95" customHeight="1" thickBot="1">
      <c r="A154" s="253" t="s">
        <v>27</v>
      </c>
      <c r="B154" s="341" t="s">
        <v>461</v>
      </c>
      <c r="C154" s="377">
        <f>+C128+C153</f>
        <v>1126772</v>
      </c>
    </row>
    <row r="155" spans="1:9" ht="7.5" customHeight="1"/>
    <row r="156" spans="1:9">
      <c r="A156" s="560" t="s">
        <v>363</v>
      </c>
      <c r="B156" s="560"/>
      <c r="C156" s="560"/>
    </row>
    <row r="157" spans="1:9" ht="15" customHeight="1" thickBot="1">
      <c r="A157" s="557" t="s">
        <v>136</v>
      </c>
      <c r="B157" s="557"/>
      <c r="C157" s="265" t="s">
        <v>215</v>
      </c>
    </row>
    <row r="158" spans="1:9" ht="13.5" customHeight="1" thickBot="1">
      <c r="A158" s="18">
        <v>1</v>
      </c>
      <c r="B158" s="24" t="s">
        <v>463</v>
      </c>
      <c r="C158" s="255">
        <f>+C62-C128</f>
        <v>-29756</v>
      </c>
      <c r="D158" s="380"/>
    </row>
    <row r="159" spans="1:9" ht="27.75" customHeight="1" thickBot="1">
      <c r="A159" s="18" t="s">
        <v>18</v>
      </c>
      <c r="B159" s="24" t="s">
        <v>469</v>
      </c>
      <c r="C159" s="255">
        <f>+C86-C153</f>
        <v>29756</v>
      </c>
    </row>
  </sheetData>
  <mergeCells count="6">
    <mergeCell ref="A157:B157"/>
    <mergeCell ref="A89:C89"/>
    <mergeCell ref="A1:C1"/>
    <mergeCell ref="A2:B2"/>
    <mergeCell ref="A90:B90"/>
    <mergeCell ref="A156:C15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BUJ KÖZSÉG Önkormányzat
2017. ÉVI KÖLTSÉGVETÉSÉNEK ÖSSZEVONT MÉRLEGE&amp;10
&amp;R&amp;"Times New Roman CE,Félkövér dőlt"&amp;11 1.1. melléklet az 1/2017. (II.16.)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B5" sqref="B5"/>
    </sheetView>
  </sheetViews>
  <sheetFormatPr defaultRowHeight="12.75"/>
  <cols>
    <col min="1" max="1" width="13.83203125" style="218" customWidth="1"/>
    <col min="2" max="2" width="79.1640625" style="219" customWidth="1"/>
    <col min="3" max="3" width="25" style="219" customWidth="1"/>
    <col min="4" max="16384" width="9.33203125" style="219"/>
  </cols>
  <sheetData>
    <row r="1" spans="1:3" s="198" customFormat="1" ht="21" customHeight="1" thickBot="1">
      <c r="A1" s="197"/>
      <c r="B1" s="199"/>
      <c r="C1" s="404" t="s">
        <v>622</v>
      </c>
    </row>
    <row r="2" spans="1:3" s="405" customFormat="1" ht="36">
      <c r="A2" s="357" t="s">
        <v>186</v>
      </c>
      <c r="B2" s="316" t="s">
        <v>567</v>
      </c>
      <c r="C2" s="330" t="s">
        <v>58</v>
      </c>
    </row>
    <row r="3" spans="1:3" s="405" customFormat="1" ht="24.75" thickBot="1">
      <c r="A3" s="398" t="s">
        <v>185</v>
      </c>
      <c r="B3" s="317" t="s">
        <v>408</v>
      </c>
      <c r="C3" s="331" t="s">
        <v>52</v>
      </c>
    </row>
    <row r="4" spans="1:3" s="406" customFormat="1" ht="15.95" customHeight="1" thickBot="1">
      <c r="A4" s="201"/>
      <c r="B4" s="201"/>
      <c r="C4" s="202" t="s">
        <v>53</v>
      </c>
    </row>
    <row r="5" spans="1:3" ht="13.5" thickBot="1">
      <c r="A5" s="358" t="s">
        <v>187</v>
      </c>
      <c r="B5" s="203" t="s">
        <v>542</v>
      </c>
      <c r="C5" s="204" t="s">
        <v>54</v>
      </c>
    </row>
    <row r="6" spans="1:3" s="407" customFormat="1" ht="12.95" customHeight="1" thickBot="1">
      <c r="A6" s="167"/>
      <c r="B6" s="168" t="s">
        <v>482</v>
      </c>
      <c r="C6" s="169" t="s">
        <v>483</v>
      </c>
    </row>
    <row r="7" spans="1:3" s="407" customFormat="1" ht="15.95" customHeight="1" thickBot="1">
      <c r="A7" s="205"/>
      <c r="B7" s="206" t="s">
        <v>55</v>
      </c>
      <c r="C7" s="207"/>
    </row>
    <row r="8" spans="1:3" s="332" customFormat="1" ht="12" customHeight="1" thickBot="1">
      <c r="A8" s="167" t="s">
        <v>17</v>
      </c>
      <c r="B8" s="208" t="s">
        <v>509</v>
      </c>
      <c r="C8" s="275">
        <f>SUM(C9:C19)</f>
        <v>0</v>
      </c>
    </row>
    <row r="9" spans="1:3" s="332" customFormat="1" ht="12" customHeight="1">
      <c r="A9" s="399" t="s">
        <v>86</v>
      </c>
      <c r="B9" s="8" t="s">
        <v>264</v>
      </c>
      <c r="C9" s="321"/>
    </row>
    <row r="10" spans="1:3" s="332" customFormat="1" ht="12" customHeight="1">
      <c r="A10" s="400" t="s">
        <v>87</v>
      </c>
      <c r="B10" s="6" t="s">
        <v>265</v>
      </c>
      <c r="C10" s="273"/>
    </row>
    <row r="11" spans="1:3" s="332" customFormat="1" ht="12" customHeight="1">
      <c r="A11" s="400" t="s">
        <v>88</v>
      </c>
      <c r="B11" s="6" t="s">
        <v>266</v>
      </c>
      <c r="C11" s="273"/>
    </row>
    <row r="12" spans="1:3" s="332" customFormat="1" ht="12" customHeight="1">
      <c r="A12" s="400" t="s">
        <v>89</v>
      </c>
      <c r="B12" s="6" t="s">
        <v>267</v>
      </c>
      <c r="C12" s="273"/>
    </row>
    <row r="13" spans="1:3" s="332" customFormat="1" ht="12" customHeight="1">
      <c r="A13" s="400" t="s">
        <v>130</v>
      </c>
      <c r="B13" s="6" t="s">
        <v>268</v>
      </c>
      <c r="C13" s="273"/>
    </row>
    <row r="14" spans="1:3" s="332" customFormat="1" ht="12" customHeight="1">
      <c r="A14" s="400" t="s">
        <v>90</v>
      </c>
      <c r="B14" s="6" t="s">
        <v>390</v>
      </c>
      <c r="C14" s="273"/>
    </row>
    <row r="15" spans="1:3" s="332" customFormat="1" ht="12" customHeight="1">
      <c r="A15" s="400" t="s">
        <v>91</v>
      </c>
      <c r="B15" s="5" t="s">
        <v>391</v>
      </c>
      <c r="C15" s="273"/>
    </row>
    <row r="16" spans="1:3" s="332" customFormat="1" ht="12" customHeight="1">
      <c r="A16" s="400" t="s">
        <v>98</v>
      </c>
      <c r="B16" s="6" t="s">
        <v>271</v>
      </c>
      <c r="C16" s="322"/>
    </row>
    <row r="17" spans="1:3" s="408" customFormat="1" ht="12" customHeight="1">
      <c r="A17" s="400" t="s">
        <v>99</v>
      </c>
      <c r="B17" s="6" t="s">
        <v>272</v>
      </c>
      <c r="C17" s="273"/>
    </row>
    <row r="18" spans="1:3" s="408" customFormat="1" ht="12" customHeight="1">
      <c r="A18" s="400" t="s">
        <v>100</v>
      </c>
      <c r="B18" s="6" t="s">
        <v>425</v>
      </c>
      <c r="C18" s="274"/>
    </row>
    <row r="19" spans="1:3" s="408" customFormat="1" ht="12" customHeight="1" thickBot="1">
      <c r="A19" s="400" t="s">
        <v>101</v>
      </c>
      <c r="B19" s="5" t="s">
        <v>273</v>
      </c>
      <c r="C19" s="274"/>
    </row>
    <row r="20" spans="1:3" s="332" customFormat="1" ht="12" customHeight="1" thickBot="1">
      <c r="A20" s="167" t="s">
        <v>18</v>
      </c>
      <c r="B20" s="208" t="s">
        <v>392</v>
      </c>
      <c r="C20" s="275">
        <f>SUM(C21:C23)</f>
        <v>0</v>
      </c>
    </row>
    <row r="21" spans="1:3" s="408" customFormat="1" ht="12" customHeight="1">
      <c r="A21" s="400" t="s">
        <v>92</v>
      </c>
      <c r="B21" s="7" t="s">
        <v>245</v>
      </c>
      <c r="C21" s="273"/>
    </row>
    <row r="22" spans="1:3" s="408" customFormat="1" ht="12" customHeight="1">
      <c r="A22" s="400" t="s">
        <v>93</v>
      </c>
      <c r="B22" s="6" t="s">
        <v>393</v>
      </c>
      <c r="C22" s="273"/>
    </row>
    <row r="23" spans="1:3" s="408" customFormat="1" ht="12" customHeight="1">
      <c r="A23" s="400" t="s">
        <v>94</v>
      </c>
      <c r="B23" s="6" t="s">
        <v>394</v>
      </c>
      <c r="C23" s="273"/>
    </row>
    <row r="24" spans="1:3" s="408" customFormat="1" ht="12" customHeight="1" thickBot="1">
      <c r="A24" s="400" t="s">
        <v>95</v>
      </c>
      <c r="B24" s="6" t="s">
        <v>510</v>
      </c>
      <c r="C24" s="273"/>
    </row>
    <row r="25" spans="1:3" s="408" customFormat="1" ht="12" customHeight="1" thickBot="1">
      <c r="A25" s="175" t="s">
        <v>19</v>
      </c>
      <c r="B25" s="90" t="s">
        <v>156</v>
      </c>
      <c r="C25" s="302"/>
    </row>
    <row r="26" spans="1:3" s="408" customFormat="1" ht="12" customHeight="1" thickBot="1">
      <c r="A26" s="175" t="s">
        <v>20</v>
      </c>
      <c r="B26" s="90" t="s">
        <v>511</v>
      </c>
      <c r="C26" s="275">
        <f>+C27+C28+C29</f>
        <v>0</v>
      </c>
    </row>
    <row r="27" spans="1:3" s="408" customFormat="1" ht="12" customHeight="1">
      <c r="A27" s="401" t="s">
        <v>255</v>
      </c>
      <c r="B27" s="402" t="s">
        <v>250</v>
      </c>
      <c r="C27" s="63"/>
    </row>
    <row r="28" spans="1:3" s="408" customFormat="1" ht="12" customHeight="1">
      <c r="A28" s="401" t="s">
        <v>256</v>
      </c>
      <c r="B28" s="402" t="s">
        <v>393</v>
      </c>
      <c r="C28" s="273"/>
    </row>
    <row r="29" spans="1:3" s="408" customFormat="1" ht="12" customHeight="1">
      <c r="A29" s="401" t="s">
        <v>257</v>
      </c>
      <c r="B29" s="403" t="s">
        <v>396</v>
      </c>
      <c r="C29" s="273"/>
    </row>
    <row r="30" spans="1:3" s="408" customFormat="1" ht="12" customHeight="1" thickBot="1">
      <c r="A30" s="400" t="s">
        <v>258</v>
      </c>
      <c r="B30" s="106" t="s">
        <v>512</v>
      </c>
      <c r="C30" s="70"/>
    </row>
    <row r="31" spans="1:3" s="408" customFormat="1" ht="12" customHeight="1" thickBot="1">
      <c r="A31" s="175" t="s">
        <v>21</v>
      </c>
      <c r="B31" s="90" t="s">
        <v>397</v>
      </c>
      <c r="C31" s="275">
        <f>+C32+C33+C34</f>
        <v>0</v>
      </c>
    </row>
    <row r="32" spans="1:3" s="408" customFormat="1" ht="12" customHeight="1">
      <c r="A32" s="401" t="s">
        <v>79</v>
      </c>
      <c r="B32" s="402" t="s">
        <v>278</v>
      </c>
      <c r="C32" s="63"/>
    </row>
    <row r="33" spans="1:3" s="408" customFormat="1" ht="12" customHeight="1">
      <c r="A33" s="401" t="s">
        <v>80</v>
      </c>
      <c r="B33" s="403" t="s">
        <v>279</v>
      </c>
      <c r="C33" s="276"/>
    </row>
    <row r="34" spans="1:3" s="408" customFormat="1" ht="12" customHeight="1" thickBot="1">
      <c r="A34" s="400" t="s">
        <v>81</v>
      </c>
      <c r="B34" s="106" t="s">
        <v>280</v>
      </c>
      <c r="C34" s="70"/>
    </row>
    <row r="35" spans="1:3" s="332" customFormat="1" ht="12" customHeight="1" thickBot="1">
      <c r="A35" s="175" t="s">
        <v>22</v>
      </c>
      <c r="B35" s="90" t="s">
        <v>366</v>
      </c>
      <c r="C35" s="302"/>
    </row>
    <row r="36" spans="1:3" s="332" customFormat="1" ht="12" customHeight="1" thickBot="1">
      <c r="A36" s="175" t="s">
        <v>23</v>
      </c>
      <c r="B36" s="90" t="s">
        <v>398</v>
      </c>
      <c r="C36" s="323"/>
    </row>
    <row r="37" spans="1:3" s="332" customFormat="1" ht="12" customHeight="1" thickBot="1">
      <c r="A37" s="167" t="s">
        <v>24</v>
      </c>
      <c r="B37" s="90" t="s">
        <v>399</v>
      </c>
      <c r="C37" s="324">
        <f>+C8+C20+C25+C26+C31+C35+C36</f>
        <v>0</v>
      </c>
    </row>
    <row r="38" spans="1:3" s="332" customFormat="1" ht="12" customHeight="1" thickBot="1">
      <c r="A38" s="209" t="s">
        <v>25</v>
      </c>
      <c r="B38" s="90" t="s">
        <v>400</v>
      </c>
      <c r="C38" s="324">
        <f>+C39+C40+C41</f>
        <v>43367</v>
      </c>
    </row>
    <row r="39" spans="1:3" s="332" customFormat="1" ht="12" customHeight="1">
      <c r="A39" s="401" t="s">
        <v>401</v>
      </c>
      <c r="B39" s="402" t="s">
        <v>224</v>
      </c>
      <c r="C39" s="63">
        <v>1705</v>
      </c>
    </row>
    <row r="40" spans="1:3" s="332" customFormat="1" ht="12" customHeight="1">
      <c r="A40" s="401" t="s">
        <v>402</v>
      </c>
      <c r="B40" s="403" t="s">
        <v>2</v>
      </c>
      <c r="C40" s="276"/>
    </row>
    <row r="41" spans="1:3" s="408" customFormat="1" ht="12" customHeight="1" thickBot="1">
      <c r="A41" s="400" t="s">
        <v>403</v>
      </c>
      <c r="B41" s="106" t="s">
        <v>404</v>
      </c>
      <c r="C41" s="70">
        <v>41662</v>
      </c>
    </row>
    <row r="42" spans="1:3" s="408" customFormat="1" ht="15" customHeight="1" thickBot="1">
      <c r="A42" s="209" t="s">
        <v>26</v>
      </c>
      <c r="B42" s="210" t="s">
        <v>405</v>
      </c>
      <c r="C42" s="327">
        <f>+C37+C38</f>
        <v>43367</v>
      </c>
    </row>
    <row r="43" spans="1:3" s="408" customFormat="1" ht="15" customHeight="1">
      <c r="A43" s="211"/>
      <c r="B43" s="212"/>
      <c r="C43" s="325"/>
    </row>
    <row r="44" spans="1:3" ht="13.5" thickBot="1">
      <c r="A44" s="213"/>
      <c r="B44" s="214"/>
      <c r="C44" s="326"/>
    </row>
    <row r="45" spans="1:3" s="407" customFormat="1" ht="16.5" customHeight="1" thickBot="1">
      <c r="A45" s="215"/>
      <c r="B45" s="216" t="s">
        <v>56</v>
      </c>
      <c r="C45" s="327"/>
    </row>
    <row r="46" spans="1:3" s="409" customFormat="1" ht="12" customHeight="1" thickBot="1">
      <c r="A46" s="175" t="s">
        <v>17</v>
      </c>
      <c r="B46" s="90" t="s">
        <v>406</v>
      </c>
      <c r="C46" s="275">
        <f>SUM(C47:C51)</f>
        <v>42923</v>
      </c>
    </row>
    <row r="47" spans="1:3" ht="12" customHeight="1">
      <c r="A47" s="400" t="s">
        <v>86</v>
      </c>
      <c r="B47" s="7" t="s">
        <v>47</v>
      </c>
      <c r="C47" s="63">
        <v>25824</v>
      </c>
    </row>
    <row r="48" spans="1:3" ht="12" customHeight="1">
      <c r="A48" s="400" t="s">
        <v>87</v>
      </c>
      <c r="B48" s="6" t="s">
        <v>165</v>
      </c>
      <c r="C48" s="66">
        <v>7181</v>
      </c>
    </row>
    <row r="49" spans="1:3" ht="12" customHeight="1">
      <c r="A49" s="400" t="s">
        <v>88</v>
      </c>
      <c r="B49" s="6" t="s">
        <v>122</v>
      </c>
      <c r="C49" s="66">
        <v>6520</v>
      </c>
    </row>
    <row r="50" spans="1:3" ht="12" customHeight="1">
      <c r="A50" s="400" t="s">
        <v>89</v>
      </c>
      <c r="B50" s="6" t="s">
        <v>166</v>
      </c>
      <c r="C50" s="66">
        <v>3398</v>
      </c>
    </row>
    <row r="51" spans="1:3" ht="12" customHeight="1" thickBot="1">
      <c r="A51" s="400" t="s">
        <v>130</v>
      </c>
      <c r="B51" s="6" t="s">
        <v>167</v>
      </c>
      <c r="C51" s="66"/>
    </row>
    <row r="52" spans="1:3" ht="12" customHeight="1" thickBot="1">
      <c r="A52" s="175" t="s">
        <v>18</v>
      </c>
      <c r="B52" s="90" t="s">
        <v>407</v>
      </c>
      <c r="C52" s="275">
        <f>SUM(C53:C55)</f>
        <v>444</v>
      </c>
    </row>
    <row r="53" spans="1:3" s="409" customFormat="1" ht="12" customHeight="1">
      <c r="A53" s="400" t="s">
        <v>92</v>
      </c>
      <c r="B53" s="7" t="s">
        <v>214</v>
      </c>
      <c r="C53" s="63">
        <v>444</v>
      </c>
    </row>
    <row r="54" spans="1:3" ht="12" customHeight="1">
      <c r="A54" s="400" t="s">
        <v>93</v>
      </c>
      <c r="B54" s="6" t="s">
        <v>169</v>
      </c>
      <c r="C54" s="66"/>
    </row>
    <row r="55" spans="1:3" ht="12" customHeight="1">
      <c r="A55" s="400" t="s">
        <v>94</v>
      </c>
      <c r="B55" s="6" t="s">
        <v>57</v>
      </c>
      <c r="C55" s="66"/>
    </row>
    <row r="56" spans="1:3" ht="12" customHeight="1" thickBot="1">
      <c r="A56" s="400" t="s">
        <v>95</v>
      </c>
      <c r="B56" s="6" t="s">
        <v>513</v>
      </c>
      <c r="C56" s="66"/>
    </row>
    <row r="57" spans="1:3" ht="15" customHeight="1" thickBot="1">
      <c r="A57" s="175" t="s">
        <v>19</v>
      </c>
      <c r="B57" s="90" t="s">
        <v>11</v>
      </c>
      <c r="C57" s="302"/>
    </row>
    <row r="58" spans="1:3" ht="13.5" thickBot="1">
      <c r="A58" s="175" t="s">
        <v>20</v>
      </c>
      <c r="B58" s="217" t="s">
        <v>519</v>
      </c>
      <c r="C58" s="328">
        <f>+C46+C52+C57</f>
        <v>43367</v>
      </c>
    </row>
    <row r="59" spans="1:3" ht="15" customHeight="1" thickBot="1">
      <c r="C59" s="329"/>
    </row>
    <row r="60" spans="1:3" ht="14.25" customHeight="1" thickBot="1">
      <c r="A60" s="220" t="s">
        <v>508</v>
      </c>
      <c r="B60" s="221"/>
      <c r="C60" s="87">
        <v>9</v>
      </c>
    </row>
    <row r="61" spans="1:3" ht="13.5" thickBot="1">
      <c r="A61" s="220" t="s">
        <v>188</v>
      </c>
      <c r="B61" s="221"/>
      <c r="C61" s="87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B9" sqref="B9"/>
    </sheetView>
  </sheetViews>
  <sheetFormatPr defaultRowHeight="12.75"/>
  <cols>
    <col min="1" max="1" width="13.83203125" style="218" customWidth="1"/>
    <col min="2" max="2" width="79.1640625" style="219" customWidth="1"/>
    <col min="3" max="3" width="25" style="219" customWidth="1"/>
    <col min="4" max="16384" width="9.33203125" style="219"/>
  </cols>
  <sheetData>
    <row r="1" spans="1:3" s="198" customFormat="1" ht="21" customHeight="1" thickBot="1">
      <c r="A1" s="197"/>
      <c r="B1" s="199"/>
      <c r="C1" s="404" t="s">
        <v>623</v>
      </c>
    </row>
    <row r="2" spans="1:3" s="405" customFormat="1" ht="36">
      <c r="A2" s="357" t="s">
        <v>186</v>
      </c>
      <c r="B2" s="316" t="s">
        <v>567</v>
      </c>
      <c r="C2" s="330" t="s">
        <v>58</v>
      </c>
    </row>
    <row r="3" spans="1:3" s="405" customFormat="1" ht="24.75" thickBot="1">
      <c r="A3" s="398" t="s">
        <v>185</v>
      </c>
      <c r="B3" s="317" t="s">
        <v>409</v>
      </c>
      <c r="C3" s="331" t="s">
        <v>58</v>
      </c>
    </row>
    <row r="4" spans="1:3" s="406" customFormat="1" ht="15.95" customHeight="1" thickBot="1">
      <c r="A4" s="201"/>
      <c r="B4" s="201"/>
      <c r="C4" s="202" t="s">
        <v>53</v>
      </c>
    </row>
    <row r="5" spans="1:3" ht="13.5" thickBot="1">
      <c r="A5" s="358" t="s">
        <v>187</v>
      </c>
      <c r="B5" s="203" t="s">
        <v>542</v>
      </c>
      <c r="C5" s="204" t="s">
        <v>54</v>
      </c>
    </row>
    <row r="6" spans="1:3" s="407" customFormat="1" ht="12.95" customHeight="1" thickBot="1">
      <c r="A6" s="167"/>
      <c r="B6" s="168" t="s">
        <v>482</v>
      </c>
      <c r="C6" s="169" t="s">
        <v>483</v>
      </c>
    </row>
    <row r="7" spans="1:3" s="407" customFormat="1" ht="15.95" customHeight="1" thickBot="1">
      <c r="A7" s="205"/>
      <c r="B7" s="206" t="s">
        <v>55</v>
      </c>
      <c r="C7" s="207"/>
    </row>
    <row r="8" spans="1:3" s="332" customFormat="1" ht="12" customHeight="1" thickBot="1">
      <c r="A8" s="167" t="s">
        <v>17</v>
      </c>
      <c r="B8" s="208" t="s">
        <v>509</v>
      </c>
      <c r="C8" s="275">
        <f>SUM(C9:C19)</f>
        <v>1200</v>
      </c>
    </row>
    <row r="9" spans="1:3" s="332" customFormat="1" ht="12" customHeight="1">
      <c r="A9" s="399" t="s">
        <v>86</v>
      </c>
      <c r="B9" s="8" t="s">
        <v>264</v>
      </c>
      <c r="C9" s="321"/>
    </row>
    <row r="10" spans="1:3" s="332" customFormat="1" ht="12" customHeight="1">
      <c r="A10" s="400" t="s">
        <v>87</v>
      </c>
      <c r="B10" s="6" t="s">
        <v>265</v>
      </c>
      <c r="C10" s="273">
        <v>1200</v>
      </c>
    </row>
    <row r="11" spans="1:3" s="332" customFormat="1" ht="12" customHeight="1">
      <c r="A11" s="400" t="s">
        <v>88</v>
      </c>
      <c r="B11" s="6" t="s">
        <v>266</v>
      </c>
      <c r="C11" s="273"/>
    </row>
    <row r="12" spans="1:3" s="332" customFormat="1" ht="12" customHeight="1">
      <c r="A12" s="400" t="s">
        <v>89</v>
      </c>
      <c r="B12" s="6" t="s">
        <v>267</v>
      </c>
      <c r="C12" s="273"/>
    </row>
    <row r="13" spans="1:3" s="332" customFormat="1" ht="12" customHeight="1">
      <c r="A13" s="400" t="s">
        <v>130</v>
      </c>
      <c r="B13" s="6" t="s">
        <v>268</v>
      </c>
      <c r="C13" s="273"/>
    </row>
    <row r="14" spans="1:3" s="332" customFormat="1" ht="12" customHeight="1">
      <c r="A14" s="400" t="s">
        <v>90</v>
      </c>
      <c r="B14" s="6" t="s">
        <v>390</v>
      </c>
      <c r="C14" s="273"/>
    </row>
    <row r="15" spans="1:3" s="332" customFormat="1" ht="12" customHeight="1">
      <c r="A15" s="400" t="s">
        <v>91</v>
      </c>
      <c r="B15" s="5" t="s">
        <v>391</v>
      </c>
      <c r="C15" s="273"/>
    </row>
    <row r="16" spans="1:3" s="332" customFormat="1" ht="12" customHeight="1">
      <c r="A16" s="400" t="s">
        <v>98</v>
      </c>
      <c r="B16" s="6" t="s">
        <v>271</v>
      </c>
      <c r="C16" s="322"/>
    </row>
    <row r="17" spans="1:3" s="408" customFormat="1" ht="12" customHeight="1">
      <c r="A17" s="400" t="s">
        <v>99</v>
      </c>
      <c r="B17" s="6" t="s">
        <v>272</v>
      </c>
      <c r="C17" s="273"/>
    </row>
    <row r="18" spans="1:3" s="408" customFormat="1" ht="12" customHeight="1">
      <c r="A18" s="400" t="s">
        <v>100</v>
      </c>
      <c r="B18" s="6" t="s">
        <v>425</v>
      </c>
      <c r="C18" s="274"/>
    </row>
    <row r="19" spans="1:3" s="408" customFormat="1" ht="12" customHeight="1" thickBot="1">
      <c r="A19" s="400" t="s">
        <v>101</v>
      </c>
      <c r="B19" s="5" t="s">
        <v>273</v>
      </c>
      <c r="C19" s="274"/>
    </row>
    <row r="20" spans="1:3" s="332" customFormat="1" ht="12" customHeight="1" thickBot="1">
      <c r="A20" s="167" t="s">
        <v>18</v>
      </c>
      <c r="B20" s="208" t="s">
        <v>392</v>
      </c>
      <c r="C20" s="275">
        <f>SUM(C21:C23)</f>
        <v>1080</v>
      </c>
    </row>
    <row r="21" spans="1:3" s="408" customFormat="1" ht="12" customHeight="1">
      <c r="A21" s="400" t="s">
        <v>92</v>
      </c>
      <c r="B21" s="7" t="s">
        <v>245</v>
      </c>
      <c r="C21" s="273"/>
    </row>
    <row r="22" spans="1:3" s="408" customFormat="1" ht="12" customHeight="1">
      <c r="A22" s="400" t="s">
        <v>93</v>
      </c>
      <c r="B22" s="6" t="s">
        <v>393</v>
      </c>
      <c r="C22" s="273"/>
    </row>
    <row r="23" spans="1:3" s="408" customFormat="1" ht="12" customHeight="1">
      <c r="A23" s="400" t="s">
        <v>94</v>
      </c>
      <c r="B23" s="6" t="s">
        <v>394</v>
      </c>
      <c r="C23" s="273">
        <v>1080</v>
      </c>
    </row>
    <row r="24" spans="1:3" s="408" customFormat="1" ht="12" customHeight="1" thickBot="1">
      <c r="A24" s="400" t="s">
        <v>95</v>
      </c>
      <c r="B24" s="6" t="s">
        <v>510</v>
      </c>
      <c r="C24" s="273"/>
    </row>
    <row r="25" spans="1:3" s="408" customFormat="1" ht="12" customHeight="1" thickBot="1">
      <c r="A25" s="175" t="s">
        <v>19</v>
      </c>
      <c r="B25" s="90" t="s">
        <v>156</v>
      </c>
      <c r="C25" s="302"/>
    </row>
    <row r="26" spans="1:3" s="408" customFormat="1" ht="12" customHeight="1" thickBot="1">
      <c r="A26" s="175" t="s">
        <v>20</v>
      </c>
      <c r="B26" s="90" t="s">
        <v>511</v>
      </c>
      <c r="C26" s="275">
        <f>+C27+C28+C29</f>
        <v>0</v>
      </c>
    </row>
    <row r="27" spans="1:3" s="408" customFormat="1" ht="12" customHeight="1">
      <c r="A27" s="401" t="s">
        <v>255</v>
      </c>
      <c r="B27" s="402" t="s">
        <v>250</v>
      </c>
      <c r="C27" s="63"/>
    </row>
    <row r="28" spans="1:3" s="408" customFormat="1" ht="12" customHeight="1">
      <c r="A28" s="401" t="s">
        <v>256</v>
      </c>
      <c r="B28" s="402" t="s">
        <v>393</v>
      </c>
      <c r="C28" s="273"/>
    </row>
    <row r="29" spans="1:3" s="408" customFormat="1" ht="12" customHeight="1">
      <c r="A29" s="401" t="s">
        <v>257</v>
      </c>
      <c r="B29" s="403" t="s">
        <v>396</v>
      </c>
      <c r="C29" s="273"/>
    </row>
    <row r="30" spans="1:3" s="408" customFormat="1" ht="12" customHeight="1" thickBot="1">
      <c r="A30" s="400" t="s">
        <v>258</v>
      </c>
      <c r="B30" s="106" t="s">
        <v>512</v>
      </c>
      <c r="C30" s="70"/>
    </row>
    <row r="31" spans="1:3" s="408" customFormat="1" ht="12" customHeight="1" thickBot="1">
      <c r="A31" s="175" t="s">
        <v>21</v>
      </c>
      <c r="B31" s="90" t="s">
        <v>397</v>
      </c>
      <c r="C31" s="275">
        <f>+C32+C33+C34</f>
        <v>0</v>
      </c>
    </row>
    <row r="32" spans="1:3" s="408" customFormat="1" ht="12" customHeight="1">
      <c r="A32" s="401" t="s">
        <v>79</v>
      </c>
      <c r="B32" s="402" t="s">
        <v>278</v>
      </c>
      <c r="C32" s="63"/>
    </row>
    <row r="33" spans="1:3" s="408" customFormat="1" ht="12" customHeight="1">
      <c r="A33" s="401" t="s">
        <v>80</v>
      </c>
      <c r="B33" s="403" t="s">
        <v>279</v>
      </c>
      <c r="C33" s="276"/>
    </row>
    <row r="34" spans="1:3" s="408" customFormat="1" ht="12" customHeight="1" thickBot="1">
      <c r="A34" s="400" t="s">
        <v>81</v>
      </c>
      <c r="B34" s="106" t="s">
        <v>280</v>
      </c>
      <c r="C34" s="70"/>
    </row>
    <row r="35" spans="1:3" s="332" customFormat="1" ht="12" customHeight="1" thickBot="1">
      <c r="A35" s="175" t="s">
        <v>22</v>
      </c>
      <c r="B35" s="90" t="s">
        <v>366</v>
      </c>
      <c r="C35" s="302"/>
    </row>
    <row r="36" spans="1:3" s="332" customFormat="1" ht="12" customHeight="1" thickBot="1">
      <c r="A36" s="175" t="s">
        <v>23</v>
      </c>
      <c r="B36" s="90" t="s">
        <v>398</v>
      </c>
      <c r="C36" s="323"/>
    </row>
    <row r="37" spans="1:3" s="332" customFormat="1" ht="12" customHeight="1" thickBot="1">
      <c r="A37" s="167" t="s">
        <v>24</v>
      </c>
      <c r="B37" s="90" t="s">
        <v>399</v>
      </c>
      <c r="C37" s="324">
        <f>+C8+C20+C25+C26+C31+C35+C36</f>
        <v>2280</v>
      </c>
    </row>
    <row r="38" spans="1:3" s="332" customFormat="1" ht="12" customHeight="1" thickBot="1">
      <c r="A38" s="209" t="s">
        <v>25</v>
      </c>
      <c r="B38" s="90" t="s">
        <v>400</v>
      </c>
      <c r="C38" s="324">
        <f>+C39+C40+C41</f>
        <v>240</v>
      </c>
    </row>
    <row r="39" spans="1:3" s="332" customFormat="1" ht="12" customHeight="1">
      <c r="A39" s="401" t="s">
        <v>401</v>
      </c>
      <c r="B39" s="402" t="s">
        <v>224</v>
      </c>
      <c r="C39" s="63"/>
    </row>
    <row r="40" spans="1:3" s="332" customFormat="1" ht="12" customHeight="1">
      <c r="A40" s="401" t="s">
        <v>402</v>
      </c>
      <c r="B40" s="403" t="s">
        <v>2</v>
      </c>
      <c r="C40" s="276"/>
    </row>
    <row r="41" spans="1:3" s="408" customFormat="1" ht="12" customHeight="1" thickBot="1">
      <c r="A41" s="400" t="s">
        <v>403</v>
      </c>
      <c r="B41" s="106" t="s">
        <v>404</v>
      </c>
      <c r="C41" s="70">
        <v>240</v>
      </c>
    </row>
    <row r="42" spans="1:3" s="408" customFormat="1" ht="15" customHeight="1" thickBot="1">
      <c r="A42" s="209" t="s">
        <v>26</v>
      </c>
      <c r="B42" s="210" t="s">
        <v>405</v>
      </c>
      <c r="C42" s="327">
        <f>+C37+C38</f>
        <v>2520</v>
      </c>
    </row>
    <row r="43" spans="1:3" s="408" customFormat="1" ht="15" customHeight="1">
      <c r="A43" s="211"/>
      <c r="B43" s="212"/>
      <c r="C43" s="325"/>
    </row>
    <row r="44" spans="1:3" ht="13.5" thickBot="1">
      <c r="A44" s="213"/>
      <c r="B44" s="214"/>
      <c r="C44" s="326"/>
    </row>
    <row r="45" spans="1:3" s="407" customFormat="1" ht="16.5" customHeight="1" thickBot="1">
      <c r="A45" s="215"/>
      <c r="B45" s="216" t="s">
        <v>56</v>
      </c>
      <c r="C45" s="327"/>
    </row>
    <row r="46" spans="1:3" s="409" customFormat="1" ht="12" customHeight="1" thickBot="1">
      <c r="A46" s="175" t="s">
        <v>17</v>
      </c>
      <c r="B46" s="90" t="s">
        <v>406</v>
      </c>
      <c r="C46" s="275">
        <f>SUM(C47:C51)</f>
        <v>2520</v>
      </c>
    </row>
    <row r="47" spans="1:3" ht="12" customHeight="1">
      <c r="A47" s="400" t="s">
        <v>86</v>
      </c>
      <c r="B47" s="7" t="s">
        <v>47</v>
      </c>
      <c r="C47" s="63">
        <v>1728</v>
      </c>
    </row>
    <row r="48" spans="1:3" ht="12" customHeight="1">
      <c r="A48" s="400" t="s">
        <v>87</v>
      </c>
      <c r="B48" s="6" t="s">
        <v>165</v>
      </c>
      <c r="C48" s="66">
        <v>467</v>
      </c>
    </row>
    <row r="49" spans="1:3" ht="12" customHeight="1">
      <c r="A49" s="400" t="s">
        <v>88</v>
      </c>
      <c r="B49" s="6" t="s">
        <v>122</v>
      </c>
      <c r="C49" s="66">
        <v>325</v>
      </c>
    </row>
    <row r="50" spans="1:3" ht="12" customHeight="1">
      <c r="A50" s="400" t="s">
        <v>89</v>
      </c>
      <c r="B50" s="6" t="s">
        <v>166</v>
      </c>
      <c r="C50" s="66"/>
    </row>
    <row r="51" spans="1:3" ht="12" customHeight="1" thickBot="1">
      <c r="A51" s="400" t="s">
        <v>130</v>
      </c>
      <c r="B51" s="6" t="s">
        <v>167</v>
      </c>
      <c r="C51" s="66"/>
    </row>
    <row r="52" spans="1:3" ht="12" customHeight="1" thickBot="1">
      <c r="A52" s="175" t="s">
        <v>18</v>
      </c>
      <c r="B52" s="90" t="s">
        <v>407</v>
      </c>
      <c r="C52" s="275">
        <f>SUM(C53:C55)</f>
        <v>0</v>
      </c>
    </row>
    <row r="53" spans="1:3" s="409" customFormat="1" ht="12" customHeight="1">
      <c r="A53" s="400" t="s">
        <v>92</v>
      </c>
      <c r="B53" s="7" t="s">
        <v>214</v>
      </c>
      <c r="C53" s="63"/>
    </row>
    <row r="54" spans="1:3" ht="12" customHeight="1">
      <c r="A54" s="400" t="s">
        <v>93</v>
      </c>
      <c r="B54" s="6" t="s">
        <v>169</v>
      </c>
      <c r="C54" s="66"/>
    </row>
    <row r="55" spans="1:3" ht="12" customHeight="1">
      <c r="A55" s="400" t="s">
        <v>94</v>
      </c>
      <c r="B55" s="6" t="s">
        <v>57</v>
      </c>
      <c r="C55" s="66"/>
    </row>
    <row r="56" spans="1:3" ht="12" customHeight="1" thickBot="1">
      <c r="A56" s="400" t="s">
        <v>95</v>
      </c>
      <c r="B56" s="6" t="s">
        <v>513</v>
      </c>
      <c r="C56" s="66"/>
    </row>
    <row r="57" spans="1:3" ht="15" customHeight="1" thickBot="1">
      <c r="A57" s="175" t="s">
        <v>19</v>
      </c>
      <c r="B57" s="90" t="s">
        <v>11</v>
      </c>
      <c r="C57" s="302"/>
    </row>
    <row r="58" spans="1:3" ht="13.5" thickBot="1">
      <c r="A58" s="175" t="s">
        <v>20</v>
      </c>
      <c r="B58" s="217" t="s">
        <v>519</v>
      </c>
      <c r="C58" s="328">
        <f>+C46+C52+C57</f>
        <v>2520</v>
      </c>
    </row>
    <row r="59" spans="1:3" ht="15" customHeight="1" thickBot="1">
      <c r="C59" s="329"/>
    </row>
    <row r="60" spans="1:3" ht="14.25" customHeight="1" thickBot="1">
      <c r="A60" s="220" t="s">
        <v>508</v>
      </c>
      <c r="B60" s="221"/>
      <c r="C60" s="87">
        <v>1</v>
      </c>
    </row>
    <row r="61" spans="1:3" ht="13.5" thickBot="1">
      <c r="A61" s="220" t="s">
        <v>188</v>
      </c>
      <c r="B61" s="221"/>
      <c r="C61" s="87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B9" sqref="B9"/>
    </sheetView>
  </sheetViews>
  <sheetFormatPr defaultRowHeight="12.75"/>
  <cols>
    <col min="1" max="1" width="13.83203125" style="218" customWidth="1"/>
    <col min="2" max="2" width="79.1640625" style="219" customWidth="1"/>
    <col min="3" max="3" width="25" style="219" customWidth="1"/>
    <col min="4" max="16384" width="9.33203125" style="219"/>
  </cols>
  <sheetData>
    <row r="1" spans="1:3" s="198" customFormat="1" ht="21" customHeight="1" thickBot="1">
      <c r="A1" s="197"/>
      <c r="B1" s="199"/>
      <c r="C1" s="404" t="s">
        <v>624</v>
      </c>
    </row>
    <row r="2" spans="1:3" s="405" customFormat="1" ht="36">
      <c r="A2" s="357" t="s">
        <v>186</v>
      </c>
      <c r="B2" s="316" t="s">
        <v>567</v>
      </c>
      <c r="C2" s="330" t="s">
        <v>58</v>
      </c>
    </row>
    <row r="3" spans="1:3" s="405" customFormat="1" ht="24.75" thickBot="1">
      <c r="A3" s="398" t="s">
        <v>185</v>
      </c>
      <c r="B3" s="317" t="s">
        <v>520</v>
      </c>
      <c r="C3" s="331" t="s">
        <v>59</v>
      </c>
    </row>
    <row r="4" spans="1:3" s="406" customFormat="1" ht="15.95" customHeight="1" thickBot="1">
      <c r="A4" s="201"/>
      <c r="B4" s="201"/>
      <c r="C4" s="202" t="s">
        <v>53</v>
      </c>
    </row>
    <row r="5" spans="1:3" ht="13.5" thickBot="1">
      <c r="A5" s="358" t="s">
        <v>187</v>
      </c>
      <c r="B5" s="203" t="s">
        <v>542</v>
      </c>
      <c r="C5" s="204" t="s">
        <v>54</v>
      </c>
    </row>
    <row r="6" spans="1:3" s="407" customFormat="1" ht="12.95" customHeight="1" thickBot="1">
      <c r="A6" s="167"/>
      <c r="B6" s="168" t="s">
        <v>482</v>
      </c>
      <c r="C6" s="169" t="s">
        <v>483</v>
      </c>
    </row>
    <row r="7" spans="1:3" s="407" customFormat="1" ht="15.95" customHeight="1" thickBot="1">
      <c r="A7" s="205"/>
      <c r="B7" s="206" t="s">
        <v>55</v>
      </c>
      <c r="C7" s="207"/>
    </row>
    <row r="8" spans="1:3" s="332" customFormat="1" ht="12" customHeight="1" thickBot="1">
      <c r="A8" s="167" t="s">
        <v>17</v>
      </c>
      <c r="B8" s="208" t="s">
        <v>509</v>
      </c>
      <c r="C8" s="275">
        <f>SUM(C9:C19)</f>
        <v>0</v>
      </c>
    </row>
    <row r="9" spans="1:3" s="332" customFormat="1" ht="12" customHeight="1">
      <c r="A9" s="399" t="s">
        <v>86</v>
      </c>
      <c r="B9" s="8" t="s">
        <v>264</v>
      </c>
      <c r="C9" s="321"/>
    </row>
    <row r="10" spans="1:3" s="332" customFormat="1" ht="12" customHeight="1">
      <c r="A10" s="400" t="s">
        <v>87</v>
      </c>
      <c r="B10" s="6" t="s">
        <v>265</v>
      </c>
      <c r="C10" s="273"/>
    </row>
    <row r="11" spans="1:3" s="332" customFormat="1" ht="12" customHeight="1">
      <c r="A11" s="400" t="s">
        <v>88</v>
      </c>
      <c r="B11" s="6" t="s">
        <v>266</v>
      </c>
      <c r="C11" s="273"/>
    </row>
    <row r="12" spans="1:3" s="332" customFormat="1" ht="12" customHeight="1">
      <c r="A12" s="400" t="s">
        <v>89</v>
      </c>
      <c r="B12" s="6" t="s">
        <v>267</v>
      </c>
      <c r="C12" s="273"/>
    </row>
    <row r="13" spans="1:3" s="332" customFormat="1" ht="12" customHeight="1">
      <c r="A13" s="400" t="s">
        <v>130</v>
      </c>
      <c r="B13" s="6" t="s">
        <v>268</v>
      </c>
      <c r="C13" s="273"/>
    </row>
    <row r="14" spans="1:3" s="332" customFormat="1" ht="12" customHeight="1">
      <c r="A14" s="400" t="s">
        <v>90</v>
      </c>
      <c r="B14" s="6" t="s">
        <v>390</v>
      </c>
      <c r="C14" s="273"/>
    </row>
    <row r="15" spans="1:3" s="332" customFormat="1" ht="12" customHeight="1">
      <c r="A15" s="400" t="s">
        <v>91</v>
      </c>
      <c r="B15" s="5" t="s">
        <v>391</v>
      </c>
      <c r="C15" s="273"/>
    </row>
    <row r="16" spans="1:3" s="332" customFormat="1" ht="12" customHeight="1">
      <c r="A16" s="400" t="s">
        <v>98</v>
      </c>
      <c r="B16" s="6" t="s">
        <v>271</v>
      </c>
      <c r="C16" s="322"/>
    </row>
    <row r="17" spans="1:3" s="408" customFormat="1" ht="12" customHeight="1">
      <c r="A17" s="400" t="s">
        <v>99</v>
      </c>
      <c r="B17" s="6" t="s">
        <v>272</v>
      </c>
      <c r="C17" s="273"/>
    </row>
    <row r="18" spans="1:3" s="408" customFormat="1" ht="12" customHeight="1">
      <c r="A18" s="400" t="s">
        <v>100</v>
      </c>
      <c r="B18" s="6" t="s">
        <v>425</v>
      </c>
      <c r="C18" s="274"/>
    </row>
    <row r="19" spans="1:3" s="408" customFormat="1" ht="12" customHeight="1" thickBot="1">
      <c r="A19" s="400" t="s">
        <v>101</v>
      </c>
      <c r="B19" s="5" t="s">
        <v>273</v>
      </c>
      <c r="C19" s="274"/>
    </row>
    <row r="20" spans="1:3" s="332" customFormat="1" ht="12" customHeight="1" thickBot="1">
      <c r="A20" s="167" t="s">
        <v>18</v>
      </c>
      <c r="B20" s="208" t="s">
        <v>392</v>
      </c>
      <c r="C20" s="275">
        <f>SUM(C21:C23)</f>
        <v>0</v>
      </c>
    </row>
    <row r="21" spans="1:3" s="408" customFormat="1" ht="12" customHeight="1">
      <c r="A21" s="400" t="s">
        <v>92</v>
      </c>
      <c r="B21" s="7" t="s">
        <v>245</v>
      </c>
      <c r="C21" s="273"/>
    </row>
    <row r="22" spans="1:3" s="408" customFormat="1" ht="12" customHeight="1">
      <c r="A22" s="400" t="s">
        <v>93</v>
      </c>
      <c r="B22" s="6" t="s">
        <v>393</v>
      </c>
      <c r="C22" s="273"/>
    </row>
    <row r="23" spans="1:3" s="408" customFormat="1" ht="12" customHeight="1">
      <c r="A23" s="400" t="s">
        <v>94</v>
      </c>
      <c r="B23" s="6" t="s">
        <v>394</v>
      </c>
      <c r="C23" s="273"/>
    </row>
    <row r="24" spans="1:3" s="408" customFormat="1" ht="12" customHeight="1" thickBot="1">
      <c r="A24" s="400" t="s">
        <v>95</v>
      </c>
      <c r="B24" s="6" t="s">
        <v>510</v>
      </c>
      <c r="C24" s="273"/>
    </row>
    <row r="25" spans="1:3" s="408" customFormat="1" ht="12" customHeight="1" thickBot="1">
      <c r="A25" s="175" t="s">
        <v>19</v>
      </c>
      <c r="B25" s="90" t="s">
        <v>156</v>
      </c>
      <c r="C25" s="302"/>
    </row>
    <row r="26" spans="1:3" s="408" customFormat="1" ht="12" customHeight="1" thickBot="1">
      <c r="A26" s="175" t="s">
        <v>20</v>
      </c>
      <c r="B26" s="90" t="s">
        <v>511</v>
      </c>
      <c r="C26" s="275">
        <f>+C27+C28+C29</f>
        <v>0</v>
      </c>
    </row>
    <row r="27" spans="1:3" s="408" customFormat="1" ht="12" customHeight="1">
      <c r="A27" s="401" t="s">
        <v>255</v>
      </c>
      <c r="B27" s="402" t="s">
        <v>250</v>
      </c>
      <c r="C27" s="63"/>
    </row>
    <row r="28" spans="1:3" s="408" customFormat="1" ht="12" customHeight="1">
      <c r="A28" s="401" t="s">
        <v>256</v>
      </c>
      <c r="B28" s="402" t="s">
        <v>393</v>
      </c>
      <c r="C28" s="273"/>
    </row>
    <row r="29" spans="1:3" s="408" customFormat="1" ht="12" customHeight="1">
      <c r="A29" s="401" t="s">
        <v>257</v>
      </c>
      <c r="B29" s="403" t="s">
        <v>396</v>
      </c>
      <c r="C29" s="273"/>
    </row>
    <row r="30" spans="1:3" s="408" customFormat="1" ht="12" customHeight="1" thickBot="1">
      <c r="A30" s="400" t="s">
        <v>258</v>
      </c>
      <c r="B30" s="106" t="s">
        <v>512</v>
      </c>
      <c r="C30" s="70"/>
    </row>
    <row r="31" spans="1:3" s="408" customFormat="1" ht="12" customHeight="1" thickBot="1">
      <c r="A31" s="175" t="s">
        <v>21</v>
      </c>
      <c r="B31" s="90" t="s">
        <v>397</v>
      </c>
      <c r="C31" s="275">
        <f>+C32+C33+C34</f>
        <v>0</v>
      </c>
    </row>
    <row r="32" spans="1:3" s="408" customFormat="1" ht="12" customHeight="1">
      <c r="A32" s="401" t="s">
        <v>79</v>
      </c>
      <c r="B32" s="402" t="s">
        <v>278</v>
      </c>
      <c r="C32" s="63"/>
    </row>
    <row r="33" spans="1:3" s="408" customFormat="1" ht="12" customHeight="1">
      <c r="A33" s="401" t="s">
        <v>80</v>
      </c>
      <c r="B33" s="403" t="s">
        <v>279</v>
      </c>
      <c r="C33" s="276"/>
    </row>
    <row r="34" spans="1:3" s="408" customFormat="1" ht="12" customHeight="1" thickBot="1">
      <c r="A34" s="400" t="s">
        <v>81</v>
      </c>
      <c r="B34" s="106" t="s">
        <v>280</v>
      </c>
      <c r="C34" s="70"/>
    </row>
    <row r="35" spans="1:3" s="332" customFormat="1" ht="12" customHeight="1" thickBot="1">
      <c r="A35" s="175" t="s">
        <v>22</v>
      </c>
      <c r="B35" s="90" t="s">
        <v>366</v>
      </c>
      <c r="C35" s="302"/>
    </row>
    <row r="36" spans="1:3" s="332" customFormat="1" ht="12" customHeight="1" thickBot="1">
      <c r="A36" s="175" t="s">
        <v>23</v>
      </c>
      <c r="B36" s="90" t="s">
        <v>398</v>
      </c>
      <c r="C36" s="323"/>
    </row>
    <row r="37" spans="1:3" s="332" customFormat="1" ht="12" customHeight="1" thickBot="1">
      <c r="A37" s="167" t="s">
        <v>24</v>
      </c>
      <c r="B37" s="90" t="s">
        <v>399</v>
      </c>
      <c r="C37" s="324">
        <f>+C8+C20+C25+C26+C31+C35+C36</f>
        <v>0</v>
      </c>
    </row>
    <row r="38" spans="1:3" s="332" customFormat="1" ht="12" customHeight="1" thickBot="1">
      <c r="A38" s="209" t="s">
        <v>25</v>
      </c>
      <c r="B38" s="90" t="s">
        <v>400</v>
      </c>
      <c r="C38" s="324">
        <f>+C39+C40+C41</f>
        <v>4000</v>
      </c>
    </row>
    <row r="39" spans="1:3" s="332" customFormat="1" ht="12" customHeight="1">
      <c r="A39" s="401" t="s">
        <v>401</v>
      </c>
      <c r="B39" s="402" t="s">
        <v>224</v>
      </c>
      <c r="C39" s="63"/>
    </row>
    <row r="40" spans="1:3" s="332" customFormat="1" ht="12" customHeight="1">
      <c r="A40" s="401" t="s">
        <v>402</v>
      </c>
      <c r="B40" s="403" t="s">
        <v>2</v>
      </c>
      <c r="C40" s="276"/>
    </row>
    <row r="41" spans="1:3" s="408" customFormat="1" ht="12" customHeight="1" thickBot="1">
      <c r="A41" s="400" t="s">
        <v>403</v>
      </c>
      <c r="B41" s="106" t="s">
        <v>404</v>
      </c>
      <c r="C41" s="70">
        <v>4000</v>
      </c>
    </row>
    <row r="42" spans="1:3" s="408" customFormat="1" ht="15" customHeight="1" thickBot="1">
      <c r="A42" s="209" t="s">
        <v>26</v>
      </c>
      <c r="B42" s="210" t="s">
        <v>405</v>
      </c>
      <c r="C42" s="327">
        <f>+C37+C38</f>
        <v>4000</v>
      </c>
    </row>
    <row r="43" spans="1:3" s="408" customFormat="1" ht="15" customHeight="1">
      <c r="A43" s="211"/>
      <c r="B43" s="212"/>
      <c r="C43" s="325"/>
    </row>
    <row r="44" spans="1:3" ht="13.5" thickBot="1">
      <c r="A44" s="213"/>
      <c r="B44" s="214"/>
      <c r="C44" s="326"/>
    </row>
    <row r="45" spans="1:3" s="407" customFormat="1" ht="16.5" customHeight="1" thickBot="1">
      <c r="A45" s="215"/>
      <c r="B45" s="216" t="s">
        <v>56</v>
      </c>
      <c r="C45" s="327"/>
    </row>
    <row r="46" spans="1:3" s="409" customFormat="1" ht="12" customHeight="1" thickBot="1">
      <c r="A46" s="175" t="s">
        <v>17</v>
      </c>
      <c r="B46" s="90" t="s">
        <v>406</v>
      </c>
      <c r="C46" s="275">
        <f>SUM(C47:C51)</f>
        <v>4000</v>
      </c>
    </row>
    <row r="47" spans="1:3" ht="12" customHeight="1">
      <c r="A47" s="400" t="s">
        <v>86</v>
      </c>
      <c r="B47" s="7" t="s">
        <v>47</v>
      </c>
      <c r="C47" s="63">
        <v>2960</v>
      </c>
    </row>
    <row r="48" spans="1:3" ht="12" customHeight="1">
      <c r="A48" s="400" t="s">
        <v>87</v>
      </c>
      <c r="B48" s="6" t="s">
        <v>165</v>
      </c>
      <c r="C48" s="66">
        <v>800</v>
      </c>
    </row>
    <row r="49" spans="1:3" ht="12" customHeight="1">
      <c r="A49" s="400" t="s">
        <v>88</v>
      </c>
      <c r="B49" s="6" t="s">
        <v>122</v>
      </c>
      <c r="C49" s="66">
        <v>240</v>
      </c>
    </row>
    <row r="50" spans="1:3" ht="12" customHeight="1">
      <c r="A50" s="400" t="s">
        <v>89</v>
      </c>
      <c r="B50" s="6" t="s">
        <v>166</v>
      </c>
      <c r="C50" s="66"/>
    </row>
    <row r="51" spans="1:3" ht="12" customHeight="1" thickBot="1">
      <c r="A51" s="400" t="s">
        <v>130</v>
      </c>
      <c r="B51" s="6" t="s">
        <v>167</v>
      </c>
      <c r="C51" s="66"/>
    </row>
    <row r="52" spans="1:3" ht="12" customHeight="1" thickBot="1">
      <c r="A52" s="175" t="s">
        <v>18</v>
      </c>
      <c r="B52" s="90" t="s">
        <v>407</v>
      </c>
      <c r="C52" s="275">
        <f>SUM(C53:C55)</f>
        <v>0</v>
      </c>
    </row>
    <row r="53" spans="1:3" s="409" customFormat="1" ht="12" customHeight="1">
      <c r="A53" s="400" t="s">
        <v>92</v>
      </c>
      <c r="B53" s="7" t="s">
        <v>214</v>
      </c>
      <c r="C53" s="63"/>
    </row>
    <row r="54" spans="1:3" ht="12" customHeight="1">
      <c r="A54" s="400" t="s">
        <v>93</v>
      </c>
      <c r="B54" s="6" t="s">
        <v>169</v>
      </c>
      <c r="C54" s="66"/>
    </row>
    <row r="55" spans="1:3" ht="12" customHeight="1">
      <c r="A55" s="400" t="s">
        <v>94</v>
      </c>
      <c r="B55" s="6" t="s">
        <v>57</v>
      </c>
      <c r="C55" s="66"/>
    </row>
    <row r="56" spans="1:3" ht="12" customHeight="1" thickBot="1">
      <c r="A56" s="400" t="s">
        <v>95</v>
      </c>
      <c r="B56" s="6" t="s">
        <v>513</v>
      </c>
      <c r="C56" s="66"/>
    </row>
    <row r="57" spans="1:3" ht="15" customHeight="1" thickBot="1">
      <c r="A57" s="175" t="s">
        <v>19</v>
      </c>
      <c r="B57" s="90" t="s">
        <v>11</v>
      </c>
      <c r="C57" s="302"/>
    </row>
    <row r="58" spans="1:3" ht="13.5" thickBot="1">
      <c r="A58" s="175" t="s">
        <v>20</v>
      </c>
      <c r="B58" s="217" t="s">
        <v>519</v>
      </c>
      <c r="C58" s="328">
        <f>+C46+C52+C57</f>
        <v>4000</v>
      </c>
    </row>
    <row r="59" spans="1:3" ht="15" customHeight="1" thickBot="1">
      <c r="C59" s="329"/>
    </row>
    <row r="60" spans="1:3" ht="14.25" customHeight="1" thickBot="1">
      <c r="A60" s="220" t="s">
        <v>508</v>
      </c>
      <c r="B60" s="221"/>
      <c r="C60" s="87">
        <v>1</v>
      </c>
    </row>
    <row r="61" spans="1:3" ht="13.5" thickBot="1">
      <c r="A61" s="220" t="s">
        <v>188</v>
      </c>
      <c r="B61" s="221"/>
      <c r="C61" s="87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00B050"/>
  </sheetPr>
  <dimension ref="A1:C60"/>
  <sheetViews>
    <sheetView zoomScale="145" zoomScaleNormal="145" workbookViewId="0">
      <selection activeCell="B11" sqref="B11"/>
    </sheetView>
  </sheetViews>
  <sheetFormatPr defaultRowHeight="12.75"/>
  <cols>
    <col min="1" max="1" width="13.83203125" style="218" customWidth="1"/>
    <col min="2" max="2" width="79.1640625" style="219" customWidth="1"/>
    <col min="3" max="3" width="25" style="219" customWidth="1"/>
    <col min="4" max="16384" width="9.33203125" style="219"/>
  </cols>
  <sheetData>
    <row r="1" spans="1:3" s="198" customFormat="1" ht="21" customHeight="1" thickBot="1">
      <c r="A1" s="197"/>
      <c r="B1" s="199"/>
      <c r="C1" s="404" t="s">
        <v>625</v>
      </c>
    </row>
    <row r="2" spans="1:3" s="405" customFormat="1" ht="36">
      <c r="A2" s="357" t="s">
        <v>186</v>
      </c>
      <c r="B2" s="316" t="s">
        <v>568</v>
      </c>
      <c r="C2" s="330" t="s">
        <v>59</v>
      </c>
    </row>
    <row r="3" spans="1:3" s="405" customFormat="1" ht="24.75" thickBot="1">
      <c r="A3" s="398" t="s">
        <v>185</v>
      </c>
      <c r="B3" s="317" t="s">
        <v>389</v>
      </c>
      <c r="C3" s="331"/>
    </row>
    <row r="4" spans="1:3" s="406" customFormat="1" ht="15.95" customHeight="1" thickBot="1">
      <c r="A4" s="201"/>
      <c r="B4" s="201"/>
      <c r="C4" s="202" t="s">
        <v>53</v>
      </c>
    </row>
    <row r="5" spans="1:3" ht="13.5" thickBot="1">
      <c r="A5" s="358" t="s">
        <v>187</v>
      </c>
      <c r="B5" s="203" t="s">
        <v>542</v>
      </c>
      <c r="C5" s="204" t="s">
        <v>54</v>
      </c>
    </row>
    <row r="6" spans="1:3" s="407" customFormat="1" ht="12.95" customHeight="1" thickBot="1">
      <c r="A6" s="167"/>
      <c r="B6" s="168" t="s">
        <v>482</v>
      </c>
      <c r="C6" s="169" t="s">
        <v>483</v>
      </c>
    </row>
    <row r="7" spans="1:3" s="407" customFormat="1" ht="15.95" customHeight="1" thickBot="1">
      <c r="A7" s="205"/>
      <c r="B7" s="206" t="s">
        <v>55</v>
      </c>
      <c r="C7" s="207"/>
    </row>
    <row r="8" spans="1:3" s="332" customFormat="1" ht="12" customHeight="1" thickBot="1">
      <c r="A8" s="167" t="s">
        <v>17</v>
      </c>
      <c r="B8" s="208" t="s">
        <v>509</v>
      </c>
      <c r="C8" s="275">
        <f>SUM(C9:C19)</f>
        <v>15906</v>
      </c>
    </row>
    <row r="9" spans="1:3" s="332" customFormat="1" ht="12" customHeight="1">
      <c r="A9" s="399" t="s">
        <v>86</v>
      </c>
      <c r="B9" s="8" t="s">
        <v>264</v>
      </c>
      <c r="C9" s="321"/>
    </row>
    <row r="10" spans="1:3" s="332" customFormat="1" ht="12" customHeight="1">
      <c r="A10" s="400" t="s">
        <v>87</v>
      </c>
      <c r="B10" s="6" t="s">
        <v>265</v>
      </c>
      <c r="C10" s="273">
        <v>9873</v>
      </c>
    </row>
    <row r="11" spans="1:3" s="332" customFormat="1" ht="12" customHeight="1">
      <c r="A11" s="400" t="s">
        <v>88</v>
      </c>
      <c r="B11" s="6" t="s">
        <v>266</v>
      </c>
      <c r="C11" s="273"/>
    </row>
    <row r="12" spans="1:3" s="332" customFormat="1" ht="12" customHeight="1">
      <c r="A12" s="400" t="s">
        <v>89</v>
      </c>
      <c r="B12" s="6" t="s">
        <v>267</v>
      </c>
      <c r="C12" s="273"/>
    </row>
    <row r="13" spans="1:3" s="332" customFormat="1" ht="12" customHeight="1">
      <c r="A13" s="400" t="s">
        <v>130</v>
      </c>
      <c r="B13" s="6" t="s">
        <v>268</v>
      </c>
      <c r="C13" s="273">
        <v>1527</v>
      </c>
    </row>
    <row r="14" spans="1:3" s="332" customFormat="1" ht="12" customHeight="1">
      <c r="A14" s="400" t="s">
        <v>90</v>
      </c>
      <c r="B14" s="6" t="s">
        <v>390</v>
      </c>
      <c r="C14" s="273">
        <v>3078</v>
      </c>
    </row>
    <row r="15" spans="1:3" s="332" customFormat="1" ht="12" customHeight="1">
      <c r="A15" s="400" t="s">
        <v>91</v>
      </c>
      <c r="B15" s="5" t="s">
        <v>391</v>
      </c>
      <c r="C15" s="273">
        <v>1428</v>
      </c>
    </row>
    <row r="16" spans="1:3" s="332" customFormat="1" ht="12" customHeight="1">
      <c r="A16" s="400" t="s">
        <v>98</v>
      </c>
      <c r="B16" s="6" t="s">
        <v>271</v>
      </c>
      <c r="C16" s="322"/>
    </row>
    <row r="17" spans="1:3" s="408" customFormat="1" ht="12" customHeight="1">
      <c r="A17" s="400" t="s">
        <v>99</v>
      </c>
      <c r="B17" s="6" t="s">
        <v>272</v>
      </c>
      <c r="C17" s="273"/>
    </row>
    <row r="18" spans="1:3" s="408" customFormat="1" ht="12" customHeight="1">
      <c r="A18" s="400" t="s">
        <v>100</v>
      </c>
      <c r="B18" s="6" t="s">
        <v>425</v>
      </c>
      <c r="C18" s="274"/>
    </row>
    <row r="19" spans="1:3" s="408" customFormat="1" ht="12" customHeight="1" thickBot="1">
      <c r="A19" s="400" t="s">
        <v>101</v>
      </c>
      <c r="B19" s="5" t="s">
        <v>273</v>
      </c>
      <c r="C19" s="274"/>
    </row>
    <row r="20" spans="1:3" s="332" customFormat="1" ht="12" customHeight="1" thickBot="1">
      <c r="A20" s="167" t="s">
        <v>18</v>
      </c>
      <c r="B20" s="208" t="s">
        <v>392</v>
      </c>
      <c r="C20" s="275">
        <f>SUM(C21:C23)</f>
        <v>0</v>
      </c>
    </row>
    <row r="21" spans="1:3" s="408" customFormat="1" ht="12" customHeight="1">
      <c r="A21" s="400" t="s">
        <v>92</v>
      </c>
      <c r="B21" s="7" t="s">
        <v>245</v>
      </c>
      <c r="C21" s="273"/>
    </row>
    <row r="22" spans="1:3" s="408" customFormat="1" ht="12" customHeight="1">
      <c r="A22" s="400" t="s">
        <v>93</v>
      </c>
      <c r="B22" s="6" t="s">
        <v>393</v>
      </c>
      <c r="C22" s="273"/>
    </row>
    <row r="23" spans="1:3" s="408" customFormat="1" ht="12" customHeight="1">
      <c r="A23" s="400" t="s">
        <v>94</v>
      </c>
      <c r="B23" s="6" t="s">
        <v>394</v>
      </c>
      <c r="C23" s="273"/>
    </row>
    <row r="24" spans="1:3" s="408" customFormat="1" ht="12" customHeight="1" thickBot="1">
      <c r="A24" s="400" t="s">
        <v>95</v>
      </c>
      <c r="B24" s="6" t="s">
        <v>514</v>
      </c>
      <c r="C24" s="273"/>
    </row>
    <row r="25" spans="1:3" s="408" customFormat="1" ht="12" customHeight="1" thickBot="1">
      <c r="A25" s="175" t="s">
        <v>19</v>
      </c>
      <c r="B25" s="90" t="s">
        <v>156</v>
      </c>
      <c r="C25" s="302"/>
    </row>
    <row r="26" spans="1:3" s="408" customFormat="1" ht="12" customHeight="1" thickBot="1">
      <c r="A26" s="175" t="s">
        <v>20</v>
      </c>
      <c r="B26" s="90" t="s">
        <v>395</v>
      </c>
      <c r="C26" s="275">
        <f>+C27+C28</f>
        <v>0</v>
      </c>
    </row>
    <row r="27" spans="1:3" s="408" customFormat="1" ht="12" customHeight="1">
      <c r="A27" s="401" t="s">
        <v>255</v>
      </c>
      <c r="B27" s="402" t="s">
        <v>393</v>
      </c>
      <c r="C27" s="63"/>
    </row>
    <row r="28" spans="1:3" s="408" customFormat="1" ht="12" customHeight="1">
      <c r="A28" s="401" t="s">
        <v>256</v>
      </c>
      <c r="B28" s="403" t="s">
        <v>396</v>
      </c>
      <c r="C28" s="276"/>
    </row>
    <row r="29" spans="1:3" s="408" customFormat="1" ht="12" customHeight="1" thickBot="1">
      <c r="A29" s="400" t="s">
        <v>257</v>
      </c>
      <c r="B29" s="106" t="s">
        <v>515</v>
      </c>
      <c r="C29" s="70"/>
    </row>
    <row r="30" spans="1:3" s="408" customFormat="1" ht="12" customHeight="1" thickBot="1">
      <c r="A30" s="175" t="s">
        <v>21</v>
      </c>
      <c r="B30" s="90" t="s">
        <v>397</v>
      </c>
      <c r="C30" s="275">
        <f>+C31+C32+C33</f>
        <v>0</v>
      </c>
    </row>
    <row r="31" spans="1:3" s="408" customFormat="1" ht="12" customHeight="1">
      <c r="A31" s="401" t="s">
        <v>79</v>
      </c>
      <c r="B31" s="402" t="s">
        <v>278</v>
      </c>
      <c r="C31" s="63"/>
    </row>
    <row r="32" spans="1:3" s="408" customFormat="1" ht="12" customHeight="1">
      <c r="A32" s="401" t="s">
        <v>80</v>
      </c>
      <c r="B32" s="403" t="s">
        <v>279</v>
      </c>
      <c r="C32" s="276"/>
    </row>
    <row r="33" spans="1:3" s="408" customFormat="1" ht="12" customHeight="1" thickBot="1">
      <c r="A33" s="400" t="s">
        <v>81</v>
      </c>
      <c r="B33" s="106" t="s">
        <v>280</v>
      </c>
      <c r="C33" s="70"/>
    </row>
    <row r="34" spans="1:3" s="332" customFormat="1" ht="12" customHeight="1" thickBot="1">
      <c r="A34" s="175" t="s">
        <v>22</v>
      </c>
      <c r="B34" s="90" t="s">
        <v>366</v>
      </c>
      <c r="C34" s="302"/>
    </row>
    <row r="35" spans="1:3" s="332" customFormat="1" ht="12" customHeight="1" thickBot="1">
      <c r="A35" s="175" t="s">
        <v>23</v>
      </c>
      <c r="B35" s="90" t="s">
        <v>398</v>
      </c>
      <c r="C35" s="323"/>
    </row>
    <row r="36" spans="1:3" s="332" customFormat="1" ht="12" customHeight="1" thickBot="1">
      <c r="A36" s="167" t="s">
        <v>24</v>
      </c>
      <c r="B36" s="90" t="s">
        <v>516</v>
      </c>
      <c r="C36" s="324">
        <f>+C8+C20+C25+C26+C30+C34+C35</f>
        <v>15906</v>
      </c>
    </row>
    <row r="37" spans="1:3" s="332" customFormat="1" ht="12" customHeight="1" thickBot="1">
      <c r="A37" s="209" t="s">
        <v>25</v>
      </c>
      <c r="B37" s="90" t="s">
        <v>400</v>
      </c>
      <c r="C37" s="324">
        <f>+C38+C39+C40</f>
        <v>85000</v>
      </c>
    </row>
    <row r="38" spans="1:3" s="332" customFormat="1" ht="12" customHeight="1">
      <c r="A38" s="401" t="s">
        <v>401</v>
      </c>
      <c r="B38" s="402" t="s">
        <v>224</v>
      </c>
      <c r="C38" s="63">
        <v>735</v>
      </c>
    </row>
    <row r="39" spans="1:3" s="332" customFormat="1" ht="12" customHeight="1">
      <c r="A39" s="401" t="s">
        <v>402</v>
      </c>
      <c r="B39" s="403" t="s">
        <v>2</v>
      </c>
      <c r="C39" s="276"/>
    </row>
    <row r="40" spans="1:3" s="408" customFormat="1" ht="12" customHeight="1" thickBot="1">
      <c r="A40" s="400" t="s">
        <v>403</v>
      </c>
      <c r="B40" s="106" t="s">
        <v>404</v>
      </c>
      <c r="C40" s="70">
        <v>84265</v>
      </c>
    </row>
    <row r="41" spans="1:3" s="408" customFormat="1" ht="15" customHeight="1" thickBot="1">
      <c r="A41" s="209" t="s">
        <v>26</v>
      </c>
      <c r="B41" s="210" t="s">
        <v>405</v>
      </c>
      <c r="C41" s="327">
        <f>+C36+C37</f>
        <v>100906</v>
      </c>
    </row>
    <row r="42" spans="1:3" s="408" customFormat="1" ht="15" customHeight="1">
      <c r="A42" s="211"/>
      <c r="B42" s="212"/>
      <c r="C42" s="325"/>
    </row>
    <row r="43" spans="1:3" ht="13.5" thickBot="1">
      <c r="A43" s="213"/>
      <c r="B43" s="214"/>
      <c r="C43" s="326"/>
    </row>
    <row r="44" spans="1:3" s="407" customFormat="1" ht="16.5" customHeight="1" thickBot="1">
      <c r="A44" s="215"/>
      <c r="B44" s="216" t="s">
        <v>56</v>
      </c>
      <c r="C44" s="327"/>
    </row>
    <row r="45" spans="1:3" s="409" customFormat="1" ht="12" customHeight="1" thickBot="1">
      <c r="A45" s="175" t="s">
        <v>17</v>
      </c>
      <c r="B45" s="90" t="s">
        <v>406</v>
      </c>
      <c r="C45" s="275">
        <f>SUM(C46:C50)</f>
        <v>100906</v>
      </c>
    </row>
    <row r="46" spans="1:3" ht="12" customHeight="1">
      <c r="A46" s="400" t="s">
        <v>86</v>
      </c>
      <c r="B46" s="7" t="s">
        <v>47</v>
      </c>
      <c r="C46" s="63">
        <v>54130</v>
      </c>
    </row>
    <row r="47" spans="1:3" ht="12" customHeight="1">
      <c r="A47" s="400" t="s">
        <v>87</v>
      </c>
      <c r="B47" s="6" t="s">
        <v>165</v>
      </c>
      <c r="C47" s="66">
        <v>12114</v>
      </c>
    </row>
    <row r="48" spans="1:3" ht="12" customHeight="1">
      <c r="A48" s="400" t="s">
        <v>88</v>
      </c>
      <c r="B48" s="6" t="s">
        <v>122</v>
      </c>
      <c r="C48" s="66">
        <v>34662</v>
      </c>
    </row>
    <row r="49" spans="1:3" ht="12" customHeight="1">
      <c r="A49" s="400" t="s">
        <v>89</v>
      </c>
      <c r="B49" s="6" t="s">
        <v>166</v>
      </c>
      <c r="C49" s="66"/>
    </row>
    <row r="50" spans="1:3" ht="12" customHeight="1" thickBot="1">
      <c r="A50" s="400" t="s">
        <v>130</v>
      </c>
      <c r="B50" s="6" t="s">
        <v>167</v>
      </c>
      <c r="C50" s="66"/>
    </row>
    <row r="51" spans="1:3" ht="12" customHeight="1" thickBot="1">
      <c r="A51" s="175" t="s">
        <v>18</v>
      </c>
      <c r="B51" s="90" t="s">
        <v>407</v>
      </c>
      <c r="C51" s="275">
        <f>SUM(C52:C54)</f>
        <v>0</v>
      </c>
    </row>
    <row r="52" spans="1:3" s="409" customFormat="1" ht="12" customHeight="1">
      <c r="A52" s="400" t="s">
        <v>92</v>
      </c>
      <c r="B52" s="7" t="s">
        <v>214</v>
      </c>
      <c r="C52" s="63"/>
    </row>
    <row r="53" spans="1:3" ht="12" customHeight="1">
      <c r="A53" s="400" t="s">
        <v>93</v>
      </c>
      <c r="B53" s="6" t="s">
        <v>169</v>
      </c>
      <c r="C53" s="66"/>
    </row>
    <row r="54" spans="1:3" ht="12" customHeight="1">
      <c r="A54" s="400" t="s">
        <v>94</v>
      </c>
      <c r="B54" s="6" t="s">
        <v>57</v>
      </c>
      <c r="C54" s="66"/>
    </row>
    <row r="55" spans="1:3" ht="12" customHeight="1" thickBot="1">
      <c r="A55" s="400" t="s">
        <v>95</v>
      </c>
      <c r="B55" s="6" t="s">
        <v>513</v>
      </c>
      <c r="C55" s="66"/>
    </row>
    <row r="56" spans="1:3" ht="15" customHeight="1" thickBot="1">
      <c r="A56" s="175" t="s">
        <v>19</v>
      </c>
      <c r="B56" s="90" t="s">
        <v>11</v>
      </c>
      <c r="C56" s="302"/>
    </row>
    <row r="57" spans="1:3" ht="13.5" thickBot="1">
      <c r="A57" s="175" t="s">
        <v>20</v>
      </c>
      <c r="B57" s="217" t="s">
        <v>519</v>
      </c>
      <c r="C57" s="328">
        <f>+C45+C51+C56</f>
        <v>100906</v>
      </c>
    </row>
    <row r="58" spans="1:3" ht="15" customHeight="1" thickBot="1">
      <c r="C58" s="329"/>
    </row>
    <row r="59" spans="1:3" ht="14.25" customHeight="1" thickBot="1">
      <c r="A59" s="220" t="s">
        <v>508</v>
      </c>
      <c r="B59" s="221"/>
      <c r="C59" s="87">
        <v>22</v>
      </c>
    </row>
    <row r="60" spans="1:3" ht="13.5" thickBot="1">
      <c r="A60" s="220" t="s">
        <v>188</v>
      </c>
      <c r="B60" s="221"/>
      <c r="C60" s="87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B8" sqref="B8"/>
    </sheetView>
  </sheetViews>
  <sheetFormatPr defaultRowHeight="12.75"/>
  <cols>
    <col min="1" max="1" width="13.83203125" style="218" customWidth="1"/>
    <col min="2" max="2" width="79.1640625" style="219" customWidth="1"/>
    <col min="3" max="3" width="25" style="219" customWidth="1"/>
    <col min="4" max="16384" width="9.33203125" style="219"/>
  </cols>
  <sheetData>
    <row r="1" spans="1:3" s="198" customFormat="1" ht="21" customHeight="1" thickBot="1">
      <c r="A1" s="197"/>
      <c r="B1" s="199"/>
      <c r="C1" s="404" t="s">
        <v>626</v>
      </c>
    </row>
    <row r="2" spans="1:3" s="405" customFormat="1" ht="36">
      <c r="A2" s="357" t="s">
        <v>186</v>
      </c>
      <c r="B2" s="316" t="s">
        <v>568</v>
      </c>
      <c r="C2" s="330" t="s">
        <v>59</v>
      </c>
    </row>
    <row r="3" spans="1:3" s="405" customFormat="1" ht="24.75" thickBot="1">
      <c r="A3" s="398" t="s">
        <v>185</v>
      </c>
      <c r="B3" s="317" t="s">
        <v>408</v>
      </c>
      <c r="C3" s="331" t="s">
        <v>52</v>
      </c>
    </row>
    <row r="4" spans="1:3" s="406" customFormat="1" ht="15.95" customHeight="1" thickBot="1">
      <c r="A4" s="201"/>
      <c r="B4" s="201"/>
      <c r="C4" s="202" t="s">
        <v>53</v>
      </c>
    </row>
    <row r="5" spans="1:3" ht="13.5" thickBot="1">
      <c r="A5" s="358" t="s">
        <v>187</v>
      </c>
      <c r="B5" s="203" t="s">
        <v>542</v>
      </c>
      <c r="C5" s="204" t="s">
        <v>54</v>
      </c>
    </row>
    <row r="6" spans="1:3" s="407" customFormat="1" ht="12.95" customHeight="1" thickBot="1">
      <c r="A6" s="167"/>
      <c r="B6" s="168" t="s">
        <v>482</v>
      </c>
      <c r="C6" s="169" t="s">
        <v>483</v>
      </c>
    </row>
    <row r="7" spans="1:3" s="407" customFormat="1" ht="15.95" customHeight="1" thickBot="1">
      <c r="A7" s="205"/>
      <c r="B7" s="206" t="s">
        <v>55</v>
      </c>
      <c r="C7" s="207"/>
    </row>
    <row r="8" spans="1:3" s="332" customFormat="1" ht="12" customHeight="1" thickBot="1">
      <c r="A8" s="167" t="s">
        <v>17</v>
      </c>
      <c r="B8" s="208" t="s">
        <v>509</v>
      </c>
      <c r="C8" s="275">
        <f>SUM(C9:C19)</f>
        <v>6674</v>
      </c>
    </row>
    <row r="9" spans="1:3" s="332" customFormat="1" ht="12" customHeight="1">
      <c r="A9" s="399" t="s">
        <v>86</v>
      </c>
      <c r="B9" s="8" t="s">
        <v>264</v>
      </c>
      <c r="C9" s="321"/>
    </row>
    <row r="10" spans="1:3" s="332" customFormat="1" ht="12" customHeight="1">
      <c r="A10" s="400" t="s">
        <v>87</v>
      </c>
      <c r="B10" s="6" t="s">
        <v>265</v>
      </c>
      <c r="C10" s="273"/>
    </row>
    <row r="11" spans="1:3" s="332" customFormat="1" ht="12" customHeight="1">
      <c r="A11" s="400" t="s">
        <v>88</v>
      </c>
      <c r="B11" s="6" t="s">
        <v>266</v>
      </c>
      <c r="C11" s="273"/>
    </row>
    <row r="12" spans="1:3" s="332" customFormat="1" ht="12" customHeight="1">
      <c r="A12" s="400" t="s">
        <v>89</v>
      </c>
      <c r="B12" s="6" t="s">
        <v>267</v>
      </c>
      <c r="C12" s="273"/>
    </row>
    <row r="13" spans="1:3" s="332" customFormat="1" ht="12" customHeight="1">
      <c r="A13" s="400" t="s">
        <v>130</v>
      </c>
      <c r="B13" s="6" t="s">
        <v>268</v>
      </c>
      <c r="C13" s="273">
        <v>4074</v>
      </c>
    </row>
    <row r="14" spans="1:3" s="332" customFormat="1" ht="12" customHeight="1">
      <c r="A14" s="400" t="s">
        <v>90</v>
      </c>
      <c r="B14" s="6" t="s">
        <v>390</v>
      </c>
      <c r="C14" s="273">
        <v>1100</v>
      </c>
    </row>
    <row r="15" spans="1:3" s="332" customFormat="1" ht="12" customHeight="1">
      <c r="A15" s="400" t="s">
        <v>91</v>
      </c>
      <c r="B15" s="5" t="s">
        <v>391</v>
      </c>
      <c r="C15" s="273">
        <v>1500</v>
      </c>
    </row>
    <row r="16" spans="1:3" s="332" customFormat="1" ht="12" customHeight="1">
      <c r="A16" s="400" t="s">
        <v>98</v>
      </c>
      <c r="B16" s="6" t="s">
        <v>271</v>
      </c>
      <c r="C16" s="322"/>
    </row>
    <row r="17" spans="1:3" s="408" customFormat="1" ht="12" customHeight="1">
      <c r="A17" s="400" t="s">
        <v>99</v>
      </c>
      <c r="B17" s="6" t="s">
        <v>272</v>
      </c>
      <c r="C17" s="273"/>
    </row>
    <row r="18" spans="1:3" s="408" customFormat="1" ht="12" customHeight="1">
      <c r="A18" s="400" t="s">
        <v>100</v>
      </c>
      <c r="B18" s="6" t="s">
        <v>425</v>
      </c>
      <c r="C18" s="274"/>
    </row>
    <row r="19" spans="1:3" s="408" customFormat="1" ht="12" customHeight="1" thickBot="1">
      <c r="A19" s="400" t="s">
        <v>101</v>
      </c>
      <c r="B19" s="5" t="s">
        <v>273</v>
      </c>
      <c r="C19" s="274"/>
    </row>
    <row r="20" spans="1:3" s="332" customFormat="1" ht="12" customHeight="1" thickBot="1">
      <c r="A20" s="167" t="s">
        <v>18</v>
      </c>
      <c r="B20" s="208" t="s">
        <v>392</v>
      </c>
      <c r="C20" s="275">
        <f>SUM(C21:C23)</f>
        <v>0</v>
      </c>
    </row>
    <row r="21" spans="1:3" s="408" customFormat="1" ht="12" customHeight="1">
      <c r="A21" s="400" t="s">
        <v>92</v>
      </c>
      <c r="B21" s="7" t="s">
        <v>245</v>
      </c>
      <c r="C21" s="273"/>
    </row>
    <row r="22" spans="1:3" s="408" customFormat="1" ht="12" customHeight="1">
      <c r="A22" s="400" t="s">
        <v>93</v>
      </c>
      <c r="B22" s="6" t="s">
        <v>393</v>
      </c>
      <c r="C22" s="273"/>
    </row>
    <row r="23" spans="1:3" s="408" customFormat="1" ht="12" customHeight="1">
      <c r="A23" s="400" t="s">
        <v>94</v>
      </c>
      <c r="B23" s="6" t="s">
        <v>394</v>
      </c>
      <c r="C23" s="273"/>
    </row>
    <row r="24" spans="1:3" s="408" customFormat="1" ht="12" customHeight="1" thickBot="1">
      <c r="A24" s="400" t="s">
        <v>95</v>
      </c>
      <c r="B24" s="6" t="s">
        <v>514</v>
      </c>
      <c r="C24" s="273"/>
    </row>
    <row r="25" spans="1:3" s="408" customFormat="1" ht="12" customHeight="1" thickBot="1">
      <c r="A25" s="175" t="s">
        <v>19</v>
      </c>
      <c r="B25" s="90" t="s">
        <v>156</v>
      </c>
      <c r="C25" s="302"/>
    </row>
    <row r="26" spans="1:3" s="408" customFormat="1" ht="12" customHeight="1" thickBot="1">
      <c r="A26" s="175" t="s">
        <v>20</v>
      </c>
      <c r="B26" s="90" t="s">
        <v>395</v>
      </c>
      <c r="C26" s="275">
        <f>+C27+C28</f>
        <v>0</v>
      </c>
    </row>
    <row r="27" spans="1:3" s="408" customFormat="1" ht="12" customHeight="1">
      <c r="A27" s="401" t="s">
        <v>255</v>
      </c>
      <c r="B27" s="402" t="s">
        <v>393</v>
      </c>
      <c r="C27" s="63"/>
    </row>
    <row r="28" spans="1:3" s="408" customFormat="1" ht="12" customHeight="1">
      <c r="A28" s="401" t="s">
        <v>256</v>
      </c>
      <c r="B28" s="403" t="s">
        <v>396</v>
      </c>
      <c r="C28" s="276"/>
    </row>
    <row r="29" spans="1:3" s="408" customFormat="1" ht="12" customHeight="1" thickBot="1">
      <c r="A29" s="400" t="s">
        <v>257</v>
      </c>
      <c r="B29" s="106" t="s">
        <v>515</v>
      </c>
      <c r="C29" s="70"/>
    </row>
    <row r="30" spans="1:3" s="408" customFormat="1" ht="12" customHeight="1" thickBot="1">
      <c r="A30" s="175" t="s">
        <v>21</v>
      </c>
      <c r="B30" s="90" t="s">
        <v>397</v>
      </c>
      <c r="C30" s="275">
        <f>+C31+C32+C33</f>
        <v>0</v>
      </c>
    </row>
    <row r="31" spans="1:3" s="408" customFormat="1" ht="12" customHeight="1">
      <c r="A31" s="401" t="s">
        <v>79</v>
      </c>
      <c r="B31" s="402" t="s">
        <v>278</v>
      </c>
      <c r="C31" s="63"/>
    </row>
    <row r="32" spans="1:3" s="408" customFormat="1" ht="12" customHeight="1">
      <c r="A32" s="401" t="s">
        <v>80</v>
      </c>
      <c r="B32" s="403" t="s">
        <v>279</v>
      </c>
      <c r="C32" s="276"/>
    </row>
    <row r="33" spans="1:3" s="408" customFormat="1" ht="12" customHeight="1" thickBot="1">
      <c r="A33" s="400" t="s">
        <v>81</v>
      </c>
      <c r="B33" s="106" t="s">
        <v>280</v>
      </c>
      <c r="C33" s="70"/>
    </row>
    <row r="34" spans="1:3" s="332" customFormat="1" ht="12" customHeight="1" thickBot="1">
      <c r="A34" s="175" t="s">
        <v>22</v>
      </c>
      <c r="B34" s="90" t="s">
        <v>366</v>
      </c>
      <c r="C34" s="302"/>
    </row>
    <row r="35" spans="1:3" s="332" customFormat="1" ht="12" customHeight="1" thickBot="1">
      <c r="A35" s="175" t="s">
        <v>23</v>
      </c>
      <c r="B35" s="90" t="s">
        <v>398</v>
      </c>
      <c r="C35" s="323"/>
    </row>
    <row r="36" spans="1:3" s="332" customFormat="1" ht="12" customHeight="1" thickBot="1">
      <c r="A36" s="167" t="s">
        <v>24</v>
      </c>
      <c r="B36" s="90" t="s">
        <v>516</v>
      </c>
      <c r="C36" s="324">
        <f>+C8+C20+C25+C26+C30+C34+C35</f>
        <v>6674</v>
      </c>
    </row>
    <row r="37" spans="1:3" s="332" customFormat="1" ht="12" customHeight="1" thickBot="1">
      <c r="A37" s="209" t="s">
        <v>25</v>
      </c>
      <c r="B37" s="90" t="s">
        <v>400</v>
      </c>
      <c r="C37" s="324">
        <f>+C38+C39+C40</f>
        <v>83797</v>
      </c>
    </row>
    <row r="38" spans="1:3" s="332" customFormat="1" ht="12" customHeight="1">
      <c r="A38" s="401" t="s">
        <v>401</v>
      </c>
      <c r="B38" s="402" t="s">
        <v>224</v>
      </c>
      <c r="C38" s="63">
        <v>2050</v>
      </c>
    </row>
    <row r="39" spans="1:3" s="332" customFormat="1" ht="12" customHeight="1">
      <c r="A39" s="401" t="s">
        <v>402</v>
      </c>
      <c r="B39" s="403" t="s">
        <v>2</v>
      </c>
      <c r="C39" s="276"/>
    </row>
    <row r="40" spans="1:3" s="408" customFormat="1" ht="12" customHeight="1" thickBot="1">
      <c r="A40" s="400" t="s">
        <v>403</v>
      </c>
      <c r="B40" s="106" t="s">
        <v>404</v>
      </c>
      <c r="C40" s="70">
        <v>81747</v>
      </c>
    </row>
    <row r="41" spans="1:3" s="408" customFormat="1" ht="15" customHeight="1" thickBot="1">
      <c r="A41" s="209" t="s">
        <v>26</v>
      </c>
      <c r="B41" s="210" t="s">
        <v>405</v>
      </c>
      <c r="C41" s="327">
        <f>+C36+C37</f>
        <v>90471</v>
      </c>
    </row>
    <row r="42" spans="1:3" s="408" customFormat="1" ht="15" customHeight="1">
      <c r="A42" s="211"/>
      <c r="B42" s="212"/>
      <c r="C42" s="325"/>
    </row>
    <row r="43" spans="1:3" ht="13.5" thickBot="1">
      <c r="A43" s="213"/>
      <c r="B43" s="214"/>
      <c r="C43" s="326"/>
    </row>
    <row r="44" spans="1:3" s="407" customFormat="1" ht="16.5" customHeight="1" thickBot="1">
      <c r="A44" s="215"/>
      <c r="B44" s="216" t="s">
        <v>56</v>
      </c>
      <c r="C44" s="327"/>
    </row>
    <row r="45" spans="1:3" s="409" customFormat="1" ht="12" customHeight="1" thickBot="1">
      <c r="A45" s="175" t="s">
        <v>17</v>
      </c>
      <c r="B45" s="90" t="s">
        <v>406</v>
      </c>
      <c r="C45" s="275">
        <f>SUM(C46:C50)</f>
        <v>89899</v>
      </c>
    </row>
    <row r="46" spans="1:3" ht="12" customHeight="1">
      <c r="A46" s="400" t="s">
        <v>86</v>
      </c>
      <c r="B46" s="7" t="s">
        <v>47</v>
      </c>
      <c r="C46" s="63">
        <v>44498</v>
      </c>
    </row>
    <row r="47" spans="1:3" ht="12" customHeight="1">
      <c r="A47" s="400" t="s">
        <v>87</v>
      </c>
      <c r="B47" s="6" t="s">
        <v>165</v>
      </c>
      <c r="C47" s="66">
        <v>12015</v>
      </c>
    </row>
    <row r="48" spans="1:3" ht="12" customHeight="1">
      <c r="A48" s="400" t="s">
        <v>88</v>
      </c>
      <c r="B48" s="6" t="s">
        <v>122</v>
      </c>
      <c r="C48" s="66">
        <v>33386</v>
      </c>
    </row>
    <row r="49" spans="1:3" ht="12" customHeight="1">
      <c r="A49" s="400" t="s">
        <v>89</v>
      </c>
      <c r="B49" s="6" t="s">
        <v>166</v>
      </c>
      <c r="C49" s="66"/>
    </row>
    <row r="50" spans="1:3" ht="12" customHeight="1" thickBot="1">
      <c r="A50" s="400" t="s">
        <v>130</v>
      </c>
      <c r="B50" s="6" t="s">
        <v>167</v>
      </c>
      <c r="C50" s="66"/>
    </row>
    <row r="51" spans="1:3" ht="12" customHeight="1" thickBot="1">
      <c r="A51" s="175" t="s">
        <v>18</v>
      </c>
      <c r="B51" s="90" t="s">
        <v>407</v>
      </c>
      <c r="C51" s="275">
        <f>SUM(C52:C54)</f>
        <v>572</v>
      </c>
    </row>
    <row r="52" spans="1:3" s="409" customFormat="1" ht="12" customHeight="1">
      <c r="A52" s="400" t="s">
        <v>92</v>
      </c>
      <c r="B52" s="7" t="s">
        <v>214</v>
      </c>
      <c r="C52" s="63">
        <v>572</v>
      </c>
    </row>
    <row r="53" spans="1:3" ht="12" customHeight="1">
      <c r="A53" s="400" t="s">
        <v>93</v>
      </c>
      <c r="B53" s="6" t="s">
        <v>169</v>
      </c>
      <c r="C53" s="66"/>
    </row>
    <row r="54" spans="1:3" ht="12" customHeight="1">
      <c r="A54" s="400" t="s">
        <v>94</v>
      </c>
      <c r="B54" s="6" t="s">
        <v>57</v>
      </c>
      <c r="C54" s="66"/>
    </row>
    <row r="55" spans="1:3" ht="12" customHeight="1" thickBot="1">
      <c r="A55" s="400" t="s">
        <v>95</v>
      </c>
      <c r="B55" s="6" t="s">
        <v>513</v>
      </c>
      <c r="C55" s="66"/>
    </row>
    <row r="56" spans="1:3" ht="15" customHeight="1" thickBot="1">
      <c r="A56" s="175" t="s">
        <v>19</v>
      </c>
      <c r="B56" s="90" t="s">
        <v>11</v>
      </c>
      <c r="C56" s="302"/>
    </row>
    <row r="57" spans="1:3" ht="13.5" thickBot="1">
      <c r="A57" s="175" t="s">
        <v>20</v>
      </c>
      <c r="B57" s="217" t="s">
        <v>519</v>
      </c>
      <c r="C57" s="328">
        <f>+C45+C51+C56</f>
        <v>90471</v>
      </c>
    </row>
    <row r="58" spans="1:3" ht="15" customHeight="1" thickBot="1">
      <c r="C58" s="329"/>
    </row>
    <row r="59" spans="1:3" ht="14.25" customHeight="1" thickBot="1">
      <c r="A59" s="220" t="s">
        <v>508</v>
      </c>
      <c r="B59" s="221"/>
      <c r="C59" s="87">
        <v>20</v>
      </c>
    </row>
    <row r="60" spans="1:3" ht="13.5" thickBot="1">
      <c r="A60" s="220" t="s">
        <v>188</v>
      </c>
      <c r="B60" s="221"/>
      <c r="C60" s="87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/>
  <cols>
    <col min="1" max="1" width="13.83203125" style="218" customWidth="1"/>
    <col min="2" max="2" width="79.1640625" style="219" customWidth="1"/>
    <col min="3" max="3" width="25" style="219" customWidth="1"/>
    <col min="4" max="16384" width="9.33203125" style="219"/>
  </cols>
  <sheetData>
    <row r="1" spans="1:3" s="198" customFormat="1" ht="21" customHeight="1" thickBot="1">
      <c r="A1" s="197"/>
      <c r="B1" s="199"/>
      <c r="C1" s="404" t="s">
        <v>627</v>
      </c>
    </row>
    <row r="2" spans="1:3" s="405" customFormat="1" ht="36">
      <c r="A2" s="357" t="s">
        <v>186</v>
      </c>
      <c r="B2" s="316" t="s">
        <v>568</v>
      </c>
      <c r="C2" s="330" t="s">
        <v>59</v>
      </c>
    </row>
    <row r="3" spans="1:3" s="405" customFormat="1" ht="24.75" thickBot="1">
      <c r="A3" s="398" t="s">
        <v>185</v>
      </c>
      <c r="B3" s="317" t="s">
        <v>409</v>
      </c>
      <c r="C3" s="331" t="s">
        <v>58</v>
      </c>
    </row>
    <row r="4" spans="1:3" s="406" customFormat="1" ht="15.95" customHeight="1" thickBot="1">
      <c r="A4" s="201"/>
      <c r="B4" s="201"/>
      <c r="C4" s="202" t="s">
        <v>53</v>
      </c>
    </row>
    <row r="5" spans="1:3" ht="13.5" thickBot="1">
      <c r="A5" s="358" t="s">
        <v>187</v>
      </c>
      <c r="B5" s="203" t="s">
        <v>542</v>
      </c>
      <c r="C5" s="204" t="s">
        <v>54</v>
      </c>
    </row>
    <row r="6" spans="1:3" s="407" customFormat="1" ht="12.95" customHeight="1" thickBot="1">
      <c r="A6" s="167"/>
      <c r="B6" s="168" t="s">
        <v>482</v>
      </c>
      <c r="C6" s="169" t="s">
        <v>483</v>
      </c>
    </row>
    <row r="7" spans="1:3" s="407" customFormat="1" ht="15.95" customHeight="1" thickBot="1">
      <c r="A7" s="205"/>
      <c r="B7" s="206" t="s">
        <v>55</v>
      </c>
      <c r="C7" s="207"/>
    </row>
    <row r="8" spans="1:3" s="332" customFormat="1" ht="12" customHeight="1" thickBot="1">
      <c r="A8" s="167" t="s">
        <v>17</v>
      </c>
      <c r="B8" s="208" t="s">
        <v>509</v>
      </c>
      <c r="C8" s="275">
        <f>SUM(C9:C19)</f>
        <v>11626</v>
      </c>
    </row>
    <row r="9" spans="1:3" s="332" customFormat="1" ht="12" customHeight="1">
      <c r="A9" s="399" t="s">
        <v>86</v>
      </c>
      <c r="B9" s="8" t="s">
        <v>264</v>
      </c>
      <c r="C9" s="321"/>
    </row>
    <row r="10" spans="1:3" s="332" customFormat="1" ht="12" customHeight="1">
      <c r="A10" s="400" t="s">
        <v>87</v>
      </c>
      <c r="B10" s="6" t="s">
        <v>265</v>
      </c>
      <c r="C10" s="273">
        <v>9154</v>
      </c>
    </row>
    <row r="11" spans="1:3" s="332" customFormat="1" ht="12" customHeight="1">
      <c r="A11" s="400" t="s">
        <v>88</v>
      </c>
      <c r="B11" s="6" t="s">
        <v>266</v>
      </c>
      <c r="C11" s="273"/>
    </row>
    <row r="12" spans="1:3" s="332" customFormat="1" ht="12" customHeight="1">
      <c r="A12" s="400" t="s">
        <v>89</v>
      </c>
      <c r="B12" s="6" t="s">
        <v>267</v>
      </c>
      <c r="C12" s="273"/>
    </row>
    <row r="13" spans="1:3" s="332" customFormat="1" ht="12" customHeight="1">
      <c r="A13" s="400" t="s">
        <v>130</v>
      </c>
      <c r="B13" s="6" t="s">
        <v>268</v>
      </c>
      <c r="C13" s="273"/>
    </row>
    <row r="14" spans="1:3" s="332" customFormat="1" ht="12" customHeight="1">
      <c r="A14" s="400" t="s">
        <v>90</v>
      </c>
      <c r="B14" s="6" t="s">
        <v>390</v>
      </c>
      <c r="C14" s="273">
        <v>2472</v>
      </c>
    </row>
    <row r="15" spans="1:3" s="332" customFormat="1" ht="12" customHeight="1">
      <c r="A15" s="400" t="s">
        <v>91</v>
      </c>
      <c r="B15" s="5" t="s">
        <v>391</v>
      </c>
      <c r="C15" s="273"/>
    </row>
    <row r="16" spans="1:3" s="332" customFormat="1" ht="12" customHeight="1">
      <c r="A16" s="400" t="s">
        <v>98</v>
      </c>
      <c r="B16" s="6" t="s">
        <v>271</v>
      </c>
      <c r="C16" s="322"/>
    </row>
    <row r="17" spans="1:3" s="408" customFormat="1" ht="12" customHeight="1">
      <c r="A17" s="400" t="s">
        <v>99</v>
      </c>
      <c r="B17" s="6" t="s">
        <v>272</v>
      </c>
      <c r="C17" s="273"/>
    </row>
    <row r="18" spans="1:3" s="408" customFormat="1" ht="12" customHeight="1">
      <c r="A18" s="400" t="s">
        <v>100</v>
      </c>
      <c r="B18" s="6" t="s">
        <v>425</v>
      </c>
      <c r="C18" s="274"/>
    </row>
    <row r="19" spans="1:3" s="408" customFormat="1" ht="12" customHeight="1" thickBot="1">
      <c r="A19" s="400" t="s">
        <v>101</v>
      </c>
      <c r="B19" s="5" t="s">
        <v>273</v>
      </c>
      <c r="C19" s="274"/>
    </row>
    <row r="20" spans="1:3" s="332" customFormat="1" ht="12" customHeight="1" thickBot="1">
      <c r="A20" s="167" t="s">
        <v>18</v>
      </c>
      <c r="B20" s="208" t="s">
        <v>392</v>
      </c>
      <c r="C20" s="275">
        <f>SUM(C21:C23)</f>
        <v>0</v>
      </c>
    </row>
    <row r="21" spans="1:3" s="408" customFormat="1" ht="12" customHeight="1">
      <c r="A21" s="400" t="s">
        <v>92</v>
      </c>
      <c r="B21" s="7" t="s">
        <v>245</v>
      </c>
      <c r="C21" s="273"/>
    </row>
    <row r="22" spans="1:3" s="408" customFormat="1" ht="12" customHeight="1">
      <c r="A22" s="400" t="s">
        <v>93</v>
      </c>
      <c r="B22" s="6" t="s">
        <v>393</v>
      </c>
      <c r="C22" s="273"/>
    </row>
    <row r="23" spans="1:3" s="408" customFormat="1" ht="12" customHeight="1">
      <c r="A23" s="400" t="s">
        <v>94</v>
      </c>
      <c r="B23" s="6" t="s">
        <v>394</v>
      </c>
      <c r="C23" s="273"/>
    </row>
    <row r="24" spans="1:3" s="408" customFormat="1" ht="12" customHeight="1" thickBot="1">
      <c r="A24" s="400" t="s">
        <v>95</v>
      </c>
      <c r="B24" s="6" t="s">
        <v>514</v>
      </c>
      <c r="C24" s="273"/>
    </row>
    <row r="25" spans="1:3" s="408" customFormat="1" ht="12" customHeight="1" thickBot="1">
      <c r="A25" s="175" t="s">
        <v>19</v>
      </c>
      <c r="B25" s="90" t="s">
        <v>156</v>
      </c>
      <c r="C25" s="302"/>
    </row>
    <row r="26" spans="1:3" s="408" customFormat="1" ht="12" customHeight="1" thickBot="1">
      <c r="A26" s="175" t="s">
        <v>20</v>
      </c>
      <c r="B26" s="90" t="s">
        <v>395</v>
      </c>
      <c r="C26" s="275">
        <f>+C27+C28</f>
        <v>0</v>
      </c>
    </row>
    <row r="27" spans="1:3" s="408" customFormat="1" ht="12" customHeight="1">
      <c r="A27" s="401" t="s">
        <v>255</v>
      </c>
      <c r="B27" s="402" t="s">
        <v>393</v>
      </c>
      <c r="C27" s="63"/>
    </row>
    <row r="28" spans="1:3" s="408" customFormat="1" ht="12" customHeight="1">
      <c r="A28" s="401" t="s">
        <v>256</v>
      </c>
      <c r="B28" s="403" t="s">
        <v>396</v>
      </c>
      <c r="C28" s="276"/>
    </row>
    <row r="29" spans="1:3" s="408" customFormat="1" ht="12" customHeight="1" thickBot="1">
      <c r="A29" s="400" t="s">
        <v>257</v>
      </c>
      <c r="B29" s="106" t="s">
        <v>515</v>
      </c>
      <c r="C29" s="70"/>
    </row>
    <row r="30" spans="1:3" s="408" customFormat="1" ht="12" customHeight="1" thickBot="1">
      <c r="A30" s="175" t="s">
        <v>21</v>
      </c>
      <c r="B30" s="90" t="s">
        <v>397</v>
      </c>
      <c r="C30" s="275">
        <f>+C31+C32+C33</f>
        <v>0</v>
      </c>
    </row>
    <row r="31" spans="1:3" s="408" customFormat="1" ht="12" customHeight="1">
      <c r="A31" s="401" t="s">
        <v>79</v>
      </c>
      <c r="B31" s="402" t="s">
        <v>278</v>
      </c>
      <c r="C31" s="63"/>
    </row>
    <row r="32" spans="1:3" s="408" customFormat="1" ht="12" customHeight="1">
      <c r="A32" s="401" t="s">
        <v>80</v>
      </c>
      <c r="B32" s="403" t="s">
        <v>279</v>
      </c>
      <c r="C32" s="276"/>
    </row>
    <row r="33" spans="1:3" s="408" customFormat="1" ht="12" customHeight="1" thickBot="1">
      <c r="A33" s="400" t="s">
        <v>81</v>
      </c>
      <c r="B33" s="106" t="s">
        <v>280</v>
      </c>
      <c r="C33" s="70"/>
    </row>
    <row r="34" spans="1:3" s="332" customFormat="1" ht="12" customHeight="1" thickBot="1">
      <c r="A34" s="175" t="s">
        <v>22</v>
      </c>
      <c r="B34" s="90" t="s">
        <v>366</v>
      </c>
      <c r="C34" s="302"/>
    </row>
    <row r="35" spans="1:3" s="332" customFormat="1" ht="12" customHeight="1" thickBot="1">
      <c r="A35" s="175" t="s">
        <v>23</v>
      </c>
      <c r="B35" s="90" t="s">
        <v>398</v>
      </c>
      <c r="C35" s="323"/>
    </row>
    <row r="36" spans="1:3" s="332" customFormat="1" ht="12" customHeight="1" thickBot="1">
      <c r="A36" s="167" t="s">
        <v>24</v>
      </c>
      <c r="B36" s="90" t="s">
        <v>516</v>
      </c>
      <c r="C36" s="324">
        <f>+C8+C20+C25+C26+C30+C34+C35</f>
        <v>11626</v>
      </c>
    </row>
    <row r="37" spans="1:3" s="332" customFormat="1" ht="12" customHeight="1" thickBot="1">
      <c r="A37" s="209" t="s">
        <v>25</v>
      </c>
      <c r="B37" s="90" t="s">
        <v>400</v>
      </c>
      <c r="C37" s="324">
        <f>+C38+C39+C40</f>
        <v>0</v>
      </c>
    </row>
    <row r="38" spans="1:3" s="332" customFormat="1" ht="12" customHeight="1">
      <c r="A38" s="401" t="s">
        <v>401</v>
      </c>
      <c r="B38" s="402" t="s">
        <v>224</v>
      </c>
      <c r="C38" s="63"/>
    </row>
    <row r="39" spans="1:3" s="332" customFormat="1" ht="12" customHeight="1">
      <c r="A39" s="401" t="s">
        <v>402</v>
      </c>
      <c r="B39" s="403" t="s">
        <v>2</v>
      </c>
      <c r="C39" s="276"/>
    </row>
    <row r="40" spans="1:3" s="408" customFormat="1" ht="12" customHeight="1" thickBot="1">
      <c r="A40" s="400" t="s">
        <v>403</v>
      </c>
      <c r="B40" s="106" t="s">
        <v>404</v>
      </c>
      <c r="C40" s="70"/>
    </row>
    <row r="41" spans="1:3" s="408" customFormat="1" ht="15" customHeight="1" thickBot="1">
      <c r="A41" s="209" t="s">
        <v>26</v>
      </c>
      <c r="B41" s="210" t="s">
        <v>405</v>
      </c>
      <c r="C41" s="327">
        <f>+C36+C37</f>
        <v>11626</v>
      </c>
    </row>
    <row r="42" spans="1:3" s="408" customFormat="1" ht="15" customHeight="1">
      <c r="A42" s="211"/>
      <c r="B42" s="212"/>
      <c r="C42" s="325"/>
    </row>
    <row r="43" spans="1:3" ht="13.5" thickBot="1">
      <c r="A43" s="213"/>
      <c r="B43" s="214"/>
      <c r="C43" s="326"/>
    </row>
    <row r="44" spans="1:3" s="407" customFormat="1" ht="16.5" customHeight="1" thickBot="1">
      <c r="A44" s="215"/>
      <c r="B44" s="216" t="s">
        <v>56</v>
      </c>
      <c r="C44" s="327"/>
    </row>
    <row r="45" spans="1:3" s="409" customFormat="1" ht="12" customHeight="1" thickBot="1">
      <c r="A45" s="175" t="s">
        <v>17</v>
      </c>
      <c r="B45" s="90" t="s">
        <v>406</v>
      </c>
      <c r="C45" s="275">
        <f>SUM(C46:C50)</f>
        <v>11626</v>
      </c>
    </row>
    <row r="46" spans="1:3" ht="12" customHeight="1">
      <c r="A46" s="400" t="s">
        <v>86</v>
      </c>
      <c r="B46" s="7" t="s">
        <v>47</v>
      </c>
      <c r="C46" s="63">
        <v>1527</v>
      </c>
    </row>
    <row r="47" spans="1:3" ht="12" customHeight="1">
      <c r="A47" s="400" t="s">
        <v>87</v>
      </c>
      <c r="B47" s="6" t="s">
        <v>165</v>
      </c>
      <c r="C47" s="66">
        <v>412</v>
      </c>
    </row>
    <row r="48" spans="1:3" ht="12" customHeight="1">
      <c r="A48" s="400" t="s">
        <v>88</v>
      </c>
      <c r="B48" s="6" t="s">
        <v>122</v>
      </c>
      <c r="C48" s="66">
        <v>9687</v>
      </c>
    </row>
    <row r="49" spans="1:3" ht="12" customHeight="1">
      <c r="A49" s="400" t="s">
        <v>89</v>
      </c>
      <c r="B49" s="6" t="s">
        <v>166</v>
      </c>
      <c r="C49" s="66"/>
    </row>
    <row r="50" spans="1:3" ht="12" customHeight="1" thickBot="1">
      <c r="A50" s="400" t="s">
        <v>130</v>
      </c>
      <c r="B50" s="6" t="s">
        <v>167</v>
      </c>
      <c r="C50" s="66"/>
    </row>
    <row r="51" spans="1:3" ht="12" customHeight="1" thickBot="1">
      <c r="A51" s="175" t="s">
        <v>18</v>
      </c>
      <c r="B51" s="90" t="s">
        <v>407</v>
      </c>
      <c r="C51" s="275">
        <f>SUM(C52:C54)</f>
        <v>0</v>
      </c>
    </row>
    <row r="52" spans="1:3" s="409" customFormat="1" ht="12" customHeight="1">
      <c r="A52" s="400" t="s">
        <v>92</v>
      </c>
      <c r="B52" s="7" t="s">
        <v>214</v>
      </c>
      <c r="C52" s="63"/>
    </row>
    <row r="53" spans="1:3" ht="12" customHeight="1">
      <c r="A53" s="400" t="s">
        <v>93</v>
      </c>
      <c r="B53" s="6" t="s">
        <v>169</v>
      </c>
      <c r="C53" s="66"/>
    </row>
    <row r="54" spans="1:3" ht="12" customHeight="1">
      <c r="A54" s="400" t="s">
        <v>94</v>
      </c>
      <c r="B54" s="6" t="s">
        <v>57</v>
      </c>
      <c r="C54" s="66"/>
    </row>
    <row r="55" spans="1:3" ht="12" customHeight="1" thickBot="1">
      <c r="A55" s="400" t="s">
        <v>95</v>
      </c>
      <c r="B55" s="6" t="s">
        <v>513</v>
      </c>
      <c r="C55" s="66"/>
    </row>
    <row r="56" spans="1:3" ht="15" customHeight="1" thickBot="1">
      <c r="A56" s="175" t="s">
        <v>19</v>
      </c>
      <c r="B56" s="90" t="s">
        <v>11</v>
      </c>
      <c r="C56" s="302"/>
    </row>
    <row r="57" spans="1:3" ht="13.5" thickBot="1">
      <c r="A57" s="175" t="s">
        <v>20</v>
      </c>
      <c r="B57" s="217" t="s">
        <v>519</v>
      </c>
      <c r="C57" s="328">
        <f>+C45+C51+C56</f>
        <v>11626</v>
      </c>
    </row>
    <row r="58" spans="1:3" ht="15" customHeight="1" thickBot="1">
      <c r="C58" s="329"/>
    </row>
    <row r="59" spans="1:3" ht="14.25" customHeight="1" thickBot="1">
      <c r="A59" s="220" t="s">
        <v>508</v>
      </c>
      <c r="B59" s="221"/>
      <c r="C59" s="87">
        <v>1</v>
      </c>
    </row>
    <row r="60" spans="1:3" ht="13.5" thickBot="1">
      <c r="A60" s="220" t="s">
        <v>188</v>
      </c>
      <c r="B60" s="221"/>
      <c r="C60" s="87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C1" sqref="C1"/>
    </sheetView>
  </sheetViews>
  <sheetFormatPr defaultRowHeight="12.75"/>
  <cols>
    <col min="1" max="1" width="13.83203125" style="218" customWidth="1"/>
    <col min="2" max="2" width="79.1640625" style="219" customWidth="1"/>
    <col min="3" max="3" width="25" style="219" customWidth="1"/>
    <col min="4" max="16384" width="9.33203125" style="219"/>
  </cols>
  <sheetData>
    <row r="1" spans="1:3" s="198" customFormat="1" ht="21" customHeight="1" thickBot="1">
      <c r="A1" s="197"/>
      <c r="B1" s="199"/>
      <c r="C1" s="404" t="s">
        <v>628</v>
      </c>
    </row>
    <row r="2" spans="1:3" s="405" customFormat="1" ht="36">
      <c r="A2" s="357" t="s">
        <v>186</v>
      </c>
      <c r="B2" s="316" t="s">
        <v>568</v>
      </c>
      <c r="C2" s="330" t="s">
        <v>59</v>
      </c>
    </row>
    <row r="3" spans="1:3" s="405" customFormat="1" ht="24.75" thickBot="1">
      <c r="A3" s="398" t="s">
        <v>185</v>
      </c>
      <c r="B3" s="317" t="s">
        <v>520</v>
      </c>
      <c r="C3" s="331" t="s">
        <v>59</v>
      </c>
    </row>
    <row r="4" spans="1:3" s="406" customFormat="1" ht="15.95" customHeight="1" thickBot="1">
      <c r="A4" s="201"/>
      <c r="B4" s="201"/>
      <c r="C4" s="202" t="s">
        <v>53</v>
      </c>
    </row>
    <row r="5" spans="1:3" ht="13.5" thickBot="1">
      <c r="A5" s="358" t="s">
        <v>187</v>
      </c>
      <c r="B5" s="203" t="s">
        <v>542</v>
      </c>
      <c r="C5" s="204" t="s">
        <v>54</v>
      </c>
    </row>
    <row r="6" spans="1:3" s="407" customFormat="1" ht="12.95" customHeight="1" thickBot="1">
      <c r="A6" s="167"/>
      <c r="B6" s="168" t="s">
        <v>482</v>
      </c>
      <c r="C6" s="169" t="s">
        <v>483</v>
      </c>
    </row>
    <row r="7" spans="1:3" s="407" customFormat="1" ht="15.95" customHeight="1" thickBot="1">
      <c r="A7" s="205"/>
      <c r="B7" s="206" t="s">
        <v>55</v>
      </c>
      <c r="C7" s="207"/>
    </row>
    <row r="8" spans="1:3" s="332" customFormat="1" ht="12" customHeight="1" thickBot="1">
      <c r="A8" s="167" t="s">
        <v>17</v>
      </c>
      <c r="B8" s="208" t="s">
        <v>509</v>
      </c>
      <c r="C8" s="275">
        <f>SUM(C9:C19)</f>
        <v>0</v>
      </c>
    </row>
    <row r="9" spans="1:3" s="332" customFormat="1" ht="12" customHeight="1">
      <c r="A9" s="399" t="s">
        <v>86</v>
      </c>
      <c r="B9" s="8" t="s">
        <v>264</v>
      </c>
      <c r="C9" s="321"/>
    </row>
    <row r="10" spans="1:3" s="332" customFormat="1" ht="12" customHeight="1">
      <c r="A10" s="400" t="s">
        <v>87</v>
      </c>
      <c r="B10" s="6" t="s">
        <v>265</v>
      </c>
      <c r="C10" s="273"/>
    </row>
    <row r="11" spans="1:3" s="332" customFormat="1" ht="12" customHeight="1">
      <c r="A11" s="400" t="s">
        <v>88</v>
      </c>
      <c r="B11" s="6" t="s">
        <v>266</v>
      </c>
      <c r="C11" s="273"/>
    </row>
    <row r="12" spans="1:3" s="332" customFormat="1" ht="12" customHeight="1">
      <c r="A12" s="400" t="s">
        <v>89</v>
      </c>
      <c r="B12" s="6" t="s">
        <v>267</v>
      </c>
      <c r="C12" s="273"/>
    </row>
    <row r="13" spans="1:3" s="332" customFormat="1" ht="12" customHeight="1">
      <c r="A13" s="400" t="s">
        <v>130</v>
      </c>
      <c r="B13" s="6" t="s">
        <v>268</v>
      </c>
      <c r="C13" s="273"/>
    </row>
    <row r="14" spans="1:3" s="332" customFormat="1" ht="12" customHeight="1">
      <c r="A14" s="400" t="s">
        <v>90</v>
      </c>
      <c r="B14" s="6" t="s">
        <v>390</v>
      </c>
      <c r="C14" s="273"/>
    </row>
    <row r="15" spans="1:3" s="332" customFormat="1" ht="12" customHeight="1">
      <c r="A15" s="400" t="s">
        <v>91</v>
      </c>
      <c r="B15" s="5" t="s">
        <v>391</v>
      </c>
      <c r="C15" s="273"/>
    </row>
    <row r="16" spans="1:3" s="332" customFormat="1" ht="12" customHeight="1">
      <c r="A16" s="400" t="s">
        <v>98</v>
      </c>
      <c r="B16" s="6" t="s">
        <v>271</v>
      </c>
      <c r="C16" s="322"/>
    </row>
    <row r="17" spans="1:3" s="408" customFormat="1" ht="12" customHeight="1">
      <c r="A17" s="400" t="s">
        <v>99</v>
      </c>
      <c r="B17" s="6" t="s">
        <v>272</v>
      </c>
      <c r="C17" s="273"/>
    </row>
    <row r="18" spans="1:3" s="408" customFormat="1" ht="12" customHeight="1">
      <c r="A18" s="400" t="s">
        <v>100</v>
      </c>
      <c r="B18" s="6" t="s">
        <v>425</v>
      </c>
      <c r="C18" s="274"/>
    </row>
    <row r="19" spans="1:3" s="408" customFormat="1" ht="12" customHeight="1" thickBot="1">
      <c r="A19" s="400" t="s">
        <v>101</v>
      </c>
      <c r="B19" s="5" t="s">
        <v>273</v>
      </c>
      <c r="C19" s="274"/>
    </row>
    <row r="20" spans="1:3" s="332" customFormat="1" ht="12" customHeight="1" thickBot="1">
      <c r="A20" s="167" t="s">
        <v>18</v>
      </c>
      <c r="B20" s="208" t="s">
        <v>392</v>
      </c>
      <c r="C20" s="275">
        <f>SUM(C21:C23)</f>
        <v>0</v>
      </c>
    </row>
    <row r="21" spans="1:3" s="408" customFormat="1" ht="12" customHeight="1">
      <c r="A21" s="400" t="s">
        <v>92</v>
      </c>
      <c r="B21" s="7" t="s">
        <v>245</v>
      </c>
      <c r="C21" s="273"/>
    </row>
    <row r="22" spans="1:3" s="408" customFormat="1" ht="12" customHeight="1">
      <c r="A22" s="400" t="s">
        <v>93</v>
      </c>
      <c r="B22" s="6" t="s">
        <v>393</v>
      </c>
      <c r="C22" s="273"/>
    </row>
    <row r="23" spans="1:3" s="408" customFormat="1" ht="12" customHeight="1">
      <c r="A23" s="400" t="s">
        <v>94</v>
      </c>
      <c r="B23" s="6" t="s">
        <v>394</v>
      </c>
      <c r="C23" s="273"/>
    </row>
    <row r="24" spans="1:3" s="408" customFormat="1" ht="12" customHeight="1" thickBot="1">
      <c r="A24" s="400" t="s">
        <v>95</v>
      </c>
      <c r="B24" s="6" t="s">
        <v>514</v>
      </c>
      <c r="C24" s="273"/>
    </row>
    <row r="25" spans="1:3" s="408" customFormat="1" ht="12" customHeight="1" thickBot="1">
      <c r="A25" s="175" t="s">
        <v>19</v>
      </c>
      <c r="B25" s="90" t="s">
        <v>156</v>
      </c>
      <c r="C25" s="302"/>
    </row>
    <row r="26" spans="1:3" s="408" customFormat="1" ht="12" customHeight="1" thickBot="1">
      <c r="A26" s="175" t="s">
        <v>20</v>
      </c>
      <c r="B26" s="90" t="s">
        <v>395</v>
      </c>
      <c r="C26" s="275">
        <f>+C27+C28</f>
        <v>0</v>
      </c>
    </row>
    <row r="27" spans="1:3" s="408" customFormat="1" ht="12" customHeight="1">
      <c r="A27" s="401" t="s">
        <v>255</v>
      </c>
      <c r="B27" s="402" t="s">
        <v>393</v>
      </c>
      <c r="C27" s="63"/>
    </row>
    <row r="28" spans="1:3" s="408" customFormat="1" ht="12" customHeight="1">
      <c r="A28" s="401" t="s">
        <v>256</v>
      </c>
      <c r="B28" s="403" t="s">
        <v>396</v>
      </c>
      <c r="C28" s="276"/>
    </row>
    <row r="29" spans="1:3" s="408" customFormat="1" ht="12" customHeight="1" thickBot="1">
      <c r="A29" s="400" t="s">
        <v>257</v>
      </c>
      <c r="B29" s="106" t="s">
        <v>515</v>
      </c>
      <c r="C29" s="70"/>
    </row>
    <row r="30" spans="1:3" s="408" customFormat="1" ht="12" customHeight="1" thickBot="1">
      <c r="A30" s="175" t="s">
        <v>21</v>
      </c>
      <c r="B30" s="90" t="s">
        <v>397</v>
      </c>
      <c r="C30" s="275">
        <f>+C31+C32+C33</f>
        <v>0</v>
      </c>
    </row>
    <row r="31" spans="1:3" s="408" customFormat="1" ht="12" customHeight="1">
      <c r="A31" s="401" t="s">
        <v>79</v>
      </c>
      <c r="B31" s="402" t="s">
        <v>278</v>
      </c>
      <c r="C31" s="63"/>
    </row>
    <row r="32" spans="1:3" s="408" customFormat="1" ht="12" customHeight="1">
      <c r="A32" s="401" t="s">
        <v>80</v>
      </c>
      <c r="B32" s="403" t="s">
        <v>279</v>
      </c>
      <c r="C32" s="276"/>
    </row>
    <row r="33" spans="1:3" s="408" customFormat="1" ht="12" customHeight="1" thickBot="1">
      <c r="A33" s="400" t="s">
        <v>81</v>
      </c>
      <c r="B33" s="106" t="s">
        <v>280</v>
      </c>
      <c r="C33" s="70"/>
    </row>
    <row r="34" spans="1:3" s="332" customFormat="1" ht="12" customHeight="1" thickBot="1">
      <c r="A34" s="175" t="s">
        <v>22</v>
      </c>
      <c r="B34" s="90" t="s">
        <v>366</v>
      </c>
      <c r="C34" s="302"/>
    </row>
    <row r="35" spans="1:3" s="332" customFormat="1" ht="12" customHeight="1" thickBot="1">
      <c r="A35" s="175" t="s">
        <v>23</v>
      </c>
      <c r="B35" s="90" t="s">
        <v>398</v>
      </c>
      <c r="C35" s="323"/>
    </row>
    <row r="36" spans="1:3" s="332" customFormat="1" ht="12" customHeight="1" thickBot="1">
      <c r="A36" s="167" t="s">
        <v>24</v>
      </c>
      <c r="B36" s="90" t="s">
        <v>516</v>
      </c>
      <c r="C36" s="324">
        <f>+C8+C20+C25+C26+C30+C34+C35</f>
        <v>0</v>
      </c>
    </row>
    <row r="37" spans="1:3" s="332" customFormat="1" ht="12" customHeight="1" thickBot="1">
      <c r="A37" s="209" t="s">
        <v>25</v>
      </c>
      <c r="B37" s="90" t="s">
        <v>400</v>
      </c>
      <c r="C37" s="324">
        <f>+C38+C39+C40</f>
        <v>0</v>
      </c>
    </row>
    <row r="38" spans="1:3" s="332" customFormat="1" ht="12" customHeight="1">
      <c r="A38" s="401" t="s">
        <v>401</v>
      </c>
      <c r="B38" s="402" t="s">
        <v>224</v>
      </c>
      <c r="C38" s="63"/>
    </row>
    <row r="39" spans="1:3" s="332" customFormat="1" ht="12" customHeight="1">
      <c r="A39" s="401" t="s">
        <v>402</v>
      </c>
      <c r="B39" s="403" t="s">
        <v>2</v>
      </c>
      <c r="C39" s="276"/>
    </row>
    <row r="40" spans="1:3" s="408" customFormat="1" ht="12" customHeight="1" thickBot="1">
      <c r="A40" s="400" t="s">
        <v>403</v>
      </c>
      <c r="B40" s="106" t="s">
        <v>404</v>
      </c>
      <c r="C40" s="70"/>
    </row>
    <row r="41" spans="1:3" s="408" customFormat="1" ht="15" customHeight="1" thickBot="1">
      <c r="A41" s="209" t="s">
        <v>26</v>
      </c>
      <c r="B41" s="210" t="s">
        <v>405</v>
      </c>
      <c r="C41" s="327">
        <f>+C36+C37</f>
        <v>0</v>
      </c>
    </row>
    <row r="42" spans="1:3" s="408" customFormat="1" ht="15" customHeight="1">
      <c r="A42" s="211"/>
      <c r="B42" s="212"/>
      <c r="C42" s="325"/>
    </row>
    <row r="43" spans="1:3" ht="13.5" thickBot="1">
      <c r="A43" s="213"/>
      <c r="B43" s="214"/>
      <c r="C43" s="326"/>
    </row>
    <row r="44" spans="1:3" s="407" customFormat="1" ht="16.5" customHeight="1" thickBot="1">
      <c r="A44" s="215"/>
      <c r="B44" s="216" t="s">
        <v>56</v>
      </c>
      <c r="C44" s="327"/>
    </row>
    <row r="45" spans="1:3" s="409" customFormat="1" ht="12" customHeight="1" thickBot="1">
      <c r="A45" s="175" t="s">
        <v>17</v>
      </c>
      <c r="B45" s="90" t="s">
        <v>406</v>
      </c>
      <c r="C45" s="275">
        <f>SUM(C46:C50)</f>
        <v>0</v>
      </c>
    </row>
    <row r="46" spans="1:3" ht="12" customHeight="1">
      <c r="A46" s="400" t="s">
        <v>86</v>
      </c>
      <c r="B46" s="7" t="s">
        <v>47</v>
      </c>
      <c r="C46" s="63"/>
    </row>
    <row r="47" spans="1:3" ht="12" customHeight="1">
      <c r="A47" s="400" t="s">
        <v>87</v>
      </c>
      <c r="B47" s="6" t="s">
        <v>165</v>
      </c>
      <c r="C47" s="66"/>
    </row>
    <row r="48" spans="1:3" ht="12" customHeight="1">
      <c r="A48" s="400" t="s">
        <v>88</v>
      </c>
      <c r="B48" s="6" t="s">
        <v>122</v>
      </c>
      <c r="C48" s="66"/>
    </row>
    <row r="49" spans="1:3" ht="12" customHeight="1">
      <c r="A49" s="400" t="s">
        <v>89</v>
      </c>
      <c r="B49" s="6" t="s">
        <v>166</v>
      </c>
      <c r="C49" s="66"/>
    </row>
    <row r="50" spans="1:3" ht="12" customHeight="1" thickBot="1">
      <c r="A50" s="400" t="s">
        <v>130</v>
      </c>
      <c r="B50" s="6" t="s">
        <v>167</v>
      </c>
      <c r="C50" s="66"/>
    </row>
    <row r="51" spans="1:3" ht="12" customHeight="1" thickBot="1">
      <c r="A51" s="175" t="s">
        <v>18</v>
      </c>
      <c r="B51" s="90" t="s">
        <v>407</v>
      </c>
      <c r="C51" s="275">
        <f>SUM(C52:C54)</f>
        <v>0</v>
      </c>
    </row>
    <row r="52" spans="1:3" s="409" customFormat="1" ht="12" customHeight="1">
      <c r="A52" s="400" t="s">
        <v>92</v>
      </c>
      <c r="B52" s="7" t="s">
        <v>214</v>
      </c>
      <c r="C52" s="63"/>
    </row>
    <row r="53" spans="1:3" ht="12" customHeight="1">
      <c r="A53" s="400" t="s">
        <v>93</v>
      </c>
      <c r="B53" s="6" t="s">
        <v>169</v>
      </c>
      <c r="C53" s="66"/>
    </row>
    <row r="54" spans="1:3" ht="12" customHeight="1">
      <c r="A54" s="400" t="s">
        <v>94</v>
      </c>
      <c r="B54" s="6" t="s">
        <v>57</v>
      </c>
      <c r="C54" s="66"/>
    </row>
    <row r="55" spans="1:3" ht="12" customHeight="1" thickBot="1">
      <c r="A55" s="400" t="s">
        <v>95</v>
      </c>
      <c r="B55" s="6" t="s">
        <v>513</v>
      </c>
      <c r="C55" s="66"/>
    </row>
    <row r="56" spans="1:3" ht="15" customHeight="1" thickBot="1">
      <c r="A56" s="175" t="s">
        <v>19</v>
      </c>
      <c r="B56" s="90" t="s">
        <v>11</v>
      </c>
      <c r="C56" s="302"/>
    </row>
    <row r="57" spans="1:3" ht="13.5" thickBot="1">
      <c r="A57" s="175" t="s">
        <v>20</v>
      </c>
      <c r="B57" s="217" t="s">
        <v>519</v>
      </c>
      <c r="C57" s="328">
        <f>+C45+C51+C56</f>
        <v>0</v>
      </c>
    </row>
    <row r="58" spans="1:3" ht="15" customHeight="1" thickBot="1">
      <c r="C58" s="329"/>
    </row>
    <row r="59" spans="1:3" ht="14.25" customHeight="1" thickBot="1">
      <c r="A59" s="220" t="s">
        <v>508</v>
      </c>
      <c r="B59" s="221"/>
      <c r="C59" s="87"/>
    </row>
    <row r="60" spans="1:3" ht="13.5" thickBot="1">
      <c r="A60" s="220" t="s">
        <v>188</v>
      </c>
      <c r="B60" s="221"/>
      <c r="C60" s="87"/>
    </row>
  </sheetData>
  <sheetProtection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00B050"/>
  </sheetPr>
  <dimension ref="A1:G26"/>
  <sheetViews>
    <sheetView view="pageLayout" zoomScaleNormal="100" workbookViewId="0">
      <selection activeCell="C5" sqref="C5:F5"/>
    </sheetView>
  </sheetViews>
  <sheetFormatPr defaultRowHeight="12.75"/>
  <cols>
    <col min="1" max="1" width="5.5" style="39" customWidth="1"/>
    <col min="2" max="2" width="33.1640625" style="39" customWidth="1"/>
    <col min="3" max="3" width="12.33203125" style="39" customWidth="1"/>
    <col min="4" max="4" width="11.5" style="39" customWidth="1"/>
    <col min="5" max="5" width="11.33203125" style="39" customWidth="1"/>
    <col min="6" max="6" width="11" style="39" customWidth="1"/>
    <col min="7" max="7" width="14.33203125" style="39" customWidth="1"/>
    <col min="8" max="16384" width="9.33203125" style="39"/>
  </cols>
  <sheetData>
    <row r="1" spans="1:7" ht="43.5" customHeight="1">
      <c r="A1" s="604" t="s">
        <v>3</v>
      </c>
      <c r="B1" s="604"/>
      <c r="C1" s="604"/>
      <c r="D1" s="604"/>
      <c r="E1" s="604"/>
      <c r="F1" s="604"/>
      <c r="G1" s="604"/>
    </row>
    <row r="3" spans="1:7" s="128" customFormat="1" ht="27" customHeight="1">
      <c r="A3" s="126" t="s">
        <v>192</v>
      </c>
      <c r="B3" s="127"/>
      <c r="C3" s="603" t="s">
        <v>193</v>
      </c>
      <c r="D3" s="603"/>
      <c r="E3" s="603"/>
      <c r="F3" s="603"/>
      <c r="G3" s="603"/>
    </row>
    <row r="4" spans="1:7" s="128" customFormat="1" ht="15.75">
      <c r="A4" s="127"/>
      <c r="B4" s="127"/>
      <c r="C4" s="127"/>
      <c r="D4" s="127"/>
      <c r="E4" s="127"/>
      <c r="F4" s="127"/>
      <c r="G4" s="127"/>
    </row>
    <row r="5" spans="1:7" s="128" customFormat="1" ht="24.75" customHeight="1">
      <c r="A5" s="126" t="s">
        <v>194</v>
      </c>
      <c r="B5" s="127"/>
      <c r="C5" s="603" t="s">
        <v>193</v>
      </c>
      <c r="D5" s="603"/>
      <c r="E5" s="603"/>
      <c r="F5" s="603"/>
      <c r="G5" s="127"/>
    </row>
    <row r="6" spans="1:7" s="129" customFormat="1">
      <c r="A6" s="182"/>
      <c r="B6" s="182"/>
      <c r="C6" s="182"/>
      <c r="D6" s="182"/>
      <c r="E6" s="182"/>
      <c r="F6" s="182"/>
      <c r="G6" s="182"/>
    </row>
    <row r="7" spans="1:7" s="130" customFormat="1" ht="15" customHeight="1">
      <c r="A7" s="239" t="s">
        <v>195</v>
      </c>
      <c r="B7" s="238"/>
      <c r="C7" s="238"/>
      <c r="D7" s="224"/>
      <c r="E7" s="224"/>
      <c r="F7" s="224"/>
      <c r="G7" s="224"/>
    </row>
    <row r="8" spans="1:7" s="130" customFormat="1" ht="15" customHeight="1" thickBot="1">
      <c r="A8" s="239" t="s">
        <v>196</v>
      </c>
      <c r="B8" s="224"/>
      <c r="C8" s="224"/>
      <c r="D8" s="224"/>
      <c r="E8" s="224"/>
      <c r="F8" s="224"/>
      <c r="G8" s="224"/>
    </row>
    <row r="9" spans="1:7" s="62" customFormat="1" ht="42" customHeight="1" thickBot="1">
      <c r="A9" s="164" t="s">
        <v>15</v>
      </c>
      <c r="B9" s="165" t="s">
        <v>197</v>
      </c>
      <c r="C9" s="165" t="s">
        <v>198</v>
      </c>
      <c r="D9" s="165" t="s">
        <v>199</v>
      </c>
      <c r="E9" s="165" t="s">
        <v>200</v>
      </c>
      <c r="F9" s="165" t="s">
        <v>201</v>
      </c>
      <c r="G9" s="166" t="s">
        <v>51</v>
      </c>
    </row>
    <row r="10" spans="1:7" ht="24" customHeight="1">
      <c r="A10" s="225" t="s">
        <v>17</v>
      </c>
      <c r="B10" s="173" t="s">
        <v>202</v>
      </c>
      <c r="C10" s="131"/>
      <c r="D10" s="131"/>
      <c r="E10" s="131"/>
      <c r="F10" s="131"/>
      <c r="G10" s="226">
        <f>SUM(C10:F10)</f>
        <v>0</v>
      </c>
    </row>
    <row r="11" spans="1:7" ht="24" customHeight="1">
      <c r="A11" s="227" t="s">
        <v>18</v>
      </c>
      <c r="B11" s="174" t="s">
        <v>203</v>
      </c>
      <c r="C11" s="132"/>
      <c r="D11" s="132"/>
      <c r="E11" s="132"/>
      <c r="F11" s="132"/>
      <c r="G11" s="228">
        <f t="shared" ref="G11:G16" si="0">SUM(C11:F11)</f>
        <v>0</v>
      </c>
    </row>
    <row r="12" spans="1:7" ht="24" customHeight="1">
      <c r="A12" s="227" t="s">
        <v>19</v>
      </c>
      <c r="B12" s="174" t="s">
        <v>204</v>
      </c>
      <c r="C12" s="132"/>
      <c r="D12" s="132"/>
      <c r="E12" s="132"/>
      <c r="F12" s="132"/>
      <c r="G12" s="228">
        <f t="shared" si="0"/>
        <v>0</v>
      </c>
    </row>
    <row r="13" spans="1:7" ht="24" customHeight="1">
      <c r="A13" s="227" t="s">
        <v>20</v>
      </c>
      <c r="B13" s="174" t="s">
        <v>205</v>
      </c>
      <c r="C13" s="132"/>
      <c r="D13" s="132"/>
      <c r="E13" s="132"/>
      <c r="F13" s="132"/>
      <c r="G13" s="228">
        <f t="shared" si="0"/>
        <v>0</v>
      </c>
    </row>
    <row r="14" spans="1:7" ht="24" customHeight="1">
      <c r="A14" s="227" t="s">
        <v>21</v>
      </c>
      <c r="B14" s="174" t="s">
        <v>206</v>
      </c>
      <c r="C14" s="132"/>
      <c r="D14" s="132"/>
      <c r="E14" s="132"/>
      <c r="F14" s="132"/>
      <c r="G14" s="228">
        <f t="shared" si="0"/>
        <v>0</v>
      </c>
    </row>
    <row r="15" spans="1:7" ht="24" customHeight="1" thickBot="1">
      <c r="A15" s="229" t="s">
        <v>22</v>
      </c>
      <c r="B15" s="230" t="s">
        <v>207</v>
      </c>
      <c r="C15" s="133"/>
      <c r="D15" s="133"/>
      <c r="E15" s="133"/>
      <c r="F15" s="133"/>
      <c r="G15" s="231">
        <f t="shared" si="0"/>
        <v>0</v>
      </c>
    </row>
    <row r="16" spans="1:7" s="134" customFormat="1" ht="24" customHeight="1" thickBot="1">
      <c r="A16" s="232" t="s">
        <v>23</v>
      </c>
      <c r="B16" s="233" t="s">
        <v>51</v>
      </c>
      <c r="C16" s="234">
        <f>SUM(C10:C15)</f>
        <v>0</v>
      </c>
      <c r="D16" s="234">
        <f>SUM(D10:D15)</f>
        <v>0</v>
      </c>
      <c r="E16" s="234">
        <f>SUM(E10:E15)</f>
        <v>0</v>
      </c>
      <c r="F16" s="234">
        <f>SUM(F10:F15)</f>
        <v>0</v>
      </c>
      <c r="G16" s="235">
        <f t="shared" si="0"/>
        <v>0</v>
      </c>
    </row>
    <row r="17" spans="1:7" s="129" customFormat="1">
      <c r="A17" s="182"/>
      <c r="B17" s="182"/>
      <c r="C17" s="182"/>
      <c r="D17" s="182"/>
      <c r="E17" s="182"/>
      <c r="F17" s="182"/>
      <c r="G17" s="182"/>
    </row>
    <row r="18" spans="1:7" s="129" customFormat="1">
      <c r="A18" s="182"/>
      <c r="B18" s="182"/>
      <c r="C18" s="182"/>
      <c r="D18" s="182"/>
      <c r="E18" s="182"/>
      <c r="F18" s="182"/>
      <c r="G18" s="182"/>
    </row>
    <row r="19" spans="1:7" s="129" customFormat="1">
      <c r="A19" s="182"/>
      <c r="B19" s="182"/>
      <c r="C19" s="182"/>
      <c r="D19" s="182"/>
      <c r="E19" s="182"/>
      <c r="F19" s="182"/>
      <c r="G19" s="182"/>
    </row>
    <row r="20" spans="1:7" s="129" customFormat="1" ht="15.75">
      <c r="A20" s="128" t="str">
        <f>+CONCATENATE("......................, ",LEFT(ÖSSZEFÜGGÉSEK!A5,4),". .......................... hó ..... nap")</f>
        <v>......................, 2017. .......................... hó ..... nap</v>
      </c>
      <c r="B20" s="182"/>
      <c r="C20" s="182"/>
      <c r="D20" s="182"/>
      <c r="E20" s="182"/>
      <c r="F20" s="182"/>
      <c r="G20" s="182"/>
    </row>
    <row r="21" spans="1:7" s="129" customFormat="1">
      <c r="A21" s="182"/>
      <c r="B21" s="182"/>
      <c r="C21" s="182"/>
      <c r="D21" s="182"/>
      <c r="E21" s="182"/>
      <c r="F21" s="182"/>
      <c r="G21" s="182"/>
    </row>
    <row r="22" spans="1:7">
      <c r="A22" s="182"/>
      <c r="B22" s="182"/>
      <c r="C22" s="182"/>
      <c r="D22" s="182"/>
      <c r="E22" s="182"/>
      <c r="F22" s="182"/>
      <c r="G22" s="182"/>
    </row>
    <row r="23" spans="1:7">
      <c r="A23" s="182"/>
      <c r="B23" s="182"/>
      <c r="C23" s="129"/>
      <c r="D23" s="129"/>
      <c r="E23" s="129"/>
      <c r="F23" s="129"/>
      <c r="G23" s="182"/>
    </row>
    <row r="24" spans="1:7" ht="13.5">
      <c r="A24" s="182"/>
      <c r="B24" s="182"/>
      <c r="C24" s="236"/>
      <c r="D24" s="237" t="s">
        <v>208</v>
      </c>
      <c r="E24" s="237"/>
      <c r="F24" s="236"/>
      <c r="G24" s="182"/>
    </row>
    <row r="25" spans="1:7" ht="13.5">
      <c r="C25" s="135"/>
      <c r="D25" s="136"/>
      <c r="E25" s="136"/>
      <c r="F25" s="135"/>
    </row>
    <row r="26" spans="1:7" ht="13.5">
      <c r="C26" s="135"/>
      <c r="D26" s="136"/>
      <c r="E26" s="136"/>
      <c r="F26" s="135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az 1/2017. (II.16.) önkormányzati rendelethez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7"/>
  <sheetViews>
    <sheetView zoomScale="120" zoomScaleNormal="120" zoomScaleSheetLayoutView="100" workbookViewId="0">
      <selection activeCell="D148" sqref="D148"/>
    </sheetView>
  </sheetViews>
  <sheetFormatPr defaultRowHeight="15.75"/>
  <cols>
    <col min="1" max="1" width="9" style="550" customWidth="1"/>
    <col min="2" max="2" width="75.83203125" style="550" customWidth="1"/>
    <col min="3" max="3" width="15.5" style="507" customWidth="1"/>
    <col min="4" max="5" width="15.5" style="550" customWidth="1"/>
    <col min="6" max="6" width="9" style="506" customWidth="1"/>
    <col min="7" max="16384" width="9.33203125" style="506"/>
  </cols>
  <sheetData>
    <row r="1" spans="1:5" ht="15.95" customHeight="1">
      <c r="A1" s="558" t="s">
        <v>14</v>
      </c>
      <c r="B1" s="558"/>
      <c r="C1" s="558"/>
      <c r="D1" s="558"/>
      <c r="E1" s="558"/>
    </row>
    <row r="2" spans="1:5" ht="15.95" customHeight="1" thickBot="1">
      <c r="A2" s="557" t="s">
        <v>134</v>
      </c>
      <c r="B2" s="557"/>
      <c r="D2" s="505"/>
      <c r="E2" s="265" t="s">
        <v>215</v>
      </c>
    </row>
    <row r="3" spans="1:5" ht="38.1" customHeight="1" thickBot="1">
      <c r="A3" s="21" t="s">
        <v>69</v>
      </c>
      <c r="B3" s="22" t="s">
        <v>16</v>
      </c>
      <c r="C3" s="22" t="s">
        <v>612</v>
      </c>
      <c r="D3" s="508" t="s">
        <v>611</v>
      </c>
      <c r="E3" s="509" t="s">
        <v>610</v>
      </c>
    </row>
    <row r="4" spans="1:5" s="511" customFormat="1" ht="12" customHeight="1" thickBot="1">
      <c r="A4" s="28" t="s">
        <v>482</v>
      </c>
      <c r="B4" s="29" t="s">
        <v>483</v>
      </c>
      <c r="C4" s="29" t="s">
        <v>484</v>
      </c>
      <c r="D4" s="29" t="s">
        <v>486</v>
      </c>
      <c r="E4" s="510" t="s">
        <v>485</v>
      </c>
    </row>
    <row r="5" spans="1:5" s="514" customFormat="1" ht="12" customHeight="1" thickBot="1">
      <c r="A5" s="18" t="s">
        <v>17</v>
      </c>
      <c r="B5" s="19" t="s">
        <v>240</v>
      </c>
      <c r="C5" s="512">
        <f>+C6+C7+C8+C9+C10+C11</f>
        <v>254181</v>
      </c>
      <c r="D5" s="512">
        <f>+D6+D7+D8+D9+D10+D11</f>
        <v>238800</v>
      </c>
      <c r="E5" s="513">
        <f>+E6+E7+E8+E9+E10+E11</f>
        <v>203575</v>
      </c>
    </row>
    <row r="6" spans="1:5" s="514" customFormat="1" ht="12" customHeight="1">
      <c r="A6" s="13" t="s">
        <v>86</v>
      </c>
      <c r="B6" s="367" t="s">
        <v>241</v>
      </c>
      <c r="C6" s="515">
        <v>79974</v>
      </c>
      <c r="D6" s="515">
        <v>70719</v>
      </c>
      <c r="E6" s="258">
        <v>71383</v>
      </c>
    </row>
    <row r="7" spans="1:5" s="514" customFormat="1" ht="12" customHeight="1">
      <c r="A7" s="12" t="s">
        <v>87</v>
      </c>
      <c r="B7" s="368" t="s">
        <v>242</v>
      </c>
      <c r="C7" s="517">
        <v>46081</v>
      </c>
      <c r="D7" s="517">
        <v>46498</v>
      </c>
      <c r="E7" s="257">
        <v>46066</v>
      </c>
    </row>
    <row r="8" spans="1:5" s="514" customFormat="1" ht="12" customHeight="1">
      <c r="A8" s="12" t="s">
        <v>88</v>
      </c>
      <c r="B8" s="368" t="s">
        <v>589</v>
      </c>
      <c r="C8" s="517">
        <v>105542</v>
      </c>
      <c r="D8" s="517">
        <v>101712</v>
      </c>
      <c r="E8" s="257">
        <v>83518</v>
      </c>
    </row>
    <row r="9" spans="1:5" s="514" customFormat="1" ht="12" customHeight="1">
      <c r="A9" s="12" t="s">
        <v>89</v>
      </c>
      <c r="B9" s="368" t="s">
        <v>243</v>
      </c>
      <c r="C9" s="517">
        <v>2643</v>
      </c>
      <c r="D9" s="517">
        <v>2630</v>
      </c>
      <c r="E9" s="257">
        <v>2608</v>
      </c>
    </row>
    <row r="10" spans="1:5" s="514" customFormat="1" ht="12" customHeight="1">
      <c r="A10" s="12" t="s">
        <v>130</v>
      </c>
      <c r="B10" s="251" t="s">
        <v>421</v>
      </c>
      <c r="C10" s="517">
        <v>19941</v>
      </c>
      <c r="D10" s="517">
        <v>16981</v>
      </c>
      <c r="E10" s="240"/>
    </row>
    <row r="11" spans="1:5" s="514" customFormat="1" ht="12" customHeight="1" thickBot="1">
      <c r="A11" s="14" t="s">
        <v>90</v>
      </c>
      <c r="B11" s="252" t="s">
        <v>422</v>
      </c>
      <c r="C11" s="517"/>
      <c r="D11" s="517">
        <v>260</v>
      </c>
      <c r="E11" s="240"/>
    </row>
    <row r="12" spans="1:5" s="514" customFormat="1" ht="12" customHeight="1" thickBot="1">
      <c r="A12" s="18" t="s">
        <v>18</v>
      </c>
      <c r="B12" s="250" t="s">
        <v>244</v>
      </c>
      <c r="C12" s="512">
        <f>+C13+C14+C15+C16+C17</f>
        <v>173455</v>
      </c>
      <c r="D12" s="512">
        <f>+D13+D14+D15+D16+D17</f>
        <v>204189</v>
      </c>
      <c r="E12" s="513">
        <f>+E13+E14+E15+E16+E17</f>
        <v>260036</v>
      </c>
    </row>
    <row r="13" spans="1:5" s="514" customFormat="1" ht="12" customHeight="1">
      <c r="A13" s="13" t="s">
        <v>92</v>
      </c>
      <c r="B13" s="367" t="s">
        <v>245</v>
      </c>
      <c r="C13" s="515"/>
      <c r="D13" s="515"/>
      <c r="E13" s="516"/>
    </row>
    <row r="14" spans="1:5" s="514" customFormat="1" ht="12" customHeight="1">
      <c r="A14" s="12" t="s">
        <v>93</v>
      </c>
      <c r="B14" s="368" t="s">
        <v>246</v>
      </c>
      <c r="C14" s="517"/>
      <c r="D14" s="517"/>
      <c r="E14" s="240"/>
    </row>
    <row r="15" spans="1:5" s="514" customFormat="1" ht="12" customHeight="1">
      <c r="A15" s="12" t="s">
        <v>94</v>
      </c>
      <c r="B15" s="368" t="s">
        <v>411</v>
      </c>
      <c r="C15" s="517">
        <v>87</v>
      </c>
      <c r="D15" s="517"/>
      <c r="E15" s="240"/>
    </row>
    <row r="16" spans="1:5" s="514" customFormat="1" ht="12" customHeight="1">
      <c r="A16" s="12" t="s">
        <v>95</v>
      </c>
      <c r="B16" s="368" t="s">
        <v>412</v>
      </c>
      <c r="C16" s="517"/>
      <c r="D16" s="517"/>
      <c r="E16" s="240"/>
    </row>
    <row r="17" spans="1:5" s="514" customFormat="1" ht="12" customHeight="1">
      <c r="A17" s="12" t="s">
        <v>96</v>
      </c>
      <c r="B17" s="368" t="s">
        <v>247</v>
      </c>
      <c r="C17" s="517">
        <v>173368</v>
      </c>
      <c r="D17" s="517">
        <v>204189</v>
      </c>
      <c r="E17" s="257">
        <v>260036</v>
      </c>
    </row>
    <row r="18" spans="1:5" s="514" customFormat="1" ht="12" customHeight="1" thickBot="1">
      <c r="A18" s="14" t="s">
        <v>102</v>
      </c>
      <c r="B18" s="252" t="s">
        <v>248</v>
      </c>
      <c r="C18" s="518"/>
      <c r="D18" s="518"/>
      <c r="E18" s="241">
        <v>73466</v>
      </c>
    </row>
    <row r="19" spans="1:5" s="514" customFormat="1" ht="12" customHeight="1" thickBot="1">
      <c r="A19" s="18" t="s">
        <v>19</v>
      </c>
      <c r="B19" s="19" t="s">
        <v>249</v>
      </c>
      <c r="C19" s="512">
        <f>+C20+C21+C22+C23+C24</f>
        <v>120286</v>
      </c>
      <c r="D19" s="512">
        <f>+D20+D21+D22+D23+D24</f>
        <v>150411</v>
      </c>
      <c r="E19" s="513">
        <f>+E20+E21+E22+E23+E24</f>
        <v>562149</v>
      </c>
    </row>
    <row r="20" spans="1:5" s="514" customFormat="1" ht="12" customHeight="1">
      <c r="A20" s="13" t="s">
        <v>75</v>
      </c>
      <c r="B20" s="367" t="s">
        <v>250</v>
      </c>
      <c r="C20" s="515">
        <v>9390</v>
      </c>
      <c r="D20" s="515">
        <v>424</v>
      </c>
      <c r="E20" s="516"/>
    </row>
    <row r="21" spans="1:5" s="514" customFormat="1" ht="12" customHeight="1">
      <c r="A21" s="12" t="s">
        <v>76</v>
      </c>
      <c r="B21" s="368" t="s">
        <v>251</v>
      </c>
      <c r="C21" s="517"/>
      <c r="D21" s="517"/>
      <c r="E21" s="240"/>
    </row>
    <row r="22" spans="1:5" s="514" customFormat="1" ht="12" customHeight="1">
      <c r="A22" s="12" t="s">
        <v>77</v>
      </c>
      <c r="B22" s="368" t="s">
        <v>413</v>
      </c>
      <c r="C22" s="517"/>
      <c r="D22" s="517"/>
      <c r="E22" s="240"/>
    </row>
    <row r="23" spans="1:5" s="514" customFormat="1" ht="12" customHeight="1">
      <c r="A23" s="12" t="s">
        <v>78</v>
      </c>
      <c r="B23" s="368" t="s">
        <v>414</v>
      </c>
      <c r="C23" s="517"/>
      <c r="D23" s="517"/>
      <c r="E23" s="240"/>
    </row>
    <row r="24" spans="1:5" s="514" customFormat="1" ht="12" customHeight="1">
      <c r="A24" s="12" t="s">
        <v>153</v>
      </c>
      <c r="B24" s="368" t="s">
        <v>252</v>
      </c>
      <c r="C24" s="517">
        <v>110896</v>
      </c>
      <c r="D24" s="517">
        <v>149987</v>
      </c>
      <c r="E24" s="257">
        <v>562149</v>
      </c>
    </row>
    <row r="25" spans="1:5" s="514" customFormat="1" ht="12" customHeight="1" thickBot="1">
      <c r="A25" s="14" t="s">
        <v>154</v>
      </c>
      <c r="B25" s="369" t="s">
        <v>253</v>
      </c>
      <c r="C25" s="518">
        <v>110896</v>
      </c>
      <c r="D25" s="518">
        <v>149987</v>
      </c>
      <c r="E25" s="241">
        <v>562149</v>
      </c>
    </row>
    <row r="26" spans="1:5" s="514" customFormat="1" ht="12" customHeight="1" thickBot="1">
      <c r="A26" s="18" t="s">
        <v>155</v>
      </c>
      <c r="B26" s="19" t="s">
        <v>254</v>
      </c>
      <c r="C26" s="519">
        <f>SUM(C27:C33)</f>
        <v>18500</v>
      </c>
      <c r="D26" s="519">
        <f>SUM(D27:D33)</f>
        <v>18882</v>
      </c>
      <c r="E26" s="520">
        <f>SUM(E27:E33)</f>
        <v>17350</v>
      </c>
    </row>
    <row r="27" spans="1:5" s="514" customFormat="1" ht="12" customHeight="1">
      <c r="A27" s="13" t="s">
        <v>255</v>
      </c>
      <c r="B27" s="367" t="s">
        <v>566</v>
      </c>
      <c r="C27" s="515">
        <v>7231</v>
      </c>
      <c r="D27" s="515">
        <v>6872</v>
      </c>
      <c r="E27" s="258">
        <v>6800</v>
      </c>
    </row>
    <row r="28" spans="1:5" s="514" customFormat="1" ht="12" customHeight="1">
      <c r="A28" s="12" t="s">
        <v>256</v>
      </c>
      <c r="B28" s="368" t="s">
        <v>535</v>
      </c>
      <c r="C28" s="517"/>
      <c r="D28" s="517"/>
      <c r="E28" s="257"/>
    </row>
    <row r="29" spans="1:5" s="514" customFormat="1" ht="12" customHeight="1">
      <c r="A29" s="12" t="s">
        <v>257</v>
      </c>
      <c r="B29" s="368" t="s">
        <v>536</v>
      </c>
      <c r="C29" s="517">
        <v>7569</v>
      </c>
      <c r="D29" s="517">
        <v>8347</v>
      </c>
      <c r="E29" s="257">
        <v>6900</v>
      </c>
    </row>
    <row r="30" spans="1:5" s="514" customFormat="1" ht="12" customHeight="1">
      <c r="A30" s="12" t="s">
        <v>258</v>
      </c>
      <c r="B30" s="368" t="s">
        <v>537</v>
      </c>
      <c r="C30" s="517">
        <v>309</v>
      </c>
      <c r="D30" s="517">
        <v>331</v>
      </c>
      <c r="E30" s="257">
        <v>300</v>
      </c>
    </row>
    <row r="31" spans="1:5" s="514" customFormat="1" ht="12" customHeight="1">
      <c r="A31" s="12" t="s">
        <v>531</v>
      </c>
      <c r="B31" s="368" t="s">
        <v>259</v>
      </c>
      <c r="C31" s="517">
        <v>2834</v>
      </c>
      <c r="D31" s="517">
        <v>2897</v>
      </c>
      <c r="E31" s="257">
        <v>3100</v>
      </c>
    </row>
    <row r="32" spans="1:5" s="514" customFormat="1" ht="12" customHeight="1">
      <c r="A32" s="12" t="s">
        <v>532</v>
      </c>
      <c r="B32" s="368" t="s">
        <v>260</v>
      </c>
      <c r="C32" s="517"/>
      <c r="D32" s="517"/>
      <c r="E32" s="257"/>
    </row>
    <row r="33" spans="1:5" s="514" customFormat="1" ht="12" customHeight="1" thickBot="1">
      <c r="A33" s="14" t="s">
        <v>533</v>
      </c>
      <c r="B33" s="369" t="s">
        <v>261</v>
      </c>
      <c r="C33" s="518">
        <v>557</v>
      </c>
      <c r="D33" s="518">
        <v>435</v>
      </c>
      <c r="E33" s="259">
        <v>250</v>
      </c>
    </row>
    <row r="34" spans="1:5" s="514" customFormat="1" ht="12" customHeight="1" thickBot="1">
      <c r="A34" s="18" t="s">
        <v>21</v>
      </c>
      <c r="B34" s="19" t="s">
        <v>423</v>
      </c>
      <c r="C34" s="512">
        <f>SUM(C35:C45)</f>
        <v>28986</v>
      </c>
      <c r="D34" s="512">
        <f>SUM(D35:D45)</f>
        <v>40279</v>
      </c>
      <c r="E34" s="513">
        <f>SUM(E35:E45)</f>
        <v>42293</v>
      </c>
    </row>
    <row r="35" spans="1:5" s="514" customFormat="1" ht="12" customHeight="1">
      <c r="A35" s="13" t="s">
        <v>79</v>
      </c>
      <c r="B35" s="367" t="s">
        <v>264</v>
      </c>
      <c r="C35" s="515">
        <v>1289</v>
      </c>
      <c r="D35" s="515">
        <v>5284</v>
      </c>
      <c r="E35" s="258">
        <v>13450</v>
      </c>
    </row>
    <row r="36" spans="1:5" s="514" customFormat="1" ht="12" customHeight="1">
      <c r="A36" s="12" t="s">
        <v>80</v>
      </c>
      <c r="B36" s="368" t="s">
        <v>265</v>
      </c>
      <c r="C36" s="517">
        <v>6860</v>
      </c>
      <c r="D36" s="517">
        <v>11935</v>
      </c>
      <c r="E36" s="257">
        <v>15710</v>
      </c>
    </row>
    <row r="37" spans="1:5" s="514" customFormat="1" ht="12" customHeight="1">
      <c r="A37" s="12" t="s">
        <v>81</v>
      </c>
      <c r="B37" s="368" t="s">
        <v>266</v>
      </c>
      <c r="C37" s="517">
        <v>2821</v>
      </c>
      <c r="D37" s="517">
        <v>4110</v>
      </c>
      <c r="E37" s="257">
        <v>2900</v>
      </c>
    </row>
    <row r="38" spans="1:5" s="514" customFormat="1" ht="12" customHeight="1">
      <c r="A38" s="12" t="s">
        <v>157</v>
      </c>
      <c r="B38" s="368" t="s">
        <v>267</v>
      </c>
      <c r="C38" s="517"/>
      <c r="D38" s="517">
        <v>861</v>
      </c>
      <c r="E38" s="257"/>
    </row>
    <row r="39" spans="1:5" s="514" customFormat="1" ht="12" customHeight="1">
      <c r="A39" s="12" t="s">
        <v>158</v>
      </c>
      <c r="B39" s="368" t="s">
        <v>268</v>
      </c>
      <c r="C39" s="517">
        <v>12713</v>
      </c>
      <c r="D39" s="517">
        <v>9102</v>
      </c>
      <c r="E39" s="257">
        <v>1527</v>
      </c>
    </row>
    <row r="40" spans="1:5" s="514" customFormat="1" ht="12" customHeight="1">
      <c r="A40" s="12" t="s">
        <v>159</v>
      </c>
      <c r="B40" s="368" t="s">
        <v>269</v>
      </c>
      <c r="C40" s="517">
        <v>4451</v>
      </c>
      <c r="D40" s="517">
        <v>6073</v>
      </c>
      <c r="E40" s="257">
        <v>7278</v>
      </c>
    </row>
    <row r="41" spans="1:5" s="514" customFormat="1" ht="12" customHeight="1">
      <c r="A41" s="12" t="s">
        <v>160</v>
      </c>
      <c r="B41" s="368" t="s">
        <v>270</v>
      </c>
      <c r="C41" s="517">
        <v>253</v>
      </c>
      <c r="D41" s="517">
        <v>1289</v>
      </c>
      <c r="E41" s="257">
        <v>1428</v>
      </c>
    </row>
    <row r="42" spans="1:5" s="514" customFormat="1" ht="12" customHeight="1">
      <c r="A42" s="12" t="s">
        <v>161</v>
      </c>
      <c r="B42" s="368" t="s">
        <v>538</v>
      </c>
      <c r="C42" s="517">
        <v>100</v>
      </c>
      <c r="D42" s="517">
        <v>296</v>
      </c>
      <c r="E42" s="257"/>
    </row>
    <row r="43" spans="1:5" s="514" customFormat="1" ht="12" customHeight="1">
      <c r="A43" s="12" t="s">
        <v>262</v>
      </c>
      <c r="B43" s="368" t="s">
        <v>272</v>
      </c>
      <c r="C43" s="521"/>
      <c r="D43" s="521"/>
      <c r="E43" s="260"/>
    </row>
    <row r="44" spans="1:5" s="514" customFormat="1" ht="12" customHeight="1">
      <c r="A44" s="14" t="s">
        <v>263</v>
      </c>
      <c r="B44" s="369" t="s">
        <v>425</v>
      </c>
      <c r="C44" s="523"/>
      <c r="D44" s="523">
        <v>369</v>
      </c>
      <c r="E44" s="356"/>
    </row>
    <row r="45" spans="1:5" s="514" customFormat="1" ht="12" customHeight="1" thickBot="1">
      <c r="A45" s="14" t="s">
        <v>424</v>
      </c>
      <c r="B45" s="252" t="s">
        <v>273</v>
      </c>
      <c r="C45" s="523">
        <v>499</v>
      </c>
      <c r="D45" s="523">
        <v>960</v>
      </c>
      <c r="E45" s="356"/>
    </row>
    <row r="46" spans="1:5" s="514" customFormat="1" ht="12" customHeight="1" thickBot="1">
      <c r="A46" s="18" t="s">
        <v>22</v>
      </c>
      <c r="B46" s="19" t="s">
        <v>274</v>
      </c>
      <c r="C46" s="512">
        <f>SUM(C47:C51)</f>
        <v>0</v>
      </c>
      <c r="D46" s="512">
        <f>SUM(D47:D51)</f>
        <v>0</v>
      </c>
      <c r="E46" s="513">
        <f>SUM(E47:E51)</f>
        <v>0</v>
      </c>
    </row>
    <row r="47" spans="1:5" s="514" customFormat="1" ht="12" customHeight="1">
      <c r="A47" s="13" t="s">
        <v>82</v>
      </c>
      <c r="B47" s="367" t="s">
        <v>278</v>
      </c>
      <c r="C47" s="525"/>
      <c r="D47" s="525"/>
      <c r="E47" s="526"/>
    </row>
    <row r="48" spans="1:5" s="514" customFormat="1" ht="12" customHeight="1">
      <c r="A48" s="12" t="s">
        <v>83</v>
      </c>
      <c r="B48" s="368" t="s">
        <v>279</v>
      </c>
      <c r="C48" s="521"/>
      <c r="D48" s="521"/>
      <c r="E48" s="522"/>
    </row>
    <row r="49" spans="1:5" s="514" customFormat="1" ht="12" customHeight="1">
      <c r="A49" s="12" t="s">
        <v>275</v>
      </c>
      <c r="B49" s="368" t="s">
        <v>280</v>
      </c>
      <c r="C49" s="521"/>
      <c r="D49" s="521"/>
      <c r="E49" s="522"/>
    </row>
    <row r="50" spans="1:5" s="514" customFormat="1" ht="12" customHeight="1">
      <c r="A50" s="12" t="s">
        <v>276</v>
      </c>
      <c r="B50" s="368" t="s">
        <v>281</v>
      </c>
      <c r="C50" s="521"/>
      <c r="D50" s="521"/>
      <c r="E50" s="522"/>
    </row>
    <row r="51" spans="1:5" s="514" customFormat="1" ht="12" customHeight="1" thickBot="1">
      <c r="A51" s="14" t="s">
        <v>277</v>
      </c>
      <c r="B51" s="252" t="s">
        <v>282</v>
      </c>
      <c r="C51" s="523"/>
      <c r="D51" s="523"/>
      <c r="E51" s="524"/>
    </row>
    <row r="52" spans="1:5" s="514" customFormat="1" ht="12" customHeight="1" thickBot="1">
      <c r="A52" s="18" t="s">
        <v>162</v>
      </c>
      <c r="B52" s="19" t="s">
        <v>283</v>
      </c>
      <c r="C52" s="512">
        <f>SUM(C53:C55)</f>
        <v>823</v>
      </c>
      <c r="D52" s="512">
        <f>SUM(D53:D55)</f>
        <v>735</v>
      </c>
      <c r="E52" s="513">
        <f>SUM(E53:E55)</f>
        <v>1050</v>
      </c>
    </row>
    <row r="53" spans="1:5" s="514" customFormat="1" ht="12" customHeight="1">
      <c r="A53" s="13" t="s">
        <v>84</v>
      </c>
      <c r="B53" s="367" t="s">
        <v>284</v>
      </c>
      <c r="C53" s="515"/>
      <c r="D53" s="515"/>
      <c r="E53" s="516"/>
    </row>
    <row r="54" spans="1:5" s="514" customFormat="1" ht="12" customHeight="1">
      <c r="A54" s="12" t="s">
        <v>85</v>
      </c>
      <c r="B54" s="368" t="s">
        <v>415</v>
      </c>
      <c r="C54" s="517"/>
      <c r="D54" s="517"/>
      <c r="E54" s="240"/>
    </row>
    <row r="55" spans="1:5" s="514" customFormat="1" ht="12" customHeight="1">
      <c r="A55" s="12" t="s">
        <v>287</v>
      </c>
      <c r="B55" s="368" t="s">
        <v>285</v>
      </c>
      <c r="C55" s="517">
        <v>823</v>
      </c>
      <c r="D55" s="517">
        <v>735</v>
      </c>
      <c r="E55" s="257">
        <v>1050</v>
      </c>
    </row>
    <row r="56" spans="1:5" s="514" customFormat="1" ht="12" customHeight="1" thickBot="1">
      <c r="A56" s="14" t="s">
        <v>288</v>
      </c>
      <c r="B56" s="252" t="s">
        <v>286</v>
      </c>
      <c r="C56" s="518"/>
      <c r="D56" s="518"/>
      <c r="E56" s="241"/>
    </row>
    <row r="57" spans="1:5" s="514" customFormat="1" ht="12" customHeight="1" thickBot="1">
      <c r="A57" s="18" t="s">
        <v>24</v>
      </c>
      <c r="B57" s="250" t="s">
        <v>289</v>
      </c>
      <c r="C57" s="512">
        <f>SUM(C58:C60)</f>
        <v>0</v>
      </c>
      <c r="D57" s="512">
        <f>SUM(D58:D60)</f>
        <v>0</v>
      </c>
      <c r="E57" s="513">
        <f>SUM(E58:E60)</f>
        <v>0</v>
      </c>
    </row>
    <row r="58" spans="1:5" s="514" customFormat="1" ht="12" customHeight="1">
      <c r="A58" s="13" t="s">
        <v>163</v>
      </c>
      <c r="B58" s="367" t="s">
        <v>291</v>
      </c>
      <c r="C58" s="521"/>
      <c r="D58" s="521"/>
      <c r="E58" s="522"/>
    </row>
    <row r="59" spans="1:5" s="514" customFormat="1" ht="12" customHeight="1">
      <c r="A59" s="12" t="s">
        <v>164</v>
      </c>
      <c r="B59" s="368" t="s">
        <v>416</v>
      </c>
      <c r="C59" s="521"/>
      <c r="D59" s="521"/>
      <c r="E59" s="522"/>
    </row>
    <row r="60" spans="1:5" s="514" customFormat="1" ht="12" customHeight="1">
      <c r="A60" s="12" t="s">
        <v>216</v>
      </c>
      <c r="B60" s="368" t="s">
        <v>292</v>
      </c>
      <c r="C60" s="521"/>
      <c r="D60" s="521"/>
      <c r="E60" s="522"/>
    </row>
    <row r="61" spans="1:5" s="514" customFormat="1" ht="12" customHeight="1" thickBot="1">
      <c r="A61" s="14" t="s">
        <v>290</v>
      </c>
      <c r="B61" s="252" t="s">
        <v>293</v>
      </c>
      <c r="C61" s="521"/>
      <c r="D61" s="521"/>
      <c r="E61" s="522"/>
    </row>
    <row r="62" spans="1:5" s="514" customFormat="1" ht="12" customHeight="1" thickBot="1">
      <c r="A62" s="438" t="s">
        <v>465</v>
      </c>
      <c r="B62" s="19" t="s">
        <v>294</v>
      </c>
      <c r="C62" s="519">
        <f>+C5+C12+C19+C26+C34+C46+C52+C57</f>
        <v>596231</v>
      </c>
      <c r="D62" s="519">
        <f>+D5+D12+D19+D26+D34+D46+D52+D57</f>
        <v>653296</v>
      </c>
      <c r="E62" s="520">
        <f>+E5+E12+E19+E26+E34+E46+E52+E57</f>
        <v>1086453</v>
      </c>
    </row>
    <row r="63" spans="1:5" s="514" customFormat="1" ht="12" customHeight="1" thickBot="1">
      <c r="A63" s="412" t="s">
        <v>295</v>
      </c>
      <c r="B63" s="250" t="s">
        <v>590</v>
      </c>
      <c r="C63" s="512">
        <f>SUM(C64:C66)</f>
        <v>16709</v>
      </c>
      <c r="D63" s="512">
        <f>SUM(D64:D66)</f>
        <v>0</v>
      </c>
      <c r="E63" s="513">
        <f>SUM(E64:E66)</f>
        <v>0</v>
      </c>
    </row>
    <row r="64" spans="1:5" s="514" customFormat="1" ht="12" customHeight="1">
      <c r="A64" s="13" t="s">
        <v>327</v>
      </c>
      <c r="B64" s="367" t="s">
        <v>297</v>
      </c>
      <c r="C64" s="521">
        <v>16709</v>
      </c>
      <c r="D64" s="521"/>
      <c r="E64" s="522"/>
    </row>
    <row r="65" spans="1:7" s="514" customFormat="1" ht="12" customHeight="1">
      <c r="A65" s="12" t="s">
        <v>336</v>
      </c>
      <c r="B65" s="368" t="s">
        <v>298</v>
      </c>
      <c r="C65" s="521"/>
      <c r="D65" s="521"/>
      <c r="E65" s="522"/>
    </row>
    <row r="66" spans="1:7" s="514" customFormat="1" ht="12" customHeight="1" thickBot="1">
      <c r="A66" s="14" t="s">
        <v>337</v>
      </c>
      <c r="B66" s="432" t="s">
        <v>450</v>
      </c>
      <c r="C66" s="521"/>
      <c r="D66" s="521"/>
      <c r="E66" s="522"/>
    </row>
    <row r="67" spans="1:7" s="514" customFormat="1" ht="12" customHeight="1" thickBot="1">
      <c r="A67" s="412" t="s">
        <v>300</v>
      </c>
      <c r="B67" s="250" t="s">
        <v>301</v>
      </c>
      <c r="C67" s="512">
        <f>SUM(C68:C71)</f>
        <v>0</v>
      </c>
      <c r="D67" s="512">
        <f>SUM(D68:D71)</f>
        <v>0</v>
      </c>
      <c r="E67" s="513">
        <f>SUM(E68:E71)</f>
        <v>0</v>
      </c>
    </row>
    <row r="68" spans="1:7" s="514" customFormat="1" ht="12" customHeight="1">
      <c r="A68" s="13" t="s">
        <v>131</v>
      </c>
      <c r="B68" s="367" t="s">
        <v>302</v>
      </c>
      <c r="C68" s="521"/>
      <c r="D68" s="521"/>
      <c r="E68" s="522"/>
    </row>
    <row r="69" spans="1:7" s="514" customFormat="1" ht="17.25" customHeight="1">
      <c r="A69" s="12" t="s">
        <v>132</v>
      </c>
      <c r="B69" s="368" t="s">
        <v>303</v>
      </c>
      <c r="C69" s="521"/>
      <c r="D69" s="521"/>
      <c r="E69" s="522"/>
      <c r="G69" s="527"/>
    </row>
    <row r="70" spans="1:7" s="514" customFormat="1" ht="12" customHeight="1">
      <c r="A70" s="12" t="s">
        <v>328</v>
      </c>
      <c r="B70" s="368" t="s">
        <v>304</v>
      </c>
      <c r="C70" s="521"/>
      <c r="D70" s="521"/>
      <c r="E70" s="522"/>
    </row>
    <row r="71" spans="1:7" s="514" customFormat="1" ht="12" customHeight="1" thickBot="1">
      <c r="A71" s="14" t="s">
        <v>329</v>
      </c>
      <c r="B71" s="252" t="s">
        <v>305</v>
      </c>
      <c r="C71" s="521"/>
      <c r="D71" s="521"/>
      <c r="E71" s="522"/>
    </row>
    <row r="72" spans="1:7" s="514" customFormat="1" ht="12" customHeight="1" thickBot="1">
      <c r="A72" s="412" t="s">
        <v>306</v>
      </c>
      <c r="B72" s="250" t="s">
        <v>307</v>
      </c>
      <c r="C72" s="512">
        <f>SUM(C73:C74)</f>
        <v>21177</v>
      </c>
      <c r="D72" s="512">
        <f>SUM(D73:D74)</f>
        <v>39888</v>
      </c>
      <c r="E72" s="513">
        <f>SUM(E73:E74)</f>
        <v>40319</v>
      </c>
    </row>
    <row r="73" spans="1:7" s="514" customFormat="1" ht="12" customHeight="1">
      <c r="A73" s="13" t="s">
        <v>330</v>
      </c>
      <c r="B73" s="367" t="s">
        <v>308</v>
      </c>
      <c r="C73" s="521">
        <v>21177</v>
      </c>
      <c r="D73" s="521">
        <v>39888</v>
      </c>
      <c r="E73" s="260">
        <v>40319</v>
      </c>
    </row>
    <row r="74" spans="1:7" s="514" customFormat="1" ht="12" customHeight="1" thickBot="1">
      <c r="A74" s="14" t="s">
        <v>331</v>
      </c>
      <c r="B74" s="252" t="s">
        <v>309</v>
      </c>
      <c r="C74" s="521"/>
      <c r="D74" s="521"/>
      <c r="E74" s="522"/>
    </row>
    <row r="75" spans="1:7" s="514" customFormat="1" ht="12" customHeight="1" thickBot="1">
      <c r="A75" s="412" t="s">
        <v>310</v>
      </c>
      <c r="B75" s="250" t="s">
        <v>311</v>
      </c>
      <c r="C75" s="512">
        <f>SUM(C76:C78)</f>
        <v>6856</v>
      </c>
      <c r="D75" s="512">
        <f>SUM(D76:D78)</f>
        <v>7516</v>
      </c>
      <c r="E75" s="513">
        <f>SUM(E76:E78)</f>
        <v>0</v>
      </c>
    </row>
    <row r="76" spans="1:7" s="514" customFormat="1" ht="12" customHeight="1">
      <c r="A76" s="13" t="s">
        <v>332</v>
      </c>
      <c r="B76" s="367" t="s">
        <v>312</v>
      </c>
      <c r="C76" s="521">
        <v>6856</v>
      </c>
      <c r="D76" s="521">
        <v>7516</v>
      </c>
      <c r="E76" s="522"/>
    </row>
    <row r="77" spans="1:7" s="514" customFormat="1" ht="12" customHeight="1">
      <c r="A77" s="12" t="s">
        <v>333</v>
      </c>
      <c r="B77" s="368" t="s">
        <v>313</v>
      </c>
      <c r="C77" s="521"/>
      <c r="D77" s="521"/>
      <c r="E77" s="522"/>
    </row>
    <row r="78" spans="1:7" s="514" customFormat="1" ht="12" customHeight="1" thickBot="1">
      <c r="A78" s="14" t="s">
        <v>334</v>
      </c>
      <c r="B78" s="252" t="s">
        <v>314</v>
      </c>
      <c r="C78" s="521"/>
      <c r="D78" s="521"/>
      <c r="E78" s="522"/>
    </row>
    <row r="79" spans="1:7" s="514" customFormat="1" ht="12" customHeight="1" thickBot="1">
      <c r="A79" s="412" t="s">
        <v>315</v>
      </c>
      <c r="B79" s="250" t="s">
        <v>335</v>
      </c>
      <c r="C79" s="512">
        <f>SUM(C80:C83)</f>
        <v>0</v>
      </c>
      <c r="D79" s="512">
        <f>SUM(D80:D83)</f>
        <v>0</v>
      </c>
      <c r="E79" s="513">
        <f>SUM(E80:E83)</f>
        <v>0</v>
      </c>
    </row>
    <row r="80" spans="1:7" s="514" customFormat="1" ht="12" customHeight="1">
      <c r="A80" s="371" t="s">
        <v>316</v>
      </c>
      <c r="B80" s="367" t="s">
        <v>317</v>
      </c>
      <c r="C80" s="521"/>
      <c r="D80" s="521"/>
      <c r="E80" s="522"/>
    </row>
    <row r="81" spans="1:6" s="514" customFormat="1" ht="12" customHeight="1">
      <c r="A81" s="372" t="s">
        <v>318</v>
      </c>
      <c r="B81" s="368" t="s">
        <v>319</v>
      </c>
      <c r="C81" s="521"/>
      <c r="D81" s="521"/>
      <c r="E81" s="522"/>
    </row>
    <row r="82" spans="1:6" s="514" customFormat="1" ht="12" customHeight="1">
      <c r="A82" s="372" t="s">
        <v>320</v>
      </c>
      <c r="B82" s="368" t="s">
        <v>321</v>
      </c>
      <c r="C82" s="521"/>
      <c r="D82" s="521"/>
      <c r="E82" s="522"/>
    </row>
    <row r="83" spans="1:6" s="514" customFormat="1" ht="12" customHeight="1" thickBot="1">
      <c r="A83" s="373" t="s">
        <v>322</v>
      </c>
      <c r="B83" s="252" t="s">
        <v>323</v>
      </c>
      <c r="C83" s="521"/>
      <c r="D83" s="521"/>
      <c r="E83" s="522"/>
    </row>
    <row r="84" spans="1:6" s="514" customFormat="1" ht="12" customHeight="1" thickBot="1">
      <c r="A84" s="412" t="s">
        <v>324</v>
      </c>
      <c r="B84" s="250" t="s">
        <v>464</v>
      </c>
      <c r="C84" s="528"/>
      <c r="D84" s="528"/>
      <c r="E84" s="529"/>
    </row>
    <row r="85" spans="1:6" s="514" customFormat="1" ht="12" customHeight="1" thickBot="1">
      <c r="A85" s="412" t="s">
        <v>326</v>
      </c>
      <c r="B85" s="250" t="s">
        <v>325</v>
      </c>
      <c r="C85" s="528"/>
      <c r="D85" s="528"/>
      <c r="E85" s="529"/>
    </row>
    <row r="86" spans="1:6" s="514" customFormat="1" ht="12" customHeight="1" thickBot="1">
      <c r="A86" s="412" t="s">
        <v>338</v>
      </c>
      <c r="B86" s="374" t="s">
        <v>467</v>
      </c>
      <c r="C86" s="519">
        <f>+C63+C67+C72+C75+C79+C85+C84</f>
        <v>44742</v>
      </c>
      <c r="D86" s="519">
        <f>+D63+D67+D72+D75+D79+D85+D84</f>
        <v>47404</v>
      </c>
      <c r="E86" s="520">
        <f>+E63+E67+E72+E75+E79+E85+E84</f>
        <v>40319</v>
      </c>
    </row>
    <row r="87" spans="1:6" s="514" customFormat="1" ht="12" customHeight="1" thickBot="1">
      <c r="A87" s="413" t="s">
        <v>466</v>
      </c>
      <c r="B87" s="375" t="s">
        <v>468</v>
      </c>
      <c r="C87" s="519">
        <f>+C62+C86</f>
        <v>640973</v>
      </c>
      <c r="D87" s="519">
        <f>+D62+D86</f>
        <v>700700</v>
      </c>
      <c r="E87" s="520">
        <f>+E62+E86</f>
        <v>1126772</v>
      </c>
    </row>
    <row r="88" spans="1:6" s="514" customFormat="1" ht="12" customHeight="1">
      <c r="A88" s="530"/>
      <c r="B88" s="531"/>
      <c r="C88" s="532"/>
      <c r="D88" s="533"/>
      <c r="E88" s="534"/>
    </row>
    <row r="89" spans="1:6" s="514" customFormat="1" ht="12" customHeight="1">
      <c r="A89" s="558" t="s">
        <v>45</v>
      </c>
      <c r="B89" s="558"/>
      <c r="C89" s="558"/>
      <c r="D89" s="558"/>
      <c r="E89" s="558"/>
    </row>
    <row r="90" spans="1:6" s="514" customFormat="1" ht="12" customHeight="1" thickBot="1">
      <c r="A90" s="559" t="s">
        <v>135</v>
      </c>
      <c r="B90" s="559"/>
      <c r="C90" s="507"/>
      <c r="D90" s="505"/>
      <c r="E90" s="265" t="s">
        <v>215</v>
      </c>
    </row>
    <row r="91" spans="1:6" s="514" customFormat="1" ht="24" customHeight="1" thickBot="1">
      <c r="A91" s="21" t="s">
        <v>15</v>
      </c>
      <c r="B91" s="22" t="s">
        <v>46</v>
      </c>
      <c r="C91" s="22" t="str">
        <f>+C3</f>
        <v>2015. évi tény</v>
      </c>
      <c r="D91" s="22" t="str">
        <f>+D3</f>
        <v>2016. évi várható</v>
      </c>
      <c r="E91" s="509" t="str">
        <f>+E3</f>
        <v>2017. évi terv</v>
      </c>
      <c r="F91" s="535"/>
    </row>
    <row r="92" spans="1:6" s="514" customFormat="1" ht="12" customHeight="1" thickBot="1">
      <c r="A92" s="28" t="s">
        <v>482</v>
      </c>
      <c r="B92" s="29" t="s">
        <v>483</v>
      </c>
      <c r="C92" s="29" t="s">
        <v>484</v>
      </c>
      <c r="D92" s="29" t="s">
        <v>486</v>
      </c>
      <c r="E92" s="510" t="s">
        <v>485</v>
      </c>
      <c r="F92" s="535"/>
    </row>
    <row r="93" spans="1:6" s="514" customFormat="1" ht="15" customHeight="1" thickBot="1">
      <c r="A93" s="20" t="s">
        <v>17</v>
      </c>
      <c r="B93" s="25" t="s">
        <v>426</v>
      </c>
      <c r="C93" s="536">
        <f>C94+C95+C96+C97+C98+C111</f>
        <v>473691</v>
      </c>
      <c r="D93" s="536">
        <f>D94+D95+D96+D97+D98+D111</f>
        <v>472432</v>
      </c>
      <c r="E93" s="537">
        <f>E94+E95+E96+E97+E98+E111</f>
        <v>548423</v>
      </c>
      <c r="F93" s="535"/>
    </row>
    <row r="94" spans="1:6" s="514" customFormat="1" ht="12.95" customHeight="1">
      <c r="A94" s="15" t="s">
        <v>86</v>
      </c>
      <c r="B94" s="8" t="s">
        <v>47</v>
      </c>
      <c r="C94" s="538">
        <v>209563</v>
      </c>
      <c r="D94" s="538">
        <v>234895</v>
      </c>
      <c r="E94" s="256">
        <v>231881</v>
      </c>
    </row>
    <row r="95" spans="1:6" ht="16.5" customHeight="1">
      <c r="A95" s="12" t="s">
        <v>87</v>
      </c>
      <c r="B95" s="6" t="s">
        <v>165</v>
      </c>
      <c r="C95" s="517">
        <v>43015</v>
      </c>
      <c r="D95" s="517">
        <v>45794</v>
      </c>
      <c r="E95" s="257">
        <v>38124</v>
      </c>
    </row>
    <row r="96" spans="1:6">
      <c r="A96" s="12" t="s">
        <v>88</v>
      </c>
      <c r="B96" s="6" t="s">
        <v>122</v>
      </c>
      <c r="C96" s="518">
        <v>115711</v>
      </c>
      <c r="D96" s="518">
        <v>121200</v>
      </c>
      <c r="E96" s="259">
        <v>208892</v>
      </c>
    </row>
    <row r="97" spans="1:5" s="511" customFormat="1" ht="12" customHeight="1">
      <c r="A97" s="12" t="s">
        <v>89</v>
      </c>
      <c r="B97" s="9" t="s">
        <v>166</v>
      </c>
      <c r="C97" s="518">
        <v>65025</v>
      </c>
      <c r="D97" s="518">
        <v>29082</v>
      </c>
      <c r="E97" s="259">
        <v>9000</v>
      </c>
    </row>
    <row r="98" spans="1:5" ht="12" customHeight="1">
      <c r="A98" s="12" t="s">
        <v>97</v>
      </c>
      <c r="B98" s="17" t="s">
        <v>167</v>
      </c>
      <c r="C98" s="518">
        <v>40377</v>
      </c>
      <c r="D98" s="518">
        <v>41461</v>
      </c>
      <c r="E98" s="259">
        <v>31135</v>
      </c>
    </row>
    <row r="99" spans="1:5" ht="12" customHeight="1">
      <c r="A99" s="12" t="s">
        <v>90</v>
      </c>
      <c r="B99" s="6" t="s">
        <v>431</v>
      </c>
      <c r="C99" s="518"/>
      <c r="D99" s="518"/>
      <c r="E99" s="241"/>
    </row>
    <row r="100" spans="1:5" ht="12" customHeight="1">
      <c r="A100" s="12" t="s">
        <v>91</v>
      </c>
      <c r="B100" s="109" t="s">
        <v>430</v>
      </c>
      <c r="C100" s="518"/>
      <c r="D100" s="518"/>
      <c r="E100" s="241"/>
    </row>
    <row r="101" spans="1:5" ht="12" customHeight="1">
      <c r="A101" s="12" t="s">
        <v>98</v>
      </c>
      <c r="B101" s="109" t="s">
        <v>429</v>
      </c>
      <c r="C101" s="518">
        <v>2580</v>
      </c>
      <c r="D101" s="518">
        <v>1676</v>
      </c>
      <c r="E101" s="241"/>
    </row>
    <row r="102" spans="1:5" ht="12" customHeight="1">
      <c r="A102" s="12" t="s">
        <v>99</v>
      </c>
      <c r="B102" s="107" t="s">
        <v>341</v>
      </c>
      <c r="C102" s="518"/>
      <c r="D102" s="518"/>
      <c r="E102" s="241"/>
    </row>
    <row r="103" spans="1:5" ht="12" customHeight="1">
      <c r="A103" s="12" t="s">
        <v>100</v>
      </c>
      <c r="B103" s="108" t="s">
        <v>342</v>
      </c>
      <c r="C103" s="518"/>
      <c r="D103" s="518"/>
      <c r="E103" s="241"/>
    </row>
    <row r="104" spans="1:5" ht="12" customHeight="1">
      <c r="A104" s="12" t="s">
        <v>101</v>
      </c>
      <c r="B104" s="108" t="s">
        <v>343</v>
      </c>
      <c r="C104" s="518"/>
      <c r="D104" s="518"/>
      <c r="E104" s="241"/>
    </row>
    <row r="105" spans="1:5" ht="12" customHeight="1">
      <c r="A105" s="12" t="s">
        <v>103</v>
      </c>
      <c r="B105" s="107" t="s">
        <v>344</v>
      </c>
      <c r="C105" s="518">
        <v>36797</v>
      </c>
      <c r="D105" s="518">
        <v>39785</v>
      </c>
      <c r="E105" s="241"/>
    </row>
    <row r="106" spans="1:5" ht="12" customHeight="1">
      <c r="A106" s="12" t="s">
        <v>168</v>
      </c>
      <c r="B106" s="107" t="s">
        <v>345</v>
      </c>
      <c r="C106" s="518"/>
      <c r="D106" s="518"/>
      <c r="E106" s="241"/>
    </row>
    <row r="107" spans="1:5" ht="12" customHeight="1">
      <c r="A107" s="12" t="s">
        <v>339</v>
      </c>
      <c r="B107" s="108" t="s">
        <v>346</v>
      </c>
      <c r="C107" s="518"/>
      <c r="D107" s="518"/>
      <c r="E107" s="241"/>
    </row>
    <row r="108" spans="1:5" ht="12" customHeight="1">
      <c r="A108" s="11" t="s">
        <v>340</v>
      </c>
      <c r="B108" s="109" t="s">
        <v>347</v>
      </c>
      <c r="C108" s="518"/>
      <c r="D108" s="518"/>
      <c r="E108" s="241"/>
    </row>
    <row r="109" spans="1:5" ht="12" customHeight="1">
      <c r="A109" s="12" t="s">
        <v>427</v>
      </c>
      <c r="B109" s="109" t="s">
        <v>348</v>
      </c>
      <c r="C109" s="518"/>
      <c r="D109" s="518"/>
      <c r="E109" s="241"/>
    </row>
    <row r="110" spans="1:5" ht="12" customHeight="1">
      <c r="A110" s="14" t="s">
        <v>428</v>
      </c>
      <c r="B110" s="109" t="s">
        <v>349</v>
      </c>
      <c r="C110" s="518">
        <v>1000</v>
      </c>
      <c r="D110" s="518"/>
      <c r="E110" s="241"/>
    </row>
    <row r="111" spans="1:5" ht="12" customHeight="1">
      <c r="A111" s="12" t="s">
        <v>432</v>
      </c>
      <c r="B111" s="9" t="s">
        <v>48</v>
      </c>
      <c r="C111" s="517"/>
      <c r="D111" s="517"/>
      <c r="E111" s="240">
        <v>29391</v>
      </c>
    </row>
    <row r="112" spans="1:5" ht="12" customHeight="1">
      <c r="A112" s="12" t="s">
        <v>433</v>
      </c>
      <c r="B112" s="6" t="s">
        <v>435</v>
      </c>
      <c r="C112" s="517"/>
      <c r="D112" s="517"/>
      <c r="E112" s="240">
        <v>2000</v>
      </c>
    </row>
    <row r="113" spans="1:5" ht="12" customHeight="1" thickBot="1">
      <c r="A113" s="16" t="s">
        <v>434</v>
      </c>
      <c r="B113" s="436" t="s">
        <v>436</v>
      </c>
      <c r="C113" s="539"/>
      <c r="D113" s="539"/>
      <c r="E113" s="540">
        <v>27391</v>
      </c>
    </row>
    <row r="114" spans="1:5" ht="12" customHeight="1" thickBot="1">
      <c r="A114" s="433" t="s">
        <v>18</v>
      </c>
      <c r="B114" s="434" t="s">
        <v>350</v>
      </c>
      <c r="C114" s="541">
        <f>+C115+C117+C119</f>
        <v>122722</v>
      </c>
      <c r="D114" s="541">
        <f>+D115+D117+D119</f>
        <v>174843</v>
      </c>
      <c r="E114" s="542">
        <f>+E115+E117+E119</f>
        <v>567786</v>
      </c>
    </row>
    <row r="115" spans="1:5" ht="12" customHeight="1">
      <c r="A115" s="13" t="s">
        <v>92</v>
      </c>
      <c r="B115" s="6" t="s">
        <v>214</v>
      </c>
      <c r="C115" s="515">
        <v>122341</v>
      </c>
      <c r="D115" s="515">
        <v>30329</v>
      </c>
      <c r="E115" s="258">
        <v>542057</v>
      </c>
    </row>
    <row r="116" spans="1:5">
      <c r="A116" s="13" t="s">
        <v>93</v>
      </c>
      <c r="B116" s="10" t="s">
        <v>354</v>
      </c>
      <c r="C116" s="515"/>
      <c r="D116" s="515"/>
      <c r="E116" s="258">
        <v>511029</v>
      </c>
    </row>
    <row r="117" spans="1:5" ht="12" customHeight="1">
      <c r="A117" s="13" t="s">
        <v>94</v>
      </c>
      <c r="B117" s="10" t="s">
        <v>169</v>
      </c>
      <c r="C117" s="517">
        <v>381</v>
      </c>
      <c r="D117" s="517">
        <v>144514</v>
      </c>
      <c r="E117" s="257">
        <v>25729</v>
      </c>
    </row>
    <row r="118" spans="1:5" ht="12" customHeight="1">
      <c r="A118" s="13" t="s">
        <v>95</v>
      </c>
      <c r="B118" s="10" t="s">
        <v>355</v>
      </c>
      <c r="C118" s="517"/>
      <c r="D118" s="517"/>
      <c r="E118" s="240">
        <v>25729</v>
      </c>
    </row>
    <row r="119" spans="1:5" ht="12" customHeight="1">
      <c r="A119" s="13" t="s">
        <v>96</v>
      </c>
      <c r="B119" s="252" t="s">
        <v>217</v>
      </c>
      <c r="C119" s="517"/>
      <c r="D119" s="517"/>
      <c r="E119" s="240"/>
    </row>
    <row r="120" spans="1:5" ht="12" customHeight="1">
      <c r="A120" s="13" t="s">
        <v>102</v>
      </c>
      <c r="B120" s="251" t="s">
        <v>417</v>
      </c>
      <c r="C120" s="517"/>
      <c r="D120" s="517"/>
      <c r="E120" s="240"/>
    </row>
    <row r="121" spans="1:5" ht="12" customHeight="1">
      <c r="A121" s="13" t="s">
        <v>104</v>
      </c>
      <c r="B121" s="363" t="s">
        <v>360</v>
      </c>
      <c r="C121" s="517"/>
      <c r="D121" s="517"/>
      <c r="E121" s="240"/>
    </row>
    <row r="122" spans="1:5" ht="12" customHeight="1">
      <c r="A122" s="13" t="s">
        <v>170</v>
      </c>
      <c r="B122" s="108" t="s">
        <v>343</v>
      </c>
      <c r="C122" s="517"/>
      <c r="D122" s="517"/>
      <c r="E122" s="240"/>
    </row>
    <row r="123" spans="1:5" ht="12" customHeight="1">
      <c r="A123" s="13" t="s">
        <v>171</v>
      </c>
      <c r="B123" s="108" t="s">
        <v>359</v>
      </c>
      <c r="C123" s="517"/>
      <c r="D123" s="517"/>
      <c r="E123" s="240"/>
    </row>
    <row r="124" spans="1:5" ht="12" customHeight="1">
      <c r="A124" s="13" t="s">
        <v>172</v>
      </c>
      <c r="B124" s="108" t="s">
        <v>358</v>
      </c>
      <c r="C124" s="517"/>
      <c r="D124" s="517"/>
      <c r="E124" s="240"/>
    </row>
    <row r="125" spans="1:5" ht="12" customHeight="1">
      <c r="A125" s="13" t="s">
        <v>351</v>
      </c>
      <c r="B125" s="108" t="s">
        <v>346</v>
      </c>
      <c r="C125" s="517"/>
      <c r="D125" s="517"/>
      <c r="E125" s="240"/>
    </row>
    <row r="126" spans="1:5" ht="12" customHeight="1">
      <c r="A126" s="13" t="s">
        <v>352</v>
      </c>
      <c r="B126" s="108" t="s">
        <v>357</v>
      </c>
      <c r="C126" s="517"/>
      <c r="D126" s="517"/>
      <c r="E126" s="240"/>
    </row>
    <row r="127" spans="1:5" ht="12" customHeight="1" thickBot="1">
      <c r="A127" s="11" t="s">
        <v>353</v>
      </c>
      <c r="B127" s="108" t="s">
        <v>356</v>
      </c>
      <c r="C127" s="518"/>
      <c r="D127" s="518"/>
      <c r="E127" s="241"/>
    </row>
    <row r="128" spans="1:5" ht="12" customHeight="1" thickBot="1">
      <c r="A128" s="18" t="s">
        <v>19</v>
      </c>
      <c r="B128" s="90" t="s">
        <v>437</v>
      </c>
      <c r="C128" s="512">
        <f>+C93+C114</f>
        <v>596413</v>
      </c>
      <c r="D128" s="512">
        <f>+D93+D114</f>
        <v>647275</v>
      </c>
      <c r="E128" s="513">
        <f>+E93+E114</f>
        <v>1116209</v>
      </c>
    </row>
    <row r="129" spans="1:5" ht="12" customHeight="1" thickBot="1">
      <c r="A129" s="18" t="s">
        <v>20</v>
      </c>
      <c r="B129" s="90" t="s">
        <v>438</v>
      </c>
      <c r="C129" s="512">
        <f>+C130+C131+C132</f>
        <v>1671</v>
      </c>
      <c r="D129" s="512">
        <f>+D130+D131+D132</f>
        <v>1671</v>
      </c>
      <c r="E129" s="513">
        <f>+E130+E131+E132</f>
        <v>2089</v>
      </c>
    </row>
    <row r="130" spans="1:5" ht="12" customHeight="1">
      <c r="A130" s="13" t="s">
        <v>255</v>
      </c>
      <c r="B130" s="10" t="s">
        <v>445</v>
      </c>
      <c r="C130" s="517">
        <v>1671</v>
      </c>
      <c r="D130" s="517">
        <v>1671</v>
      </c>
      <c r="E130" s="240">
        <v>2089</v>
      </c>
    </row>
    <row r="131" spans="1:5" ht="12" customHeight="1">
      <c r="A131" s="13" t="s">
        <v>256</v>
      </c>
      <c r="B131" s="10" t="s">
        <v>446</v>
      </c>
      <c r="C131" s="517"/>
      <c r="D131" s="517"/>
      <c r="E131" s="240"/>
    </row>
    <row r="132" spans="1:5" ht="12" customHeight="1" thickBot="1">
      <c r="A132" s="11" t="s">
        <v>257</v>
      </c>
      <c r="B132" s="10" t="s">
        <v>447</v>
      </c>
      <c r="C132" s="517"/>
      <c r="D132" s="517"/>
      <c r="E132" s="240"/>
    </row>
    <row r="133" spans="1:5" ht="12" customHeight="1" thickBot="1">
      <c r="A133" s="18" t="s">
        <v>21</v>
      </c>
      <c r="B133" s="90" t="s">
        <v>439</v>
      </c>
      <c r="C133" s="512">
        <f>SUM(C134:C139)</f>
        <v>0</v>
      </c>
      <c r="D133" s="512">
        <f>SUM(D134:D139)</f>
        <v>0</v>
      </c>
      <c r="E133" s="513">
        <f>SUM(E134:E139)</f>
        <v>0</v>
      </c>
    </row>
    <row r="134" spans="1:5" ht="12" customHeight="1">
      <c r="A134" s="13" t="s">
        <v>79</v>
      </c>
      <c r="B134" s="7" t="s">
        <v>448</v>
      </c>
      <c r="C134" s="517"/>
      <c r="D134" s="517"/>
      <c r="E134" s="240"/>
    </row>
    <row r="135" spans="1:5" ht="12" customHeight="1">
      <c r="A135" s="13" t="s">
        <v>80</v>
      </c>
      <c r="B135" s="7" t="s">
        <v>440</v>
      </c>
      <c r="C135" s="517"/>
      <c r="D135" s="517"/>
      <c r="E135" s="240"/>
    </row>
    <row r="136" spans="1:5" ht="12" customHeight="1">
      <c r="A136" s="13" t="s">
        <v>81</v>
      </c>
      <c r="B136" s="7" t="s">
        <v>441</v>
      </c>
      <c r="C136" s="517"/>
      <c r="D136" s="517"/>
      <c r="E136" s="240"/>
    </row>
    <row r="137" spans="1:5" ht="12" customHeight="1">
      <c r="A137" s="13" t="s">
        <v>157</v>
      </c>
      <c r="B137" s="7" t="s">
        <v>442</v>
      </c>
      <c r="C137" s="517"/>
      <c r="D137" s="517"/>
      <c r="E137" s="240"/>
    </row>
    <row r="138" spans="1:5" ht="12" customHeight="1">
      <c r="A138" s="13" t="s">
        <v>158</v>
      </c>
      <c r="B138" s="7" t="s">
        <v>443</v>
      </c>
      <c r="C138" s="517"/>
      <c r="D138" s="517"/>
      <c r="E138" s="240"/>
    </row>
    <row r="139" spans="1:5" ht="12" customHeight="1" thickBot="1">
      <c r="A139" s="11" t="s">
        <v>159</v>
      </c>
      <c r="B139" s="7" t="s">
        <v>444</v>
      </c>
      <c r="C139" s="517"/>
      <c r="D139" s="517"/>
      <c r="E139" s="240"/>
    </row>
    <row r="140" spans="1:5" ht="12" customHeight="1" thickBot="1">
      <c r="A140" s="18" t="s">
        <v>22</v>
      </c>
      <c r="B140" s="90" t="s">
        <v>452</v>
      </c>
      <c r="C140" s="519">
        <f>+C141+C142+C143+C144</f>
        <v>0</v>
      </c>
      <c r="D140" s="519">
        <f>+D141+D142+D143+D144</f>
        <v>8049</v>
      </c>
      <c r="E140" s="520">
        <f>+E141+E142+E143+E144</f>
        <v>8474</v>
      </c>
    </row>
    <row r="141" spans="1:5" ht="12" customHeight="1">
      <c r="A141" s="13" t="s">
        <v>82</v>
      </c>
      <c r="B141" s="7" t="s">
        <v>361</v>
      </c>
      <c r="C141" s="517"/>
      <c r="D141" s="517"/>
      <c r="E141" s="240"/>
    </row>
    <row r="142" spans="1:5" ht="12" customHeight="1">
      <c r="A142" s="13" t="s">
        <v>83</v>
      </c>
      <c r="B142" s="7" t="s">
        <v>362</v>
      </c>
      <c r="C142" s="517"/>
      <c r="D142" s="517">
        <v>6856</v>
      </c>
      <c r="E142" s="240">
        <v>7583</v>
      </c>
    </row>
    <row r="143" spans="1:5" ht="12" customHeight="1">
      <c r="A143" s="13" t="s">
        <v>275</v>
      </c>
      <c r="B143" s="7" t="s">
        <v>453</v>
      </c>
      <c r="C143" s="517"/>
      <c r="D143" s="517"/>
      <c r="E143" s="240"/>
    </row>
    <row r="144" spans="1:5" ht="12" customHeight="1" thickBot="1">
      <c r="A144" s="11" t="s">
        <v>276</v>
      </c>
      <c r="B144" s="5" t="s">
        <v>381</v>
      </c>
      <c r="C144" s="517"/>
      <c r="D144" s="517">
        <v>1193</v>
      </c>
      <c r="E144" s="240">
        <v>891</v>
      </c>
    </row>
    <row r="145" spans="1:6" ht="12" customHeight="1" thickBot="1">
      <c r="A145" s="18" t="s">
        <v>23</v>
      </c>
      <c r="B145" s="90" t="s">
        <v>454</v>
      </c>
      <c r="C145" s="543">
        <f>SUM(C146:C150)</f>
        <v>0</v>
      </c>
      <c r="D145" s="543">
        <f>SUM(D146:D150)</f>
        <v>0</v>
      </c>
      <c r="E145" s="544">
        <f>SUM(E146:E150)</f>
        <v>0</v>
      </c>
    </row>
    <row r="146" spans="1:6" ht="12" customHeight="1">
      <c r="A146" s="13" t="s">
        <v>84</v>
      </c>
      <c r="B146" s="7" t="s">
        <v>449</v>
      </c>
      <c r="C146" s="517"/>
      <c r="D146" s="517"/>
      <c r="E146" s="240"/>
    </row>
    <row r="147" spans="1:6" ht="12" customHeight="1">
      <c r="A147" s="13" t="s">
        <v>85</v>
      </c>
      <c r="B147" s="7" t="s">
        <v>456</v>
      </c>
      <c r="C147" s="517"/>
      <c r="D147" s="517"/>
      <c r="E147" s="240"/>
    </row>
    <row r="148" spans="1:6" ht="12" customHeight="1">
      <c r="A148" s="13" t="s">
        <v>287</v>
      </c>
      <c r="B148" s="7" t="s">
        <v>451</v>
      </c>
      <c r="C148" s="517"/>
      <c r="D148" s="517"/>
      <c r="E148" s="240"/>
    </row>
    <row r="149" spans="1:6" ht="12" customHeight="1">
      <c r="A149" s="13" t="s">
        <v>288</v>
      </c>
      <c r="B149" s="7" t="s">
        <v>457</v>
      </c>
      <c r="C149" s="517"/>
      <c r="D149" s="517"/>
      <c r="E149" s="240"/>
    </row>
    <row r="150" spans="1:6" ht="12" customHeight="1" thickBot="1">
      <c r="A150" s="13" t="s">
        <v>455</v>
      </c>
      <c r="B150" s="7" t="s">
        <v>458</v>
      </c>
      <c r="C150" s="517"/>
      <c r="D150" s="517"/>
      <c r="E150" s="240"/>
    </row>
    <row r="151" spans="1:6" ht="12" customHeight="1" thickBot="1">
      <c r="A151" s="18" t="s">
        <v>24</v>
      </c>
      <c r="B151" s="90" t="s">
        <v>459</v>
      </c>
      <c r="C151" s="545"/>
      <c r="D151" s="545"/>
      <c r="E151" s="546"/>
    </row>
    <row r="152" spans="1:6" ht="12" customHeight="1" thickBot="1">
      <c r="A152" s="18" t="s">
        <v>25</v>
      </c>
      <c r="B152" s="90" t="s">
        <v>460</v>
      </c>
      <c r="C152" s="545"/>
      <c r="D152" s="545"/>
      <c r="E152" s="546"/>
    </row>
    <row r="153" spans="1:6" ht="15" customHeight="1" thickBot="1">
      <c r="A153" s="18" t="s">
        <v>26</v>
      </c>
      <c r="B153" s="90" t="s">
        <v>462</v>
      </c>
      <c r="C153" s="547">
        <f>+C129+C133+C140+C145+C151+C152</f>
        <v>1671</v>
      </c>
      <c r="D153" s="547">
        <f>+D129+D133+D140+D145+D151+D152</f>
        <v>9720</v>
      </c>
      <c r="E153" s="548">
        <f>+E129+E133+E140+E145+E151+E152</f>
        <v>10563</v>
      </c>
      <c r="F153" s="549"/>
    </row>
    <row r="154" spans="1:6" s="514" customFormat="1" ht="12.95" customHeight="1" thickBot="1">
      <c r="A154" s="253" t="s">
        <v>27</v>
      </c>
      <c r="B154" s="341" t="s">
        <v>461</v>
      </c>
      <c r="C154" s="547">
        <f>+C128+C153</f>
        <v>598084</v>
      </c>
      <c r="D154" s="547">
        <f>+D128+D153</f>
        <v>656995</v>
      </c>
      <c r="E154" s="548">
        <f>+E128+E153</f>
        <v>1126772</v>
      </c>
    </row>
    <row r="155" spans="1:6">
      <c r="C155" s="550"/>
    </row>
    <row r="156" spans="1:6">
      <c r="C156" s="550"/>
    </row>
    <row r="157" spans="1:6">
      <c r="C157" s="550"/>
    </row>
    <row r="158" spans="1:6" ht="16.5" customHeight="1">
      <c r="C158" s="550"/>
    </row>
    <row r="159" spans="1:6">
      <c r="C159" s="550"/>
    </row>
    <row r="160" spans="1:6">
      <c r="C160" s="550"/>
    </row>
    <row r="161" spans="3:3">
      <c r="C161" s="550"/>
    </row>
    <row r="162" spans="3:3">
      <c r="C162" s="550"/>
    </row>
    <row r="163" spans="3:3">
      <c r="C163" s="550"/>
    </row>
    <row r="164" spans="3:3">
      <c r="C164" s="550"/>
    </row>
    <row r="165" spans="3:3">
      <c r="C165" s="550"/>
    </row>
    <row r="166" spans="3:3">
      <c r="C166" s="550"/>
    </row>
    <row r="167" spans="3:3">
      <c r="C167" s="550"/>
    </row>
  </sheetData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CE,Félkövér"&amp;12&amp;UTájékoztató kimutatások, mérlegek&amp;U
............................. Önkormányzat
2016. ÉVI KÖLTSÉGVETÉSÉNEK ÖSSZEVONT MÉRLEGE&amp;R&amp;"Times New Roman CE,Félkövér dőlt"&amp;11 1. számú tájékoztató tábla</oddHeader>
  </headerFooter>
  <rowBreaks count="1" manualBreakCount="1">
    <brk id="88" max="4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J19"/>
  <sheetViews>
    <sheetView zoomScaleNormal="100" workbookViewId="0">
      <selection activeCell="E4" sqref="E4"/>
    </sheetView>
  </sheetViews>
  <sheetFormatPr defaultRowHeight="12.75"/>
  <cols>
    <col min="1" max="1" width="6.83203125" style="159" customWidth="1"/>
    <col min="2" max="2" width="49.6640625" style="47" customWidth="1"/>
    <col min="3" max="8" width="12.83203125" style="47" customWidth="1"/>
    <col min="9" max="9" width="14.33203125" style="47" customWidth="1"/>
    <col min="10" max="10" width="3.33203125" style="47" customWidth="1"/>
    <col min="11" max="16384" width="9.33203125" style="47"/>
  </cols>
  <sheetData>
    <row r="1" spans="1:10" ht="27.75" customHeight="1">
      <c r="A1" s="606" t="s">
        <v>4</v>
      </c>
      <c r="B1" s="606"/>
      <c r="C1" s="606"/>
      <c r="D1" s="606"/>
      <c r="E1" s="606"/>
      <c r="F1" s="606"/>
      <c r="G1" s="606"/>
      <c r="H1" s="606"/>
      <c r="I1" s="606"/>
    </row>
    <row r="2" spans="1:10" ht="20.25" customHeight="1" thickBot="1">
      <c r="I2" s="427" t="s">
        <v>60</v>
      </c>
    </row>
    <row r="3" spans="1:10" s="428" customFormat="1" ht="26.25" customHeight="1">
      <c r="A3" s="614" t="s">
        <v>69</v>
      </c>
      <c r="B3" s="609" t="s">
        <v>73</v>
      </c>
      <c r="C3" s="614" t="s">
        <v>74</v>
      </c>
      <c r="D3" s="614" t="str">
        <f>+CONCATENATE(LEFT(ÖSSZEFÜGGÉSEK!A5,4)," előtti kifizetés")</f>
        <v>2017 előtti kifizetés</v>
      </c>
      <c r="E3" s="611" t="s">
        <v>68</v>
      </c>
      <c r="F3" s="612"/>
      <c r="G3" s="612"/>
      <c r="H3" s="613"/>
      <c r="I3" s="609" t="s">
        <v>49</v>
      </c>
    </row>
    <row r="4" spans="1:10" s="429" customFormat="1" ht="32.25" customHeight="1" thickBot="1">
      <c r="A4" s="615"/>
      <c r="B4" s="610"/>
      <c r="C4" s="610"/>
      <c r="D4" s="615"/>
      <c r="E4" s="242" t="str">
        <f>+CONCATENATE(LEFT(ÖSSZEFÜGGÉSEK!A5,4),".")</f>
        <v>2017.</v>
      </c>
      <c r="F4" s="242" t="str">
        <f>+CONCATENATE(LEFT(ÖSSZEFÜGGÉSEK!A5,4)+1,".")</f>
        <v>2018.</v>
      </c>
      <c r="G4" s="242" t="str">
        <f>+CONCATENATE(LEFT(ÖSSZEFÜGGÉSEK!A5,4)+2,".")</f>
        <v>2019.</v>
      </c>
      <c r="H4" s="243" t="str">
        <f>+CONCATENATE(LEFT(ÖSSZEFÜGGÉSEK!A5,4)+2,".",CHAR(10)," után")</f>
        <v>2019.
 után</v>
      </c>
      <c r="I4" s="610"/>
    </row>
    <row r="5" spans="1:10" s="430" customFormat="1" ht="12.95" customHeight="1" thickBot="1">
      <c r="A5" s="244" t="s">
        <v>482</v>
      </c>
      <c r="B5" s="245" t="s">
        <v>483</v>
      </c>
      <c r="C5" s="246" t="s">
        <v>484</v>
      </c>
      <c r="D5" s="245" t="s">
        <v>486</v>
      </c>
      <c r="E5" s="244" t="s">
        <v>485</v>
      </c>
      <c r="F5" s="246" t="s">
        <v>487</v>
      </c>
      <c r="G5" s="246" t="s">
        <v>488</v>
      </c>
      <c r="H5" s="247" t="s">
        <v>489</v>
      </c>
      <c r="I5" s="248" t="s">
        <v>490</v>
      </c>
    </row>
    <row r="6" spans="1:10" s="485" customFormat="1" ht="24.75" customHeight="1" thickBot="1">
      <c r="A6" s="479" t="s">
        <v>17</v>
      </c>
      <c r="B6" s="480" t="s">
        <v>5</v>
      </c>
      <c r="C6" s="424"/>
      <c r="D6" s="481">
        <f>+D7+D8</f>
        <v>0</v>
      </c>
      <c r="E6" s="482">
        <f>+E7+E8</f>
        <v>0</v>
      </c>
      <c r="F6" s="483">
        <f>+F7+F8</f>
        <v>0</v>
      </c>
      <c r="G6" s="483">
        <f>+G7+G8</f>
        <v>0</v>
      </c>
      <c r="H6" s="484">
        <f>+H7+H8</f>
        <v>0</v>
      </c>
      <c r="I6" s="481">
        <f t="shared" ref="I6:I18" si="0">SUM(D6:H6)</f>
        <v>0</v>
      </c>
    </row>
    <row r="7" spans="1:10" s="485" customFormat="1" ht="20.100000000000001" customHeight="1">
      <c r="A7" s="486" t="s">
        <v>18</v>
      </c>
      <c r="B7" s="487" t="s">
        <v>70</v>
      </c>
      <c r="C7" s="423"/>
      <c r="D7" s="488"/>
      <c r="E7" s="489"/>
      <c r="F7" s="472"/>
      <c r="G7" s="472"/>
      <c r="H7" s="490"/>
      <c r="I7" s="491">
        <f t="shared" si="0"/>
        <v>0</v>
      </c>
      <c r="J7" s="605" t="s">
        <v>517</v>
      </c>
    </row>
    <row r="8" spans="1:10" s="485" customFormat="1" ht="20.100000000000001" customHeight="1" thickBot="1">
      <c r="A8" s="486" t="s">
        <v>19</v>
      </c>
      <c r="B8" s="487" t="s">
        <v>70</v>
      </c>
      <c r="C8" s="423"/>
      <c r="D8" s="488"/>
      <c r="E8" s="489"/>
      <c r="F8" s="472"/>
      <c r="G8" s="472"/>
      <c r="H8" s="490"/>
      <c r="I8" s="491">
        <f t="shared" si="0"/>
        <v>0</v>
      </c>
      <c r="J8" s="605"/>
    </row>
    <row r="9" spans="1:10" s="485" customFormat="1" ht="26.1" customHeight="1" thickBot="1">
      <c r="A9" s="479" t="s">
        <v>20</v>
      </c>
      <c r="B9" s="480" t="s">
        <v>6</v>
      </c>
      <c r="C9" s="424"/>
      <c r="D9" s="481">
        <f>+D10+D12+D11</f>
        <v>5452</v>
      </c>
      <c r="E9" s="482">
        <f>+E10+E12+E11</f>
        <v>2705</v>
      </c>
      <c r="F9" s="483">
        <f>+F10+F12+F11</f>
        <v>2705</v>
      </c>
      <c r="G9" s="483">
        <f>+G10+G12+G11</f>
        <v>2705</v>
      </c>
      <c r="H9" s="492">
        <f>+H10+H12+H11</f>
        <v>8790</v>
      </c>
      <c r="I9" s="481">
        <f t="shared" si="0"/>
        <v>22357</v>
      </c>
      <c r="J9" s="605"/>
    </row>
    <row r="10" spans="1:10" s="485" customFormat="1" ht="20.100000000000001" customHeight="1">
      <c r="A10" s="486" t="s">
        <v>21</v>
      </c>
      <c r="B10" s="487" t="s">
        <v>583</v>
      </c>
      <c r="C10" s="423" t="s">
        <v>585</v>
      </c>
      <c r="D10" s="488">
        <v>3342</v>
      </c>
      <c r="E10" s="489">
        <v>1671</v>
      </c>
      <c r="F10" s="472">
        <v>1671</v>
      </c>
      <c r="G10" s="472">
        <v>1671</v>
      </c>
      <c r="H10" s="490">
        <v>8354</v>
      </c>
      <c r="I10" s="491">
        <f t="shared" si="0"/>
        <v>16709</v>
      </c>
      <c r="J10" s="605"/>
    </row>
    <row r="11" spans="1:10" s="485" customFormat="1" ht="20.100000000000001" customHeight="1">
      <c r="A11" s="486" t="s">
        <v>22</v>
      </c>
      <c r="B11" s="487" t="s">
        <v>587</v>
      </c>
      <c r="C11" s="423" t="s">
        <v>584</v>
      </c>
      <c r="D11" s="488">
        <v>743</v>
      </c>
      <c r="E11" s="489">
        <v>324</v>
      </c>
      <c r="F11" s="472">
        <v>324</v>
      </c>
      <c r="G11" s="472">
        <v>324</v>
      </c>
      <c r="H11" s="490">
        <v>81</v>
      </c>
      <c r="I11" s="491">
        <f t="shared" si="0"/>
        <v>1796</v>
      </c>
      <c r="J11" s="605"/>
    </row>
    <row r="12" spans="1:10" s="485" customFormat="1" ht="20.100000000000001" customHeight="1" thickBot="1">
      <c r="A12" s="486" t="s">
        <v>23</v>
      </c>
      <c r="B12" s="487" t="s">
        <v>588</v>
      </c>
      <c r="C12" s="423" t="s">
        <v>584</v>
      </c>
      <c r="D12" s="488">
        <v>1367</v>
      </c>
      <c r="E12" s="489">
        <v>710</v>
      </c>
      <c r="F12" s="472">
        <v>710</v>
      </c>
      <c r="G12" s="472">
        <v>710</v>
      </c>
      <c r="H12" s="490">
        <v>355</v>
      </c>
      <c r="I12" s="491">
        <f t="shared" si="0"/>
        <v>3852</v>
      </c>
      <c r="J12" s="605"/>
    </row>
    <row r="13" spans="1:10" s="485" customFormat="1" ht="20.100000000000001" customHeight="1" thickBot="1">
      <c r="A13" s="486" t="s">
        <v>24</v>
      </c>
      <c r="B13" s="480" t="s">
        <v>189</v>
      </c>
      <c r="C13" s="424"/>
      <c r="D13" s="481">
        <f>+D14</f>
        <v>0</v>
      </c>
      <c r="E13" s="482">
        <f>+E14</f>
        <v>0</v>
      </c>
      <c r="F13" s="483">
        <f>+F14</f>
        <v>0</v>
      </c>
      <c r="G13" s="483">
        <f>+G14</f>
        <v>0</v>
      </c>
      <c r="H13" s="484">
        <f>+H14</f>
        <v>0</v>
      </c>
      <c r="I13" s="481">
        <f t="shared" si="0"/>
        <v>0</v>
      </c>
      <c r="J13" s="605"/>
    </row>
    <row r="14" spans="1:10" s="485" customFormat="1" ht="20.100000000000001" customHeight="1" thickBot="1">
      <c r="A14" s="486" t="s">
        <v>25</v>
      </c>
      <c r="B14" s="487" t="s">
        <v>70</v>
      </c>
      <c r="C14" s="423"/>
      <c r="D14" s="488"/>
      <c r="E14" s="489"/>
      <c r="F14" s="472"/>
      <c r="G14" s="472"/>
      <c r="H14" s="490"/>
      <c r="I14" s="491">
        <f t="shared" si="0"/>
        <v>0</v>
      </c>
      <c r="J14" s="605"/>
    </row>
    <row r="15" spans="1:10" s="485" customFormat="1" ht="20.100000000000001" customHeight="1" thickBot="1">
      <c r="A15" s="486" t="s">
        <v>26</v>
      </c>
      <c r="B15" s="480" t="s">
        <v>190</v>
      </c>
      <c r="C15" s="424"/>
      <c r="D15" s="481">
        <f>+D16</f>
        <v>0</v>
      </c>
      <c r="E15" s="482">
        <f>+E16</f>
        <v>0</v>
      </c>
      <c r="F15" s="483">
        <f>+F16</f>
        <v>0</v>
      </c>
      <c r="G15" s="483">
        <f>+G16</f>
        <v>0</v>
      </c>
      <c r="H15" s="484">
        <f>+H16</f>
        <v>0</v>
      </c>
      <c r="I15" s="481">
        <f t="shared" si="0"/>
        <v>0</v>
      </c>
      <c r="J15" s="605"/>
    </row>
    <row r="16" spans="1:10" s="485" customFormat="1" ht="20.100000000000001" customHeight="1" thickBot="1">
      <c r="A16" s="486" t="s">
        <v>27</v>
      </c>
      <c r="B16" s="493" t="s">
        <v>70</v>
      </c>
      <c r="C16" s="425"/>
      <c r="D16" s="494"/>
      <c r="E16" s="495"/>
      <c r="F16" s="496"/>
      <c r="G16" s="496"/>
      <c r="H16" s="497"/>
      <c r="I16" s="498">
        <f t="shared" si="0"/>
        <v>0</v>
      </c>
      <c r="J16" s="605"/>
    </row>
    <row r="17" spans="1:10" s="485" customFormat="1" ht="20.100000000000001" customHeight="1" thickBot="1">
      <c r="A17" s="486" t="s">
        <v>28</v>
      </c>
      <c r="B17" s="480" t="s">
        <v>191</v>
      </c>
      <c r="C17" s="424"/>
      <c r="D17" s="481">
        <f>+D18</f>
        <v>0</v>
      </c>
      <c r="E17" s="482">
        <f>+E18</f>
        <v>0</v>
      </c>
      <c r="F17" s="483">
        <f>+F18</f>
        <v>0</v>
      </c>
      <c r="G17" s="483">
        <f>+G18</f>
        <v>0</v>
      </c>
      <c r="H17" s="484">
        <f>+H18</f>
        <v>0</v>
      </c>
      <c r="I17" s="481">
        <f t="shared" si="0"/>
        <v>0</v>
      </c>
      <c r="J17" s="605"/>
    </row>
    <row r="18" spans="1:10" s="485" customFormat="1" ht="20.100000000000001" customHeight="1" thickBot="1">
      <c r="A18" s="486" t="s">
        <v>29</v>
      </c>
      <c r="B18" s="499" t="s">
        <v>70</v>
      </c>
      <c r="C18" s="426"/>
      <c r="D18" s="500"/>
      <c r="E18" s="501"/>
      <c r="F18" s="502"/>
      <c r="G18" s="502"/>
      <c r="H18" s="503"/>
      <c r="I18" s="504">
        <f t="shared" si="0"/>
        <v>0</v>
      </c>
      <c r="J18" s="605"/>
    </row>
    <row r="19" spans="1:10" s="485" customFormat="1" ht="20.100000000000001" customHeight="1" thickBot="1">
      <c r="A19" s="607" t="s">
        <v>586</v>
      </c>
      <c r="B19" s="608"/>
      <c r="C19" s="86"/>
      <c r="D19" s="481">
        <f t="shared" ref="D19:I19" si="1">+D6+D9+D13+D15+D17</f>
        <v>5452</v>
      </c>
      <c r="E19" s="482">
        <f t="shared" si="1"/>
        <v>2705</v>
      </c>
      <c r="F19" s="483">
        <f t="shared" si="1"/>
        <v>2705</v>
      </c>
      <c r="G19" s="483">
        <f t="shared" si="1"/>
        <v>2705</v>
      </c>
      <c r="H19" s="484">
        <f t="shared" si="1"/>
        <v>8790</v>
      </c>
      <c r="I19" s="481">
        <f t="shared" si="1"/>
        <v>22357</v>
      </c>
      <c r="J19" s="605"/>
    </row>
  </sheetData>
  <mergeCells count="9">
    <mergeCell ref="J7:J19"/>
    <mergeCell ref="A1:I1"/>
    <mergeCell ref="A19:B19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Layout" zoomScaleNormal="130" zoomScaleSheetLayoutView="100" workbookViewId="0">
      <selection activeCell="B5" sqref="B5"/>
    </sheetView>
  </sheetViews>
  <sheetFormatPr defaultRowHeight="15.75"/>
  <cols>
    <col min="1" max="1" width="9.5" style="342" customWidth="1"/>
    <col min="2" max="2" width="91.6640625" style="342" customWidth="1"/>
    <col min="3" max="3" width="21.6640625" style="343" customWidth="1"/>
    <col min="4" max="4" width="9" style="364" customWidth="1"/>
    <col min="5" max="16384" width="9.33203125" style="364"/>
  </cols>
  <sheetData>
    <row r="1" spans="1:3" ht="15.95" customHeight="1">
      <c r="A1" s="558" t="s">
        <v>14</v>
      </c>
      <c r="B1" s="558"/>
      <c r="C1" s="558"/>
    </row>
    <row r="2" spans="1:3" ht="15.95" customHeight="1" thickBot="1">
      <c r="A2" s="557" t="s">
        <v>134</v>
      </c>
      <c r="B2" s="557"/>
      <c r="C2" s="265" t="s">
        <v>215</v>
      </c>
    </row>
    <row r="3" spans="1:3" ht="38.1" customHeight="1" thickBot="1">
      <c r="A3" s="21" t="s">
        <v>69</v>
      </c>
      <c r="B3" s="22" t="s">
        <v>16</v>
      </c>
      <c r="C3" s="33" t="str">
        <f>+CONCATENATE(LEFT(ÖSSZEFÜGGÉSEK!A5,4),". évi előirányzat")</f>
        <v>2017. évi előirányzat</v>
      </c>
    </row>
    <row r="4" spans="1:3" s="365" customFormat="1" ht="12" customHeight="1" thickBot="1">
      <c r="A4" s="359"/>
      <c r="B4" s="360" t="s">
        <v>482</v>
      </c>
      <c r="C4" s="361" t="s">
        <v>483</v>
      </c>
    </row>
    <row r="5" spans="1:3" s="366" customFormat="1" ht="12" customHeight="1" thickBot="1">
      <c r="A5" s="18" t="s">
        <v>17</v>
      </c>
      <c r="B5" s="19" t="s">
        <v>240</v>
      </c>
      <c r="C5" s="255">
        <f>+C6+C7+C8+C9+C10+C11</f>
        <v>209180</v>
      </c>
    </row>
    <row r="6" spans="1:3" s="366" customFormat="1" ht="12" customHeight="1">
      <c r="A6" s="13" t="s">
        <v>86</v>
      </c>
      <c r="B6" s="367" t="s">
        <v>241</v>
      </c>
      <c r="C6" s="258">
        <v>65990</v>
      </c>
    </row>
    <row r="7" spans="1:3" s="366" customFormat="1" ht="12" customHeight="1">
      <c r="A7" s="12" t="s">
        <v>87</v>
      </c>
      <c r="B7" s="368" t="s">
        <v>242</v>
      </c>
      <c r="C7" s="257">
        <v>48371</v>
      </c>
    </row>
    <row r="8" spans="1:3" s="366" customFormat="1" ht="12" customHeight="1">
      <c r="A8" s="12" t="s">
        <v>88</v>
      </c>
      <c r="B8" s="368" t="s">
        <v>529</v>
      </c>
      <c r="C8" s="257">
        <v>92180</v>
      </c>
    </row>
    <row r="9" spans="1:3" s="366" customFormat="1" ht="12" customHeight="1">
      <c r="A9" s="12" t="s">
        <v>89</v>
      </c>
      <c r="B9" s="368" t="s">
        <v>243</v>
      </c>
      <c r="C9" s="257">
        <v>2639</v>
      </c>
    </row>
    <row r="10" spans="1:3" s="366" customFormat="1" ht="12" customHeight="1">
      <c r="A10" s="12" t="s">
        <v>130</v>
      </c>
      <c r="B10" s="251" t="s">
        <v>421</v>
      </c>
      <c r="C10" s="257"/>
    </row>
    <row r="11" spans="1:3" s="366" customFormat="1" ht="12" customHeight="1" thickBot="1">
      <c r="A11" s="14" t="s">
        <v>90</v>
      </c>
      <c r="B11" s="252" t="s">
        <v>422</v>
      </c>
      <c r="C11" s="257"/>
    </row>
    <row r="12" spans="1:3" s="366" customFormat="1" ht="12" customHeight="1" thickBot="1">
      <c r="A12" s="18" t="s">
        <v>18</v>
      </c>
      <c r="B12" s="250" t="s">
        <v>244</v>
      </c>
      <c r="C12" s="255">
        <f>+C13+C14+C15+C16+C17</f>
        <v>179991</v>
      </c>
    </row>
    <row r="13" spans="1:3" s="366" customFormat="1" ht="12" customHeight="1">
      <c r="A13" s="13" t="s">
        <v>92</v>
      </c>
      <c r="B13" s="367" t="s">
        <v>245</v>
      </c>
      <c r="C13" s="258"/>
    </row>
    <row r="14" spans="1:3" s="366" customFormat="1" ht="12" customHeight="1">
      <c r="A14" s="12" t="s">
        <v>93</v>
      </c>
      <c r="B14" s="368" t="s">
        <v>246</v>
      </c>
      <c r="C14" s="257"/>
    </row>
    <row r="15" spans="1:3" s="366" customFormat="1" ht="12" customHeight="1">
      <c r="A15" s="12" t="s">
        <v>94</v>
      </c>
      <c r="B15" s="368" t="s">
        <v>411</v>
      </c>
      <c r="C15" s="257"/>
    </row>
    <row r="16" spans="1:3" s="366" customFormat="1" ht="12" customHeight="1">
      <c r="A16" s="12" t="s">
        <v>95</v>
      </c>
      <c r="B16" s="368" t="s">
        <v>412</v>
      </c>
      <c r="C16" s="257"/>
    </row>
    <row r="17" spans="1:3" s="366" customFormat="1" ht="12" customHeight="1">
      <c r="A17" s="12" t="s">
        <v>96</v>
      </c>
      <c r="B17" s="368" t="s">
        <v>247</v>
      </c>
      <c r="C17" s="257">
        <v>179991</v>
      </c>
    </row>
    <row r="18" spans="1:3" s="366" customFormat="1" ht="12" customHeight="1" thickBot="1">
      <c r="A18" s="14" t="s">
        <v>102</v>
      </c>
      <c r="B18" s="252" t="s">
        <v>248</v>
      </c>
      <c r="C18" s="259"/>
    </row>
    <row r="19" spans="1:3" s="366" customFormat="1" ht="12" customHeight="1" thickBot="1">
      <c r="A19" s="18" t="s">
        <v>19</v>
      </c>
      <c r="B19" s="19" t="s">
        <v>249</v>
      </c>
      <c r="C19" s="255">
        <f>+C20+C21+C22+C23+C24</f>
        <v>13970</v>
      </c>
    </row>
    <row r="20" spans="1:3" s="366" customFormat="1" ht="12" customHeight="1">
      <c r="A20" s="13" t="s">
        <v>75</v>
      </c>
      <c r="B20" s="367" t="s">
        <v>250</v>
      </c>
      <c r="C20" s="258"/>
    </row>
    <row r="21" spans="1:3" s="366" customFormat="1" ht="12" customHeight="1">
      <c r="A21" s="12" t="s">
        <v>76</v>
      </c>
      <c r="B21" s="368" t="s">
        <v>251</v>
      </c>
      <c r="C21" s="257"/>
    </row>
    <row r="22" spans="1:3" s="366" customFormat="1" ht="12" customHeight="1">
      <c r="A22" s="12" t="s">
        <v>77</v>
      </c>
      <c r="B22" s="368" t="s">
        <v>413</v>
      </c>
      <c r="C22" s="257"/>
    </row>
    <row r="23" spans="1:3" s="366" customFormat="1" ht="12" customHeight="1">
      <c r="A23" s="12" t="s">
        <v>78</v>
      </c>
      <c r="B23" s="368" t="s">
        <v>414</v>
      </c>
      <c r="C23" s="257"/>
    </row>
    <row r="24" spans="1:3" s="366" customFormat="1" ht="12" customHeight="1">
      <c r="A24" s="12" t="s">
        <v>153</v>
      </c>
      <c r="B24" s="368" t="s">
        <v>252</v>
      </c>
      <c r="C24" s="257">
        <v>13970</v>
      </c>
    </row>
    <row r="25" spans="1:3" s="366" customFormat="1" ht="12" customHeight="1" thickBot="1">
      <c r="A25" s="14" t="s">
        <v>154</v>
      </c>
      <c r="B25" s="369" t="s">
        <v>253</v>
      </c>
      <c r="C25" s="259"/>
    </row>
    <row r="26" spans="1:3" s="366" customFormat="1" ht="12" customHeight="1" thickBot="1">
      <c r="A26" s="18" t="s">
        <v>155</v>
      </c>
      <c r="B26" s="19" t="s">
        <v>539</v>
      </c>
      <c r="C26" s="261">
        <f>SUM(C27:C33)</f>
        <v>18600</v>
      </c>
    </row>
    <row r="27" spans="1:3" s="366" customFormat="1" ht="12" customHeight="1">
      <c r="A27" s="13" t="s">
        <v>255</v>
      </c>
      <c r="B27" s="367" t="s">
        <v>566</v>
      </c>
      <c r="C27" s="258">
        <v>6800</v>
      </c>
    </row>
    <row r="28" spans="1:3" s="366" customFormat="1" ht="12" customHeight="1">
      <c r="A28" s="12" t="s">
        <v>256</v>
      </c>
      <c r="B28" s="368" t="s">
        <v>535</v>
      </c>
      <c r="C28" s="257"/>
    </row>
    <row r="29" spans="1:3" s="366" customFormat="1" ht="12" customHeight="1">
      <c r="A29" s="12" t="s">
        <v>257</v>
      </c>
      <c r="B29" s="368" t="s">
        <v>536</v>
      </c>
      <c r="C29" s="257">
        <v>8200</v>
      </c>
    </row>
    <row r="30" spans="1:3" s="366" customFormat="1" ht="12" customHeight="1">
      <c r="A30" s="12" t="s">
        <v>258</v>
      </c>
      <c r="B30" s="368" t="s">
        <v>537</v>
      </c>
      <c r="C30" s="257">
        <v>300</v>
      </c>
    </row>
    <row r="31" spans="1:3" s="366" customFormat="1" ht="12" customHeight="1">
      <c r="A31" s="12" t="s">
        <v>531</v>
      </c>
      <c r="B31" s="368" t="s">
        <v>259</v>
      </c>
      <c r="C31" s="257">
        <v>2900</v>
      </c>
    </row>
    <row r="32" spans="1:3" s="366" customFormat="1" ht="12" customHeight="1">
      <c r="A32" s="12" t="s">
        <v>532</v>
      </c>
      <c r="B32" s="368" t="s">
        <v>260</v>
      </c>
      <c r="C32" s="257"/>
    </row>
    <row r="33" spans="1:3" s="366" customFormat="1" ht="12" customHeight="1" thickBot="1">
      <c r="A33" s="14" t="s">
        <v>533</v>
      </c>
      <c r="B33" s="442" t="s">
        <v>261</v>
      </c>
      <c r="C33" s="259">
        <v>400</v>
      </c>
    </row>
    <row r="34" spans="1:3" s="366" customFormat="1" ht="12" customHeight="1" thickBot="1">
      <c r="A34" s="18" t="s">
        <v>21</v>
      </c>
      <c r="B34" s="19" t="s">
        <v>423</v>
      </c>
      <c r="C34" s="255">
        <f>SUM(C35:C45)</f>
        <v>22612</v>
      </c>
    </row>
    <row r="35" spans="1:3" s="366" customFormat="1" ht="12" customHeight="1">
      <c r="A35" s="13" t="s">
        <v>79</v>
      </c>
      <c r="B35" s="367" t="s">
        <v>264</v>
      </c>
      <c r="C35" s="258">
        <v>5000</v>
      </c>
    </row>
    <row r="36" spans="1:3" s="366" customFormat="1" ht="12" customHeight="1">
      <c r="A36" s="12" t="s">
        <v>80</v>
      </c>
      <c r="B36" s="368" t="s">
        <v>265</v>
      </c>
      <c r="C36" s="257">
        <v>5569</v>
      </c>
    </row>
    <row r="37" spans="1:3" s="366" customFormat="1" ht="12" customHeight="1">
      <c r="A37" s="12" t="s">
        <v>81</v>
      </c>
      <c r="B37" s="368" t="s">
        <v>266</v>
      </c>
      <c r="C37" s="257">
        <v>4000</v>
      </c>
    </row>
    <row r="38" spans="1:3" s="366" customFormat="1" ht="12" customHeight="1">
      <c r="A38" s="12" t="s">
        <v>157</v>
      </c>
      <c r="B38" s="368" t="s">
        <v>267</v>
      </c>
      <c r="C38" s="257"/>
    </row>
    <row r="39" spans="1:3" s="366" customFormat="1" ht="12" customHeight="1">
      <c r="A39" s="12" t="s">
        <v>158</v>
      </c>
      <c r="B39" s="368" t="s">
        <v>268</v>
      </c>
      <c r="C39" s="257">
        <v>4074</v>
      </c>
    </row>
    <row r="40" spans="1:3" s="366" customFormat="1" ht="12" customHeight="1">
      <c r="A40" s="12" t="s">
        <v>159</v>
      </c>
      <c r="B40" s="368" t="s">
        <v>269</v>
      </c>
      <c r="C40" s="257">
        <v>2469</v>
      </c>
    </row>
    <row r="41" spans="1:3" s="366" customFormat="1" ht="12" customHeight="1">
      <c r="A41" s="12" t="s">
        <v>160</v>
      </c>
      <c r="B41" s="368" t="s">
        <v>270</v>
      </c>
      <c r="C41" s="257">
        <v>1500</v>
      </c>
    </row>
    <row r="42" spans="1:3" s="366" customFormat="1" ht="12" customHeight="1">
      <c r="A42" s="12" t="s">
        <v>161</v>
      </c>
      <c r="B42" s="368" t="s">
        <v>538</v>
      </c>
      <c r="C42" s="257"/>
    </row>
    <row r="43" spans="1:3" s="366" customFormat="1" ht="12" customHeight="1">
      <c r="A43" s="12" t="s">
        <v>262</v>
      </c>
      <c r="B43" s="368" t="s">
        <v>272</v>
      </c>
      <c r="C43" s="260"/>
    </row>
    <row r="44" spans="1:3" s="366" customFormat="1" ht="12" customHeight="1">
      <c r="A44" s="14" t="s">
        <v>263</v>
      </c>
      <c r="B44" s="369" t="s">
        <v>425</v>
      </c>
      <c r="C44" s="356"/>
    </row>
    <row r="45" spans="1:3" s="366" customFormat="1" ht="12" customHeight="1" thickBot="1">
      <c r="A45" s="14" t="s">
        <v>424</v>
      </c>
      <c r="B45" s="252" t="s">
        <v>273</v>
      </c>
      <c r="C45" s="356"/>
    </row>
    <row r="46" spans="1:3" s="366" customFormat="1" ht="12" customHeight="1" thickBot="1">
      <c r="A46" s="18" t="s">
        <v>22</v>
      </c>
      <c r="B46" s="19" t="s">
        <v>274</v>
      </c>
      <c r="C46" s="255">
        <f>SUM(C47:C51)</f>
        <v>0</v>
      </c>
    </row>
    <row r="47" spans="1:3" s="366" customFormat="1" ht="12" customHeight="1">
      <c r="A47" s="13" t="s">
        <v>82</v>
      </c>
      <c r="B47" s="367" t="s">
        <v>278</v>
      </c>
      <c r="C47" s="410"/>
    </row>
    <row r="48" spans="1:3" s="366" customFormat="1" ht="12" customHeight="1">
      <c r="A48" s="12" t="s">
        <v>83</v>
      </c>
      <c r="B48" s="368" t="s">
        <v>279</v>
      </c>
      <c r="C48" s="260"/>
    </row>
    <row r="49" spans="1:3" s="366" customFormat="1" ht="12" customHeight="1">
      <c r="A49" s="12" t="s">
        <v>275</v>
      </c>
      <c r="B49" s="368" t="s">
        <v>280</v>
      </c>
      <c r="C49" s="260"/>
    </row>
    <row r="50" spans="1:3" s="366" customFormat="1" ht="12" customHeight="1">
      <c r="A50" s="12" t="s">
        <v>276</v>
      </c>
      <c r="B50" s="368" t="s">
        <v>281</v>
      </c>
      <c r="C50" s="260"/>
    </row>
    <row r="51" spans="1:3" s="366" customFormat="1" ht="12" customHeight="1" thickBot="1">
      <c r="A51" s="14" t="s">
        <v>277</v>
      </c>
      <c r="B51" s="252" t="s">
        <v>282</v>
      </c>
      <c r="C51" s="356"/>
    </row>
    <row r="52" spans="1:3" s="366" customFormat="1" ht="12" customHeight="1" thickBot="1">
      <c r="A52" s="18" t="s">
        <v>162</v>
      </c>
      <c r="B52" s="19" t="s">
        <v>283</v>
      </c>
      <c r="C52" s="255">
        <f>SUM(C53:C55)</f>
        <v>730</v>
      </c>
    </row>
    <row r="53" spans="1:3" s="366" customFormat="1" ht="12" customHeight="1">
      <c r="A53" s="13" t="s">
        <v>84</v>
      </c>
      <c r="B53" s="367" t="s">
        <v>284</v>
      </c>
      <c r="C53" s="258"/>
    </row>
    <row r="54" spans="1:3" s="366" customFormat="1" ht="12" customHeight="1">
      <c r="A54" s="12" t="s">
        <v>85</v>
      </c>
      <c r="B54" s="368" t="s">
        <v>415</v>
      </c>
      <c r="C54" s="257"/>
    </row>
    <row r="55" spans="1:3" s="366" customFormat="1" ht="12" customHeight="1">
      <c r="A55" s="12" t="s">
        <v>287</v>
      </c>
      <c r="B55" s="368" t="s">
        <v>285</v>
      </c>
      <c r="C55" s="257">
        <v>730</v>
      </c>
    </row>
    <row r="56" spans="1:3" s="366" customFormat="1" ht="12" customHeight="1" thickBot="1">
      <c r="A56" s="14" t="s">
        <v>288</v>
      </c>
      <c r="B56" s="252" t="s">
        <v>286</v>
      </c>
      <c r="C56" s="259"/>
    </row>
    <row r="57" spans="1:3" s="366" customFormat="1" ht="12" customHeight="1" thickBot="1">
      <c r="A57" s="18" t="s">
        <v>24</v>
      </c>
      <c r="B57" s="250" t="s">
        <v>289</v>
      </c>
      <c r="C57" s="255">
        <f>SUM(C58:C60)</f>
        <v>0</v>
      </c>
    </row>
    <row r="58" spans="1:3" s="366" customFormat="1" ht="12" customHeight="1">
      <c r="A58" s="13" t="s">
        <v>163</v>
      </c>
      <c r="B58" s="367" t="s">
        <v>291</v>
      </c>
      <c r="C58" s="260"/>
    </row>
    <row r="59" spans="1:3" s="366" customFormat="1" ht="12" customHeight="1">
      <c r="A59" s="12" t="s">
        <v>164</v>
      </c>
      <c r="B59" s="368" t="s">
        <v>416</v>
      </c>
      <c r="C59" s="260"/>
    </row>
    <row r="60" spans="1:3" s="366" customFormat="1" ht="12" customHeight="1">
      <c r="A60" s="12" t="s">
        <v>216</v>
      </c>
      <c r="B60" s="368" t="s">
        <v>292</v>
      </c>
      <c r="C60" s="260"/>
    </row>
    <row r="61" spans="1:3" s="366" customFormat="1" ht="12" customHeight="1" thickBot="1">
      <c r="A61" s="14" t="s">
        <v>290</v>
      </c>
      <c r="B61" s="252" t="s">
        <v>293</v>
      </c>
      <c r="C61" s="260"/>
    </row>
    <row r="62" spans="1:3" s="366" customFormat="1" ht="12" customHeight="1" thickBot="1">
      <c r="A62" s="438" t="s">
        <v>465</v>
      </c>
      <c r="B62" s="19" t="s">
        <v>294</v>
      </c>
      <c r="C62" s="261">
        <f>+C5+C12+C19+C26+C34+C46+C52+C57</f>
        <v>445083</v>
      </c>
    </row>
    <row r="63" spans="1:3" s="366" customFormat="1" ht="12" customHeight="1" thickBot="1">
      <c r="A63" s="412" t="s">
        <v>295</v>
      </c>
      <c r="B63" s="250" t="s">
        <v>296</v>
      </c>
      <c r="C63" s="255">
        <f>SUM(C64:C66)</f>
        <v>0</v>
      </c>
    </row>
    <row r="64" spans="1:3" s="366" customFormat="1" ht="12" customHeight="1">
      <c r="A64" s="13" t="s">
        <v>327</v>
      </c>
      <c r="B64" s="367" t="s">
        <v>297</v>
      </c>
      <c r="C64" s="260"/>
    </row>
    <row r="65" spans="1:3" s="366" customFormat="1" ht="12" customHeight="1">
      <c r="A65" s="12" t="s">
        <v>336</v>
      </c>
      <c r="B65" s="368" t="s">
        <v>298</v>
      </c>
      <c r="C65" s="260"/>
    </row>
    <row r="66" spans="1:3" s="366" customFormat="1" ht="12" customHeight="1" thickBot="1">
      <c r="A66" s="14" t="s">
        <v>337</v>
      </c>
      <c r="B66" s="432" t="s">
        <v>450</v>
      </c>
      <c r="C66" s="260"/>
    </row>
    <row r="67" spans="1:3" s="366" customFormat="1" ht="12" customHeight="1" thickBot="1">
      <c r="A67" s="412" t="s">
        <v>300</v>
      </c>
      <c r="B67" s="250" t="s">
        <v>301</v>
      </c>
      <c r="C67" s="255">
        <f>SUM(C68:C71)</f>
        <v>0</v>
      </c>
    </row>
    <row r="68" spans="1:3" s="366" customFormat="1" ht="12" customHeight="1">
      <c r="A68" s="13" t="s">
        <v>131</v>
      </c>
      <c r="B68" s="367" t="s">
        <v>302</v>
      </c>
      <c r="C68" s="260"/>
    </row>
    <row r="69" spans="1:3" s="366" customFormat="1" ht="12" customHeight="1">
      <c r="A69" s="12" t="s">
        <v>132</v>
      </c>
      <c r="B69" s="368" t="s">
        <v>303</v>
      </c>
      <c r="C69" s="260"/>
    </row>
    <row r="70" spans="1:3" s="366" customFormat="1" ht="12" customHeight="1">
      <c r="A70" s="12" t="s">
        <v>328</v>
      </c>
      <c r="B70" s="368" t="s">
        <v>304</v>
      </c>
      <c r="C70" s="260"/>
    </row>
    <row r="71" spans="1:3" s="366" customFormat="1" ht="12" customHeight="1" thickBot="1">
      <c r="A71" s="14" t="s">
        <v>329</v>
      </c>
      <c r="B71" s="252" t="s">
        <v>305</v>
      </c>
      <c r="C71" s="260"/>
    </row>
    <row r="72" spans="1:3" s="366" customFormat="1" ht="12" customHeight="1" thickBot="1">
      <c r="A72" s="412" t="s">
        <v>306</v>
      </c>
      <c r="B72" s="250" t="s">
        <v>307</v>
      </c>
      <c r="C72" s="255">
        <f>SUM(C73:C74)</f>
        <v>35441</v>
      </c>
    </row>
    <row r="73" spans="1:3" s="366" customFormat="1" ht="12" customHeight="1">
      <c r="A73" s="13" t="s">
        <v>330</v>
      </c>
      <c r="B73" s="367" t="s">
        <v>308</v>
      </c>
      <c r="C73" s="260">
        <f>29391+2050+4000</f>
        <v>35441</v>
      </c>
    </row>
    <row r="74" spans="1:3" s="366" customFormat="1" ht="12" customHeight="1" thickBot="1">
      <c r="A74" s="14" t="s">
        <v>331</v>
      </c>
      <c r="B74" s="252" t="s">
        <v>309</v>
      </c>
      <c r="C74" s="260"/>
    </row>
    <row r="75" spans="1:3" s="366" customFormat="1" ht="12" customHeight="1" thickBot="1">
      <c r="A75" s="412" t="s">
        <v>310</v>
      </c>
      <c r="B75" s="250" t="s">
        <v>311</v>
      </c>
      <c r="C75" s="255">
        <f>SUM(C76:C78)</f>
        <v>0</v>
      </c>
    </row>
    <row r="76" spans="1:3" s="366" customFormat="1" ht="12" customHeight="1">
      <c r="A76" s="13" t="s">
        <v>332</v>
      </c>
      <c r="B76" s="367" t="s">
        <v>312</v>
      </c>
      <c r="C76" s="260"/>
    </row>
    <row r="77" spans="1:3" s="366" customFormat="1" ht="12" customHeight="1">
      <c r="A77" s="12" t="s">
        <v>333</v>
      </c>
      <c r="B77" s="368" t="s">
        <v>313</v>
      </c>
      <c r="C77" s="260"/>
    </row>
    <row r="78" spans="1:3" s="366" customFormat="1" ht="12" customHeight="1" thickBot="1">
      <c r="A78" s="14" t="s">
        <v>334</v>
      </c>
      <c r="B78" s="252" t="s">
        <v>314</v>
      </c>
      <c r="C78" s="260"/>
    </row>
    <row r="79" spans="1:3" s="366" customFormat="1" ht="12" customHeight="1" thickBot="1">
      <c r="A79" s="412" t="s">
        <v>315</v>
      </c>
      <c r="B79" s="250" t="s">
        <v>335</v>
      </c>
      <c r="C79" s="255">
        <f>SUM(C80:C83)</f>
        <v>0</v>
      </c>
    </row>
    <row r="80" spans="1:3" s="366" customFormat="1" ht="12" customHeight="1">
      <c r="A80" s="371" t="s">
        <v>316</v>
      </c>
      <c r="B80" s="367" t="s">
        <v>317</v>
      </c>
      <c r="C80" s="260"/>
    </row>
    <row r="81" spans="1:3" s="366" customFormat="1" ht="12" customHeight="1">
      <c r="A81" s="372" t="s">
        <v>318</v>
      </c>
      <c r="B81" s="368" t="s">
        <v>319</v>
      </c>
      <c r="C81" s="260"/>
    </row>
    <row r="82" spans="1:3" s="366" customFormat="1" ht="12" customHeight="1">
      <c r="A82" s="372" t="s">
        <v>320</v>
      </c>
      <c r="B82" s="368" t="s">
        <v>321</v>
      </c>
      <c r="C82" s="260"/>
    </row>
    <row r="83" spans="1:3" s="366" customFormat="1" ht="12" customHeight="1" thickBot="1">
      <c r="A83" s="373" t="s">
        <v>322</v>
      </c>
      <c r="B83" s="252" t="s">
        <v>323</v>
      </c>
      <c r="C83" s="260"/>
    </row>
    <row r="84" spans="1:3" s="366" customFormat="1" ht="12" customHeight="1" thickBot="1">
      <c r="A84" s="412" t="s">
        <v>324</v>
      </c>
      <c r="B84" s="250" t="s">
        <v>464</v>
      </c>
      <c r="C84" s="411"/>
    </row>
    <row r="85" spans="1:3" s="366" customFormat="1" ht="13.5" customHeight="1" thickBot="1">
      <c r="A85" s="412" t="s">
        <v>326</v>
      </c>
      <c r="B85" s="250" t="s">
        <v>325</v>
      </c>
      <c r="C85" s="411"/>
    </row>
    <row r="86" spans="1:3" s="366" customFormat="1" ht="15.75" customHeight="1" thickBot="1">
      <c r="A86" s="412" t="s">
        <v>338</v>
      </c>
      <c r="B86" s="374" t="s">
        <v>467</v>
      </c>
      <c r="C86" s="261">
        <f>+C63+C67+C72+C75+C79+C85+C84</f>
        <v>35441</v>
      </c>
    </row>
    <row r="87" spans="1:3" s="366" customFormat="1" ht="16.5" customHeight="1" thickBot="1">
      <c r="A87" s="413" t="s">
        <v>466</v>
      </c>
      <c r="B87" s="375" t="s">
        <v>468</v>
      </c>
      <c r="C87" s="261">
        <f>+C62+C86</f>
        <v>480524</v>
      </c>
    </row>
    <row r="88" spans="1:3" s="366" customFormat="1" ht="83.25" customHeight="1">
      <c r="A88" s="3"/>
      <c r="B88" s="4"/>
      <c r="C88" s="262"/>
    </row>
    <row r="89" spans="1:3" ht="16.5" customHeight="1">
      <c r="A89" s="558" t="s">
        <v>45</v>
      </c>
      <c r="B89" s="558"/>
      <c r="C89" s="558"/>
    </row>
    <row r="90" spans="1:3" s="376" customFormat="1" ht="16.5" customHeight="1" thickBot="1">
      <c r="A90" s="559" t="s">
        <v>135</v>
      </c>
      <c r="B90" s="559"/>
      <c r="C90" s="105" t="s">
        <v>215</v>
      </c>
    </row>
    <row r="91" spans="1:3" ht="38.1" customHeight="1" thickBot="1">
      <c r="A91" s="21" t="s">
        <v>69</v>
      </c>
      <c r="B91" s="22" t="s">
        <v>46</v>
      </c>
      <c r="C91" s="33" t="str">
        <f>+C3</f>
        <v>2017. évi előirányzat</v>
      </c>
    </row>
    <row r="92" spans="1:3" s="365" customFormat="1" ht="12" customHeight="1" thickBot="1">
      <c r="A92" s="28"/>
      <c r="B92" s="29" t="s">
        <v>482</v>
      </c>
      <c r="C92" s="30" t="s">
        <v>483</v>
      </c>
    </row>
    <row r="93" spans="1:3" ht="12" customHeight="1" thickBot="1">
      <c r="A93" s="20" t="s">
        <v>17</v>
      </c>
      <c r="B93" s="25" t="s">
        <v>426</v>
      </c>
      <c r="C93" s="254">
        <f>C94+C95+C96+C97+C98+C111</f>
        <v>436536</v>
      </c>
    </row>
    <row r="94" spans="1:3" ht="12" customHeight="1">
      <c r="A94" s="15" t="s">
        <v>86</v>
      </c>
      <c r="B94" s="8" t="s">
        <v>47</v>
      </c>
      <c r="C94" s="256">
        <v>234926</v>
      </c>
    </row>
    <row r="95" spans="1:3" ht="12" customHeight="1">
      <c r="A95" s="12" t="s">
        <v>87</v>
      </c>
      <c r="B95" s="6" t="s">
        <v>165</v>
      </c>
      <c r="C95" s="257">
        <v>44364</v>
      </c>
    </row>
    <row r="96" spans="1:3" ht="12" customHeight="1">
      <c r="A96" s="12" t="s">
        <v>88</v>
      </c>
      <c r="B96" s="6" t="s">
        <v>122</v>
      </c>
      <c r="C96" s="259">
        <v>102595</v>
      </c>
    </row>
    <row r="97" spans="1:3" ht="12" customHeight="1">
      <c r="A97" s="12" t="s">
        <v>89</v>
      </c>
      <c r="B97" s="9" t="s">
        <v>166</v>
      </c>
      <c r="C97" s="259">
        <f>9200+3398</f>
        <v>12598</v>
      </c>
    </row>
    <row r="98" spans="1:3" ht="12" customHeight="1">
      <c r="A98" s="12" t="s">
        <v>97</v>
      </c>
      <c r="B98" s="17" t="s">
        <v>167</v>
      </c>
      <c r="C98" s="259">
        <v>38053</v>
      </c>
    </row>
    <row r="99" spans="1:3" ht="12" customHeight="1">
      <c r="A99" s="12" t="s">
        <v>90</v>
      </c>
      <c r="B99" s="6" t="s">
        <v>431</v>
      </c>
      <c r="C99" s="259"/>
    </row>
    <row r="100" spans="1:3" ht="12" customHeight="1">
      <c r="A100" s="12" t="s">
        <v>91</v>
      </c>
      <c r="B100" s="109" t="s">
        <v>430</v>
      </c>
      <c r="C100" s="259"/>
    </row>
    <row r="101" spans="1:3" ht="12" customHeight="1">
      <c r="A101" s="12" t="s">
        <v>98</v>
      </c>
      <c r="B101" s="109" t="s">
        <v>429</v>
      </c>
      <c r="C101" s="259"/>
    </row>
    <row r="102" spans="1:3" ht="12" customHeight="1">
      <c r="A102" s="12" t="s">
        <v>99</v>
      </c>
      <c r="B102" s="107" t="s">
        <v>341</v>
      </c>
      <c r="C102" s="259"/>
    </row>
    <row r="103" spans="1:3" ht="12" customHeight="1">
      <c r="A103" s="12" t="s">
        <v>100</v>
      </c>
      <c r="B103" s="108" t="s">
        <v>342</v>
      </c>
      <c r="C103" s="259"/>
    </row>
    <row r="104" spans="1:3" ht="12" customHeight="1">
      <c r="A104" s="12" t="s">
        <v>101</v>
      </c>
      <c r="B104" s="108" t="s">
        <v>343</v>
      </c>
      <c r="C104" s="259"/>
    </row>
    <row r="105" spans="1:3" ht="12" customHeight="1">
      <c r="A105" s="12" t="s">
        <v>103</v>
      </c>
      <c r="B105" s="107" t="s">
        <v>344</v>
      </c>
      <c r="C105" s="259"/>
    </row>
    <row r="106" spans="1:3" ht="12" customHeight="1">
      <c r="A106" s="12" t="s">
        <v>168</v>
      </c>
      <c r="B106" s="107" t="s">
        <v>345</v>
      </c>
      <c r="C106" s="259"/>
    </row>
    <row r="107" spans="1:3" ht="12" customHeight="1">
      <c r="A107" s="12" t="s">
        <v>339</v>
      </c>
      <c r="B107" s="108" t="s">
        <v>346</v>
      </c>
      <c r="C107" s="259"/>
    </row>
    <row r="108" spans="1:3" ht="12" customHeight="1">
      <c r="A108" s="11" t="s">
        <v>340</v>
      </c>
      <c r="B108" s="109" t="s">
        <v>347</v>
      </c>
      <c r="C108" s="259"/>
    </row>
    <row r="109" spans="1:3" ht="12" customHeight="1">
      <c r="A109" s="12" t="s">
        <v>427</v>
      </c>
      <c r="B109" s="109" t="s">
        <v>348</v>
      </c>
      <c r="C109" s="259"/>
    </row>
    <row r="110" spans="1:3" ht="12" customHeight="1">
      <c r="A110" s="14" t="s">
        <v>428</v>
      </c>
      <c r="B110" s="109" t="s">
        <v>349</v>
      </c>
      <c r="C110" s="259"/>
    </row>
    <row r="111" spans="1:3" ht="12" customHeight="1">
      <c r="A111" s="12" t="s">
        <v>432</v>
      </c>
      <c r="B111" s="9" t="s">
        <v>48</v>
      </c>
      <c r="C111" s="257">
        <v>4000</v>
      </c>
    </row>
    <row r="112" spans="1:3" ht="12" customHeight="1">
      <c r="A112" s="12" t="s">
        <v>433</v>
      </c>
      <c r="B112" s="6" t="s">
        <v>435</v>
      </c>
      <c r="C112" s="257">
        <v>2000</v>
      </c>
    </row>
    <row r="113" spans="1:3" ht="12" customHeight="1" thickBot="1">
      <c r="A113" s="16" t="s">
        <v>434</v>
      </c>
      <c r="B113" s="436" t="s">
        <v>436</v>
      </c>
      <c r="C113" s="263">
        <v>2000</v>
      </c>
    </row>
    <row r="114" spans="1:3" ht="12" customHeight="1" thickBot="1">
      <c r="A114" s="433" t="s">
        <v>18</v>
      </c>
      <c r="B114" s="434" t="s">
        <v>350</v>
      </c>
      <c r="C114" s="435">
        <f>+C115+C117+C119</f>
        <v>33766</v>
      </c>
    </row>
    <row r="115" spans="1:3" ht="12" customHeight="1">
      <c r="A115" s="13" t="s">
        <v>92</v>
      </c>
      <c r="B115" s="6" t="s">
        <v>214</v>
      </c>
      <c r="C115" s="258">
        <f>30193+444+572</f>
        <v>31209</v>
      </c>
    </row>
    <row r="116" spans="1:3" ht="12" customHeight="1">
      <c r="A116" s="13" t="s">
        <v>93</v>
      </c>
      <c r="B116" s="10" t="s">
        <v>354</v>
      </c>
      <c r="C116" s="258"/>
    </row>
    <row r="117" spans="1:3" ht="12" customHeight="1">
      <c r="A117" s="13" t="s">
        <v>94</v>
      </c>
      <c r="B117" s="10" t="s">
        <v>169</v>
      </c>
      <c r="C117" s="257"/>
    </row>
    <row r="118" spans="1:3" ht="12" customHeight="1">
      <c r="A118" s="13" t="s">
        <v>95</v>
      </c>
      <c r="B118" s="10" t="s">
        <v>355</v>
      </c>
      <c r="C118" s="240"/>
    </row>
    <row r="119" spans="1:3" ht="12" customHeight="1">
      <c r="A119" s="13" t="s">
        <v>96</v>
      </c>
      <c r="B119" s="252" t="s">
        <v>217</v>
      </c>
      <c r="C119" s="240">
        <v>2557</v>
      </c>
    </row>
    <row r="120" spans="1:3" ht="12" customHeight="1">
      <c r="A120" s="13" t="s">
        <v>102</v>
      </c>
      <c r="B120" s="251" t="s">
        <v>417</v>
      </c>
      <c r="C120" s="240"/>
    </row>
    <row r="121" spans="1:3" ht="12" customHeight="1">
      <c r="A121" s="13" t="s">
        <v>104</v>
      </c>
      <c r="B121" s="363" t="s">
        <v>360</v>
      </c>
      <c r="C121" s="240"/>
    </row>
    <row r="122" spans="1:3">
      <c r="A122" s="13" t="s">
        <v>170</v>
      </c>
      <c r="B122" s="108" t="s">
        <v>343</v>
      </c>
      <c r="C122" s="240"/>
    </row>
    <row r="123" spans="1:3" ht="12" customHeight="1">
      <c r="A123" s="13" t="s">
        <v>171</v>
      </c>
      <c r="B123" s="108" t="s">
        <v>359</v>
      </c>
      <c r="C123" s="240"/>
    </row>
    <row r="124" spans="1:3" ht="12" customHeight="1">
      <c r="A124" s="13" t="s">
        <v>172</v>
      </c>
      <c r="B124" s="108" t="s">
        <v>358</v>
      </c>
      <c r="C124" s="240"/>
    </row>
    <row r="125" spans="1:3" ht="12" customHeight="1">
      <c r="A125" s="13" t="s">
        <v>351</v>
      </c>
      <c r="B125" s="108" t="s">
        <v>346</v>
      </c>
      <c r="C125" s="240"/>
    </row>
    <row r="126" spans="1:3" ht="12" customHeight="1">
      <c r="A126" s="13" t="s">
        <v>352</v>
      </c>
      <c r="B126" s="108" t="s">
        <v>357</v>
      </c>
      <c r="C126" s="240"/>
    </row>
    <row r="127" spans="1:3" ht="16.5" thickBot="1">
      <c r="A127" s="11" t="s">
        <v>353</v>
      </c>
      <c r="B127" s="108" t="s">
        <v>356</v>
      </c>
      <c r="C127" s="241"/>
    </row>
    <row r="128" spans="1:3" ht="12" customHeight="1" thickBot="1">
      <c r="A128" s="18" t="s">
        <v>19</v>
      </c>
      <c r="B128" s="90" t="s">
        <v>437</v>
      </c>
      <c r="C128" s="255">
        <f>+C93+C114</f>
        <v>470302</v>
      </c>
    </row>
    <row r="129" spans="1:3" ht="12" customHeight="1" thickBot="1">
      <c r="A129" s="18" t="s">
        <v>20</v>
      </c>
      <c r="B129" s="90" t="s">
        <v>438</v>
      </c>
      <c r="C129" s="255">
        <f>+C130+C131+C132</f>
        <v>1671</v>
      </c>
    </row>
    <row r="130" spans="1:3" ht="12" customHeight="1">
      <c r="A130" s="13" t="s">
        <v>255</v>
      </c>
      <c r="B130" s="10" t="s">
        <v>445</v>
      </c>
      <c r="C130" s="240">
        <v>1671</v>
      </c>
    </row>
    <row r="131" spans="1:3" ht="12" customHeight="1">
      <c r="A131" s="13" t="s">
        <v>256</v>
      </c>
      <c r="B131" s="10" t="s">
        <v>446</v>
      </c>
      <c r="C131" s="240"/>
    </row>
    <row r="132" spans="1:3" ht="12" customHeight="1" thickBot="1">
      <c r="A132" s="11" t="s">
        <v>257</v>
      </c>
      <c r="B132" s="10" t="s">
        <v>447</v>
      </c>
      <c r="C132" s="240"/>
    </row>
    <row r="133" spans="1:3" ht="12" customHeight="1" thickBot="1">
      <c r="A133" s="18" t="s">
        <v>21</v>
      </c>
      <c r="B133" s="90" t="s">
        <v>439</v>
      </c>
      <c r="C133" s="255">
        <f>SUM(C134:C139)</f>
        <v>0</v>
      </c>
    </row>
    <row r="134" spans="1:3" ht="12" customHeight="1">
      <c r="A134" s="13" t="s">
        <v>79</v>
      </c>
      <c r="B134" s="7" t="s">
        <v>448</v>
      </c>
      <c r="C134" s="240"/>
    </row>
    <row r="135" spans="1:3" ht="12" customHeight="1">
      <c r="A135" s="13" t="s">
        <v>80</v>
      </c>
      <c r="B135" s="7" t="s">
        <v>440</v>
      </c>
      <c r="C135" s="240"/>
    </row>
    <row r="136" spans="1:3" ht="12" customHeight="1">
      <c r="A136" s="13" t="s">
        <v>81</v>
      </c>
      <c r="B136" s="7" t="s">
        <v>441</v>
      </c>
      <c r="C136" s="240"/>
    </row>
    <row r="137" spans="1:3" ht="12" customHeight="1">
      <c r="A137" s="13" t="s">
        <v>157</v>
      </c>
      <c r="B137" s="7" t="s">
        <v>442</v>
      </c>
      <c r="C137" s="240"/>
    </row>
    <row r="138" spans="1:3" ht="12" customHeight="1">
      <c r="A138" s="13" t="s">
        <v>158</v>
      </c>
      <c r="B138" s="7" t="s">
        <v>443</v>
      </c>
      <c r="C138" s="240"/>
    </row>
    <row r="139" spans="1:3" ht="12" customHeight="1" thickBot="1">
      <c r="A139" s="11" t="s">
        <v>159</v>
      </c>
      <c r="B139" s="7" t="s">
        <v>444</v>
      </c>
      <c r="C139" s="240"/>
    </row>
    <row r="140" spans="1:3" ht="12" customHeight="1" thickBot="1">
      <c r="A140" s="18" t="s">
        <v>22</v>
      </c>
      <c r="B140" s="90" t="s">
        <v>452</v>
      </c>
      <c r="C140" s="261">
        <f>+C141+C142+C143+C144</f>
        <v>8311</v>
      </c>
    </row>
    <row r="141" spans="1:3" ht="12" customHeight="1">
      <c r="A141" s="13" t="s">
        <v>82</v>
      </c>
      <c r="B141" s="7" t="s">
        <v>361</v>
      </c>
      <c r="C141" s="240"/>
    </row>
    <row r="142" spans="1:3" ht="12" customHeight="1">
      <c r="A142" s="13" t="s">
        <v>83</v>
      </c>
      <c r="B142" s="7" t="s">
        <v>362</v>
      </c>
      <c r="C142" s="240">
        <v>7516</v>
      </c>
    </row>
    <row r="143" spans="1:3" ht="12" customHeight="1">
      <c r="A143" s="13" t="s">
        <v>275</v>
      </c>
      <c r="B143" s="7" t="s">
        <v>453</v>
      </c>
      <c r="C143" s="240"/>
    </row>
    <row r="144" spans="1:3" ht="12" customHeight="1" thickBot="1">
      <c r="A144" s="11" t="s">
        <v>276</v>
      </c>
      <c r="B144" s="5" t="s">
        <v>381</v>
      </c>
      <c r="C144" s="240">
        <v>795</v>
      </c>
    </row>
    <row r="145" spans="1:9" ht="12" customHeight="1" thickBot="1">
      <c r="A145" s="18" t="s">
        <v>23</v>
      </c>
      <c r="B145" s="90" t="s">
        <v>454</v>
      </c>
      <c r="C145" s="264">
        <f>SUM(C146:C150)</f>
        <v>0</v>
      </c>
    </row>
    <row r="146" spans="1:9" ht="12" customHeight="1">
      <c r="A146" s="13" t="s">
        <v>84</v>
      </c>
      <c r="B146" s="7" t="s">
        <v>449</v>
      </c>
      <c r="C146" s="240"/>
    </row>
    <row r="147" spans="1:9" ht="12" customHeight="1">
      <c r="A147" s="13" t="s">
        <v>85</v>
      </c>
      <c r="B147" s="7" t="s">
        <v>456</v>
      </c>
      <c r="C147" s="240"/>
    </row>
    <row r="148" spans="1:9" ht="12" customHeight="1">
      <c r="A148" s="13" t="s">
        <v>287</v>
      </c>
      <c r="B148" s="7" t="s">
        <v>451</v>
      </c>
      <c r="C148" s="240"/>
    </row>
    <row r="149" spans="1:9" ht="12" customHeight="1">
      <c r="A149" s="13" t="s">
        <v>288</v>
      </c>
      <c r="B149" s="7" t="s">
        <v>457</v>
      </c>
      <c r="C149" s="240"/>
    </row>
    <row r="150" spans="1:9" ht="12" customHeight="1" thickBot="1">
      <c r="A150" s="13" t="s">
        <v>455</v>
      </c>
      <c r="B150" s="7" t="s">
        <v>458</v>
      </c>
      <c r="C150" s="240"/>
    </row>
    <row r="151" spans="1:9" ht="12" customHeight="1" thickBot="1">
      <c r="A151" s="18" t="s">
        <v>24</v>
      </c>
      <c r="B151" s="90" t="s">
        <v>459</v>
      </c>
      <c r="C151" s="437"/>
    </row>
    <row r="152" spans="1:9" ht="12" customHeight="1" thickBot="1">
      <c r="A152" s="18" t="s">
        <v>25</v>
      </c>
      <c r="B152" s="90" t="s">
        <v>460</v>
      </c>
      <c r="C152" s="437"/>
    </row>
    <row r="153" spans="1:9" ht="15" customHeight="1" thickBot="1">
      <c r="A153" s="18" t="s">
        <v>26</v>
      </c>
      <c r="B153" s="90" t="s">
        <v>462</v>
      </c>
      <c r="C153" s="377">
        <f>+C129+C133+C140+C145+C151+C152</f>
        <v>9982</v>
      </c>
      <c r="F153" s="378"/>
      <c r="G153" s="379"/>
      <c r="H153" s="379"/>
      <c r="I153" s="379"/>
    </row>
    <row r="154" spans="1:9" s="366" customFormat="1" ht="12.95" customHeight="1" thickBot="1">
      <c r="A154" s="253" t="s">
        <v>27</v>
      </c>
      <c r="B154" s="341" t="s">
        <v>461</v>
      </c>
      <c r="C154" s="377">
        <f>+C128+C153</f>
        <v>480284</v>
      </c>
    </row>
    <row r="155" spans="1:9" ht="7.5" customHeight="1"/>
    <row r="156" spans="1:9">
      <c r="A156" s="560" t="s">
        <v>363</v>
      </c>
      <c r="B156" s="560"/>
      <c r="C156" s="560"/>
    </row>
    <row r="157" spans="1:9" ht="15" customHeight="1" thickBot="1">
      <c r="A157" s="557" t="s">
        <v>136</v>
      </c>
      <c r="B157" s="557"/>
      <c r="C157" s="265" t="s">
        <v>215</v>
      </c>
    </row>
    <row r="158" spans="1:9" ht="13.5" customHeight="1" thickBot="1">
      <c r="A158" s="18">
        <v>1</v>
      </c>
      <c r="B158" s="24" t="s">
        <v>463</v>
      </c>
      <c r="C158" s="255">
        <f>+C62-C128</f>
        <v>-25219</v>
      </c>
      <c r="D158" s="380"/>
    </row>
    <row r="159" spans="1:9" ht="27.75" customHeight="1" thickBot="1">
      <c r="A159" s="18" t="s">
        <v>18</v>
      </c>
      <c r="B159" s="24" t="s">
        <v>469</v>
      </c>
      <c r="C159" s="255">
        <f>+C86-C153</f>
        <v>25459</v>
      </c>
    </row>
  </sheetData>
  <mergeCells count="6">
    <mergeCell ref="A156:C156"/>
    <mergeCell ref="A157:B157"/>
    <mergeCell ref="A1:C1"/>
    <mergeCell ref="A2:B2"/>
    <mergeCell ref="A89:C89"/>
    <mergeCell ref="A90:B90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BUJ KÖZSÉG Önkormányzat
2017. ÉVI KÖLTSÉGVETÉS
KÖTELEZŐ FELADATAINAK MÉRLEGE &amp;R&amp;"Times New Roman CE,Félkövér dőlt"&amp;11 1.2. melléklet az 1/2017. (II.16.)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zoomScaleNormal="100" workbookViewId="0">
      <selection activeCell="C20" sqref="C20"/>
    </sheetView>
  </sheetViews>
  <sheetFormatPr defaultRowHeight="12.75"/>
  <cols>
    <col min="1" max="1" width="5.83203125" style="72" customWidth="1"/>
    <col min="2" max="2" width="54.83203125" style="2" customWidth="1"/>
    <col min="3" max="4" width="17.6640625" style="2" customWidth="1"/>
    <col min="5" max="16384" width="9.33203125" style="2"/>
  </cols>
  <sheetData>
    <row r="1" spans="1:4" ht="31.5" customHeight="1">
      <c r="B1" s="617" t="s">
        <v>7</v>
      </c>
      <c r="C1" s="617"/>
      <c r="D1" s="617"/>
    </row>
    <row r="2" spans="1:4" s="60" customFormat="1" ht="16.5" thickBot="1">
      <c r="A2" s="59"/>
      <c r="B2" s="333"/>
      <c r="D2" s="36" t="s">
        <v>60</v>
      </c>
    </row>
    <row r="3" spans="1:4" s="62" customFormat="1" ht="48" customHeight="1" thickBot="1">
      <c r="A3" s="61" t="s">
        <v>15</v>
      </c>
      <c r="B3" s="165" t="s">
        <v>16</v>
      </c>
      <c r="C3" s="165" t="s">
        <v>71</v>
      </c>
      <c r="D3" s="166" t="s">
        <v>72</v>
      </c>
    </row>
    <row r="4" spans="1:4" s="62" customFormat="1" ht="14.1" customHeight="1" thickBot="1">
      <c r="A4" s="31" t="s">
        <v>482</v>
      </c>
      <c r="B4" s="168" t="s">
        <v>483</v>
      </c>
      <c r="C4" s="168" t="s">
        <v>484</v>
      </c>
      <c r="D4" s="169" t="s">
        <v>486</v>
      </c>
    </row>
    <row r="5" spans="1:4" ht="18" customHeight="1">
      <c r="A5" s="99" t="s">
        <v>17</v>
      </c>
      <c r="B5" s="170" t="s">
        <v>149</v>
      </c>
      <c r="C5" s="97"/>
      <c r="D5" s="63"/>
    </row>
    <row r="6" spans="1:4" ht="18" customHeight="1">
      <c r="A6" s="64" t="s">
        <v>18</v>
      </c>
      <c r="B6" s="171" t="s">
        <v>150</v>
      </c>
      <c r="C6" s="98"/>
      <c r="D6" s="66"/>
    </row>
    <row r="7" spans="1:4" ht="18" customHeight="1">
      <c r="A7" s="64" t="s">
        <v>19</v>
      </c>
      <c r="B7" s="171" t="s">
        <v>105</v>
      </c>
      <c r="C7" s="98"/>
      <c r="D7" s="66"/>
    </row>
    <row r="8" spans="1:4" ht="18" customHeight="1">
      <c r="A8" s="64" t="s">
        <v>20</v>
      </c>
      <c r="B8" s="171" t="s">
        <v>106</v>
      </c>
      <c r="C8" s="98"/>
      <c r="D8" s="66"/>
    </row>
    <row r="9" spans="1:4" ht="18" customHeight="1">
      <c r="A9" s="64" t="s">
        <v>21</v>
      </c>
      <c r="B9" s="171" t="s">
        <v>142</v>
      </c>
      <c r="C9" s="98"/>
      <c r="D9" s="66"/>
    </row>
    <row r="10" spans="1:4" ht="18" customHeight="1">
      <c r="A10" s="64" t="s">
        <v>22</v>
      </c>
      <c r="B10" s="171" t="s">
        <v>143</v>
      </c>
      <c r="C10" s="98"/>
      <c r="D10" s="66"/>
    </row>
    <row r="11" spans="1:4" ht="18" customHeight="1">
      <c r="A11" s="64" t="s">
        <v>23</v>
      </c>
      <c r="B11" s="172" t="s">
        <v>144</v>
      </c>
      <c r="C11" s="98"/>
      <c r="D11" s="66"/>
    </row>
    <row r="12" spans="1:4" ht="18" customHeight="1">
      <c r="A12" s="64" t="s">
        <v>25</v>
      </c>
      <c r="B12" s="172" t="s">
        <v>145</v>
      </c>
      <c r="C12" s="98"/>
      <c r="D12" s="66"/>
    </row>
    <row r="13" spans="1:4" ht="18" customHeight="1">
      <c r="A13" s="64" t="s">
        <v>26</v>
      </c>
      <c r="B13" s="172" t="s">
        <v>146</v>
      </c>
      <c r="C13" s="98"/>
      <c r="D13" s="66"/>
    </row>
    <row r="14" spans="1:4" ht="18" customHeight="1">
      <c r="A14" s="64" t="s">
        <v>27</v>
      </c>
      <c r="B14" s="172" t="s">
        <v>147</v>
      </c>
      <c r="C14" s="98"/>
      <c r="D14" s="66"/>
    </row>
    <row r="15" spans="1:4" ht="22.5" customHeight="1">
      <c r="A15" s="64" t="s">
        <v>28</v>
      </c>
      <c r="B15" s="172" t="s">
        <v>148</v>
      </c>
      <c r="C15" s="98"/>
      <c r="D15" s="66"/>
    </row>
    <row r="16" spans="1:4" ht="18" customHeight="1">
      <c r="A16" s="64" t="s">
        <v>29</v>
      </c>
      <c r="B16" s="171" t="s">
        <v>107</v>
      </c>
      <c r="C16" s="98"/>
      <c r="D16" s="66"/>
    </row>
    <row r="17" spans="1:4" ht="18" customHeight="1">
      <c r="A17" s="64" t="s">
        <v>30</v>
      </c>
      <c r="B17" s="171" t="s">
        <v>9</v>
      </c>
      <c r="C17" s="98"/>
      <c r="D17" s="66"/>
    </row>
    <row r="18" spans="1:4" ht="18" customHeight="1">
      <c r="A18" s="64" t="s">
        <v>31</v>
      </c>
      <c r="B18" s="171" t="s">
        <v>8</v>
      </c>
      <c r="C18" s="98"/>
      <c r="D18" s="66"/>
    </row>
    <row r="19" spans="1:4" ht="18" customHeight="1">
      <c r="A19" s="64" t="s">
        <v>32</v>
      </c>
      <c r="B19" s="171" t="s">
        <v>108</v>
      </c>
      <c r="C19" s="98"/>
      <c r="D19" s="66"/>
    </row>
    <row r="20" spans="1:4" ht="18" customHeight="1">
      <c r="A20" s="64" t="s">
        <v>33</v>
      </c>
      <c r="B20" s="171" t="s">
        <v>109</v>
      </c>
      <c r="C20" s="98"/>
      <c r="D20" s="66"/>
    </row>
    <row r="21" spans="1:4" ht="18" customHeight="1">
      <c r="A21" s="64" t="s">
        <v>34</v>
      </c>
      <c r="B21" s="89"/>
      <c r="C21" s="65"/>
      <c r="D21" s="66"/>
    </row>
    <row r="22" spans="1:4" ht="18" customHeight="1">
      <c r="A22" s="64" t="s">
        <v>35</v>
      </c>
      <c r="B22" s="67"/>
      <c r="C22" s="65"/>
      <c r="D22" s="66"/>
    </row>
    <row r="23" spans="1:4" ht="18" customHeight="1">
      <c r="A23" s="64" t="s">
        <v>36</v>
      </c>
      <c r="B23" s="67"/>
      <c r="C23" s="65"/>
      <c r="D23" s="66"/>
    </row>
    <row r="24" spans="1:4" ht="18" customHeight="1">
      <c r="A24" s="64" t="s">
        <v>37</v>
      </c>
      <c r="B24" s="67"/>
      <c r="C24" s="65"/>
      <c r="D24" s="66"/>
    </row>
    <row r="25" spans="1:4" ht="18" customHeight="1">
      <c r="A25" s="64" t="s">
        <v>38</v>
      </c>
      <c r="B25" s="67"/>
      <c r="C25" s="65"/>
      <c r="D25" s="66"/>
    </row>
    <row r="26" spans="1:4" ht="18" customHeight="1">
      <c r="A26" s="64" t="s">
        <v>39</v>
      </c>
      <c r="B26" s="67"/>
      <c r="C26" s="65"/>
      <c r="D26" s="66"/>
    </row>
    <row r="27" spans="1:4" ht="18" customHeight="1">
      <c r="A27" s="64" t="s">
        <v>40</v>
      </c>
      <c r="B27" s="67"/>
      <c r="C27" s="65"/>
      <c r="D27" s="66"/>
    </row>
    <row r="28" spans="1:4" ht="18" customHeight="1">
      <c r="A28" s="64" t="s">
        <v>41</v>
      </c>
      <c r="B28" s="67"/>
      <c r="C28" s="65"/>
      <c r="D28" s="66"/>
    </row>
    <row r="29" spans="1:4" ht="18" customHeight="1" thickBot="1">
      <c r="A29" s="100" t="s">
        <v>42</v>
      </c>
      <c r="B29" s="68"/>
      <c r="C29" s="69"/>
      <c r="D29" s="70"/>
    </row>
    <row r="30" spans="1:4" ht="18" customHeight="1" thickBot="1">
      <c r="A30" s="32" t="s">
        <v>43</v>
      </c>
      <c r="B30" s="176" t="s">
        <v>51</v>
      </c>
      <c r="C30" s="177">
        <f>+C5+C6+C7+C8+C9+C16+C17+C18+C19+C20+C21+C22+C23+C24+C25+C26+C27+C28+C29</f>
        <v>0</v>
      </c>
      <c r="D30" s="178">
        <f>+D5+D6+D7+D8+D9+D16+D17+D18+D19+D20+D21+D22+D23+D24+D25+D26+D27+D28+D29</f>
        <v>0</v>
      </c>
    </row>
    <row r="31" spans="1:4" ht="8.25" customHeight="1">
      <c r="A31" s="71"/>
      <c r="B31" s="616"/>
      <c r="C31" s="616"/>
      <c r="D31" s="616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tájékoztató tábla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C30"/>
  <sheetViews>
    <sheetView zoomScaleNormal="100" workbookViewId="0">
      <selection activeCell="C30" sqref="C30"/>
    </sheetView>
  </sheetViews>
  <sheetFormatPr defaultRowHeight="12.75"/>
  <cols>
    <col min="1" max="1" width="88.6640625" style="39" customWidth="1"/>
    <col min="2" max="2" width="27.83203125" style="39" customWidth="1"/>
    <col min="3" max="3" width="26.1640625" style="39" customWidth="1"/>
    <col min="4" max="16384" width="9.33203125" style="39"/>
  </cols>
  <sheetData>
    <row r="1" spans="1:3" ht="47.25" customHeight="1">
      <c r="A1" s="619" t="str">
        <f>+CONCATENATE("A ",LEFT(ÖSSZEFÜGGÉSEK!A5,4),". évi általános működés és ágazati feladatok támogatásának alakulása jogcímenként")</f>
        <v>A 2017. évi általános működés és ágazati feladatok támogatásának alakulása jogcímenként</v>
      </c>
      <c r="B1" s="619"/>
      <c r="C1" s="619"/>
    </row>
    <row r="2" spans="1:3" ht="22.5" customHeight="1" thickBot="1">
      <c r="A2" s="336"/>
      <c r="C2" s="337" t="s">
        <v>12</v>
      </c>
    </row>
    <row r="3" spans="1:3" s="40" customFormat="1" ht="24" customHeight="1" thickBot="1">
      <c r="A3" s="249" t="s">
        <v>50</v>
      </c>
      <c r="B3" s="335"/>
      <c r="C3" s="335" t="s">
        <v>613</v>
      </c>
    </row>
    <row r="4" spans="1:3" s="41" customFormat="1" ht="13.5" thickBot="1">
      <c r="A4" s="157" t="s">
        <v>482</v>
      </c>
      <c r="B4" s="158" t="s">
        <v>483</v>
      </c>
      <c r="C4" s="158" t="s">
        <v>484</v>
      </c>
    </row>
    <row r="5" spans="1:3" ht="31.5" customHeight="1">
      <c r="A5" s="624" t="s">
        <v>543</v>
      </c>
      <c r="B5" s="625"/>
      <c r="C5" s="449">
        <v>71382932</v>
      </c>
    </row>
    <row r="6" spans="1:3" ht="18" customHeight="1">
      <c r="A6" s="450" t="s">
        <v>544</v>
      </c>
      <c r="B6" s="451" t="s">
        <v>545</v>
      </c>
      <c r="C6" s="452">
        <v>21157527</v>
      </c>
    </row>
    <row r="7" spans="1:3" ht="18" customHeight="1">
      <c r="A7" s="450" t="s">
        <v>546</v>
      </c>
      <c r="B7" s="451" t="s">
        <v>545</v>
      </c>
      <c r="C7" s="452">
        <v>7200000</v>
      </c>
    </row>
    <row r="8" spans="1:3" ht="18" customHeight="1">
      <c r="A8" s="450" t="s">
        <v>544</v>
      </c>
      <c r="B8" s="451" t="s">
        <v>547</v>
      </c>
      <c r="C8" s="452">
        <v>9535787</v>
      </c>
    </row>
    <row r="9" spans="1:3" ht="18" customHeight="1">
      <c r="A9" s="450" t="s">
        <v>546</v>
      </c>
      <c r="B9" s="451" t="s">
        <v>547</v>
      </c>
      <c r="C9" s="452">
        <v>2400000</v>
      </c>
    </row>
    <row r="10" spans="1:3" ht="18" customHeight="1">
      <c r="A10" s="450" t="s">
        <v>548</v>
      </c>
      <c r="B10" s="451"/>
      <c r="C10" s="452">
        <v>244480</v>
      </c>
    </row>
    <row r="11" spans="1:3" ht="18" customHeight="1">
      <c r="A11" s="450" t="s">
        <v>549</v>
      </c>
      <c r="B11" s="451" t="s">
        <v>545</v>
      </c>
      <c r="C11" s="452">
        <v>3703733</v>
      </c>
    </row>
    <row r="12" spans="1:3" ht="18" customHeight="1">
      <c r="A12" s="450" t="s">
        <v>549</v>
      </c>
      <c r="B12" s="451" t="s">
        <v>547</v>
      </c>
      <c r="C12" s="452">
        <v>1824633</v>
      </c>
    </row>
    <row r="13" spans="1:3" s="42" customFormat="1" ht="31.5" customHeight="1">
      <c r="A13" s="624" t="s">
        <v>557</v>
      </c>
      <c r="B13" s="625"/>
      <c r="C13" s="453">
        <f>SUM(C6:C12)</f>
        <v>46066160</v>
      </c>
    </row>
    <row r="14" spans="1:3" s="458" customFormat="1" ht="26.25" customHeight="1">
      <c r="A14" s="632" t="s">
        <v>558</v>
      </c>
      <c r="B14" s="633"/>
      <c r="C14" s="457">
        <v>29840000</v>
      </c>
    </row>
    <row r="15" spans="1:3" ht="18" customHeight="1">
      <c r="A15" s="620" t="s">
        <v>551</v>
      </c>
      <c r="B15" s="629"/>
      <c r="C15" s="452"/>
    </row>
    <row r="16" spans="1:3" ht="18" customHeight="1">
      <c r="A16" s="620" t="s">
        <v>552</v>
      </c>
      <c r="B16" s="629"/>
      <c r="C16" s="452"/>
    </row>
    <row r="17" spans="1:3" ht="18" customHeight="1">
      <c r="A17" s="620" t="s">
        <v>553</v>
      </c>
      <c r="B17" s="629"/>
      <c r="C17" s="452">
        <v>8951712</v>
      </c>
    </row>
    <row r="18" spans="1:3" ht="18" customHeight="1">
      <c r="A18" s="620" t="s">
        <v>614</v>
      </c>
      <c r="B18" s="629"/>
      <c r="C18" s="452">
        <v>350000</v>
      </c>
    </row>
    <row r="19" spans="1:3" ht="18" customHeight="1">
      <c r="A19" s="553" t="s">
        <v>615</v>
      </c>
      <c r="B19" s="554"/>
      <c r="C19" s="452">
        <v>9555000</v>
      </c>
    </row>
    <row r="20" spans="1:3" ht="18" customHeight="1">
      <c r="A20" s="630" t="s">
        <v>554</v>
      </c>
      <c r="B20" s="631"/>
      <c r="C20" s="452"/>
    </row>
    <row r="21" spans="1:3" ht="18" customHeight="1">
      <c r="A21" s="630" t="s">
        <v>555</v>
      </c>
      <c r="B21" s="631"/>
      <c r="C21" s="454">
        <v>3924000</v>
      </c>
    </row>
    <row r="22" spans="1:3" s="458" customFormat="1" ht="18" customHeight="1">
      <c r="A22" s="622" t="s">
        <v>556</v>
      </c>
      <c r="B22" s="623"/>
      <c r="C22" s="459">
        <f>SUM(C15:C21)</f>
        <v>22780712</v>
      </c>
    </row>
    <row r="23" spans="1:3" s="456" customFormat="1" ht="18" customHeight="1">
      <c r="A23" s="620" t="s">
        <v>559</v>
      </c>
      <c r="B23" s="621"/>
      <c r="C23" s="452">
        <v>9188160</v>
      </c>
    </row>
    <row r="24" spans="1:3" s="456" customFormat="1" ht="18" customHeight="1">
      <c r="A24" s="620" t="s">
        <v>550</v>
      </c>
      <c r="B24" s="621"/>
      <c r="C24" s="452">
        <v>21188504</v>
      </c>
    </row>
    <row r="25" spans="1:3" s="456" customFormat="1" ht="18" customHeight="1">
      <c r="A25" s="620" t="s">
        <v>565</v>
      </c>
      <c r="B25" s="621"/>
      <c r="C25" s="452">
        <v>520410</v>
      </c>
    </row>
    <row r="26" spans="1:3" s="458" customFormat="1" ht="18" customHeight="1">
      <c r="A26" s="460" t="s">
        <v>560</v>
      </c>
      <c r="B26" s="461"/>
      <c r="C26" s="459">
        <f>SUM(C23:C25)</f>
        <v>30897074</v>
      </c>
    </row>
    <row r="27" spans="1:3" ht="31.5" customHeight="1">
      <c r="A27" s="624" t="s">
        <v>561</v>
      </c>
      <c r="B27" s="625"/>
      <c r="C27" s="455">
        <f>SUM(C14,C22,C26)</f>
        <v>83517786</v>
      </c>
    </row>
    <row r="28" spans="1:3" ht="18" customHeight="1">
      <c r="A28" s="626" t="s">
        <v>562</v>
      </c>
      <c r="B28" s="627"/>
      <c r="C28" s="455">
        <f>SUM(C27,C13,C5,)</f>
        <v>200966878</v>
      </c>
    </row>
    <row r="29" spans="1:3" ht="31.5" customHeight="1">
      <c r="A29" s="628" t="s">
        <v>563</v>
      </c>
      <c r="B29" s="628"/>
      <c r="C29" s="452">
        <v>2608320</v>
      </c>
    </row>
    <row r="30" spans="1:3" ht="15.75">
      <c r="A30" s="618" t="s">
        <v>564</v>
      </c>
      <c r="B30" s="618"/>
      <c r="C30" s="455">
        <f>SUM(C29)</f>
        <v>2608320</v>
      </c>
    </row>
  </sheetData>
  <mergeCells count="18">
    <mergeCell ref="A15:B15"/>
    <mergeCell ref="A16:B16"/>
    <mergeCell ref="A30:B30"/>
    <mergeCell ref="A1:C1"/>
    <mergeCell ref="A23:B23"/>
    <mergeCell ref="A25:B25"/>
    <mergeCell ref="A24:B24"/>
    <mergeCell ref="A22:B22"/>
    <mergeCell ref="A27:B27"/>
    <mergeCell ref="A28:B28"/>
    <mergeCell ref="A29:B29"/>
    <mergeCell ref="A17:B17"/>
    <mergeCell ref="A18:B18"/>
    <mergeCell ref="A20:B20"/>
    <mergeCell ref="A21:B21"/>
    <mergeCell ref="A5:B5"/>
    <mergeCell ref="A13:B13"/>
    <mergeCell ref="A14:B1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landscape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92D050"/>
  </sheetPr>
  <dimension ref="A1:D21"/>
  <sheetViews>
    <sheetView zoomScaleNormal="100" workbookViewId="0">
      <selection activeCell="D12" sqref="D12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637" t="str">
        <f>+CONCATENATE("K I M U T A T Á S",CHAR(10),"a ",LEFT(ÖSSZEFÜGGÉSEK!A5,4),". évben céljelleggel juttatott támogatásokról")</f>
        <v>K I M U T A T Á S
a 2017. évben céljelleggel juttatott támogatásokról</v>
      </c>
      <c r="B1" s="637"/>
      <c r="C1" s="637"/>
      <c r="D1" s="637"/>
    </row>
    <row r="2" spans="1:4" ht="17.25" customHeight="1">
      <c r="A2" s="334"/>
      <c r="B2" s="334"/>
      <c r="C2" s="334"/>
      <c r="D2" s="334"/>
    </row>
    <row r="3" spans="1:4" ht="13.5" thickBot="1">
      <c r="A3" s="179"/>
      <c r="B3" s="179"/>
      <c r="C3" s="634" t="s">
        <v>53</v>
      </c>
      <c r="D3" s="634"/>
    </row>
    <row r="4" spans="1:4" ht="42.75" customHeight="1" thickBot="1">
      <c r="A4" s="338" t="s">
        <v>69</v>
      </c>
      <c r="B4" s="339" t="s">
        <v>110</v>
      </c>
      <c r="C4" s="339" t="s">
        <v>111</v>
      </c>
      <c r="D4" s="340" t="s">
        <v>13</v>
      </c>
    </row>
    <row r="5" spans="1:4" s="466" customFormat="1" ht="15.95" customHeight="1">
      <c r="A5" s="462" t="s">
        <v>17</v>
      </c>
      <c r="B5" s="463" t="s">
        <v>571</v>
      </c>
      <c r="C5" s="464" t="s">
        <v>572</v>
      </c>
      <c r="D5" s="465">
        <v>150</v>
      </c>
    </row>
    <row r="6" spans="1:4" s="466" customFormat="1" ht="15.95" customHeight="1">
      <c r="A6" s="467" t="s">
        <v>18</v>
      </c>
      <c r="B6" s="468" t="s">
        <v>573</v>
      </c>
      <c r="C6" s="468" t="s">
        <v>572</v>
      </c>
      <c r="D6" s="469">
        <v>75</v>
      </c>
    </row>
    <row r="7" spans="1:4" s="466" customFormat="1" ht="15.95" customHeight="1">
      <c r="A7" s="467" t="s">
        <v>19</v>
      </c>
      <c r="B7" s="468" t="s">
        <v>574</v>
      </c>
      <c r="C7" s="468" t="s">
        <v>572</v>
      </c>
      <c r="D7" s="469">
        <v>200</v>
      </c>
    </row>
    <row r="8" spans="1:4" s="466" customFormat="1" ht="15.95" customHeight="1">
      <c r="A8" s="467" t="s">
        <v>20</v>
      </c>
      <c r="B8" s="468" t="s">
        <v>575</v>
      </c>
      <c r="C8" s="468" t="s">
        <v>572</v>
      </c>
      <c r="D8" s="469">
        <v>200</v>
      </c>
    </row>
    <row r="9" spans="1:4" s="466" customFormat="1" ht="15.95" customHeight="1">
      <c r="A9" s="467" t="s">
        <v>21</v>
      </c>
      <c r="B9" s="468" t="s">
        <v>576</v>
      </c>
      <c r="C9" s="468" t="s">
        <v>572</v>
      </c>
      <c r="D9" s="469">
        <v>150</v>
      </c>
    </row>
    <row r="10" spans="1:4" s="466" customFormat="1" ht="15.95" customHeight="1">
      <c r="A10" s="467" t="s">
        <v>22</v>
      </c>
      <c r="B10" s="468" t="s">
        <v>577</v>
      </c>
      <c r="C10" s="468" t="s">
        <v>572</v>
      </c>
      <c r="D10" s="469">
        <v>150</v>
      </c>
    </row>
    <row r="11" spans="1:4" s="466" customFormat="1" ht="15.95" customHeight="1">
      <c r="A11" s="467" t="s">
        <v>23</v>
      </c>
      <c r="B11" s="468" t="s">
        <v>578</v>
      </c>
      <c r="C11" s="468" t="s">
        <v>572</v>
      </c>
      <c r="D11" s="469">
        <v>150</v>
      </c>
    </row>
    <row r="12" spans="1:4" ht="15.95" customHeight="1">
      <c r="A12" s="180" t="s">
        <v>24</v>
      </c>
      <c r="B12" s="26"/>
      <c r="C12" s="26"/>
      <c r="D12" s="27"/>
    </row>
    <row r="13" spans="1:4" ht="15.95" customHeight="1">
      <c r="A13" s="180" t="s">
        <v>25</v>
      </c>
      <c r="B13" s="26"/>
      <c r="C13" s="26"/>
      <c r="D13" s="27"/>
    </row>
    <row r="14" spans="1:4" ht="15.95" customHeight="1">
      <c r="A14" s="180" t="s">
        <v>26</v>
      </c>
      <c r="B14" s="26"/>
      <c r="C14" s="26"/>
      <c r="D14" s="27"/>
    </row>
    <row r="15" spans="1:4" ht="15.95" customHeight="1">
      <c r="A15" s="180" t="s">
        <v>27</v>
      </c>
      <c r="B15" s="26"/>
      <c r="C15" s="26"/>
      <c r="D15" s="27"/>
    </row>
    <row r="16" spans="1:4" ht="15.95" customHeight="1">
      <c r="A16" s="180" t="s">
        <v>28</v>
      </c>
      <c r="B16" s="26"/>
      <c r="C16" s="26"/>
      <c r="D16" s="27"/>
    </row>
    <row r="17" spans="1:4" ht="15.95" customHeight="1">
      <c r="A17" s="180" t="s">
        <v>29</v>
      </c>
      <c r="B17" s="26"/>
      <c r="C17" s="26"/>
      <c r="D17" s="27"/>
    </row>
    <row r="18" spans="1:4" ht="15.95" customHeight="1">
      <c r="A18" s="180" t="s">
        <v>30</v>
      </c>
      <c r="B18" s="26"/>
      <c r="C18" s="26"/>
      <c r="D18" s="27"/>
    </row>
    <row r="19" spans="1:4" ht="15.95" customHeight="1" thickBot="1">
      <c r="A19" s="180" t="s">
        <v>31</v>
      </c>
      <c r="B19" s="26"/>
      <c r="C19" s="26"/>
      <c r="D19" s="27"/>
    </row>
    <row r="20" spans="1:4" s="466" customFormat="1" ht="15.95" customHeight="1" thickBot="1">
      <c r="A20" s="635" t="s">
        <v>51</v>
      </c>
      <c r="B20" s="636"/>
      <c r="C20" s="470"/>
      <c r="D20" s="181">
        <f>SUM(D5:D19)</f>
        <v>1075</v>
      </c>
    </row>
    <row r="21" spans="1:4">
      <c r="A21" t="s">
        <v>184</v>
      </c>
    </row>
  </sheetData>
  <mergeCells count="3">
    <mergeCell ref="C3:D3"/>
    <mergeCell ref="A20:B20"/>
    <mergeCell ref="A1:D1"/>
  </mergeCells>
  <phoneticPr fontId="30" type="noConversion"/>
  <conditionalFormatting sqref="D20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tájékoztató tábla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2.75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Layout" zoomScaleNormal="130" zoomScaleSheetLayoutView="100" workbookViewId="0">
      <selection activeCell="B6" sqref="B6"/>
    </sheetView>
  </sheetViews>
  <sheetFormatPr defaultRowHeight="15.75"/>
  <cols>
    <col min="1" max="1" width="9.5" style="342" customWidth="1"/>
    <col min="2" max="2" width="91.6640625" style="342" customWidth="1"/>
    <col min="3" max="3" width="21.6640625" style="343" customWidth="1"/>
    <col min="4" max="4" width="9" style="364" customWidth="1"/>
    <col min="5" max="16384" width="9.33203125" style="364"/>
  </cols>
  <sheetData>
    <row r="1" spans="1:3" ht="15.95" customHeight="1">
      <c r="A1" s="558" t="s">
        <v>14</v>
      </c>
      <c r="B1" s="558"/>
      <c r="C1" s="558"/>
    </row>
    <row r="2" spans="1:3" ht="15.95" customHeight="1" thickBot="1">
      <c r="A2" s="557" t="s">
        <v>134</v>
      </c>
      <c r="B2" s="557"/>
      <c r="C2" s="265" t="s">
        <v>215</v>
      </c>
    </row>
    <row r="3" spans="1:3" ht="38.1" customHeight="1" thickBot="1">
      <c r="A3" s="21" t="s">
        <v>69</v>
      </c>
      <c r="B3" s="22" t="s">
        <v>16</v>
      </c>
      <c r="C3" s="33" t="str">
        <f>+CONCATENATE(LEFT(ÖSSZEFÜGGÉSEK!A5,4),". évi előirányzat")</f>
        <v>2017. évi előirányzat</v>
      </c>
    </row>
    <row r="4" spans="1:3" s="365" customFormat="1" ht="12" customHeight="1" thickBot="1">
      <c r="A4" s="359"/>
      <c r="B4" s="360" t="s">
        <v>482</v>
      </c>
      <c r="C4" s="361" t="s">
        <v>483</v>
      </c>
    </row>
    <row r="5" spans="1:3" s="366" customFormat="1" ht="12" customHeight="1" thickBot="1">
      <c r="A5" s="18" t="s">
        <v>17</v>
      </c>
      <c r="B5" s="19" t="s">
        <v>240</v>
      </c>
      <c r="C5" s="255">
        <f>+C6+C7+C8+C9+C10+C11</f>
        <v>0</v>
      </c>
    </row>
    <row r="6" spans="1:3" s="366" customFormat="1" ht="12" customHeight="1">
      <c r="A6" s="13" t="s">
        <v>86</v>
      </c>
      <c r="B6" s="367" t="s">
        <v>241</v>
      </c>
      <c r="C6" s="258"/>
    </row>
    <row r="7" spans="1:3" s="366" customFormat="1" ht="12" customHeight="1">
      <c r="A7" s="12" t="s">
        <v>87</v>
      </c>
      <c r="B7" s="368" t="s">
        <v>242</v>
      </c>
      <c r="C7" s="257"/>
    </row>
    <row r="8" spans="1:3" s="366" customFormat="1" ht="12" customHeight="1">
      <c r="A8" s="12" t="s">
        <v>88</v>
      </c>
      <c r="B8" s="368" t="s">
        <v>529</v>
      </c>
      <c r="C8" s="257"/>
    </row>
    <row r="9" spans="1:3" s="366" customFormat="1" ht="12" customHeight="1">
      <c r="A9" s="12" t="s">
        <v>89</v>
      </c>
      <c r="B9" s="368" t="s">
        <v>243</v>
      </c>
      <c r="C9" s="257"/>
    </row>
    <row r="10" spans="1:3" s="366" customFormat="1" ht="12" customHeight="1">
      <c r="A10" s="12" t="s">
        <v>130</v>
      </c>
      <c r="B10" s="251" t="s">
        <v>421</v>
      </c>
      <c r="C10" s="257"/>
    </row>
    <row r="11" spans="1:3" s="366" customFormat="1" ht="12" customHeight="1" thickBot="1">
      <c r="A11" s="14" t="s">
        <v>90</v>
      </c>
      <c r="B11" s="252" t="s">
        <v>422</v>
      </c>
      <c r="C11" s="257"/>
    </row>
    <row r="12" spans="1:3" s="366" customFormat="1" ht="12" customHeight="1" thickBot="1">
      <c r="A12" s="18" t="s">
        <v>18</v>
      </c>
      <c r="B12" s="250" t="s">
        <v>244</v>
      </c>
      <c r="C12" s="255">
        <f>+C13+C14+C15+C16+C17</f>
        <v>1080</v>
      </c>
    </row>
    <row r="13" spans="1:3" s="366" customFormat="1" ht="12" customHeight="1">
      <c r="A13" s="13" t="s">
        <v>92</v>
      </c>
      <c r="B13" s="367" t="s">
        <v>245</v>
      </c>
      <c r="C13" s="258"/>
    </row>
    <row r="14" spans="1:3" s="366" customFormat="1" ht="12" customHeight="1">
      <c r="A14" s="12" t="s">
        <v>93</v>
      </c>
      <c r="B14" s="368" t="s">
        <v>246</v>
      </c>
      <c r="C14" s="257"/>
    </row>
    <row r="15" spans="1:3" s="366" customFormat="1" ht="12" customHeight="1">
      <c r="A15" s="12" t="s">
        <v>94</v>
      </c>
      <c r="B15" s="368" t="s">
        <v>411</v>
      </c>
      <c r="C15" s="257"/>
    </row>
    <row r="16" spans="1:3" s="366" customFormat="1" ht="12" customHeight="1">
      <c r="A16" s="12" t="s">
        <v>95</v>
      </c>
      <c r="B16" s="368" t="s">
        <v>412</v>
      </c>
      <c r="C16" s="257"/>
    </row>
    <row r="17" spans="1:3" s="366" customFormat="1" ht="12" customHeight="1">
      <c r="A17" s="12" t="s">
        <v>96</v>
      </c>
      <c r="B17" s="368" t="s">
        <v>247</v>
      </c>
      <c r="C17" s="257">
        <v>1080</v>
      </c>
    </row>
    <row r="18" spans="1:3" s="366" customFormat="1" ht="12" customHeight="1" thickBot="1">
      <c r="A18" s="14" t="s">
        <v>102</v>
      </c>
      <c r="B18" s="252" t="s">
        <v>248</v>
      </c>
      <c r="C18" s="259"/>
    </row>
    <row r="19" spans="1:3" s="366" customFormat="1" ht="12" customHeight="1" thickBot="1">
      <c r="A19" s="18" t="s">
        <v>19</v>
      </c>
      <c r="B19" s="19" t="s">
        <v>249</v>
      </c>
      <c r="C19" s="255">
        <f>+C20+C21+C22+C23+C24</f>
        <v>0</v>
      </c>
    </row>
    <row r="20" spans="1:3" s="366" customFormat="1" ht="12" customHeight="1">
      <c r="A20" s="13" t="s">
        <v>75</v>
      </c>
      <c r="B20" s="367" t="s">
        <v>250</v>
      </c>
      <c r="C20" s="258"/>
    </row>
    <row r="21" spans="1:3" s="366" customFormat="1" ht="12" customHeight="1">
      <c r="A21" s="12" t="s">
        <v>76</v>
      </c>
      <c r="B21" s="368" t="s">
        <v>251</v>
      </c>
      <c r="C21" s="257"/>
    </row>
    <row r="22" spans="1:3" s="366" customFormat="1" ht="12" customHeight="1">
      <c r="A22" s="12" t="s">
        <v>77</v>
      </c>
      <c r="B22" s="368" t="s">
        <v>413</v>
      </c>
      <c r="C22" s="257"/>
    </row>
    <row r="23" spans="1:3" s="366" customFormat="1" ht="12" customHeight="1">
      <c r="A23" s="12" t="s">
        <v>78</v>
      </c>
      <c r="B23" s="368" t="s">
        <v>414</v>
      </c>
      <c r="C23" s="257"/>
    </row>
    <row r="24" spans="1:3" s="366" customFormat="1" ht="12" customHeight="1">
      <c r="A24" s="12" t="s">
        <v>153</v>
      </c>
      <c r="B24" s="368" t="s">
        <v>252</v>
      </c>
      <c r="C24" s="257"/>
    </row>
    <row r="25" spans="1:3" s="366" customFormat="1" ht="12" customHeight="1" thickBot="1">
      <c r="A25" s="14" t="s">
        <v>154</v>
      </c>
      <c r="B25" s="369" t="s">
        <v>253</v>
      </c>
      <c r="C25" s="259"/>
    </row>
    <row r="26" spans="1:3" s="366" customFormat="1" ht="12" customHeight="1" thickBot="1">
      <c r="A26" s="18" t="s">
        <v>155</v>
      </c>
      <c r="B26" s="19" t="s">
        <v>530</v>
      </c>
      <c r="C26" s="261">
        <f>SUM(C27:C33)</f>
        <v>0</v>
      </c>
    </row>
    <row r="27" spans="1:3" s="366" customFormat="1" ht="12" customHeight="1">
      <c r="A27" s="13" t="s">
        <v>255</v>
      </c>
      <c r="B27" s="367" t="s">
        <v>566</v>
      </c>
      <c r="C27" s="258"/>
    </row>
    <row r="28" spans="1:3" s="366" customFormat="1" ht="12" customHeight="1">
      <c r="A28" s="12" t="s">
        <v>256</v>
      </c>
      <c r="B28" s="368" t="s">
        <v>535</v>
      </c>
      <c r="C28" s="257"/>
    </row>
    <row r="29" spans="1:3" s="366" customFormat="1" ht="12" customHeight="1">
      <c r="A29" s="12" t="s">
        <v>257</v>
      </c>
      <c r="B29" s="368" t="s">
        <v>536</v>
      </c>
      <c r="C29" s="257"/>
    </row>
    <row r="30" spans="1:3" s="366" customFormat="1" ht="12" customHeight="1">
      <c r="A30" s="12" t="s">
        <v>258</v>
      </c>
      <c r="B30" s="368" t="s">
        <v>537</v>
      </c>
      <c r="C30" s="257"/>
    </row>
    <row r="31" spans="1:3" s="366" customFormat="1" ht="12" customHeight="1">
      <c r="A31" s="12" t="s">
        <v>531</v>
      </c>
      <c r="B31" s="368" t="s">
        <v>259</v>
      </c>
      <c r="C31" s="257"/>
    </row>
    <row r="32" spans="1:3" s="366" customFormat="1" ht="12" customHeight="1">
      <c r="A32" s="12" t="s">
        <v>532</v>
      </c>
      <c r="B32" s="368" t="s">
        <v>260</v>
      </c>
      <c r="C32" s="257"/>
    </row>
    <row r="33" spans="1:3" s="366" customFormat="1" ht="12" customHeight="1" thickBot="1">
      <c r="A33" s="14" t="s">
        <v>533</v>
      </c>
      <c r="B33" s="442" t="s">
        <v>261</v>
      </c>
      <c r="C33" s="259"/>
    </row>
    <row r="34" spans="1:3" s="366" customFormat="1" ht="12" customHeight="1" thickBot="1">
      <c r="A34" s="18" t="s">
        <v>21</v>
      </c>
      <c r="B34" s="19" t="s">
        <v>423</v>
      </c>
      <c r="C34" s="255">
        <f>SUM(C35:C45)</f>
        <v>12826</v>
      </c>
    </row>
    <row r="35" spans="1:3" s="366" customFormat="1" ht="12" customHeight="1">
      <c r="A35" s="13" t="s">
        <v>79</v>
      </c>
      <c r="B35" s="367" t="s">
        <v>264</v>
      </c>
      <c r="C35" s="258"/>
    </row>
    <row r="36" spans="1:3" s="366" customFormat="1" ht="12" customHeight="1">
      <c r="A36" s="12" t="s">
        <v>80</v>
      </c>
      <c r="B36" s="368" t="s">
        <v>265</v>
      </c>
      <c r="C36" s="257">
        <v>10354</v>
      </c>
    </row>
    <row r="37" spans="1:3" s="366" customFormat="1" ht="12" customHeight="1">
      <c r="A37" s="12" t="s">
        <v>81</v>
      </c>
      <c r="B37" s="368" t="s">
        <v>266</v>
      </c>
      <c r="C37" s="257"/>
    </row>
    <row r="38" spans="1:3" s="366" customFormat="1" ht="12" customHeight="1">
      <c r="A38" s="12" t="s">
        <v>157</v>
      </c>
      <c r="B38" s="368" t="s">
        <v>267</v>
      </c>
      <c r="C38" s="257"/>
    </row>
    <row r="39" spans="1:3" s="366" customFormat="1" ht="12" customHeight="1">
      <c r="A39" s="12" t="s">
        <v>158</v>
      </c>
      <c r="B39" s="368" t="s">
        <v>268</v>
      </c>
      <c r="C39" s="257"/>
    </row>
    <row r="40" spans="1:3" s="366" customFormat="1" ht="12" customHeight="1">
      <c r="A40" s="12" t="s">
        <v>159</v>
      </c>
      <c r="B40" s="368" t="s">
        <v>269</v>
      </c>
      <c r="C40" s="257">
        <v>2472</v>
      </c>
    </row>
    <row r="41" spans="1:3" s="366" customFormat="1" ht="12" customHeight="1">
      <c r="A41" s="12" t="s">
        <v>160</v>
      </c>
      <c r="B41" s="368" t="s">
        <v>270</v>
      </c>
      <c r="C41" s="257"/>
    </row>
    <row r="42" spans="1:3" s="366" customFormat="1" ht="12" customHeight="1">
      <c r="A42" s="12" t="s">
        <v>161</v>
      </c>
      <c r="B42" s="368" t="s">
        <v>538</v>
      </c>
      <c r="C42" s="257"/>
    </row>
    <row r="43" spans="1:3" s="366" customFormat="1" ht="12" customHeight="1">
      <c r="A43" s="12" t="s">
        <v>262</v>
      </c>
      <c r="B43" s="368" t="s">
        <v>272</v>
      </c>
      <c r="C43" s="260"/>
    </row>
    <row r="44" spans="1:3" s="366" customFormat="1" ht="12" customHeight="1">
      <c r="A44" s="14" t="s">
        <v>263</v>
      </c>
      <c r="B44" s="369" t="s">
        <v>425</v>
      </c>
      <c r="C44" s="356"/>
    </row>
    <row r="45" spans="1:3" s="366" customFormat="1" ht="12" customHeight="1" thickBot="1">
      <c r="A45" s="14" t="s">
        <v>424</v>
      </c>
      <c r="B45" s="252" t="s">
        <v>273</v>
      </c>
      <c r="C45" s="356"/>
    </row>
    <row r="46" spans="1:3" s="366" customFormat="1" ht="12" customHeight="1" thickBot="1">
      <c r="A46" s="18" t="s">
        <v>22</v>
      </c>
      <c r="B46" s="19" t="s">
        <v>274</v>
      </c>
      <c r="C46" s="255">
        <f>SUM(C47:C51)</f>
        <v>0</v>
      </c>
    </row>
    <row r="47" spans="1:3" s="366" customFormat="1" ht="12" customHeight="1">
      <c r="A47" s="13" t="s">
        <v>82</v>
      </c>
      <c r="B47" s="367" t="s">
        <v>278</v>
      </c>
      <c r="C47" s="410"/>
    </row>
    <row r="48" spans="1:3" s="366" customFormat="1" ht="12" customHeight="1">
      <c r="A48" s="12" t="s">
        <v>83</v>
      </c>
      <c r="B48" s="368" t="s">
        <v>279</v>
      </c>
      <c r="C48" s="260"/>
    </row>
    <row r="49" spans="1:3" s="366" customFormat="1" ht="12" customHeight="1">
      <c r="A49" s="12" t="s">
        <v>275</v>
      </c>
      <c r="B49" s="368" t="s">
        <v>280</v>
      </c>
      <c r="C49" s="260"/>
    </row>
    <row r="50" spans="1:3" s="366" customFormat="1" ht="12" customHeight="1">
      <c r="A50" s="12" t="s">
        <v>276</v>
      </c>
      <c r="B50" s="368" t="s">
        <v>281</v>
      </c>
      <c r="C50" s="260"/>
    </row>
    <row r="51" spans="1:3" s="366" customFormat="1" ht="12" customHeight="1" thickBot="1">
      <c r="A51" s="14" t="s">
        <v>277</v>
      </c>
      <c r="B51" s="252" t="s">
        <v>282</v>
      </c>
      <c r="C51" s="356"/>
    </row>
    <row r="52" spans="1:3" s="366" customFormat="1" ht="12" customHeight="1" thickBot="1">
      <c r="A52" s="18" t="s">
        <v>162</v>
      </c>
      <c r="B52" s="19" t="s">
        <v>283</v>
      </c>
      <c r="C52" s="255">
        <f>SUM(C53:C55)</f>
        <v>0</v>
      </c>
    </row>
    <row r="53" spans="1:3" s="366" customFormat="1" ht="12" customHeight="1">
      <c r="A53" s="13" t="s">
        <v>84</v>
      </c>
      <c r="B53" s="367" t="s">
        <v>284</v>
      </c>
      <c r="C53" s="258"/>
    </row>
    <row r="54" spans="1:3" s="366" customFormat="1" ht="12" customHeight="1">
      <c r="A54" s="12" t="s">
        <v>85</v>
      </c>
      <c r="B54" s="368" t="s">
        <v>415</v>
      </c>
      <c r="C54" s="257"/>
    </row>
    <row r="55" spans="1:3" s="366" customFormat="1" ht="12" customHeight="1">
      <c r="A55" s="12" t="s">
        <v>287</v>
      </c>
      <c r="B55" s="368" t="s">
        <v>285</v>
      </c>
      <c r="C55" s="257"/>
    </row>
    <row r="56" spans="1:3" s="366" customFormat="1" ht="12" customHeight="1" thickBot="1">
      <c r="A56" s="14" t="s">
        <v>288</v>
      </c>
      <c r="B56" s="252" t="s">
        <v>286</v>
      </c>
      <c r="C56" s="259"/>
    </row>
    <row r="57" spans="1:3" s="366" customFormat="1" ht="12" customHeight="1" thickBot="1">
      <c r="A57" s="18" t="s">
        <v>24</v>
      </c>
      <c r="B57" s="250" t="s">
        <v>289</v>
      </c>
      <c r="C57" s="255">
        <f>SUM(C58:C60)</f>
        <v>0</v>
      </c>
    </row>
    <row r="58" spans="1:3" s="366" customFormat="1" ht="12" customHeight="1">
      <c r="A58" s="13" t="s">
        <v>163</v>
      </c>
      <c r="B58" s="367" t="s">
        <v>291</v>
      </c>
      <c r="C58" s="260"/>
    </row>
    <row r="59" spans="1:3" s="366" customFormat="1" ht="12" customHeight="1">
      <c r="A59" s="12" t="s">
        <v>164</v>
      </c>
      <c r="B59" s="368" t="s">
        <v>416</v>
      </c>
      <c r="C59" s="260"/>
    </row>
    <row r="60" spans="1:3" s="366" customFormat="1" ht="12" customHeight="1">
      <c r="A60" s="12" t="s">
        <v>216</v>
      </c>
      <c r="B60" s="368" t="s">
        <v>292</v>
      </c>
      <c r="C60" s="260"/>
    </row>
    <row r="61" spans="1:3" s="366" customFormat="1" ht="12" customHeight="1" thickBot="1">
      <c r="A61" s="14" t="s">
        <v>290</v>
      </c>
      <c r="B61" s="252" t="s">
        <v>293</v>
      </c>
      <c r="C61" s="260"/>
    </row>
    <row r="62" spans="1:3" s="366" customFormat="1" ht="12" customHeight="1" thickBot="1">
      <c r="A62" s="438" t="s">
        <v>465</v>
      </c>
      <c r="B62" s="19" t="s">
        <v>294</v>
      </c>
      <c r="C62" s="261">
        <f>+C5+C12+C19+C26+C34+C46+C52+C57</f>
        <v>13906</v>
      </c>
    </row>
    <row r="63" spans="1:3" s="366" customFormat="1" ht="12" customHeight="1" thickBot="1">
      <c r="A63" s="412" t="s">
        <v>295</v>
      </c>
      <c r="B63" s="250" t="s">
        <v>296</v>
      </c>
      <c r="C63" s="255">
        <f>SUM(C64:C66)</f>
        <v>0</v>
      </c>
    </row>
    <row r="64" spans="1:3" s="366" customFormat="1" ht="12" customHeight="1">
      <c r="A64" s="13" t="s">
        <v>327</v>
      </c>
      <c r="B64" s="367" t="s">
        <v>297</v>
      </c>
      <c r="C64" s="260"/>
    </row>
    <row r="65" spans="1:3" s="366" customFormat="1" ht="12" customHeight="1">
      <c r="A65" s="12" t="s">
        <v>336</v>
      </c>
      <c r="B65" s="368" t="s">
        <v>298</v>
      </c>
      <c r="C65" s="260"/>
    </row>
    <row r="66" spans="1:3" s="366" customFormat="1" ht="12" customHeight="1" thickBot="1">
      <c r="A66" s="14" t="s">
        <v>337</v>
      </c>
      <c r="B66" s="432" t="s">
        <v>450</v>
      </c>
      <c r="C66" s="260"/>
    </row>
    <row r="67" spans="1:3" s="366" customFormat="1" ht="12" customHeight="1" thickBot="1">
      <c r="A67" s="412" t="s">
        <v>300</v>
      </c>
      <c r="B67" s="250" t="s">
        <v>301</v>
      </c>
      <c r="C67" s="255">
        <f>SUM(C68:C71)</f>
        <v>0</v>
      </c>
    </row>
    <row r="68" spans="1:3" s="366" customFormat="1" ht="12" customHeight="1">
      <c r="A68" s="13" t="s">
        <v>131</v>
      </c>
      <c r="B68" s="367" t="s">
        <v>302</v>
      </c>
      <c r="C68" s="260"/>
    </row>
    <row r="69" spans="1:3" s="366" customFormat="1" ht="12" customHeight="1">
      <c r="A69" s="12" t="s">
        <v>132</v>
      </c>
      <c r="B69" s="368" t="s">
        <v>303</v>
      </c>
      <c r="C69" s="260"/>
    </row>
    <row r="70" spans="1:3" s="366" customFormat="1" ht="12" customHeight="1">
      <c r="A70" s="12" t="s">
        <v>328</v>
      </c>
      <c r="B70" s="368" t="s">
        <v>304</v>
      </c>
      <c r="C70" s="260"/>
    </row>
    <row r="71" spans="1:3" s="366" customFormat="1" ht="12" customHeight="1" thickBot="1">
      <c r="A71" s="14" t="s">
        <v>329</v>
      </c>
      <c r="B71" s="252" t="s">
        <v>305</v>
      </c>
      <c r="C71" s="260"/>
    </row>
    <row r="72" spans="1:3" s="366" customFormat="1" ht="12" customHeight="1" thickBot="1">
      <c r="A72" s="412" t="s">
        <v>306</v>
      </c>
      <c r="B72" s="250" t="s">
        <v>307</v>
      </c>
      <c r="C72" s="255">
        <f>SUM(C73:C74)</f>
        <v>0</v>
      </c>
    </row>
    <row r="73" spans="1:3" s="366" customFormat="1" ht="12" customHeight="1">
      <c r="A73" s="13" t="s">
        <v>330</v>
      </c>
      <c r="B73" s="367" t="s">
        <v>308</v>
      </c>
      <c r="C73" s="260"/>
    </row>
    <row r="74" spans="1:3" s="366" customFormat="1" ht="12" customHeight="1" thickBot="1">
      <c r="A74" s="14" t="s">
        <v>331</v>
      </c>
      <c r="B74" s="252" t="s">
        <v>309</v>
      </c>
      <c r="C74" s="260"/>
    </row>
    <row r="75" spans="1:3" s="366" customFormat="1" ht="12" customHeight="1" thickBot="1">
      <c r="A75" s="412" t="s">
        <v>310</v>
      </c>
      <c r="B75" s="250" t="s">
        <v>311</v>
      </c>
      <c r="C75" s="255">
        <f>SUM(C76:C78)</f>
        <v>0</v>
      </c>
    </row>
    <row r="76" spans="1:3" s="366" customFormat="1" ht="12" customHeight="1">
      <c r="A76" s="13" t="s">
        <v>332</v>
      </c>
      <c r="B76" s="367" t="s">
        <v>312</v>
      </c>
      <c r="C76" s="260"/>
    </row>
    <row r="77" spans="1:3" s="366" customFormat="1" ht="12" customHeight="1">
      <c r="A77" s="12" t="s">
        <v>333</v>
      </c>
      <c r="B77" s="368" t="s">
        <v>313</v>
      </c>
      <c r="C77" s="260"/>
    </row>
    <row r="78" spans="1:3" s="366" customFormat="1" ht="12" customHeight="1" thickBot="1">
      <c r="A78" s="14" t="s">
        <v>334</v>
      </c>
      <c r="B78" s="252" t="s">
        <v>314</v>
      </c>
      <c r="C78" s="260"/>
    </row>
    <row r="79" spans="1:3" s="366" customFormat="1" ht="12" customHeight="1" thickBot="1">
      <c r="A79" s="412" t="s">
        <v>315</v>
      </c>
      <c r="B79" s="250" t="s">
        <v>335</v>
      </c>
      <c r="C79" s="255">
        <f>SUM(C80:C83)</f>
        <v>0</v>
      </c>
    </row>
    <row r="80" spans="1:3" s="366" customFormat="1" ht="12" customHeight="1">
      <c r="A80" s="371" t="s">
        <v>316</v>
      </c>
      <c r="B80" s="367" t="s">
        <v>317</v>
      </c>
      <c r="C80" s="260"/>
    </row>
    <row r="81" spans="1:3" s="366" customFormat="1" ht="12" customHeight="1">
      <c r="A81" s="372" t="s">
        <v>318</v>
      </c>
      <c r="B81" s="368" t="s">
        <v>319</v>
      </c>
      <c r="C81" s="260"/>
    </row>
    <row r="82" spans="1:3" s="366" customFormat="1" ht="12" customHeight="1">
      <c r="A82" s="372" t="s">
        <v>320</v>
      </c>
      <c r="B82" s="368" t="s">
        <v>321</v>
      </c>
      <c r="C82" s="260"/>
    </row>
    <row r="83" spans="1:3" s="366" customFormat="1" ht="12" customHeight="1" thickBot="1">
      <c r="A83" s="373" t="s">
        <v>322</v>
      </c>
      <c r="B83" s="252" t="s">
        <v>323</v>
      </c>
      <c r="C83" s="260"/>
    </row>
    <row r="84" spans="1:3" s="366" customFormat="1" ht="12" customHeight="1" thickBot="1">
      <c r="A84" s="412" t="s">
        <v>324</v>
      </c>
      <c r="B84" s="250" t="s">
        <v>464</v>
      </c>
      <c r="C84" s="411"/>
    </row>
    <row r="85" spans="1:3" s="366" customFormat="1" ht="13.5" customHeight="1" thickBot="1">
      <c r="A85" s="412" t="s">
        <v>326</v>
      </c>
      <c r="B85" s="250" t="s">
        <v>325</v>
      </c>
      <c r="C85" s="411"/>
    </row>
    <row r="86" spans="1:3" s="366" customFormat="1" ht="15.75" customHeight="1" thickBot="1">
      <c r="A86" s="412" t="s">
        <v>338</v>
      </c>
      <c r="B86" s="374" t="s">
        <v>467</v>
      </c>
      <c r="C86" s="261">
        <f>+C63+C67+C72+C75+C79+C85+C84</f>
        <v>0</v>
      </c>
    </row>
    <row r="87" spans="1:3" s="366" customFormat="1" ht="16.5" customHeight="1" thickBot="1">
      <c r="A87" s="413" t="s">
        <v>466</v>
      </c>
      <c r="B87" s="375" t="s">
        <v>468</v>
      </c>
      <c r="C87" s="261">
        <f>+C62+C86</f>
        <v>13906</v>
      </c>
    </row>
    <row r="88" spans="1:3" s="366" customFormat="1" ht="83.25" customHeight="1">
      <c r="A88" s="3"/>
      <c r="B88" s="4"/>
      <c r="C88" s="262"/>
    </row>
    <row r="89" spans="1:3" ht="16.5" customHeight="1">
      <c r="A89" s="558" t="s">
        <v>45</v>
      </c>
      <c r="B89" s="558"/>
      <c r="C89" s="558"/>
    </row>
    <row r="90" spans="1:3" s="376" customFormat="1" ht="16.5" customHeight="1" thickBot="1">
      <c r="A90" s="559" t="s">
        <v>135</v>
      </c>
      <c r="B90" s="559"/>
      <c r="C90" s="105" t="s">
        <v>215</v>
      </c>
    </row>
    <row r="91" spans="1:3" ht="38.1" customHeight="1" thickBot="1">
      <c r="A91" s="21" t="s">
        <v>69</v>
      </c>
      <c r="B91" s="22" t="s">
        <v>46</v>
      </c>
      <c r="C91" s="33" t="str">
        <f>+C3</f>
        <v>2017. évi előirányzat</v>
      </c>
    </row>
    <row r="92" spans="1:3" s="365" customFormat="1" ht="12" customHeight="1" thickBot="1">
      <c r="A92" s="28"/>
      <c r="B92" s="29" t="s">
        <v>482</v>
      </c>
      <c r="C92" s="30" t="s">
        <v>483</v>
      </c>
    </row>
    <row r="93" spans="1:3" ht="12" customHeight="1" thickBot="1">
      <c r="A93" s="20" t="s">
        <v>17</v>
      </c>
      <c r="B93" s="25" t="s">
        <v>426</v>
      </c>
      <c r="C93" s="254">
        <f>C94+C95+C96+C97+C98+C111</f>
        <v>14146</v>
      </c>
    </row>
    <row r="94" spans="1:3" ht="12" customHeight="1">
      <c r="A94" s="15" t="s">
        <v>86</v>
      </c>
      <c r="B94" s="8" t="s">
        <v>47</v>
      </c>
      <c r="C94" s="256">
        <v>3255</v>
      </c>
    </row>
    <row r="95" spans="1:3" ht="12" customHeight="1">
      <c r="A95" s="12" t="s">
        <v>87</v>
      </c>
      <c r="B95" s="6" t="s">
        <v>165</v>
      </c>
      <c r="C95" s="257">
        <v>879</v>
      </c>
    </row>
    <row r="96" spans="1:3" ht="12" customHeight="1">
      <c r="A96" s="12" t="s">
        <v>88</v>
      </c>
      <c r="B96" s="6" t="s">
        <v>122</v>
      </c>
      <c r="C96" s="259">
        <v>10012</v>
      </c>
    </row>
    <row r="97" spans="1:3" ht="12" customHeight="1">
      <c r="A97" s="12" t="s">
        <v>89</v>
      </c>
      <c r="B97" s="9" t="s">
        <v>166</v>
      </c>
      <c r="C97" s="259"/>
    </row>
    <row r="98" spans="1:3" ht="12" customHeight="1">
      <c r="A98" s="12" t="s">
        <v>97</v>
      </c>
      <c r="B98" s="17" t="s">
        <v>167</v>
      </c>
      <c r="C98" s="259"/>
    </row>
    <row r="99" spans="1:3" ht="12" customHeight="1">
      <c r="A99" s="12" t="s">
        <v>90</v>
      </c>
      <c r="B99" s="6" t="s">
        <v>431</v>
      </c>
      <c r="C99" s="259"/>
    </row>
    <row r="100" spans="1:3" ht="12" customHeight="1">
      <c r="A100" s="12" t="s">
        <v>91</v>
      </c>
      <c r="B100" s="109" t="s">
        <v>430</v>
      </c>
      <c r="C100" s="259"/>
    </row>
    <row r="101" spans="1:3" ht="12" customHeight="1">
      <c r="A101" s="12" t="s">
        <v>98</v>
      </c>
      <c r="B101" s="109" t="s">
        <v>429</v>
      </c>
      <c r="C101" s="259"/>
    </row>
    <row r="102" spans="1:3" ht="12" customHeight="1">
      <c r="A102" s="12" t="s">
        <v>99</v>
      </c>
      <c r="B102" s="107" t="s">
        <v>341</v>
      </c>
      <c r="C102" s="259"/>
    </row>
    <row r="103" spans="1:3" ht="12" customHeight="1">
      <c r="A103" s="12" t="s">
        <v>100</v>
      </c>
      <c r="B103" s="108" t="s">
        <v>342</v>
      </c>
      <c r="C103" s="259"/>
    </row>
    <row r="104" spans="1:3" ht="12" customHeight="1">
      <c r="A104" s="12" t="s">
        <v>101</v>
      </c>
      <c r="B104" s="108" t="s">
        <v>343</v>
      </c>
      <c r="C104" s="259"/>
    </row>
    <row r="105" spans="1:3" ht="12" customHeight="1">
      <c r="A105" s="12" t="s">
        <v>103</v>
      </c>
      <c r="B105" s="107" t="s">
        <v>344</v>
      </c>
      <c r="C105" s="259"/>
    </row>
    <row r="106" spans="1:3" ht="12" customHeight="1">
      <c r="A106" s="12" t="s">
        <v>168</v>
      </c>
      <c r="B106" s="107" t="s">
        <v>345</v>
      </c>
      <c r="C106" s="259"/>
    </row>
    <row r="107" spans="1:3" ht="12" customHeight="1">
      <c r="A107" s="12" t="s">
        <v>339</v>
      </c>
      <c r="B107" s="108" t="s">
        <v>346</v>
      </c>
      <c r="C107" s="259"/>
    </row>
    <row r="108" spans="1:3" ht="12" customHeight="1">
      <c r="A108" s="11" t="s">
        <v>340</v>
      </c>
      <c r="B108" s="109" t="s">
        <v>347</v>
      </c>
      <c r="C108" s="259"/>
    </row>
    <row r="109" spans="1:3" ht="12" customHeight="1">
      <c r="A109" s="12" t="s">
        <v>427</v>
      </c>
      <c r="B109" s="109" t="s">
        <v>348</v>
      </c>
      <c r="C109" s="259"/>
    </row>
    <row r="110" spans="1:3" ht="12" customHeight="1">
      <c r="A110" s="14" t="s">
        <v>428</v>
      </c>
      <c r="B110" s="109" t="s">
        <v>349</v>
      </c>
      <c r="C110" s="259"/>
    </row>
    <row r="111" spans="1:3" ht="12" customHeight="1">
      <c r="A111" s="12" t="s">
        <v>432</v>
      </c>
      <c r="B111" s="9" t="s">
        <v>48</v>
      </c>
      <c r="C111" s="257"/>
    </row>
    <row r="112" spans="1:3" ht="12" customHeight="1">
      <c r="A112" s="12" t="s">
        <v>433</v>
      </c>
      <c r="B112" s="6" t="s">
        <v>435</v>
      </c>
      <c r="C112" s="257"/>
    </row>
    <row r="113" spans="1:3" ht="12" customHeight="1" thickBot="1">
      <c r="A113" s="16" t="s">
        <v>434</v>
      </c>
      <c r="B113" s="436" t="s">
        <v>436</v>
      </c>
      <c r="C113" s="263"/>
    </row>
    <row r="114" spans="1:3" ht="12" customHeight="1" thickBot="1">
      <c r="A114" s="433" t="s">
        <v>18</v>
      </c>
      <c r="B114" s="434" t="s">
        <v>350</v>
      </c>
      <c r="C114" s="435">
        <f>+C115+C117+C119</f>
        <v>0</v>
      </c>
    </row>
    <row r="115" spans="1:3" ht="12" customHeight="1">
      <c r="A115" s="13" t="s">
        <v>92</v>
      </c>
      <c r="B115" s="6" t="s">
        <v>214</v>
      </c>
      <c r="C115" s="258"/>
    </row>
    <row r="116" spans="1:3" ht="12" customHeight="1">
      <c r="A116" s="13" t="s">
        <v>93</v>
      </c>
      <c r="B116" s="10" t="s">
        <v>354</v>
      </c>
      <c r="C116" s="258"/>
    </row>
    <row r="117" spans="1:3" ht="12" customHeight="1">
      <c r="A117" s="13" t="s">
        <v>94</v>
      </c>
      <c r="B117" s="10" t="s">
        <v>169</v>
      </c>
      <c r="C117" s="257"/>
    </row>
    <row r="118" spans="1:3" ht="12" customHeight="1">
      <c r="A118" s="13" t="s">
        <v>95</v>
      </c>
      <c r="B118" s="10" t="s">
        <v>355</v>
      </c>
      <c r="C118" s="240"/>
    </row>
    <row r="119" spans="1:3" ht="12" customHeight="1">
      <c r="A119" s="13" t="s">
        <v>96</v>
      </c>
      <c r="B119" s="252" t="s">
        <v>217</v>
      </c>
      <c r="C119" s="240"/>
    </row>
    <row r="120" spans="1:3" ht="12" customHeight="1">
      <c r="A120" s="13" t="s">
        <v>102</v>
      </c>
      <c r="B120" s="251" t="s">
        <v>417</v>
      </c>
      <c r="C120" s="240"/>
    </row>
    <row r="121" spans="1:3" ht="12" customHeight="1">
      <c r="A121" s="13" t="s">
        <v>104</v>
      </c>
      <c r="B121" s="363" t="s">
        <v>360</v>
      </c>
      <c r="C121" s="240"/>
    </row>
    <row r="122" spans="1:3">
      <c r="A122" s="13" t="s">
        <v>170</v>
      </c>
      <c r="B122" s="108" t="s">
        <v>343</v>
      </c>
      <c r="C122" s="240"/>
    </row>
    <row r="123" spans="1:3" ht="12" customHeight="1">
      <c r="A123" s="13" t="s">
        <v>171</v>
      </c>
      <c r="B123" s="108" t="s">
        <v>359</v>
      </c>
      <c r="C123" s="240"/>
    </row>
    <row r="124" spans="1:3" ht="12" customHeight="1">
      <c r="A124" s="13" t="s">
        <v>172</v>
      </c>
      <c r="B124" s="108" t="s">
        <v>358</v>
      </c>
      <c r="C124" s="240"/>
    </row>
    <row r="125" spans="1:3" ht="12" customHeight="1">
      <c r="A125" s="13" t="s">
        <v>351</v>
      </c>
      <c r="B125" s="108" t="s">
        <v>346</v>
      </c>
      <c r="C125" s="240"/>
    </row>
    <row r="126" spans="1:3" ht="12" customHeight="1">
      <c r="A126" s="13" t="s">
        <v>352</v>
      </c>
      <c r="B126" s="108" t="s">
        <v>357</v>
      </c>
      <c r="C126" s="240"/>
    </row>
    <row r="127" spans="1:3" ht="16.5" thickBot="1">
      <c r="A127" s="11" t="s">
        <v>353</v>
      </c>
      <c r="B127" s="108" t="s">
        <v>356</v>
      </c>
      <c r="C127" s="241"/>
    </row>
    <row r="128" spans="1:3" ht="12" customHeight="1" thickBot="1">
      <c r="A128" s="18" t="s">
        <v>19</v>
      </c>
      <c r="B128" s="90" t="s">
        <v>437</v>
      </c>
      <c r="C128" s="255">
        <f>+C93+C114</f>
        <v>14146</v>
      </c>
    </row>
    <row r="129" spans="1:3" ht="12" customHeight="1" thickBot="1">
      <c r="A129" s="18" t="s">
        <v>20</v>
      </c>
      <c r="B129" s="90" t="s">
        <v>438</v>
      </c>
      <c r="C129" s="255">
        <f>+C130+C131+C132</f>
        <v>0</v>
      </c>
    </row>
    <row r="130" spans="1:3" ht="12" customHeight="1">
      <c r="A130" s="13" t="s">
        <v>255</v>
      </c>
      <c r="B130" s="10" t="s">
        <v>445</v>
      </c>
      <c r="C130" s="240"/>
    </row>
    <row r="131" spans="1:3" ht="12" customHeight="1">
      <c r="A131" s="13" t="s">
        <v>256</v>
      </c>
      <c r="B131" s="10" t="s">
        <v>446</v>
      </c>
      <c r="C131" s="240"/>
    </row>
    <row r="132" spans="1:3" ht="12" customHeight="1" thickBot="1">
      <c r="A132" s="11" t="s">
        <v>257</v>
      </c>
      <c r="B132" s="10" t="s">
        <v>447</v>
      </c>
      <c r="C132" s="240"/>
    </row>
    <row r="133" spans="1:3" ht="12" customHeight="1" thickBot="1">
      <c r="A133" s="18" t="s">
        <v>21</v>
      </c>
      <c r="B133" s="90" t="s">
        <v>439</v>
      </c>
      <c r="C133" s="255">
        <f>SUM(C134:C139)</f>
        <v>0</v>
      </c>
    </row>
    <row r="134" spans="1:3" ht="12" customHeight="1">
      <c r="A134" s="13" t="s">
        <v>79</v>
      </c>
      <c r="B134" s="7" t="s">
        <v>448</v>
      </c>
      <c r="C134" s="240"/>
    </row>
    <row r="135" spans="1:3" ht="12" customHeight="1">
      <c r="A135" s="13" t="s">
        <v>80</v>
      </c>
      <c r="B135" s="7" t="s">
        <v>440</v>
      </c>
      <c r="C135" s="240"/>
    </row>
    <row r="136" spans="1:3" ht="12" customHeight="1">
      <c r="A136" s="13" t="s">
        <v>81</v>
      </c>
      <c r="B136" s="7" t="s">
        <v>441</v>
      </c>
      <c r="C136" s="240"/>
    </row>
    <row r="137" spans="1:3" ht="12" customHeight="1">
      <c r="A137" s="13" t="s">
        <v>157</v>
      </c>
      <c r="B137" s="7" t="s">
        <v>442</v>
      </c>
      <c r="C137" s="240"/>
    </row>
    <row r="138" spans="1:3" ht="12" customHeight="1">
      <c r="A138" s="13" t="s">
        <v>158</v>
      </c>
      <c r="B138" s="7" t="s">
        <v>443</v>
      </c>
      <c r="C138" s="240"/>
    </row>
    <row r="139" spans="1:3" ht="12" customHeight="1" thickBot="1">
      <c r="A139" s="11" t="s">
        <v>159</v>
      </c>
      <c r="B139" s="7" t="s">
        <v>444</v>
      </c>
      <c r="C139" s="240"/>
    </row>
    <row r="140" spans="1:3" ht="12" customHeight="1" thickBot="1">
      <c r="A140" s="18" t="s">
        <v>22</v>
      </c>
      <c r="B140" s="90" t="s">
        <v>452</v>
      </c>
      <c r="C140" s="261">
        <f>+C141+C142+C143+C144</f>
        <v>0</v>
      </c>
    </row>
    <row r="141" spans="1:3" ht="12" customHeight="1">
      <c r="A141" s="13" t="s">
        <v>82</v>
      </c>
      <c r="B141" s="7" t="s">
        <v>361</v>
      </c>
      <c r="C141" s="240"/>
    </row>
    <row r="142" spans="1:3" ht="12" customHeight="1">
      <c r="A142" s="13" t="s">
        <v>83</v>
      </c>
      <c r="B142" s="7" t="s">
        <v>362</v>
      </c>
      <c r="C142" s="240"/>
    </row>
    <row r="143" spans="1:3" ht="12" customHeight="1">
      <c r="A143" s="13" t="s">
        <v>275</v>
      </c>
      <c r="B143" s="7" t="s">
        <v>453</v>
      </c>
      <c r="C143" s="240"/>
    </row>
    <row r="144" spans="1:3" ht="12" customHeight="1" thickBot="1">
      <c r="A144" s="11" t="s">
        <v>276</v>
      </c>
      <c r="B144" s="5" t="s">
        <v>381</v>
      </c>
      <c r="C144" s="240"/>
    </row>
    <row r="145" spans="1:9" ht="12" customHeight="1" thickBot="1">
      <c r="A145" s="18" t="s">
        <v>23</v>
      </c>
      <c r="B145" s="90" t="s">
        <v>454</v>
      </c>
      <c r="C145" s="264">
        <f>SUM(C146:C150)</f>
        <v>0</v>
      </c>
    </row>
    <row r="146" spans="1:9" ht="12" customHeight="1">
      <c r="A146" s="13" t="s">
        <v>84</v>
      </c>
      <c r="B146" s="7" t="s">
        <v>449</v>
      </c>
      <c r="C146" s="240"/>
    </row>
    <row r="147" spans="1:9" ht="12" customHeight="1">
      <c r="A147" s="13" t="s">
        <v>85</v>
      </c>
      <c r="B147" s="7" t="s">
        <v>456</v>
      </c>
      <c r="C147" s="240"/>
    </row>
    <row r="148" spans="1:9" ht="12" customHeight="1">
      <c r="A148" s="13" t="s">
        <v>287</v>
      </c>
      <c r="B148" s="7" t="s">
        <v>451</v>
      </c>
      <c r="C148" s="240"/>
    </row>
    <row r="149" spans="1:9" ht="12" customHeight="1">
      <c r="A149" s="13" t="s">
        <v>288</v>
      </c>
      <c r="B149" s="7" t="s">
        <v>457</v>
      </c>
      <c r="C149" s="240"/>
    </row>
    <row r="150" spans="1:9" ht="12" customHeight="1" thickBot="1">
      <c r="A150" s="13" t="s">
        <v>455</v>
      </c>
      <c r="B150" s="7" t="s">
        <v>458</v>
      </c>
      <c r="C150" s="240"/>
    </row>
    <row r="151" spans="1:9" ht="12" customHeight="1" thickBot="1">
      <c r="A151" s="18" t="s">
        <v>24</v>
      </c>
      <c r="B151" s="90" t="s">
        <v>459</v>
      </c>
      <c r="C151" s="437"/>
    </row>
    <row r="152" spans="1:9" ht="12" customHeight="1" thickBot="1">
      <c r="A152" s="18" t="s">
        <v>25</v>
      </c>
      <c r="B152" s="90" t="s">
        <v>460</v>
      </c>
      <c r="C152" s="437"/>
    </row>
    <row r="153" spans="1:9" ht="15" customHeight="1" thickBot="1">
      <c r="A153" s="18" t="s">
        <v>26</v>
      </c>
      <c r="B153" s="90" t="s">
        <v>462</v>
      </c>
      <c r="C153" s="377">
        <f>+C129+C133+C140+C145+C151+C152</f>
        <v>0</v>
      </c>
      <c r="F153" s="378"/>
      <c r="G153" s="379"/>
      <c r="H153" s="379"/>
      <c r="I153" s="379"/>
    </row>
    <row r="154" spans="1:9" s="366" customFormat="1" ht="12.95" customHeight="1" thickBot="1">
      <c r="A154" s="253" t="s">
        <v>27</v>
      </c>
      <c r="B154" s="341" t="s">
        <v>461</v>
      </c>
      <c r="C154" s="377">
        <f>+C128+C153</f>
        <v>14146</v>
      </c>
    </row>
    <row r="155" spans="1:9" ht="7.5" customHeight="1"/>
    <row r="156" spans="1:9">
      <c r="A156" s="560" t="s">
        <v>363</v>
      </c>
      <c r="B156" s="560"/>
      <c r="C156" s="560"/>
    </row>
    <row r="157" spans="1:9" ht="15" customHeight="1" thickBot="1">
      <c r="A157" s="557" t="s">
        <v>136</v>
      </c>
      <c r="B157" s="557"/>
      <c r="C157" s="265" t="s">
        <v>215</v>
      </c>
    </row>
    <row r="158" spans="1:9" ht="13.5" customHeight="1" thickBot="1">
      <c r="A158" s="18">
        <v>1</v>
      </c>
      <c r="B158" s="24" t="s">
        <v>463</v>
      </c>
      <c r="C158" s="255">
        <f>+C62-C128</f>
        <v>-240</v>
      </c>
      <c r="D158" s="380"/>
    </row>
    <row r="159" spans="1:9" ht="27.75" customHeight="1" thickBot="1">
      <c r="A159" s="18" t="s">
        <v>18</v>
      </c>
      <c r="B159" s="24" t="s">
        <v>469</v>
      </c>
      <c r="C159" s="255">
        <f>+C86-C153</f>
        <v>0</v>
      </c>
    </row>
  </sheetData>
  <mergeCells count="6">
    <mergeCell ref="A156:C156"/>
    <mergeCell ref="A157:B157"/>
    <mergeCell ref="A1:C1"/>
    <mergeCell ref="A2:B2"/>
    <mergeCell ref="A89:C89"/>
    <mergeCell ref="A90:B90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BUJ KÖZSÉG Önkormányzat
2017. ÉVI KÖLTSÉGVETÉS
ÖNKÉNT VÁLLALT FELADATAINAK MÉRLEGE
&amp;R&amp;"Times New Roman CE,Félkövér dőlt"&amp;11 1.3. melléklet az 1/2017. (II.16.)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Layout" zoomScaleNormal="130" zoomScaleSheetLayoutView="100" workbookViewId="0">
      <selection activeCell="B6" sqref="B6"/>
    </sheetView>
  </sheetViews>
  <sheetFormatPr defaultRowHeight="15.75"/>
  <cols>
    <col min="1" max="1" width="9.5" style="342" customWidth="1"/>
    <col min="2" max="2" width="91.6640625" style="342" customWidth="1"/>
    <col min="3" max="3" width="21.6640625" style="343" customWidth="1"/>
    <col min="4" max="4" width="9" style="364" customWidth="1"/>
    <col min="5" max="16384" width="9.33203125" style="364"/>
  </cols>
  <sheetData>
    <row r="1" spans="1:3" ht="15.95" customHeight="1">
      <c r="A1" s="558" t="s">
        <v>14</v>
      </c>
      <c r="B1" s="558"/>
      <c r="C1" s="558"/>
    </row>
    <row r="2" spans="1:3" ht="15.95" customHeight="1" thickBot="1">
      <c r="A2" s="557" t="s">
        <v>134</v>
      </c>
      <c r="B2" s="557"/>
      <c r="C2" s="265" t="s">
        <v>215</v>
      </c>
    </row>
    <row r="3" spans="1:3" ht="38.1" customHeight="1" thickBot="1">
      <c r="A3" s="21" t="s">
        <v>69</v>
      </c>
      <c r="B3" s="22" t="s">
        <v>16</v>
      </c>
      <c r="C3" s="33" t="str">
        <f>+CONCATENATE(LEFT(ÖSSZEFÜGGÉSEK!A5,4),". évi előirányzat")</f>
        <v>2017. évi előirányzat</v>
      </c>
    </row>
    <row r="4" spans="1:3" s="365" customFormat="1" ht="12" customHeight="1" thickBot="1">
      <c r="A4" s="359"/>
      <c r="B4" s="360" t="s">
        <v>482</v>
      </c>
      <c r="C4" s="361" t="s">
        <v>483</v>
      </c>
    </row>
    <row r="5" spans="1:3" s="366" customFormat="1" ht="12" customHeight="1" thickBot="1">
      <c r="A5" s="18" t="s">
        <v>17</v>
      </c>
      <c r="B5" s="19" t="s">
        <v>240</v>
      </c>
      <c r="C5" s="255">
        <f>+C6+C7+C8+C9+C10+C11</f>
        <v>4000</v>
      </c>
    </row>
    <row r="6" spans="1:3" s="366" customFormat="1" ht="12" customHeight="1">
      <c r="A6" s="13" t="s">
        <v>86</v>
      </c>
      <c r="B6" s="367" t="s">
        <v>241</v>
      </c>
      <c r="C6" s="258">
        <v>4000</v>
      </c>
    </row>
    <row r="7" spans="1:3" s="366" customFormat="1" ht="12" customHeight="1">
      <c r="A7" s="12" t="s">
        <v>87</v>
      </c>
      <c r="B7" s="368" t="s">
        <v>242</v>
      </c>
      <c r="C7" s="257"/>
    </row>
    <row r="8" spans="1:3" s="366" customFormat="1" ht="12" customHeight="1">
      <c r="A8" s="12" t="s">
        <v>88</v>
      </c>
      <c r="B8" s="368" t="s">
        <v>529</v>
      </c>
      <c r="C8" s="257"/>
    </row>
    <row r="9" spans="1:3" s="366" customFormat="1" ht="12" customHeight="1">
      <c r="A9" s="12" t="s">
        <v>89</v>
      </c>
      <c r="B9" s="368" t="s">
        <v>243</v>
      </c>
      <c r="C9" s="257"/>
    </row>
    <row r="10" spans="1:3" s="366" customFormat="1" ht="12" customHeight="1">
      <c r="A10" s="12" t="s">
        <v>130</v>
      </c>
      <c r="B10" s="251" t="s">
        <v>421</v>
      </c>
      <c r="C10" s="257"/>
    </row>
    <row r="11" spans="1:3" s="366" customFormat="1" ht="12" customHeight="1" thickBot="1">
      <c r="A11" s="14" t="s">
        <v>90</v>
      </c>
      <c r="B11" s="252" t="s">
        <v>422</v>
      </c>
      <c r="C11" s="257"/>
    </row>
    <row r="12" spans="1:3" s="366" customFormat="1" ht="12" customHeight="1" thickBot="1">
      <c r="A12" s="18" t="s">
        <v>18</v>
      </c>
      <c r="B12" s="250" t="s">
        <v>244</v>
      </c>
      <c r="C12" s="255">
        <f>+C13+C14+C15+C16+C17</f>
        <v>0</v>
      </c>
    </row>
    <row r="13" spans="1:3" s="366" customFormat="1" ht="12" customHeight="1">
      <c r="A13" s="13" t="s">
        <v>92</v>
      </c>
      <c r="B13" s="367" t="s">
        <v>245</v>
      </c>
      <c r="C13" s="258"/>
    </row>
    <row r="14" spans="1:3" s="366" customFormat="1" ht="12" customHeight="1">
      <c r="A14" s="12" t="s">
        <v>93</v>
      </c>
      <c r="B14" s="368" t="s">
        <v>246</v>
      </c>
      <c r="C14" s="257"/>
    </row>
    <row r="15" spans="1:3" s="366" customFormat="1" ht="12" customHeight="1">
      <c r="A15" s="12" t="s">
        <v>94</v>
      </c>
      <c r="B15" s="368" t="s">
        <v>411</v>
      </c>
      <c r="C15" s="257"/>
    </row>
    <row r="16" spans="1:3" s="366" customFormat="1" ht="12" customHeight="1">
      <c r="A16" s="12" t="s">
        <v>95</v>
      </c>
      <c r="B16" s="368" t="s">
        <v>412</v>
      </c>
      <c r="C16" s="257"/>
    </row>
    <row r="17" spans="1:3" s="366" customFormat="1" ht="12" customHeight="1">
      <c r="A17" s="12" t="s">
        <v>96</v>
      </c>
      <c r="B17" s="368" t="s">
        <v>247</v>
      </c>
      <c r="C17" s="257"/>
    </row>
    <row r="18" spans="1:3" s="366" customFormat="1" ht="12" customHeight="1" thickBot="1">
      <c r="A18" s="14" t="s">
        <v>102</v>
      </c>
      <c r="B18" s="252" t="s">
        <v>248</v>
      </c>
      <c r="C18" s="259"/>
    </row>
    <row r="19" spans="1:3" s="366" customFormat="1" ht="12" customHeight="1" thickBot="1">
      <c r="A19" s="18" t="s">
        <v>19</v>
      </c>
      <c r="B19" s="19" t="s">
        <v>249</v>
      </c>
      <c r="C19" s="255">
        <f>+C20+C21+C22+C23+C24</f>
        <v>0</v>
      </c>
    </row>
    <row r="20" spans="1:3" s="366" customFormat="1" ht="12" customHeight="1">
      <c r="A20" s="13" t="s">
        <v>75</v>
      </c>
      <c r="B20" s="367" t="s">
        <v>250</v>
      </c>
      <c r="C20" s="258"/>
    </row>
    <row r="21" spans="1:3" s="366" customFormat="1" ht="12" customHeight="1">
      <c r="A21" s="12" t="s">
        <v>76</v>
      </c>
      <c r="B21" s="368" t="s">
        <v>251</v>
      </c>
      <c r="C21" s="257"/>
    </row>
    <row r="22" spans="1:3" s="366" customFormat="1" ht="12" customHeight="1">
      <c r="A22" s="12" t="s">
        <v>77</v>
      </c>
      <c r="B22" s="368" t="s">
        <v>413</v>
      </c>
      <c r="C22" s="257"/>
    </row>
    <row r="23" spans="1:3" s="366" customFormat="1" ht="12" customHeight="1">
      <c r="A23" s="12" t="s">
        <v>78</v>
      </c>
      <c r="B23" s="368" t="s">
        <v>414</v>
      </c>
      <c r="C23" s="257"/>
    </row>
    <row r="24" spans="1:3" s="366" customFormat="1" ht="12" customHeight="1">
      <c r="A24" s="12" t="s">
        <v>153</v>
      </c>
      <c r="B24" s="368" t="s">
        <v>252</v>
      </c>
      <c r="C24" s="257"/>
    </row>
    <row r="25" spans="1:3" s="366" customFormat="1" ht="12" customHeight="1" thickBot="1">
      <c r="A25" s="14" t="s">
        <v>154</v>
      </c>
      <c r="B25" s="369" t="s">
        <v>253</v>
      </c>
      <c r="C25" s="259"/>
    </row>
    <row r="26" spans="1:3" s="366" customFormat="1" ht="12" customHeight="1" thickBot="1">
      <c r="A26" s="18" t="s">
        <v>155</v>
      </c>
      <c r="B26" s="19" t="s">
        <v>539</v>
      </c>
      <c r="C26" s="261">
        <f>SUM(C27:C33)</f>
        <v>0</v>
      </c>
    </row>
    <row r="27" spans="1:3" s="366" customFormat="1" ht="12" customHeight="1">
      <c r="A27" s="13" t="s">
        <v>255</v>
      </c>
      <c r="B27" s="367" t="s">
        <v>534</v>
      </c>
      <c r="C27" s="258"/>
    </row>
    <row r="28" spans="1:3" s="366" customFormat="1" ht="12" customHeight="1">
      <c r="A28" s="12" t="s">
        <v>256</v>
      </c>
      <c r="B28" s="368" t="s">
        <v>535</v>
      </c>
      <c r="C28" s="257"/>
    </row>
    <row r="29" spans="1:3" s="366" customFormat="1" ht="12" customHeight="1">
      <c r="A29" s="12" t="s">
        <v>257</v>
      </c>
      <c r="B29" s="368" t="s">
        <v>536</v>
      </c>
      <c r="C29" s="257"/>
    </row>
    <row r="30" spans="1:3" s="366" customFormat="1" ht="12" customHeight="1">
      <c r="A30" s="12" t="s">
        <v>258</v>
      </c>
      <c r="B30" s="368" t="s">
        <v>537</v>
      </c>
      <c r="C30" s="257"/>
    </row>
    <row r="31" spans="1:3" s="366" customFormat="1" ht="12" customHeight="1">
      <c r="A31" s="12" t="s">
        <v>531</v>
      </c>
      <c r="B31" s="368" t="s">
        <v>259</v>
      </c>
      <c r="C31" s="257"/>
    </row>
    <row r="32" spans="1:3" s="366" customFormat="1" ht="12" customHeight="1">
      <c r="A32" s="12" t="s">
        <v>532</v>
      </c>
      <c r="B32" s="368" t="s">
        <v>260</v>
      </c>
      <c r="C32" s="257"/>
    </row>
    <row r="33" spans="1:3" s="366" customFormat="1" ht="12" customHeight="1" thickBot="1">
      <c r="A33" s="14" t="s">
        <v>533</v>
      </c>
      <c r="B33" s="442" t="s">
        <v>261</v>
      </c>
      <c r="C33" s="259"/>
    </row>
    <row r="34" spans="1:3" s="366" customFormat="1" ht="12" customHeight="1" thickBot="1">
      <c r="A34" s="18" t="s">
        <v>21</v>
      </c>
      <c r="B34" s="19" t="s">
        <v>423</v>
      </c>
      <c r="C34" s="255">
        <f>SUM(C35:C45)</f>
        <v>0</v>
      </c>
    </row>
    <row r="35" spans="1:3" s="366" customFormat="1" ht="12" customHeight="1">
      <c r="A35" s="13" t="s">
        <v>79</v>
      </c>
      <c r="B35" s="367" t="s">
        <v>264</v>
      </c>
      <c r="C35" s="258"/>
    </row>
    <row r="36" spans="1:3" s="366" customFormat="1" ht="12" customHeight="1">
      <c r="A36" s="12" t="s">
        <v>80</v>
      </c>
      <c r="B36" s="368" t="s">
        <v>265</v>
      </c>
      <c r="C36" s="257"/>
    </row>
    <row r="37" spans="1:3" s="366" customFormat="1" ht="12" customHeight="1">
      <c r="A37" s="12" t="s">
        <v>81</v>
      </c>
      <c r="B37" s="368" t="s">
        <v>266</v>
      </c>
      <c r="C37" s="257"/>
    </row>
    <row r="38" spans="1:3" s="366" customFormat="1" ht="12" customHeight="1">
      <c r="A38" s="12" t="s">
        <v>157</v>
      </c>
      <c r="B38" s="368" t="s">
        <v>267</v>
      </c>
      <c r="C38" s="257"/>
    </row>
    <row r="39" spans="1:3" s="366" customFormat="1" ht="12" customHeight="1">
      <c r="A39" s="12" t="s">
        <v>158</v>
      </c>
      <c r="B39" s="368" t="s">
        <v>268</v>
      </c>
      <c r="C39" s="257"/>
    </row>
    <row r="40" spans="1:3" s="366" customFormat="1" ht="12" customHeight="1">
      <c r="A40" s="12" t="s">
        <v>159</v>
      </c>
      <c r="B40" s="368" t="s">
        <v>269</v>
      </c>
      <c r="C40" s="257"/>
    </row>
    <row r="41" spans="1:3" s="366" customFormat="1" ht="12" customHeight="1">
      <c r="A41" s="12" t="s">
        <v>160</v>
      </c>
      <c r="B41" s="368" t="s">
        <v>270</v>
      </c>
      <c r="C41" s="257"/>
    </row>
    <row r="42" spans="1:3" s="366" customFormat="1" ht="12" customHeight="1">
      <c r="A42" s="12" t="s">
        <v>161</v>
      </c>
      <c r="B42" s="368" t="s">
        <v>538</v>
      </c>
      <c r="C42" s="257"/>
    </row>
    <row r="43" spans="1:3" s="366" customFormat="1" ht="12" customHeight="1">
      <c r="A43" s="12" t="s">
        <v>262</v>
      </c>
      <c r="B43" s="368" t="s">
        <v>272</v>
      </c>
      <c r="C43" s="260"/>
    </row>
    <row r="44" spans="1:3" s="366" customFormat="1" ht="12" customHeight="1">
      <c r="A44" s="14" t="s">
        <v>263</v>
      </c>
      <c r="B44" s="369" t="s">
        <v>425</v>
      </c>
      <c r="C44" s="356"/>
    </row>
    <row r="45" spans="1:3" s="366" customFormat="1" ht="12" customHeight="1" thickBot="1">
      <c r="A45" s="14" t="s">
        <v>424</v>
      </c>
      <c r="B45" s="252" t="s">
        <v>273</v>
      </c>
      <c r="C45" s="356"/>
    </row>
    <row r="46" spans="1:3" s="366" customFormat="1" ht="12" customHeight="1" thickBot="1">
      <c r="A46" s="18" t="s">
        <v>22</v>
      </c>
      <c r="B46" s="19" t="s">
        <v>274</v>
      </c>
      <c r="C46" s="255">
        <f>SUM(C47:C51)</f>
        <v>0</v>
      </c>
    </row>
    <row r="47" spans="1:3" s="366" customFormat="1" ht="12" customHeight="1">
      <c r="A47" s="13" t="s">
        <v>82</v>
      </c>
      <c r="B47" s="367" t="s">
        <v>278</v>
      </c>
      <c r="C47" s="410"/>
    </row>
    <row r="48" spans="1:3" s="366" customFormat="1" ht="12" customHeight="1">
      <c r="A48" s="12" t="s">
        <v>83</v>
      </c>
      <c r="B48" s="368" t="s">
        <v>279</v>
      </c>
      <c r="C48" s="260"/>
    </row>
    <row r="49" spans="1:3" s="366" customFormat="1" ht="12" customHeight="1">
      <c r="A49" s="12" t="s">
        <v>275</v>
      </c>
      <c r="B49" s="368" t="s">
        <v>280</v>
      </c>
      <c r="C49" s="260"/>
    </row>
    <row r="50" spans="1:3" s="366" customFormat="1" ht="12" customHeight="1">
      <c r="A50" s="12" t="s">
        <v>276</v>
      </c>
      <c r="B50" s="368" t="s">
        <v>281</v>
      </c>
      <c r="C50" s="260"/>
    </row>
    <row r="51" spans="1:3" s="366" customFormat="1" ht="12" customHeight="1" thickBot="1">
      <c r="A51" s="14" t="s">
        <v>277</v>
      </c>
      <c r="B51" s="252" t="s">
        <v>282</v>
      </c>
      <c r="C51" s="356"/>
    </row>
    <row r="52" spans="1:3" s="366" customFormat="1" ht="12" customHeight="1" thickBot="1">
      <c r="A52" s="18" t="s">
        <v>162</v>
      </c>
      <c r="B52" s="19" t="s">
        <v>283</v>
      </c>
      <c r="C52" s="255">
        <f>SUM(C53:C55)</f>
        <v>0</v>
      </c>
    </row>
    <row r="53" spans="1:3" s="366" customFormat="1" ht="12" customHeight="1">
      <c r="A53" s="13" t="s">
        <v>84</v>
      </c>
      <c r="B53" s="367" t="s">
        <v>284</v>
      </c>
      <c r="C53" s="258"/>
    </row>
    <row r="54" spans="1:3" s="366" customFormat="1" ht="12" customHeight="1">
      <c r="A54" s="12" t="s">
        <v>85</v>
      </c>
      <c r="B54" s="368" t="s">
        <v>415</v>
      </c>
      <c r="C54" s="257"/>
    </row>
    <row r="55" spans="1:3" s="366" customFormat="1" ht="12" customHeight="1">
      <c r="A55" s="12" t="s">
        <v>287</v>
      </c>
      <c r="B55" s="368" t="s">
        <v>285</v>
      </c>
      <c r="C55" s="257"/>
    </row>
    <row r="56" spans="1:3" s="366" customFormat="1" ht="12" customHeight="1" thickBot="1">
      <c r="A56" s="14" t="s">
        <v>288</v>
      </c>
      <c r="B56" s="252" t="s">
        <v>286</v>
      </c>
      <c r="C56" s="259"/>
    </row>
    <row r="57" spans="1:3" s="366" customFormat="1" ht="12" customHeight="1" thickBot="1">
      <c r="A57" s="18" t="s">
        <v>24</v>
      </c>
      <c r="B57" s="250" t="s">
        <v>289</v>
      </c>
      <c r="C57" s="255">
        <f>SUM(C58:C60)</f>
        <v>0</v>
      </c>
    </row>
    <row r="58" spans="1:3" s="366" customFormat="1" ht="12" customHeight="1">
      <c r="A58" s="13" t="s">
        <v>163</v>
      </c>
      <c r="B58" s="367" t="s">
        <v>291</v>
      </c>
      <c r="C58" s="260"/>
    </row>
    <row r="59" spans="1:3" s="366" customFormat="1" ht="12" customHeight="1">
      <c r="A59" s="12" t="s">
        <v>164</v>
      </c>
      <c r="B59" s="368" t="s">
        <v>416</v>
      </c>
      <c r="C59" s="260"/>
    </row>
    <row r="60" spans="1:3" s="366" customFormat="1" ht="12" customHeight="1">
      <c r="A60" s="12" t="s">
        <v>216</v>
      </c>
      <c r="B60" s="368" t="s">
        <v>292</v>
      </c>
      <c r="C60" s="260"/>
    </row>
    <row r="61" spans="1:3" s="366" customFormat="1" ht="12" customHeight="1" thickBot="1">
      <c r="A61" s="14" t="s">
        <v>290</v>
      </c>
      <c r="B61" s="252" t="s">
        <v>293</v>
      </c>
      <c r="C61" s="260"/>
    </row>
    <row r="62" spans="1:3" s="366" customFormat="1" ht="12" customHeight="1" thickBot="1">
      <c r="A62" s="438" t="s">
        <v>465</v>
      </c>
      <c r="B62" s="19" t="s">
        <v>294</v>
      </c>
      <c r="C62" s="261">
        <f>+C5+C12+C19+C26+C34+C46+C52+C57</f>
        <v>4000</v>
      </c>
    </row>
    <row r="63" spans="1:3" s="366" customFormat="1" ht="12" customHeight="1" thickBot="1">
      <c r="A63" s="412" t="s">
        <v>295</v>
      </c>
      <c r="B63" s="250" t="s">
        <v>296</v>
      </c>
      <c r="C63" s="255">
        <f>SUM(C64:C66)</f>
        <v>0</v>
      </c>
    </row>
    <row r="64" spans="1:3" s="366" customFormat="1" ht="12" customHeight="1">
      <c r="A64" s="13" t="s">
        <v>327</v>
      </c>
      <c r="B64" s="367" t="s">
        <v>297</v>
      </c>
      <c r="C64" s="260"/>
    </row>
    <row r="65" spans="1:3" s="366" customFormat="1" ht="12" customHeight="1">
      <c r="A65" s="12" t="s">
        <v>336</v>
      </c>
      <c r="B65" s="368" t="s">
        <v>298</v>
      </c>
      <c r="C65" s="260"/>
    </row>
    <row r="66" spans="1:3" s="366" customFormat="1" ht="12" customHeight="1" thickBot="1">
      <c r="A66" s="14" t="s">
        <v>337</v>
      </c>
      <c r="B66" s="432" t="s">
        <v>450</v>
      </c>
      <c r="C66" s="260"/>
    </row>
    <row r="67" spans="1:3" s="366" customFormat="1" ht="12" customHeight="1" thickBot="1">
      <c r="A67" s="412" t="s">
        <v>300</v>
      </c>
      <c r="B67" s="250" t="s">
        <v>301</v>
      </c>
      <c r="C67" s="255">
        <f>SUM(C68:C71)</f>
        <v>0</v>
      </c>
    </row>
    <row r="68" spans="1:3" s="366" customFormat="1" ht="12" customHeight="1">
      <c r="A68" s="13" t="s">
        <v>131</v>
      </c>
      <c r="B68" s="367" t="s">
        <v>302</v>
      </c>
      <c r="C68" s="260"/>
    </row>
    <row r="69" spans="1:3" s="366" customFormat="1" ht="12" customHeight="1">
      <c r="A69" s="12" t="s">
        <v>132</v>
      </c>
      <c r="B69" s="368" t="s">
        <v>303</v>
      </c>
      <c r="C69" s="260"/>
    </row>
    <row r="70" spans="1:3" s="366" customFormat="1" ht="12" customHeight="1">
      <c r="A70" s="12" t="s">
        <v>328</v>
      </c>
      <c r="B70" s="368" t="s">
        <v>304</v>
      </c>
      <c r="C70" s="260"/>
    </row>
    <row r="71" spans="1:3" s="366" customFormat="1" ht="12" customHeight="1" thickBot="1">
      <c r="A71" s="14" t="s">
        <v>329</v>
      </c>
      <c r="B71" s="252" t="s">
        <v>305</v>
      </c>
      <c r="C71" s="260"/>
    </row>
    <row r="72" spans="1:3" s="366" customFormat="1" ht="12" customHeight="1" thickBot="1">
      <c r="A72" s="412" t="s">
        <v>306</v>
      </c>
      <c r="B72" s="250" t="s">
        <v>307</v>
      </c>
      <c r="C72" s="255">
        <f>SUM(C73:C74)</f>
        <v>0</v>
      </c>
    </row>
    <row r="73" spans="1:3" s="366" customFormat="1" ht="12" customHeight="1">
      <c r="A73" s="13" t="s">
        <v>330</v>
      </c>
      <c r="B73" s="367" t="s">
        <v>308</v>
      </c>
      <c r="C73" s="260"/>
    </row>
    <row r="74" spans="1:3" s="366" customFormat="1" ht="12" customHeight="1" thickBot="1">
      <c r="A74" s="14" t="s">
        <v>331</v>
      </c>
      <c r="B74" s="252" t="s">
        <v>309</v>
      </c>
      <c r="C74" s="260"/>
    </row>
    <row r="75" spans="1:3" s="366" customFormat="1" ht="12" customHeight="1" thickBot="1">
      <c r="A75" s="412" t="s">
        <v>310</v>
      </c>
      <c r="B75" s="250" t="s">
        <v>311</v>
      </c>
      <c r="C75" s="255">
        <f>SUM(C76:C78)</f>
        <v>0</v>
      </c>
    </row>
    <row r="76" spans="1:3" s="366" customFormat="1" ht="12" customHeight="1">
      <c r="A76" s="13" t="s">
        <v>332</v>
      </c>
      <c r="B76" s="367" t="s">
        <v>312</v>
      </c>
      <c r="C76" s="260"/>
    </row>
    <row r="77" spans="1:3" s="366" customFormat="1" ht="12" customHeight="1">
      <c r="A77" s="12" t="s">
        <v>333</v>
      </c>
      <c r="B77" s="368" t="s">
        <v>313</v>
      </c>
      <c r="C77" s="260"/>
    </row>
    <row r="78" spans="1:3" s="366" customFormat="1" ht="12" customHeight="1" thickBot="1">
      <c r="A78" s="14" t="s">
        <v>334</v>
      </c>
      <c r="B78" s="252" t="s">
        <v>314</v>
      </c>
      <c r="C78" s="260"/>
    </row>
    <row r="79" spans="1:3" s="366" customFormat="1" ht="12" customHeight="1" thickBot="1">
      <c r="A79" s="412" t="s">
        <v>315</v>
      </c>
      <c r="B79" s="250" t="s">
        <v>335</v>
      </c>
      <c r="C79" s="255">
        <f>SUM(C80:C83)</f>
        <v>0</v>
      </c>
    </row>
    <row r="80" spans="1:3" s="366" customFormat="1" ht="12" customHeight="1">
      <c r="A80" s="371" t="s">
        <v>316</v>
      </c>
      <c r="B80" s="367" t="s">
        <v>317</v>
      </c>
      <c r="C80" s="260"/>
    </row>
    <row r="81" spans="1:3" s="366" customFormat="1" ht="12" customHeight="1">
      <c r="A81" s="372" t="s">
        <v>318</v>
      </c>
      <c r="B81" s="368" t="s">
        <v>319</v>
      </c>
      <c r="C81" s="260"/>
    </row>
    <row r="82" spans="1:3" s="366" customFormat="1" ht="12" customHeight="1">
      <c r="A82" s="372" t="s">
        <v>320</v>
      </c>
      <c r="B82" s="368" t="s">
        <v>321</v>
      </c>
      <c r="C82" s="260"/>
    </row>
    <row r="83" spans="1:3" s="366" customFormat="1" ht="12" customHeight="1" thickBot="1">
      <c r="A83" s="373" t="s">
        <v>322</v>
      </c>
      <c r="B83" s="252" t="s">
        <v>323</v>
      </c>
      <c r="C83" s="260"/>
    </row>
    <row r="84" spans="1:3" s="366" customFormat="1" ht="12" customHeight="1" thickBot="1">
      <c r="A84" s="412" t="s">
        <v>324</v>
      </c>
      <c r="B84" s="250" t="s">
        <v>464</v>
      </c>
      <c r="C84" s="411"/>
    </row>
    <row r="85" spans="1:3" s="366" customFormat="1" ht="13.5" customHeight="1" thickBot="1">
      <c r="A85" s="412" t="s">
        <v>326</v>
      </c>
      <c r="B85" s="250" t="s">
        <v>325</v>
      </c>
      <c r="C85" s="411"/>
    </row>
    <row r="86" spans="1:3" s="366" customFormat="1" ht="15.75" customHeight="1" thickBot="1">
      <c r="A86" s="412" t="s">
        <v>338</v>
      </c>
      <c r="B86" s="374" t="s">
        <v>467</v>
      </c>
      <c r="C86" s="261">
        <f>+C63+C67+C72+C75+C79+C85+C84</f>
        <v>0</v>
      </c>
    </row>
    <row r="87" spans="1:3" s="366" customFormat="1" ht="16.5" customHeight="1" thickBot="1">
      <c r="A87" s="413" t="s">
        <v>466</v>
      </c>
      <c r="B87" s="375" t="s">
        <v>468</v>
      </c>
      <c r="C87" s="261">
        <f>+C62+C86</f>
        <v>4000</v>
      </c>
    </row>
    <row r="88" spans="1:3" s="366" customFormat="1" ht="83.25" customHeight="1">
      <c r="A88" s="3"/>
      <c r="B88" s="4"/>
      <c r="C88" s="262"/>
    </row>
    <row r="89" spans="1:3" ht="16.5" customHeight="1">
      <c r="A89" s="558" t="s">
        <v>45</v>
      </c>
      <c r="B89" s="558"/>
      <c r="C89" s="558"/>
    </row>
    <row r="90" spans="1:3" s="376" customFormat="1" ht="16.5" customHeight="1" thickBot="1">
      <c r="A90" s="559" t="s">
        <v>135</v>
      </c>
      <c r="B90" s="559"/>
      <c r="C90" s="105" t="s">
        <v>215</v>
      </c>
    </row>
    <row r="91" spans="1:3" ht="38.1" customHeight="1" thickBot="1">
      <c r="A91" s="21" t="s">
        <v>69</v>
      </c>
      <c r="B91" s="22" t="s">
        <v>46</v>
      </c>
      <c r="C91" s="33" t="str">
        <f>+C3</f>
        <v>2017. évi előirányzat</v>
      </c>
    </row>
    <row r="92" spans="1:3" s="365" customFormat="1" ht="12" customHeight="1" thickBot="1">
      <c r="A92" s="28"/>
      <c r="B92" s="29" t="s">
        <v>482</v>
      </c>
      <c r="C92" s="30" t="s">
        <v>483</v>
      </c>
    </row>
    <row r="93" spans="1:3" ht="12" customHeight="1" thickBot="1">
      <c r="A93" s="20" t="s">
        <v>17</v>
      </c>
      <c r="B93" s="25" t="s">
        <v>426</v>
      </c>
      <c r="C93" s="254">
        <f>C94+C95+C96+C97+C98+C111</f>
        <v>4000</v>
      </c>
    </row>
    <row r="94" spans="1:3" ht="12" customHeight="1">
      <c r="A94" s="15" t="s">
        <v>86</v>
      </c>
      <c r="B94" s="8" t="s">
        <v>47</v>
      </c>
      <c r="C94" s="256">
        <v>2960</v>
      </c>
    </row>
    <row r="95" spans="1:3" ht="12" customHeight="1">
      <c r="A95" s="12" t="s">
        <v>87</v>
      </c>
      <c r="B95" s="6" t="s">
        <v>165</v>
      </c>
      <c r="C95" s="257">
        <v>800</v>
      </c>
    </row>
    <row r="96" spans="1:3" ht="12" customHeight="1">
      <c r="A96" s="12" t="s">
        <v>88</v>
      </c>
      <c r="B96" s="6" t="s">
        <v>122</v>
      </c>
      <c r="C96" s="259">
        <v>240</v>
      </c>
    </row>
    <row r="97" spans="1:3" ht="12" customHeight="1">
      <c r="A97" s="12" t="s">
        <v>89</v>
      </c>
      <c r="B97" s="9" t="s">
        <v>166</v>
      </c>
      <c r="C97" s="259"/>
    </row>
    <row r="98" spans="1:3" ht="12" customHeight="1">
      <c r="A98" s="12" t="s">
        <v>97</v>
      </c>
      <c r="B98" s="17" t="s">
        <v>167</v>
      </c>
      <c r="C98" s="259"/>
    </row>
    <row r="99" spans="1:3" ht="12" customHeight="1">
      <c r="A99" s="12" t="s">
        <v>90</v>
      </c>
      <c r="B99" s="6" t="s">
        <v>431</v>
      </c>
      <c r="C99" s="259"/>
    </row>
    <row r="100" spans="1:3" ht="12" customHeight="1">
      <c r="A100" s="12" t="s">
        <v>91</v>
      </c>
      <c r="B100" s="109" t="s">
        <v>430</v>
      </c>
      <c r="C100" s="259"/>
    </row>
    <row r="101" spans="1:3" ht="12" customHeight="1">
      <c r="A101" s="12" t="s">
        <v>98</v>
      </c>
      <c r="B101" s="109" t="s">
        <v>429</v>
      </c>
      <c r="C101" s="259"/>
    </row>
    <row r="102" spans="1:3" ht="12" customHeight="1">
      <c r="A102" s="12" t="s">
        <v>99</v>
      </c>
      <c r="B102" s="107" t="s">
        <v>341</v>
      </c>
      <c r="C102" s="259"/>
    </row>
    <row r="103" spans="1:3" ht="12" customHeight="1">
      <c r="A103" s="12" t="s">
        <v>100</v>
      </c>
      <c r="B103" s="108" t="s">
        <v>342</v>
      </c>
      <c r="C103" s="259"/>
    </row>
    <row r="104" spans="1:3" ht="12" customHeight="1">
      <c r="A104" s="12" t="s">
        <v>101</v>
      </c>
      <c r="B104" s="108" t="s">
        <v>343</v>
      </c>
      <c r="C104" s="259"/>
    </row>
    <row r="105" spans="1:3" ht="12" customHeight="1">
      <c r="A105" s="12" t="s">
        <v>103</v>
      </c>
      <c r="B105" s="107" t="s">
        <v>344</v>
      </c>
      <c r="C105" s="259"/>
    </row>
    <row r="106" spans="1:3" ht="12" customHeight="1">
      <c r="A106" s="12" t="s">
        <v>168</v>
      </c>
      <c r="B106" s="107" t="s">
        <v>345</v>
      </c>
      <c r="C106" s="259"/>
    </row>
    <row r="107" spans="1:3" ht="12" customHeight="1">
      <c r="A107" s="12" t="s">
        <v>339</v>
      </c>
      <c r="B107" s="108" t="s">
        <v>346</v>
      </c>
      <c r="C107" s="259"/>
    </row>
    <row r="108" spans="1:3" ht="12" customHeight="1">
      <c r="A108" s="11" t="s">
        <v>340</v>
      </c>
      <c r="B108" s="109" t="s">
        <v>347</v>
      </c>
      <c r="C108" s="259"/>
    </row>
    <row r="109" spans="1:3" ht="12" customHeight="1">
      <c r="A109" s="12" t="s">
        <v>427</v>
      </c>
      <c r="B109" s="109" t="s">
        <v>348</v>
      </c>
      <c r="C109" s="259"/>
    </row>
    <row r="110" spans="1:3" ht="12" customHeight="1">
      <c r="A110" s="14" t="s">
        <v>428</v>
      </c>
      <c r="B110" s="109" t="s">
        <v>349</v>
      </c>
      <c r="C110" s="259"/>
    </row>
    <row r="111" spans="1:3" ht="12" customHeight="1">
      <c r="A111" s="12" t="s">
        <v>432</v>
      </c>
      <c r="B111" s="9" t="s">
        <v>48</v>
      </c>
      <c r="C111" s="257"/>
    </row>
    <row r="112" spans="1:3" ht="12" customHeight="1">
      <c r="A112" s="12" t="s">
        <v>433</v>
      </c>
      <c r="B112" s="6" t="s">
        <v>435</v>
      </c>
      <c r="C112" s="257"/>
    </row>
    <row r="113" spans="1:3" ht="12" customHeight="1" thickBot="1">
      <c r="A113" s="16" t="s">
        <v>434</v>
      </c>
      <c r="B113" s="436" t="s">
        <v>436</v>
      </c>
      <c r="C113" s="263"/>
    </row>
    <row r="114" spans="1:3" ht="12" customHeight="1" thickBot="1">
      <c r="A114" s="433" t="s">
        <v>18</v>
      </c>
      <c r="B114" s="434" t="s">
        <v>350</v>
      </c>
      <c r="C114" s="435">
        <f>+C115+C117+C119</f>
        <v>0</v>
      </c>
    </row>
    <row r="115" spans="1:3" ht="12" customHeight="1">
      <c r="A115" s="13" t="s">
        <v>92</v>
      </c>
      <c r="B115" s="6" t="s">
        <v>214</v>
      </c>
      <c r="C115" s="258"/>
    </row>
    <row r="116" spans="1:3" ht="12" customHeight="1">
      <c r="A116" s="13" t="s">
        <v>93</v>
      </c>
      <c r="B116" s="10" t="s">
        <v>354</v>
      </c>
      <c r="C116" s="258"/>
    </row>
    <row r="117" spans="1:3" ht="12" customHeight="1">
      <c r="A117" s="13" t="s">
        <v>94</v>
      </c>
      <c r="B117" s="10" t="s">
        <v>169</v>
      </c>
      <c r="C117" s="257"/>
    </row>
    <row r="118" spans="1:3" ht="12" customHeight="1">
      <c r="A118" s="13" t="s">
        <v>95</v>
      </c>
      <c r="B118" s="10" t="s">
        <v>355</v>
      </c>
      <c r="C118" s="240"/>
    </row>
    <row r="119" spans="1:3" ht="12" customHeight="1">
      <c r="A119" s="13" t="s">
        <v>96</v>
      </c>
      <c r="B119" s="252" t="s">
        <v>217</v>
      </c>
      <c r="C119" s="240"/>
    </row>
    <row r="120" spans="1:3" ht="12" customHeight="1">
      <c r="A120" s="13" t="s">
        <v>102</v>
      </c>
      <c r="B120" s="251" t="s">
        <v>417</v>
      </c>
      <c r="C120" s="240"/>
    </row>
    <row r="121" spans="1:3" ht="12" customHeight="1">
      <c r="A121" s="13" t="s">
        <v>104</v>
      </c>
      <c r="B121" s="363" t="s">
        <v>360</v>
      </c>
      <c r="C121" s="240"/>
    </row>
    <row r="122" spans="1:3">
      <c r="A122" s="13" t="s">
        <v>170</v>
      </c>
      <c r="B122" s="108" t="s">
        <v>343</v>
      </c>
      <c r="C122" s="240"/>
    </row>
    <row r="123" spans="1:3" ht="12" customHeight="1">
      <c r="A123" s="13" t="s">
        <v>171</v>
      </c>
      <c r="B123" s="108" t="s">
        <v>359</v>
      </c>
      <c r="C123" s="240"/>
    </row>
    <row r="124" spans="1:3" ht="12" customHeight="1">
      <c r="A124" s="13" t="s">
        <v>172</v>
      </c>
      <c r="B124" s="108" t="s">
        <v>358</v>
      </c>
      <c r="C124" s="240"/>
    </row>
    <row r="125" spans="1:3" ht="12" customHeight="1">
      <c r="A125" s="13" t="s">
        <v>351</v>
      </c>
      <c r="B125" s="108" t="s">
        <v>346</v>
      </c>
      <c r="C125" s="240"/>
    </row>
    <row r="126" spans="1:3" ht="12" customHeight="1">
      <c r="A126" s="13" t="s">
        <v>352</v>
      </c>
      <c r="B126" s="108" t="s">
        <v>357</v>
      </c>
      <c r="C126" s="240"/>
    </row>
    <row r="127" spans="1:3" ht="16.5" thickBot="1">
      <c r="A127" s="11" t="s">
        <v>353</v>
      </c>
      <c r="B127" s="108" t="s">
        <v>356</v>
      </c>
      <c r="C127" s="241"/>
    </row>
    <row r="128" spans="1:3" ht="12" customHeight="1" thickBot="1">
      <c r="A128" s="18" t="s">
        <v>19</v>
      </c>
      <c r="B128" s="90" t="s">
        <v>437</v>
      </c>
      <c r="C128" s="255">
        <f>+C93+C114</f>
        <v>4000</v>
      </c>
    </row>
    <row r="129" spans="1:3" ht="12" customHeight="1" thickBot="1">
      <c r="A129" s="18" t="s">
        <v>20</v>
      </c>
      <c r="B129" s="90" t="s">
        <v>438</v>
      </c>
      <c r="C129" s="255">
        <f>+C130+C131+C132</f>
        <v>0</v>
      </c>
    </row>
    <row r="130" spans="1:3" ht="12" customHeight="1">
      <c r="A130" s="13" t="s">
        <v>255</v>
      </c>
      <c r="B130" s="10" t="s">
        <v>445</v>
      </c>
      <c r="C130" s="240"/>
    </row>
    <row r="131" spans="1:3" ht="12" customHeight="1">
      <c r="A131" s="13" t="s">
        <v>256</v>
      </c>
      <c r="B131" s="10" t="s">
        <v>446</v>
      </c>
      <c r="C131" s="240"/>
    </row>
    <row r="132" spans="1:3" ht="12" customHeight="1" thickBot="1">
      <c r="A132" s="11" t="s">
        <v>257</v>
      </c>
      <c r="B132" s="10" t="s">
        <v>447</v>
      </c>
      <c r="C132" s="240"/>
    </row>
    <row r="133" spans="1:3" ht="12" customHeight="1" thickBot="1">
      <c r="A133" s="18" t="s">
        <v>21</v>
      </c>
      <c r="B133" s="90" t="s">
        <v>439</v>
      </c>
      <c r="C133" s="255">
        <f>SUM(C134:C139)</f>
        <v>0</v>
      </c>
    </row>
    <row r="134" spans="1:3" ht="12" customHeight="1">
      <c r="A134" s="13" t="s">
        <v>79</v>
      </c>
      <c r="B134" s="7" t="s">
        <v>448</v>
      </c>
      <c r="C134" s="240"/>
    </row>
    <row r="135" spans="1:3" ht="12" customHeight="1">
      <c r="A135" s="13" t="s">
        <v>80</v>
      </c>
      <c r="B135" s="7" t="s">
        <v>440</v>
      </c>
      <c r="C135" s="240"/>
    </row>
    <row r="136" spans="1:3" ht="12" customHeight="1">
      <c r="A136" s="13" t="s">
        <v>81</v>
      </c>
      <c r="B136" s="7" t="s">
        <v>441</v>
      </c>
      <c r="C136" s="240"/>
    </row>
    <row r="137" spans="1:3" ht="12" customHeight="1">
      <c r="A137" s="13" t="s">
        <v>157</v>
      </c>
      <c r="B137" s="7" t="s">
        <v>442</v>
      </c>
      <c r="C137" s="240"/>
    </row>
    <row r="138" spans="1:3" ht="12" customHeight="1">
      <c r="A138" s="13" t="s">
        <v>158</v>
      </c>
      <c r="B138" s="7" t="s">
        <v>443</v>
      </c>
      <c r="C138" s="240"/>
    </row>
    <row r="139" spans="1:3" ht="12" customHeight="1" thickBot="1">
      <c r="A139" s="11" t="s">
        <v>159</v>
      </c>
      <c r="B139" s="7" t="s">
        <v>444</v>
      </c>
      <c r="C139" s="240"/>
    </row>
    <row r="140" spans="1:3" ht="12" customHeight="1" thickBot="1">
      <c r="A140" s="18" t="s">
        <v>22</v>
      </c>
      <c r="B140" s="90" t="s">
        <v>452</v>
      </c>
      <c r="C140" s="261">
        <f>+C141+C142+C143+C144</f>
        <v>0</v>
      </c>
    </row>
    <row r="141" spans="1:3" ht="12" customHeight="1">
      <c r="A141" s="13" t="s">
        <v>82</v>
      </c>
      <c r="B141" s="7" t="s">
        <v>361</v>
      </c>
      <c r="C141" s="240"/>
    </row>
    <row r="142" spans="1:3" ht="12" customHeight="1">
      <c r="A142" s="13" t="s">
        <v>83</v>
      </c>
      <c r="B142" s="7" t="s">
        <v>362</v>
      </c>
      <c r="C142" s="240"/>
    </row>
    <row r="143" spans="1:3" ht="12" customHeight="1">
      <c r="A143" s="13" t="s">
        <v>275</v>
      </c>
      <c r="B143" s="7" t="s">
        <v>453</v>
      </c>
      <c r="C143" s="240"/>
    </row>
    <row r="144" spans="1:3" ht="12" customHeight="1" thickBot="1">
      <c r="A144" s="11" t="s">
        <v>276</v>
      </c>
      <c r="B144" s="5" t="s">
        <v>381</v>
      </c>
      <c r="C144" s="240"/>
    </row>
    <row r="145" spans="1:9" ht="12" customHeight="1" thickBot="1">
      <c r="A145" s="18" t="s">
        <v>23</v>
      </c>
      <c r="B145" s="90" t="s">
        <v>454</v>
      </c>
      <c r="C145" s="264">
        <f>SUM(C146:C150)</f>
        <v>0</v>
      </c>
    </row>
    <row r="146" spans="1:9" ht="12" customHeight="1">
      <c r="A146" s="13" t="s">
        <v>84</v>
      </c>
      <c r="B146" s="7" t="s">
        <v>449</v>
      </c>
      <c r="C146" s="240"/>
    </row>
    <row r="147" spans="1:9" ht="12" customHeight="1">
      <c r="A147" s="13" t="s">
        <v>85</v>
      </c>
      <c r="B147" s="7" t="s">
        <v>456</v>
      </c>
      <c r="C147" s="240"/>
    </row>
    <row r="148" spans="1:9" ht="12" customHeight="1">
      <c r="A148" s="13" t="s">
        <v>287</v>
      </c>
      <c r="B148" s="7" t="s">
        <v>451</v>
      </c>
      <c r="C148" s="240"/>
    </row>
    <row r="149" spans="1:9" ht="12" customHeight="1">
      <c r="A149" s="13" t="s">
        <v>288</v>
      </c>
      <c r="B149" s="7" t="s">
        <v>457</v>
      </c>
      <c r="C149" s="240"/>
    </row>
    <row r="150" spans="1:9" ht="12" customHeight="1" thickBot="1">
      <c r="A150" s="13" t="s">
        <v>455</v>
      </c>
      <c r="B150" s="7" t="s">
        <v>458</v>
      </c>
      <c r="C150" s="240"/>
    </row>
    <row r="151" spans="1:9" ht="12" customHeight="1" thickBot="1">
      <c r="A151" s="18" t="s">
        <v>24</v>
      </c>
      <c r="B151" s="90" t="s">
        <v>459</v>
      </c>
      <c r="C151" s="437"/>
    </row>
    <row r="152" spans="1:9" ht="12" customHeight="1" thickBot="1">
      <c r="A152" s="18" t="s">
        <v>25</v>
      </c>
      <c r="B152" s="90" t="s">
        <v>460</v>
      </c>
      <c r="C152" s="437"/>
    </row>
    <row r="153" spans="1:9" ht="15" customHeight="1" thickBot="1">
      <c r="A153" s="18" t="s">
        <v>26</v>
      </c>
      <c r="B153" s="90" t="s">
        <v>462</v>
      </c>
      <c r="C153" s="377">
        <f>+C129+C133+C140+C145+C151+C152</f>
        <v>0</v>
      </c>
      <c r="F153" s="378"/>
      <c r="G153" s="379"/>
      <c r="H153" s="379"/>
      <c r="I153" s="379"/>
    </row>
    <row r="154" spans="1:9" s="366" customFormat="1" ht="12.95" customHeight="1" thickBot="1">
      <c r="A154" s="253" t="s">
        <v>27</v>
      </c>
      <c r="B154" s="341" t="s">
        <v>461</v>
      </c>
      <c r="C154" s="377">
        <f>+C128+C153</f>
        <v>4000</v>
      </c>
    </row>
    <row r="155" spans="1:9" ht="7.5" customHeight="1"/>
    <row r="156" spans="1:9">
      <c r="A156" s="560" t="s">
        <v>363</v>
      </c>
      <c r="B156" s="560"/>
      <c r="C156" s="560"/>
    </row>
    <row r="157" spans="1:9" ht="15" customHeight="1" thickBot="1">
      <c r="A157" s="557" t="s">
        <v>136</v>
      </c>
      <c r="B157" s="557"/>
      <c r="C157" s="265" t="s">
        <v>215</v>
      </c>
    </row>
    <row r="158" spans="1:9" ht="13.5" customHeight="1" thickBot="1">
      <c r="A158" s="18">
        <v>1</v>
      </c>
      <c r="B158" s="24" t="s">
        <v>463</v>
      </c>
      <c r="C158" s="255">
        <f>+C62-C128</f>
        <v>0</v>
      </c>
      <c r="D158" s="380"/>
    </row>
    <row r="159" spans="1:9" ht="27.75" customHeight="1" thickBot="1">
      <c r="A159" s="18" t="s">
        <v>18</v>
      </c>
      <c r="B159" s="24" t="s">
        <v>469</v>
      </c>
      <c r="C159" s="255">
        <f>+C86-C153</f>
        <v>0</v>
      </c>
    </row>
  </sheetData>
  <mergeCells count="6">
    <mergeCell ref="A156:C156"/>
    <mergeCell ref="A157:B157"/>
    <mergeCell ref="A1:C1"/>
    <mergeCell ref="A2:B2"/>
    <mergeCell ref="A89:C89"/>
    <mergeCell ref="A90:B90"/>
  </mergeCells>
  <phoneticPr fontId="3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BUJ KÖZSÉG Önkormányzat
2017. ÉVI KÖLTSÉGVETÉS
ÁLLAMIGAZGATÁSI FELADATAINAK MÉRLEGE
&amp;R&amp;"Times New Roman CE,Félkövér dőlt"&amp;11 1.4. melléklet az 1/2017. (II.16.)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F33"/>
  <sheetViews>
    <sheetView view="pageLayout" zoomScaleNormal="115" zoomScaleSheetLayoutView="100" workbookViewId="0">
      <selection activeCell="F1" sqref="F1:F32"/>
    </sheetView>
  </sheetViews>
  <sheetFormatPr defaultRowHeight="12.75"/>
  <cols>
    <col min="1" max="1" width="6.83203125" style="47" customWidth="1"/>
    <col min="2" max="2" width="55.1640625" style="159" customWidth="1"/>
    <col min="3" max="3" width="16.33203125" style="47" customWidth="1"/>
    <col min="4" max="4" width="55.1640625" style="47" customWidth="1"/>
    <col min="5" max="5" width="16.33203125" style="47" customWidth="1"/>
    <col min="6" max="6" width="4.83203125" style="47" customWidth="1"/>
    <col min="7" max="16384" width="9.33203125" style="47"/>
  </cols>
  <sheetData>
    <row r="1" spans="1:6" ht="39.75" customHeight="1">
      <c r="B1" s="277" t="s">
        <v>140</v>
      </c>
      <c r="C1" s="278"/>
      <c r="D1" s="278"/>
      <c r="E1" s="278"/>
      <c r="F1" s="563" t="s">
        <v>616</v>
      </c>
    </row>
    <row r="2" spans="1:6" ht="14.25" thickBot="1">
      <c r="E2" s="279" t="s">
        <v>60</v>
      </c>
      <c r="F2" s="563"/>
    </row>
    <row r="3" spans="1:6" ht="18" customHeight="1" thickBot="1">
      <c r="A3" s="561" t="s">
        <v>69</v>
      </c>
      <c r="B3" s="280" t="s">
        <v>55</v>
      </c>
      <c r="C3" s="281"/>
      <c r="D3" s="280" t="s">
        <v>56</v>
      </c>
      <c r="E3" s="282"/>
      <c r="F3" s="563"/>
    </row>
    <row r="4" spans="1:6" s="283" customFormat="1" ht="35.25" customHeight="1" thickBot="1">
      <c r="A4" s="562"/>
      <c r="B4" s="160" t="s">
        <v>61</v>
      </c>
      <c r="C4" s="161" t="str">
        <f>+'1.1.sz.mell.'!C3</f>
        <v>2017. évi előirányzat</v>
      </c>
      <c r="D4" s="160" t="s">
        <v>61</v>
      </c>
      <c r="E4" s="44" t="str">
        <f>+C4</f>
        <v>2017. évi előirányzat</v>
      </c>
      <c r="F4" s="563"/>
    </row>
    <row r="5" spans="1:6" s="288" customFormat="1" ht="12" customHeight="1" thickBot="1">
      <c r="A5" s="284"/>
      <c r="B5" s="285" t="s">
        <v>482</v>
      </c>
      <c r="C5" s="286" t="s">
        <v>483</v>
      </c>
      <c r="D5" s="285" t="s">
        <v>484</v>
      </c>
      <c r="E5" s="287" t="s">
        <v>486</v>
      </c>
      <c r="F5" s="563"/>
    </row>
    <row r="6" spans="1:6" ht="12.95" customHeight="1">
      <c r="A6" s="289" t="s">
        <v>17</v>
      </c>
      <c r="B6" s="290" t="s">
        <v>364</v>
      </c>
      <c r="C6" s="266">
        <v>203575</v>
      </c>
      <c r="D6" s="290" t="s">
        <v>62</v>
      </c>
      <c r="E6" s="272">
        <v>231881</v>
      </c>
      <c r="F6" s="563"/>
    </row>
    <row r="7" spans="1:6" ht="12.95" customHeight="1">
      <c r="A7" s="291" t="s">
        <v>18</v>
      </c>
      <c r="B7" s="292" t="s">
        <v>365</v>
      </c>
      <c r="C7" s="267">
        <v>260036</v>
      </c>
      <c r="D7" s="292" t="s">
        <v>165</v>
      </c>
      <c r="E7" s="273">
        <v>38124</v>
      </c>
      <c r="F7" s="563"/>
    </row>
    <row r="8" spans="1:6" ht="12.95" customHeight="1">
      <c r="A8" s="291" t="s">
        <v>19</v>
      </c>
      <c r="B8" s="292" t="s">
        <v>386</v>
      </c>
      <c r="C8" s="267"/>
      <c r="D8" s="292" t="s">
        <v>220</v>
      </c>
      <c r="E8" s="273">
        <v>208892</v>
      </c>
      <c r="F8" s="563"/>
    </row>
    <row r="9" spans="1:6" ht="12.95" customHeight="1">
      <c r="A9" s="291" t="s">
        <v>20</v>
      </c>
      <c r="B9" s="292" t="s">
        <v>156</v>
      </c>
      <c r="C9" s="267">
        <v>17350</v>
      </c>
      <c r="D9" s="292" t="s">
        <v>166</v>
      </c>
      <c r="E9" s="273">
        <v>9000</v>
      </c>
      <c r="F9" s="563"/>
    </row>
    <row r="10" spans="1:6" ht="12.95" customHeight="1">
      <c r="A10" s="291" t="s">
        <v>21</v>
      </c>
      <c r="B10" s="293" t="s">
        <v>410</v>
      </c>
      <c r="C10" s="267">
        <v>42293</v>
      </c>
      <c r="D10" s="292" t="s">
        <v>167</v>
      </c>
      <c r="E10" s="273">
        <v>31135</v>
      </c>
      <c r="F10" s="563"/>
    </row>
    <row r="11" spans="1:6" ht="12.95" customHeight="1">
      <c r="A11" s="291" t="s">
        <v>22</v>
      </c>
      <c r="B11" s="292" t="s">
        <v>366</v>
      </c>
      <c r="C11" s="268">
        <v>1050</v>
      </c>
      <c r="D11" s="292" t="s">
        <v>48</v>
      </c>
      <c r="E11" s="273">
        <v>4000</v>
      </c>
      <c r="F11" s="563"/>
    </row>
    <row r="12" spans="1:6" ht="12.95" customHeight="1">
      <c r="A12" s="291" t="s">
        <v>23</v>
      </c>
      <c r="B12" s="292" t="s">
        <v>470</v>
      </c>
      <c r="C12" s="267"/>
      <c r="D12" s="38"/>
      <c r="E12" s="273"/>
      <c r="F12" s="563"/>
    </row>
    <row r="13" spans="1:6" ht="12.95" customHeight="1">
      <c r="A13" s="291" t="s">
        <v>24</v>
      </c>
      <c r="B13" s="38"/>
      <c r="C13" s="267"/>
      <c r="D13" s="38"/>
      <c r="E13" s="273"/>
      <c r="F13" s="563"/>
    </row>
    <row r="14" spans="1:6" ht="12.95" customHeight="1">
      <c r="A14" s="291" t="s">
        <v>25</v>
      </c>
      <c r="B14" s="381"/>
      <c r="C14" s="268"/>
      <c r="D14" s="38"/>
      <c r="E14" s="273"/>
      <c r="F14" s="563"/>
    </row>
    <row r="15" spans="1:6" ht="12.95" customHeight="1">
      <c r="A15" s="291" t="s">
        <v>26</v>
      </c>
      <c r="B15" s="38"/>
      <c r="C15" s="267"/>
      <c r="D15" s="38"/>
      <c r="E15" s="273"/>
      <c r="F15" s="563"/>
    </row>
    <row r="16" spans="1:6" ht="12.95" customHeight="1">
      <c r="A16" s="291" t="s">
        <v>27</v>
      </c>
      <c r="B16" s="38"/>
      <c r="C16" s="267"/>
      <c r="D16" s="38"/>
      <c r="E16" s="273"/>
      <c r="F16" s="563"/>
    </row>
    <row r="17" spans="1:6" ht="12.95" customHeight="1" thickBot="1">
      <c r="A17" s="291" t="s">
        <v>28</v>
      </c>
      <c r="B17" s="48"/>
      <c r="C17" s="269"/>
      <c r="D17" s="38"/>
      <c r="E17" s="274"/>
      <c r="F17" s="563"/>
    </row>
    <row r="18" spans="1:6" ht="15.95" customHeight="1" thickBot="1">
      <c r="A18" s="294" t="s">
        <v>29</v>
      </c>
      <c r="B18" s="91" t="s">
        <v>471</v>
      </c>
      <c r="C18" s="270">
        <f>SUM(C6:C17)</f>
        <v>524304</v>
      </c>
      <c r="D18" s="91" t="s">
        <v>372</v>
      </c>
      <c r="E18" s="275">
        <f>SUM(E6:E17)</f>
        <v>523032</v>
      </c>
      <c r="F18" s="563"/>
    </row>
    <row r="19" spans="1:6" ht="12.95" customHeight="1">
      <c r="A19" s="295" t="s">
        <v>30</v>
      </c>
      <c r="B19" s="296" t="s">
        <v>369</v>
      </c>
      <c r="C19" s="439">
        <f>+C20+C21+C22+C23</f>
        <v>6311</v>
      </c>
      <c r="D19" s="297" t="s">
        <v>173</v>
      </c>
      <c r="E19" s="276"/>
      <c r="F19" s="563"/>
    </row>
    <row r="20" spans="1:6" ht="12.95" customHeight="1">
      <c r="A20" s="298" t="s">
        <v>31</v>
      </c>
      <c r="B20" s="297" t="s">
        <v>212</v>
      </c>
      <c r="C20" s="65">
        <v>6311</v>
      </c>
      <c r="D20" s="297" t="s">
        <v>371</v>
      </c>
      <c r="E20" s="66"/>
      <c r="F20" s="563"/>
    </row>
    <row r="21" spans="1:6" ht="12.95" customHeight="1">
      <c r="A21" s="298" t="s">
        <v>32</v>
      </c>
      <c r="B21" s="297" t="s">
        <v>213</v>
      </c>
      <c r="C21" s="65"/>
      <c r="D21" s="297" t="s">
        <v>138</v>
      </c>
      <c r="E21" s="66"/>
      <c r="F21" s="563"/>
    </row>
    <row r="22" spans="1:6" ht="12.95" customHeight="1">
      <c r="A22" s="298" t="s">
        <v>33</v>
      </c>
      <c r="B22" s="297" t="s">
        <v>218</v>
      </c>
      <c r="C22" s="65"/>
      <c r="D22" s="297" t="s">
        <v>139</v>
      </c>
      <c r="E22" s="66"/>
      <c r="F22" s="563"/>
    </row>
    <row r="23" spans="1:6" ht="12.95" customHeight="1">
      <c r="A23" s="298" t="s">
        <v>34</v>
      </c>
      <c r="B23" s="297" t="s">
        <v>219</v>
      </c>
      <c r="C23" s="65"/>
      <c r="D23" s="296" t="s">
        <v>221</v>
      </c>
      <c r="E23" s="66"/>
      <c r="F23" s="563"/>
    </row>
    <row r="24" spans="1:6" ht="12.95" customHeight="1">
      <c r="A24" s="298" t="s">
        <v>35</v>
      </c>
      <c r="B24" s="297" t="s">
        <v>370</v>
      </c>
      <c r="C24" s="299">
        <f>+C25+C26</f>
        <v>0</v>
      </c>
      <c r="D24" s="297" t="s">
        <v>174</v>
      </c>
      <c r="E24" s="66"/>
      <c r="F24" s="563"/>
    </row>
    <row r="25" spans="1:6" ht="12.95" customHeight="1">
      <c r="A25" s="295" t="s">
        <v>36</v>
      </c>
      <c r="B25" s="296" t="s">
        <v>367</v>
      </c>
      <c r="C25" s="271"/>
      <c r="D25" s="290" t="s">
        <v>453</v>
      </c>
      <c r="E25" s="276"/>
      <c r="F25" s="563"/>
    </row>
    <row r="26" spans="1:6" ht="12.95" customHeight="1">
      <c r="A26" s="298" t="s">
        <v>37</v>
      </c>
      <c r="B26" s="297" t="s">
        <v>368</v>
      </c>
      <c r="C26" s="65"/>
      <c r="D26" s="292" t="s">
        <v>362</v>
      </c>
      <c r="E26" s="66">
        <v>7583</v>
      </c>
      <c r="F26" s="563"/>
    </row>
    <row r="27" spans="1:6" ht="12.95" customHeight="1">
      <c r="A27" s="291" t="s">
        <v>38</v>
      </c>
      <c r="B27" s="297" t="s">
        <v>464</v>
      </c>
      <c r="C27" s="65"/>
      <c r="D27" s="292" t="s">
        <v>381</v>
      </c>
      <c r="E27" s="66"/>
      <c r="F27" s="563"/>
    </row>
    <row r="28" spans="1:6" ht="12.95" customHeight="1" thickBot="1">
      <c r="A28" s="353" t="s">
        <v>39</v>
      </c>
      <c r="B28" s="296" t="s">
        <v>325</v>
      </c>
      <c r="C28" s="271"/>
      <c r="D28" s="383"/>
      <c r="E28" s="276"/>
      <c r="F28" s="563"/>
    </row>
    <row r="29" spans="1:6" ht="15.95" customHeight="1" thickBot="1">
      <c r="A29" s="294" t="s">
        <v>40</v>
      </c>
      <c r="B29" s="91" t="s">
        <v>472</v>
      </c>
      <c r="C29" s="270">
        <f>+C19+C24+C27+C28</f>
        <v>6311</v>
      </c>
      <c r="D29" s="91" t="s">
        <v>474</v>
      </c>
      <c r="E29" s="275">
        <f>SUM(E19:E28)</f>
        <v>7583</v>
      </c>
      <c r="F29" s="563"/>
    </row>
    <row r="30" spans="1:6" ht="13.5" thickBot="1">
      <c r="A30" s="294" t="s">
        <v>41</v>
      </c>
      <c r="B30" s="300" t="s">
        <v>473</v>
      </c>
      <c r="C30" s="301">
        <f>+C18+C29</f>
        <v>530615</v>
      </c>
      <c r="D30" s="300" t="s">
        <v>475</v>
      </c>
      <c r="E30" s="301">
        <f>+E18+E29</f>
        <v>530615</v>
      </c>
      <c r="F30" s="563"/>
    </row>
    <row r="31" spans="1:6" ht="13.5" thickBot="1">
      <c r="A31" s="294" t="s">
        <v>42</v>
      </c>
      <c r="B31" s="300" t="s">
        <v>151</v>
      </c>
      <c r="C31" s="301" t="str">
        <f>IF(C18-E18&lt;0,E18-C18,"-")</f>
        <v>-</v>
      </c>
      <c r="D31" s="300" t="s">
        <v>152</v>
      </c>
      <c r="E31" s="301">
        <f>IF(C18-E18&gt;0,C18-E18,"-")</f>
        <v>1272</v>
      </c>
      <c r="F31" s="563"/>
    </row>
    <row r="32" spans="1:6" ht="13.5" thickBot="1">
      <c r="A32" s="294" t="s">
        <v>43</v>
      </c>
      <c r="B32" s="300" t="s">
        <v>222</v>
      </c>
      <c r="C32" s="301" t="str">
        <f>IF(C18+C29-E30&lt;0,E30-(C18+C29),"-")</f>
        <v>-</v>
      </c>
      <c r="D32" s="300" t="s">
        <v>223</v>
      </c>
      <c r="E32" s="301" t="str">
        <f>IF(C18+C29-E30&gt;0,C18+C29-E30,"-")</f>
        <v>-</v>
      </c>
      <c r="F32" s="563"/>
    </row>
    <row r="33" spans="2:4" ht="18.75">
      <c r="B33" s="564"/>
      <c r="C33" s="564"/>
      <c r="D33" s="564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F33"/>
  <sheetViews>
    <sheetView zoomScaleNormal="100" zoomScaleSheetLayoutView="115" workbookViewId="0">
      <selection activeCell="F1" sqref="F1:F33"/>
    </sheetView>
  </sheetViews>
  <sheetFormatPr defaultRowHeight="12.75"/>
  <cols>
    <col min="1" max="1" width="6.83203125" style="47" customWidth="1"/>
    <col min="2" max="2" width="55.1640625" style="159" customWidth="1"/>
    <col min="3" max="3" width="16.33203125" style="47" customWidth="1"/>
    <col min="4" max="4" width="55.1640625" style="47" customWidth="1"/>
    <col min="5" max="5" width="16.33203125" style="47" customWidth="1"/>
    <col min="6" max="6" width="4.83203125" style="47" customWidth="1"/>
    <col min="7" max="16384" width="9.33203125" style="47"/>
  </cols>
  <sheetData>
    <row r="1" spans="1:6" ht="31.5">
      <c r="B1" s="277" t="s">
        <v>141</v>
      </c>
      <c r="C1" s="278"/>
      <c r="D1" s="278"/>
      <c r="E1" s="278"/>
      <c r="F1" s="563" t="s">
        <v>617</v>
      </c>
    </row>
    <row r="2" spans="1:6" ht="14.25" thickBot="1">
      <c r="E2" s="279" t="s">
        <v>60</v>
      </c>
      <c r="F2" s="563"/>
    </row>
    <row r="3" spans="1:6" ht="13.5" thickBot="1">
      <c r="A3" s="565" t="s">
        <v>69</v>
      </c>
      <c r="B3" s="280" t="s">
        <v>55</v>
      </c>
      <c r="C3" s="281"/>
      <c r="D3" s="280" t="s">
        <v>56</v>
      </c>
      <c r="E3" s="282"/>
      <c r="F3" s="563"/>
    </row>
    <row r="4" spans="1:6" s="283" customFormat="1" ht="24.75" thickBot="1">
      <c r="A4" s="566"/>
      <c r="B4" s="160" t="s">
        <v>61</v>
      </c>
      <c r="C4" s="161" t="str">
        <f>+'2.1.sz.mell  '!C4</f>
        <v>2017. évi előirányzat</v>
      </c>
      <c r="D4" s="160" t="s">
        <v>61</v>
      </c>
      <c r="E4" s="161" t="str">
        <f>+'2.1.sz.mell  '!C4</f>
        <v>2017. évi előirányzat</v>
      </c>
      <c r="F4" s="563"/>
    </row>
    <row r="5" spans="1:6" s="283" customFormat="1" ht="13.5" thickBot="1">
      <c r="A5" s="284"/>
      <c r="B5" s="285" t="s">
        <v>482</v>
      </c>
      <c r="C5" s="286" t="s">
        <v>483</v>
      </c>
      <c r="D5" s="285" t="s">
        <v>484</v>
      </c>
      <c r="E5" s="287" t="s">
        <v>486</v>
      </c>
      <c r="F5" s="563"/>
    </row>
    <row r="6" spans="1:6" ht="12.95" customHeight="1">
      <c r="A6" s="289" t="s">
        <v>17</v>
      </c>
      <c r="B6" s="290" t="s">
        <v>373</v>
      </c>
      <c r="C6" s="266">
        <v>562149</v>
      </c>
      <c r="D6" s="290" t="s">
        <v>214</v>
      </c>
      <c r="E6" s="272">
        <v>542057</v>
      </c>
      <c r="F6" s="563"/>
    </row>
    <row r="7" spans="1:6">
      <c r="A7" s="291" t="s">
        <v>18</v>
      </c>
      <c r="B7" s="292" t="s">
        <v>374</v>
      </c>
      <c r="C7" s="267">
        <v>562149</v>
      </c>
      <c r="D7" s="292" t="s">
        <v>379</v>
      </c>
      <c r="E7" s="273">
        <v>511029</v>
      </c>
      <c r="F7" s="563"/>
    </row>
    <row r="8" spans="1:6" ht="12.95" customHeight="1">
      <c r="A8" s="291" t="s">
        <v>19</v>
      </c>
      <c r="B8" s="292" t="s">
        <v>10</v>
      </c>
      <c r="C8" s="267"/>
      <c r="D8" s="292" t="s">
        <v>169</v>
      </c>
      <c r="E8" s="273">
        <v>25729</v>
      </c>
      <c r="F8" s="563"/>
    </row>
    <row r="9" spans="1:6" ht="12.95" customHeight="1">
      <c r="A9" s="291" t="s">
        <v>20</v>
      </c>
      <c r="B9" s="292" t="s">
        <v>375</v>
      </c>
      <c r="C9" s="267"/>
      <c r="D9" s="292" t="s">
        <v>380</v>
      </c>
      <c r="E9" s="273">
        <v>25729</v>
      </c>
      <c r="F9" s="563"/>
    </row>
    <row r="10" spans="1:6" ht="12.75" customHeight="1">
      <c r="A10" s="291" t="s">
        <v>21</v>
      </c>
      <c r="B10" s="292" t="s">
        <v>376</v>
      </c>
      <c r="C10" s="267"/>
      <c r="D10" s="292" t="s">
        <v>217</v>
      </c>
      <c r="E10" s="273"/>
      <c r="F10" s="563"/>
    </row>
    <row r="11" spans="1:6" ht="12.95" customHeight="1">
      <c r="A11" s="291" t="s">
        <v>22</v>
      </c>
      <c r="B11" s="292" t="s">
        <v>377</v>
      </c>
      <c r="C11" s="268"/>
      <c r="D11" s="384"/>
      <c r="E11" s="273"/>
      <c r="F11" s="563"/>
    </row>
    <row r="12" spans="1:6" ht="12.95" customHeight="1">
      <c r="A12" s="291" t="s">
        <v>23</v>
      </c>
      <c r="B12" s="38"/>
      <c r="C12" s="267"/>
      <c r="D12" s="384"/>
      <c r="E12" s="273"/>
      <c r="F12" s="563"/>
    </row>
    <row r="13" spans="1:6" ht="12.95" customHeight="1">
      <c r="A13" s="291" t="s">
        <v>24</v>
      </c>
      <c r="B13" s="38"/>
      <c r="C13" s="267"/>
      <c r="D13" s="385"/>
      <c r="E13" s="273"/>
      <c r="F13" s="563"/>
    </row>
    <row r="14" spans="1:6" ht="12.95" customHeight="1">
      <c r="A14" s="291" t="s">
        <v>25</v>
      </c>
      <c r="B14" s="382"/>
      <c r="C14" s="268"/>
      <c r="D14" s="384"/>
      <c r="E14" s="273"/>
      <c r="F14" s="563"/>
    </row>
    <row r="15" spans="1:6">
      <c r="A15" s="291" t="s">
        <v>26</v>
      </c>
      <c r="B15" s="38"/>
      <c r="C15" s="268"/>
      <c r="D15" s="384"/>
      <c r="E15" s="273"/>
      <c r="F15" s="563"/>
    </row>
    <row r="16" spans="1:6" ht="12.95" customHeight="1" thickBot="1">
      <c r="A16" s="353" t="s">
        <v>27</v>
      </c>
      <c r="B16" s="383"/>
      <c r="C16" s="355"/>
      <c r="D16" s="354" t="s">
        <v>48</v>
      </c>
      <c r="E16" s="322">
        <v>25391</v>
      </c>
      <c r="F16" s="563"/>
    </row>
    <row r="17" spans="1:6" ht="15.95" customHeight="1" thickBot="1">
      <c r="A17" s="294" t="s">
        <v>28</v>
      </c>
      <c r="B17" s="91" t="s">
        <v>387</v>
      </c>
      <c r="C17" s="270">
        <f>+C6+C8+C9+C11+C12+C13+C14+C15+C16</f>
        <v>562149</v>
      </c>
      <c r="D17" s="91" t="s">
        <v>388</v>
      </c>
      <c r="E17" s="275">
        <f>+E6+E8+E10+E11+E12+E13+E14+E15+E16</f>
        <v>593177</v>
      </c>
      <c r="F17" s="563"/>
    </row>
    <row r="18" spans="1:6" ht="12.95" customHeight="1">
      <c r="A18" s="289" t="s">
        <v>29</v>
      </c>
      <c r="B18" s="304" t="s">
        <v>235</v>
      </c>
      <c r="C18" s="311">
        <f>+C19+C20+C21+C22+C23</f>
        <v>34008</v>
      </c>
      <c r="D18" s="297" t="s">
        <v>173</v>
      </c>
      <c r="E18" s="63"/>
      <c r="F18" s="563"/>
    </row>
    <row r="19" spans="1:6" ht="12.95" customHeight="1">
      <c r="A19" s="291" t="s">
        <v>30</v>
      </c>
      <c r="B19" s="305" t="s">
        <v>224</v>
      </c>
      <c r="C19" s="65">
        <v>34008</v>
      </c>
      <c r="D19" s="297" t="s">
        <v>176</v>
      </c>
      <c r="E19" s="66">
        <v>2089</v>
      </c>
      <c r="F19" s="563"/>
    </row>
    <row r="20" spans="1:6" ht="12.95" customHeight="1">
      <c r="A20" s="289" t="s">
        <v>31</v>
      </c>
      <c r="B20" s="305" t="s">
        <v>225</v>
      </c>
      <c r="C20" s="65"/>
      <c r="D20" s="297" t="s">
        <v>138</v>
      </c>
      <c r="E20" s="66"/>
      <c r="F20" s="563"/>
    </row>
    <row r="21" spans="1:6" ht="12.95" customHeight="1">
      <c r="A21" s="291" t="s">
        <v>32</v>
      </c>
      <c r="B21" s="305" t="s">
        <v>226</v>
      </c>
      <c r="C21" s="65"/>
      <c r="D21" s="297" t="s">
        <v>139</v>
      </c>
      <c r="E21" s="66"/>
      <c r="F21" s="563"/>
    </row>
    <row r="22" spans="1:6" ht="12.95" customHeight="1">
      <c r="A22" s="289" t="s">
        <v>33</v>
      </c>
      <c r="B22" s="305" t="s">
        <v>227</v>
      </c>
      <c r="C22" s="65"/>
      <c r="D22" s="296" t="s">
        <v>221</v>
      </c>
      <c r="E22" s="66"/>
      <c r="F22" s="563"/>
    </row>
    <row r="23" spans="1:6" ht="12.95" customHeight="1">
      <c r="A23" s="291" t="s">
        <v>34</v>
      </c>
      <c r="B23" s="306" t="s">
        <v>228</v>
      </c>
      <c r="C23" s="65"/>
      <c r="D23" s="297" t="s">
        <v>177</v>
      </c>
      <c r="E23" s="66"/>
      <c r="F23" s="563"/>
    </row>
    <row r="24" spans="1:6" ht="12.95" customHeight="1">
      <c r="A24" s="289" t="s">
        <v>35</v>
      </c>
      <c r="B24" s="307" t="s">
        <v>229</v>
      </c>
      <c r="C24" s="299">
        <f>+C25+C26+C27+C28+C29</f>
        <v>0</v>
      </c>
      <c r="D24" s="308" t="s">
        <v>175</v>
      </c>
      <c r="E24" s="66"/>
      <c r="F24" s="563"/>
    </row>
    <row r="25" spans="1:6" ht="12.95" customHeight="1">
      <c r="A25" s="291" t="s">
        <v>36</v>
      </c>
      <c r="B25" s="306" t="s">
        <v>230</v>
      </c>
      <c r="C25" s="65"/>
      <c r="D25" s="308" t="s">
        <v>381</v>
      </c>
      <c r="E25" s="66">
        <v>891</v>
      </c>
      <c r="F25" s="563"/>
    </row>
    <row r="26" spans="1:6" ht="12.95" customHeight="1">
      <c r="A26" s="289" t="s">
        <v>37</v>
      </c>
      <c r="B26" s="306" t="s">
        <v>231</v>
      </c>
      <c r="C26" s="65"/>
      <c r="D26" s="303"/>
      <c r="E26" s="66"/>
      <c r="F26" s="563"/>
    </row>
    <row r="27" spans="1:6" ht="12.95" customHeight="1">
      <c r="A27" s="291" t="s">
        <v>38</v>
      </c>
      <c r="B27" s="305" t="s">
        <v>232</v>
      </c>
      <c r="C27" s="65"/>
      <c r="D27" s="88"/>
      <c r="E27" s="66"/>
      <c r="F27" s="563"/>
    </row>
    <row r="28" spans="1:6" ht="12.95" customHeight="1">
      <c r="A28" s="289" t="s">
        <v>39</v>
      </c>
      <c r="B28" s="309" t="s">
        <v>233</v>
      </c>
      <c r="C28" s="65"/>
      <c r="D28" s="38"/>
      <c r="E28" s="66"/>
      <c r="F28" s="563"/>
    </row>
    <row r="29" spans="1:6" ht="12.95" customHeight="1" thickBot="1">
      <c r="A29" s="291" t="s">
        <v>40</v>
      </c>
      <c r="B29" s="310" t="s">
        <v>234</v>
      </c>
      <c r="C29" s="65"/>
      <c r="D29" s="88"/>
      <c r="E29" s="66"/>
      <c r="F29" s="563"/>
    </row>
    <row r="30" spans="1:6" ht="21.75" customHeight="1" thickBot="1">
      <c r="A30" s="294" t="s">
        <v>41</v>
      </c>
      <c r="B30" s="91" t="s">
        <v>378</v>
      </c>
      <c r="C30" s="270">
        <f>+C18+C24</f>
        <v>34008</v>
      </c>
      <c r="D30" s="91" t="s">
        <v>382</v>
      </c>
      <c r="E30" s="275">
        <f>SUM(E18:E29)</f>
        <v>2980</v>
      </c>
      <c r="F30" s="563"/>
    </row>
    <row r="31" spans="1:6" ht="13.5" thickBot="1">
      <c r="A31" s="294" t="s">
        <v>42</v>
      </c>
      <c r="B31" s="300" t="s">
        <v>383</v>
      </c>
      <c r="C31" s="301">
        <f>+C17+C30</f>
        <v>596157</v>
      </c>
      <c r="D31" s="300" t="s">
        <v>384</v>
      </c>
      <c r="E31" s="301">
        <f>+E17+E30</f>
        <v>596157</v>
      </c>
      <c r="F31" s="563"/>
    </row>
    <row r="32" spans="1:6" ht="13.5" thickBot="1">
      <c r="A32" s="294" t="s">
        <v>43</v>
      </c>
      <c r="B32" s="300" t="s">
        <v>151</v>
      </c>
      <c r="C32" s="301">
        <f>IF(C17-E17&lt;0,E17-C17,"-")</f>
        <v>31028</v>
      </c>
      <c r="D32" s="300" t="s">
        <v>152</v>
      </c>
      <c r="E32" s="301" t="str">
        <f>IF(C17-E17&gt;0,C17-E17,"-")</f>
        <v>-</v>
      </c>
      <c r="F32" s="563"/>
    </row>
    <row r="33" spans="1:6" ht="13.5" thickBot="1">
      <c r="A33" s="294" t="s">
        <v>44</v>
      </c>
      <c r="B33" s="300" t="s">
        <v>222</v>
      </c>
      <c r="C33" s="301" t="str">
        <f>IF(C17+C30-E31&lt;0,E31-(C17+C30),"-")</f>
        <v>-</v>
      </c>
      <c r="D33" s="300" t="s">
        <v>223</v>
      </c>
      <c r="E33" s="301" t="str">
        <f>IF(C17+C30-E31&gt;0,C17+C30-E31,"-")</f>
        <v>-</v>
      </c>
      <c r="F33" s="563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92" t="s">
        <v>133</v>
      </c>
      <c r="E1" s="95" t="s">
        <v>137</v>
      </c>
    </row>
    <row r="3" spans="1:5">
      <c r="A3" s="101"/>
      <c r="B3" s="102"/>
      <c r="C3" s="101"/>
      <c r="D3" s="104"/>
      <c r="E3" s="102"/>
    </row>
    <row r="4" spans="1:5" ht="15.75">
      <c r="A4" s="73" t="str">
        <f>+ÖSSZEFÜGGÉSEK!A5</f>
        <v>2017. évi előirányzat BEVÉTELEK</v>
      </c>
      <c r="B4" s="103"/>
      <c r="C4" s="111"/>
      <c r="D4" s="104"/>
      <c r="E4" s="102"/>
    </row>
    <row r="5" spans="1:5">
      <c r="A5" s="101"/>
      <c r="B5" s="102"/>
      <c r="C5" s="101"/>
      <c r="D5" s="104"/>
      <c r="E5" s="102"/>
    </row>
    <row r="6" spans="1:5">
      <c r="A6" s="101" t="s">
        <v>523</v>
      </c>
      <c r="B6" s="102">
        <f>+'1.1.sz.mell.'!C62</f>
        <v>1086453</v>
      </c>
      <c r="C6" s="101" t="s">
        <v>476</v>
      </c>
      <c r="D6" s="104">
        <f>+'2.1.sz.mell  '!C18+'2.2.sz.mell  '!C17</f>
        <v>1086453</v>
      </c>
      <c r="E6" s="102">
        <f t="shared" ref="E6:E15" si="0">+B6-D6</f>
        <v>0</v>
      </c>
    </row>
    <row r="7" spans="1:5">
      <c r="A7" s="101" t="s">
        <v>524</v>
      </c>
      <c r="B7" s="102">
        <f>+'1.1.sz.mell.'!C86</f>
        <v>40319</v>
      </c>
      <c r="C7" s="101" t="s">
        <v>477</v>
      </c>
      <c r="D7" s="104">
        <f>+'2.1.sz.mell  '!C29+'2.2.sz.mell  '!C30</f>
        <v>40319</v>
      </c>
      <c r="E7" s="102">
        <f t="shared" si="0"/>
        <v>0</v>
      </c>
    </row>
    <row r="8" spans="1:5">
      <c r="A8" s="101" t="s">
        <v>525</v>
      </c>
      <c r="B8" s="102">
        <f>+'1.1.sz.mell.'!C87</f>
        <v>1126772</v>
      </c>
      <c r="C8" s="101" t="s">
        <v>478</v>
      </c>
      <c r="D8" s="104">
        <f>+'2.1.sz.mell  '!C30+'2.2.sz.mell  '!C31</f>
        <v>1126772</v>
      </c>
      <c r="E8" s="102">
        <f t="shared" si="0"/>
        <v>0</v>
      </c>
    </row>
    <row r="9" spans="1:5">
      <c r="A9" s="101"/>
      <c r="B9" s="102"/>
      <c r="C9" s="101"/>
      <c r="D9" s="104"/>
      <c r="E9" s="102"/>
    </row>
    <row r="10" spans="1:5">
      <c r="A10" s="101"/>
      <c r="B10" s="102"/>
      <c r="C10" s="101"/>
      <c r="D10" s="104"/>
      <c r="E10" s="102"/>
    </row>
    <row r="11" spans="1:5" ht="15.75">
      <c r="A11" s="73" t="str">
        <f>+ÖSSZEFÜGGÉSEK!A12</f>
        <v>2017. évi előirányzat KIADÁSOK</v>
      </c>
      <c r="B11" s="103"/>
      <c r="C11" s="111"/>
      <c r="D11" s="104"/>
      <c r="E11" s="102"/>
    </row>
    <row r="12" spans="1:5">
      <c r="A12" s="101"/>
      <c r="B12" s="102"/>
      <c r="C12" s="101"/>
      <c r="D12" s="104"/>
      <c r="E12" s="102"/>
    </row>
    <row r="13" spans="1:5">
      <c r="A13" s="101" t="s">
        <v>526</v>
      </c>
      <c r="B13" s="102">
        <f>+'1.1.sz.mell.'!C128</f>
        <v>1116209</v>
      </c>
      <c r="C13" s="101" t="s">
        <v>479</v>
      </c>
      <c r="D13" s="104">
        <f>+'2.1.sz.mell  '!E18+'2.2.sz.mell  '!E17</f>
        <v>1116209</v>
      </c>
      <c r="E13" s="102">
        <f t="shared" si="0"/>
        <v>0</v>
      </c>
    </row>
    <row r="14" spans="1:5">
      <c r="A14" s="101" t="s">
        <v>527</v>
      </c>
      <c r="B14" s="102">
        <f>+'1.1.sz.mell.'!C153</f>
        <v>10563</v>
      </c>
      <c r="C14" s="101" t="s">
        <v>480</v>
      </c>
      <c r="D14" s="104">
        <f>+'2.1.sz.mell  '!E29+'2.2.sz.mell  '!E30</f>
        <v>10563</v>
      </c>
      <c r="E14" s="102">
        <f t="shared" si="0"/>
        <v>0</v>
      </c>
    </row>
    <row r="15" spans="1:5">
      <c r="A15" s="101" t="s">
        <v>528</v>
      </c>
      <c r="B15" s="102">
        <f>+'1.1.sz.mell.'!C154</f>
        <v>1126772</v>
      </c>
      <c r="C15" s="101" t="s">
        <v>481</v>
      </c>
      <c r="D15" s="104">
        <f>+'2.1.sz.mell  '!E30+'2.2.sz.mell  '!E31</f>
        <v>1126772</v>
      </c>
      <c r="E15" s="102">
        <f t="shared" si="0"/>
        <v>0</v>
      </c>
    </row>
    <row r="16" spans="1:5">
      <c r="A16" s="93"/>
      <c r="B16" s="93"/>
      <c r="C16" s="101"/>
      <c r="D16" s="104"/>
      <c r="E16" s="94"/>
    </row>
    <row r="17" spans="1:5">
      <c r="A17" s="93"/>
      <c r="B17" s="93"/>
      <c r="C17" s="93"/>
      <c r="D17" s="93"/>
      <c r="E17" s="93"/>
    </row>
    <row r="18" spans="1:5">
      <c r="A18" s="93"/>
      <c r="B18" s="93"/>
      <c r="C18" s="93"/>
      <c r="D18" s="93"/>
      <c r="E18" s="93"/>
    </row>
    <row r="19" spans="1:5">
      <c r="A19" s="93"/>
      <c r="B19" s="93"/>
      <c r="C19" s="93"/>
      <c r="D19" s="93"/>
      <c r="E19" s="93"/>
    </row>
  </sheetData>
  <sheetProtection sheet="1"/>
  <phoneticPr fontId="30" type="noConversion"/>
  <conditionalFormatting sqref="E3:E15">
    <cfRule type="cellIs" dxfId="5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G11"/>
  <sheetViews>
    <sheetView view="pageLayout" zoomScaleNormal="120" workbookViewId="0">
      <selection activeCell="C3" sqref="C3:E3"/>
    </sheetView>
  </sheetViews>
  <sheetFormatPr defaultRowHeight="15"/>
  <cols>
    <col min="1" max="1" width="5.6640625" style="113" customWidth="1"/>
    <col min="2" max="2" width="44.33203125" style="113" bestFit="1" customWidth="1"/>
    <col min="3" max="6" width="14" style="113" customWidth="1"/>
    <col min="7" max="16384" width="9.33203125" style="113"/>
  </cols>
  <sheetData>
    <row r="1" spans="1:7" ht="33" customHeight="1">
      <c r="A1" s="567" t="s">
        <v>569</v>
      </c>
      <c r="B1" s="567"/>
      <c r="C1" s="567"/>
      <c r="D1" s="567"/>
      <c r="E1" s="567"/>
      <c r="F1" s="567"/>
    </row>
    <row r="2" spans="1:7" ht="15.95" customHeight="1" thickBot="1">
      <c r="A2" s="114"/>
      <c r="B2" s="114"/>
      <c r="C2" s="568"/>
      <c r="D2" s="568"/>
      <c r="E2" s="575" t="s">
        <v>53</v>
      </c>
      <c r="F2" s="575"/>
      <c r="G2" s="120"/>
    </row>
    <row r="3" spans="1:7" ht="63" customHeight="1">
      <c r="A3" s="571" t="s">
        <v>15</v>
      </c>
      <c r="B3" s="573" t="s">
        <v>179</v>
      </c>
      <c r="C3" s="573" t="s">
        <v>239</v>
      </c>
      <c r="D3" s="573"/>
      <c r="E3" s="573"/>
      <c r="F3" s="569" t="s">
        <v>491</v>
      </c>
    </row>
    <row r="4" spans="1:7" ht="15.75" thickBot="1">
      <c r="A4" s="572"/>
      <c r="B4" s="574"/>
      <c r="C4" s="431">
        <f>+LEFT(ÖSSZEFÜGGÉSEK!A5,4)+1</f>
        <v>2018</v>
      </c>
      <c r="D4" s="431">
        <f>+C4+1</f>
        <v>2019</v>
      </c>
      <c r="E4" s="431">
        <f>+D4+1</f>
        <v>2020</v>
      </c>
      <c r="F4" s="570"/>
    </row>
    <row r="5" spans="1:7" ht="15.75" thickBot="1">
      <c r="A5" s="117"/>
      <c r="B5" s="118" t="s">
        <v>482</v>
      </c>
      <c r="C5" s="118" t="s">
        <v>483</v>
      </c>
      <c r="D5" s="118" t="s">
        <v>484</v>
      </c>
      <c r="E5" s="118" t="s">
        <v>486</v>
      </c>
      <c r="F5" s="119" t="s">
        <v>485</v>
      </c>
    </row>
    <row r="6" spans="1:7">
      <c r="A6" s="116" t="s">
        <v>17</v>
      </c>
      <c r="B6" s="137" t="s">
        <v>580</v>
      </c>
      <c r="C6" s="138">
        <v>1671</v>
      </c>
      <c r="D6" s="138">
        <v>1671</v>
      </c>
      <c r="E6" s="138">
        <v>1671</v>
      </c>
      <c r="F6" s="123">
        <f>SUM(C6:E6)</f>
        <v>5013</v>
      </c>
    </row>
    <row r="7" spans="1:7">
      <c r="A7" s="115" t="s">
        <v>18</v>
      </c>
      <c r="B7" s="139" t="s">
        <v>581</v>
      </c>
      <c r="C7" s="140">
        <v>292</v>
      </c>
      <c r="D7" s="140">
        <v>79</v>
      </c>
      <c r="E7" s="140">
        <v>0</v>
      </c>
      <c r="F7" s="124">
        <f>SUM(C7:E7)</f>
        <v>371</v>
      </c>
    </row>
    <row r="8" spans="1:7">
      <c r="A8" s="115" t="s">
        <v>19</v>
      </c>
      <c r="B8" s="139" t="s">
        <v>582</v>
      </c>
      <c r="C8" s="140">
        <v>659</v>
      </c>
      <c r="D8" s="140">
        <v>348</v>
      </c>
      <c r="E8" s="140">
        <v>0</v>
      </c>
      <c r="F8" s="124">
        <f>SUM(C8:E8)</f>
        <v>1007</v>
      </c>
    </row>
    <row r="9" spans="1:7">
      <c r="A9" s="115" t="s">
        <v>20</v>
      </c>
      <c r="B9" s="139"/>
      <c r="C9" s="140"/>
      <c r="D9" s="140"/>
      <c r="E9" s="140"/>
      <c r="F9" s="124">
        <f>SUM(C9:E9)</f>
        <v>0</v>
      </c>
    </row>
    <row r="10" spans="1:7" ht="15.75" thickBot="1">
      <c r="A10" s="121" t="s">
        <v>21</v>
      </c>
      <c r="B10" s="141"/>
      <c r="C10" s="142"/>
      <c r="D10" s="142"/>
      <c r="E10" s="142"/>
      <c r="F10" s="124">
        <f>SUM(C10:E10)</f>
        <v>0</v>
      </c>
    </row>
    <row r="11" spans="1:7" s="417" customFormat="1" thickBot="1">
      <c r="A11" s="414" t="s">
        <v>22</v>
      </c>
      <c r="B11" s="122" t="s">
        <v>180</v>
      </c>
      <c r="C11" s="415">
        <f>SUM(C6:C10)</f>
        <v>2622</v>
      </c>
      <c r="D11" s="415">
        <f>SUM(D6:D10)</f>
        <v>2098</v>
      </c>
      <c r="E11" s="415">
        <f>SUM(E6:E10)</f>
        <v>1671</v>
      </c>
      <c r="F11" s="416">
        <f>SUM(F6:F10)</f>
        <v>6391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az 1/2017. (II.16.)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33</vt:i4>
      </vt:variant>
      <vt:variant>
        <vt:lpstr>Névvel ellátott tartományok</vt:lpstr>
      </vt:variant>
      <vt:variant>
        <vt:i4>17</vt:i4>
      </vt:variant>
    </vt:vector>
  </HeadingPairs>
  <TitlesOfParts>
    <vt:vector size="50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5.sz tájékoztató t.</vt:lpstr>
      <vt:lpstr>6.sz tájékoztató t.</vt:lpstr>
      <vt:lpstr>Munka1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2017-02-27T07:01:59Z</cp:lastPrinted>
  <dcterms:created xsi:type="dcterms:W3CDTF">1999-10-30T10:30:45Z</dcterms:created>
  <dcterms:modified xsi:type="dcterms:W3CDTF">2017-02-27T07:25:44Z</dcterms:modified>
</cp:coreProperties>
</file>