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2018. Ildi\testület\testületi\2018. február 22. nyilvános\rendelet költségvetési\"/>
    </mc:Choice>
  </mc:AlternateContent>
  <bookViews>
    <workbookView xWindow="0" yWindow="-15" windowWidth="14805" windowHeight="12825" tabRatio="604" firstSheet="4" activeTab="15"/>
  </bookViews>
  <sheets>
    <sheet name="Ktvetési mérleg" sheetId="128" r:id="rId1"/>
    <sheet name="Műk-felh.mérleg" sheetId="139" r:id="rId2"/>
    <sheet name="Bevétel össz." sheetId="92" r:id="rId3"/>
    <sheet name="Kiadás ktgvszervenként" sheetId="134" r:id="rId4"/>
    <sheet name="Állami" sheetId="91" r:id="rId5"/>
    <sheet name="Ber.-felú." sheetId="97" r:id="rId6"/>
    <sheet name="Pénze.átadás" sheetId="95" r:id="rId7"/>
    <sheet name="Szoc.jutt." sheetId="94" r:id="rId8"/>
    <sheet name="Önkormányzat" sheetId="123" r:id="rId9"/>
    <sheet name="Óvoda" sheetId="132" r:id="rId10"/>
    <sheet name="Áth.köt." sheetId="136" r:id="rId11"/>
    <sheet name="Ei. felh.terv" sheetId="138" r:id="rId12"/>
    <sheet name="Élelm." sheetId="100" r:id="rId13"/>
    <sheet name="Címrend" sheetId="140" r:id="rId14"/>
    <sheet name="Létszám" sheetId="141" r:id="rId15"/>
    <sheet name="gördülő" sheetId="142" r:id="rId16"/>
    <sheet name="stab.tv saját bevétel" sheetId="143" r:id="rId17"/>
    <sheet name="Munka1" sheetId="144" r:id="rId18"/>
  </sheets>
  <externalReferences>
    <externalReference r:id="rId19"/>
  </externalReferences>
  <definedNames>
    <definedName name="_xlnm.Print_Area" localSheetId="4">Állami!$A$1:$I$35</definedName>
    <definedName name="_xlnm.Print_Area" localSheetId="5">'Ber.-felú.'!$A$1:$G$48</definedName>
    <definedName name="_xlnm.Print_Area" localSheetId="2">'Bevétel össz.'!$A$1:$K$52</definedName>
    <definedName name="_xlnm.Print_Area" localSheetId="3">'Kiadás ktgvszervenként'!$A$1:$V$30</definedName>
    <definedName name="_xlnm.Print_Area" localSheetId="9">Óvoda!$A$5:$L$82</definedName>
    <definedName name="_xlnm.Print_Area" localSheetId="8">Önkormányzat!$A$1:$AP$134</definedName>
    <definedName name="_xlnm.Print_Area" localSheetId="6">Pénze.átadás!$A$1:$G$52</definedName>
    <definedName name="_xlnm.Print_Area" localSheetId="7">Szoc.jutt.!$A$1:$I$40</definedName>
  </definedNames>
  <calcPr calcId="152511" iterateDelta="1E-4"/>
</workbook>
</file>

<file path=xl/calcChain.xml><?xml version="1.0" encoding="utf-8"?>
<calcChain xmlns="http://schemas.openxmlformats.org/spreadsheetml/2006/main">
  <c r="E7" i="141" l="1"/>
  <c r="E8" i="141"/>
  <c r="E9" i="141"/>
  <c r="E10" i="141"/>
  <c r="E11" i="141"/>
  <c r="E12" i="141"/>
  <c r="E6" i="141"/>
  <c r="E33" i="142" l="1"/>
  <c r="D33" i="142"/>
  <c r="C33" i="142"/>
  <c r="I63" i="123" l="1"/>
  <c r="I48" i="123"/>
  <c r="F101" i="123"/>
  <c r="F115" i="123" l="1"/>
  <c r="G36" i="92" s="1"/>
  <c r="F36" i="92" s="1"/>
  <c r="F119" i="123"/>
  <c r="F52" i="132"/>
  <c r="F58" i="132"/>
  <c r="J131" i="123"/>
  <c r="K131" i="123"/>
  <c r="L131" i="123"/>
  <c r="M131" i="123"/>
  <c r="N131" i="123"/>
  <c r="O131" i="123"/>
  <c r="P131" i="123"/>
  <c r="Q131" i="123"/>
  <c r="R131" i="123"/>
  <c r="S131" i="123"/>
  <c r="T131" i="123"/>
  <c r="U131" i="123"/>
  <c r="V131" i="123"/>
  <c r="X131" i="123"/>
  <c r="AB131" i="123"/>
  <c r="AC131" i="123"/>
  <c r="AD131" i="123"/>
  <c r="AE131" i="123"/>
  <c r="AG131" i="123"/>
  <c r="AH131" i="123"/>
  <c r="AI131" i="123"/>
  <c r="AK131" i="123"/>
  <c r="AM131" i="123"/>
  <c r="AO131" i="123"/>
  <c r="AK48" i="123"/>
  <c r="P76" i="123"/>
  <c r="F46" i="132" l="1"/>
  <c r="F34" i="132"/>
  <c r="AA61" i="123"/>
  <c r="F76" i="123"/>
  <c r="F77" i="123"/>
  <c r="F78" i="123"/>
  <c r="F75" i="123"/>
  <c r="L32" i="128" s="1"/>
  <c r="K38" i="100"/>
  <c r="L38" i="100"/>
  <c r="M38" i="100"/>
  <c r="AB48" i="123"/>
  <c r="AB42" i="123"/>
  <c r="AC48" i="123"/>
  <c r="AC42" i="123"/>
  <c r="AL68" i="123"/>
  <c r="AL48" i="123"/>
  <c r="AL42" i="123"/>
  <c r="Z48" i="123"/>
  <c r="Z42" i="123"/>
  <c r="S48" i="123"/>
  <c r="AN68" i="123"/>
  <c r="F15" i="94" l="1"/>
  <c r="F17" i="94"/>
  <c r="I11" i="94" l="1"/>
  <c r="I7" i="94"/>
  <c r="I8" i="94"/>
  <c r="I10" i="94"/>
  <c r="I13" i="94"/>
  <c r="I14" i="94"/>
  <c r="I16" i="94"/>
  <c r="I17" i="94"/>
  <c r="I18" i="94"/>
  <c r="I20" i="94"/>
  <c r="I21" i="94"/>
  <c r="I22" i="94"/>
  <c r="I23" i="94"/>
  <c r="I24" i="94"/>
  <c r="I25" i="94"/>
  <c r="I27" i="94"/>
  <c r="I28" i="94"/>
  <c r="I29" i="94"/>
  <c r="I30" i="94"/>
  <c r="I31" i="94"/>
  <c r="I32" i="94"/>
  <c r="I33" i="94"/>
  <c r="I34" i="94"/>
  <c r="I35" i="94"/>
  <c r="I5" i="91"/>
  <c r="F37" i="97"/>
  <c r="F40" i="97" s="1"/>
  <c r="AN48" i="123"/>
  <c r="AN42" i="123"/>
  <c r="I68" i="123"/>
  <c r="I42" i="123"/>
  <c r="I12" i="94" l="1"/>
  <c r="I9" i="94"/>
  <c r="I26" i="94"/>
  <c r="I15" i="94"/>
  <c r="I19" i="94"/>
  <c r="I36" i="94"/>
  <c r="I37" i="94" s="1"/>
  <c r="M45" i="100"/>
  <c r="M8" i="100"/>
  <c r="I38" i="94" l="1"/>
  <c r="C17" i="142"/>
  <c r="C8" i="143" s="1"/>
  <c r="D17" i="142"/>
  <c r="D8" i="143" s="1"/>
  <c r="E17" i="142"/>
  <c r="E8" i="143" s="1"/>
  <c r="B17" i="142"/>
  <c r="F108" i="123" l="1"/>
  <c r="N10" i="138" l="1"/>
  <c r="H9" i="91" l="1"/>
  <c r="H14" i="91" s="1"/>
  <c r="F81" i="123" s="1"/>
  <c r="M14" i="139" l="1"/>
  <c r="F25" i="134"/>
  <c r="V25" i="134" s="1"/>
  <c r="F23" i="134"/>
  <c r="L30" i="128" s="1"/>
  <c r="M15" i="139" s="1"/>
  <c r="F22" i="134"/>
  <c r="G8" i="134"/>
  <c r="H8" i="134"/>
  <c r="T8" i="134" s="1"/>
  <c r="J8" i="128" s="1"/>
  <c r="I8" i="134"/>
  <c r="U8" i="134" s="1"/>
  <c r="K8" i="128" s="1"/>
  <c r="J8" i="134"/>
  <c r="K8" i="134"/>
  <c r="L8" i="134"/>
  <c r="M8" i="134"/>
  <c r="N8" i="134"/>
  <c r="O8" i="134"/>
  <c r="P8" i="134"/>
  <c r="Q8" i="134"/>
  <c r="R8" i="134"/>
  <c r="S8" i="134"/>
  <c r="I8" i="128" s="1"/>
  <c r="I31" i="92"/>
  <c r="I32" i="92"/>
  <c r="F50" i="92"/>
  <c r="I50" i="92"/>
  <c r="F30" i="128" s="1"/>
  <c r="F18" i="139" s="1"/>
  <c r="K35" i="92"/>
  <c r="G29" i="92"/>
  <c r="F23" i="92"/>
  <c r="F24" i="92"/>
  <c r="F22" i="92"/>
  <c r="G23" i="92"/>
  <c r="G24" i="92"/>
  <c r="G22" i="92"/>
  <c r="F7" i="92"/>
  <c r="G3" i="92"/>
  <c r="F13" i="128"/>
  <c r="L41" i="132"/>
  <c r="F41" i="132"/>
  <c r="AP115" i="123"/>
  <c r="AP117" i="123"/>
  <c r="AP119" i="123" s="1"/>
  <c r="AP118" i="123"/>
  <c r="AP120" i="123"/>
  <c r="AP121" i="123"/>
  <c r="AP122" i="123"/>
  <c r="AP123" i="123"/>
  <c r="AP124" i="123"/>
  <c r="AP125" i="123"/>
  <c r="AP127" i="123"/>
  <c r="AP128" i="123"/>
  <c r="AP129" i="123"/>
  <c r="AP130" i="123"/>
  <c r="F29" i="92"/>
  <c r="F110" i="123"/>
  <c r="G31" i="92" s="1"/>
  <c r="AP85" i="123"/>
  <c r="F31" i="92" l="1"/>
  <c r="L34" i="128"/>
  <c r="M16" i="139" s="1"/>
  <c r="M18" i="139" s="1"/>
  <c r="N25" i="138"/>
  <c r="AP62" i="123"/>
  <c r="AP32" i="123"/>
  <c r="AO79" i="123"/>
  <c r="F62" i="123"/>
  <c r="F8" i="134" s="1"/>
  <c r="V8" i="134" s="1"/>
  <c r="F32" i="123"/>
  <c r="G54" i="123"/>
  <c r="C25" i="138" l="1"/>
  <c r="D25" i="138"/>
  <c r="E25" i="138"/>
  <c r="B25" i="138"/>
  <c r="L8" i="128"/>
  <c r="M8" i="139" s="1"/>
  <c r="F42" i="132" l="1"/>
  <c r="N68" i="123" l="1"/>
  <c r="M35" i="100" l="1"/>
  <c r="M56" i="100"/>
  <c r="M47" i="100"/>
  <c r="K9" i="100"/>
  <c r="K10" i="100"/>
  <c r="M50" i="100" l="1"/>
  <c r="L10" i="100"/>
  <c r="M10" i="100" s="1"/>
  <c r="K3" i="92"/>
  <c r="X36" i="123" l="1"/>
  <c r="Y36" i="123"/>
  <c r="H24" i="91" l="1"/>
  <c r="F82" i="123" s="1"/>
  <c r="I23" i="91"/>
  <c r="G4" i="92" l="1"/>
  <c r="F4" i="92"/>
  <c r="F11" i="128"/>
  <c r="F12" i="128"/>
  <c r="F25" i="92"/>
  <c r="F14" i="128" s="1"/>
  <c r="AP75" i="123"/>
  <c r="F16" i="123"/>
  <c r="AP77" i="123"/>
  <c r="I25" i="123"/>
  <c r="N25" i="123"/>
  <c r="F17" i="123"/>
  <c r="F18" i="123"/>
  <c r="F5" i="123"/>
  <c r="F6" i="123"/>
  <c r="F7" i="123"/>
  <c r="F8" i="123"/>
  <c r="F9" i="123"/>
  <c r="F10" i="123"/>
  <c r="F11" i="123"/>
  <c r="F12" i="123"/>
  <c r="F13" i="123"/>
  <c r="F14" i="123"/>
  <c r="F19" i="132"/>
  <c r="F23" i="132"/>
  <c r="F21" i="123"/>
  <c r="F22" i="123"/>
  <c r="F23" i="123"/>
  <c r="F24" i="123"/>
  <c r="F29" i="132"/>
  <c r="F66" i="123"/>
  <c r="N19" i="134"/>
  <c r="F56" i="123"/>
  <c r="F55" i="123"/>
  <c r="F57" i="123"/>
  <c r="F58" i="123"/>
  <c r="F42" i="123"/>
  <c r="F45" i="123"/>
  <c r="F47" i="123"/>
  <c r="F48" i="123"/>
  <c r="F44" i="123"/>
  <c r="F46" i="123"/>
  <c r="F30" i="123"/>
  <c r="F31" i="123"/>
  <c r="F33" i="123"/>
  <c r="F34" i="123"/>
  <c r="F35" i="123"/>
  <c r="F26" i="123"/>
  <c r="F27" i="123"/>
  <c r="F38" i="123"/>
  <c r="F39" i="123"/>
  <c r="F40" i="123"/>
  <c r="F50" i="123"/>
  <c r="F51" i="123"/>
  <c r="F52" i="123"/>
  <c r="F45" i="132"/>
  <c r="F53" i="132"/>
  <c r="F57" i="132"/>
  <c r="F63" i="132"/>
  <c r="F65" i="123"/>
  <c r="F11" i="134" s="1"/>
  <c r="N11" i="134"/>
  <c r="F63" i="123"/>
  <c r="F9" i="134" s="1"/>
  <c r="N9" i="134"/>
  <c r="F64" i="123"/>
  <c r="F10" i="134" s="1"/>
  <c r="N10" i="134"/>
  <c r="F27" i="97"/>
  <c r="F30" i="97"/>
  <c r="F19" i="97"/>
  <c r="F15" i="97"/>
  <c r="F7" i="97"/>
  <c r="N13" i="134"/>
  <c r="N14" i="134"/>
  <c r="M69" i="123"/>
  <c r="N69" i="123"/>
  <c r="O69" i="123"/>
  <c r="P69" i="123"/>
  <c r="Q69" i="123"/>
  <c r="R69" i="123"/>
  <c r="S69" i="123"/>
  <c r="T69" i="123"/>
  <c r="U69" i="123"/>
  <c r="V69" i="123"/>
  <c r="W69" i="123"/>
  <c r="X69" i="123"/>
  <c r="Y69" i="123"/>
  <c r="Z69" i="123"/>
  <c r="AA69" i="123"/>
  <c r="AB69" i="123"/>
  <c r="AE69" i="123"/>
  <c r="AF69" i="123"/>
  <c r="AG69" i="123"/>
  <c r="AH69" i="123"/>
  <c r="AI69" i="123"/>
  <c r="AJ69" i="123"/>
  <c r="AK69" i="123"/>
  <c r="AL69" i="123"/>
  <c r="AM69" i="123"/>
  <c r="AN69" i="123"/>
  <c r="F61" i="123"/>
  <c r="F7" i="134" s="1"/>
  <c r="N7" i="134"/>
  <c r="F70" i="123"/>
  <c r="F15" i="134" s="1"/>
  <c r="N15" i="134"/>
  <c r="F71" i="123"/>
  <c r="F16" i="134" s="1"/>
  <c r="N16" i="134"/>
  <c r="F46" i="97"/>
  <c r="F72" i="123" s="1"/>
  <c r="N17" i="134"/>
  <c r="N21" i="134"/>
  <c r="V21" i="134" s="1"/>
  <c r="F44" i="92"/>
  <c r="F23" i="128" s="1"/>
  <c r="F25" i="139" s="1"/>
  <c r="F45" i="92"/>
  <c r="F41" i="92"/>
  <c r="F20" i="128" s="1"/>
  <c r="F42" i="92"/>
  <c r="F21" i="128" s="1"/>
  <c r="F10" i="139" s="1"/>
  <c r="F21" i="92"/>
  <c r="F10" i="128" s="1"/>
  <c r="F26" i="92"/>
  <c r="F16" i="128" s="1"/>
  <c r="F15" i="92"/>
  <c r="F7" i="128" s="1"/>
  <c r="F21" i="139" s="1"/>
  <c r="F16" i="92"/>
  <c r="F17" i="92"/>
  <c r="F18" i="92"/>
  <c r="F9" i="92"/>
  <c r="F10" i="92"/>
  <c r="F11" i="92"/>
  <c r="F3" i="92"/>
  <c r="F86" i="123"/>
  <c r="K41" i="132"/>
  <c r="F38" i="92"/>
  <c r="F39" i="92"/>
  <c r="F48" i="92"/>
  <c r="F27" i="128" s="1"/>
  <c r="F28" i="139" s="1"/>
  <c r="F49" i="92"/>
  <c r="F28" i="128" s="1"/>
  <c r="F29" i="139" s="1"/>
  <c r="F51" i="92"/>
  <c r="F33" i="128" s="1"/>
  <c r="N5" i="139"/>
  <c r="N9" i="139"/>
  <c r="G25" i="123"/>
  <c r="G29" i="132"/>
  <c r="N11" i="139"/>
  <c r="N12" i="139"/>
  <c r="G28" i="123"/>
  <c r="G34" i="132"/>
  <c r="G15" i="123"/>
  <c r="G19" i="123"/>
  <c r="G19" i="132"/>
  <c r="G24" i="132" s="1"/>
  <c r="E15" i="143"/>
  <c r="E16" i="143" s="1"/>
  <c r="D15" i="143"/>
  <c r="D16" i="143" s="1"/>
  <c r="C15" i="143"/>
  <c r="C16" i="143" s="1"/>
  <c r="E43" i="142"/>
  <c r="D43" i="142"/>
  <c r="C43" i="142"/>
  <c r="E16" i="142"/>
  <c r="D16" i="142"/>
  <c r="C16" i="142"/>
  <c r="B16" i="142"/>
  <c r="E11" i="142"/>
  <c r="E26" i="142" s="1"/>
  <c r="E29" i="142" s="1"/>
  <c r="D11" i="142"/>
  <c r="D26" i="142" s="1"/>
  <c r="D29" i="142" s="1"/>
  <c r="C11" i="142"/>
  <c r="C26" i="142" s="1"/>
  <c r="C29" i="142" s="1"/>
  <c r="L73" i="123"/>
  <c r="L67" i="123"/>
  <c r="L15" i="123"/>
  <c r="L19" i="123"/>
  <c r="L25" i="123"/>
  <c r="L37" i="123"/>
  <c r="L41" i="123"/>
  <c r="L49" i="123"/>
  <c r="L53" i="123"/>
  <c r="L59" i="123"/>
  <c r="K50" i="92"/>
  <c r="K30" i="92"/>
  <c r="K31" i="92"/>
  <c r="K34" i="92"/>
  <c r="K36" i="92"/>
  <c r="K29" i="92"/>
  <c r="H29" i="92"/>
  <c r="H37" i="92" s="1"/>
  <c r="K31" i="132"/>
  <c r="V22" i="134"/>
  <c r="N24" i="138" s="1"/>
  <c r="AP71" i="123"/>
  <c r="AP72" i="123"/>
  <c r="AP70" i="123"/>
  <c r="AP64" i="123"/>
  <c r="AP65" i="123"/>
  <c r="AP66" i="123"/>
  <c r="AP61" i="123"/>
  <c r="AP55" i="123"/>
  <c r="AP56" i="123"/>
  <c r="AP57" i="123"/>
  <c r="AP58" i="123"/>
  <c r="AP51" i="123"/>
  <c r="AP52" i="123"/>
  <c r="AP44" i="123"/>
  <c r="AP45" i="123"/>
  <c r="AP46" i="123"/>
  <c r="AP47" i="123"/>
  <c r="AP48" i="123"/>
  <c r="AP38" i="123"/>
  <c r="AP39" i="123"/>
  <c r="AP40" i="123"/>
  <c r="AP30" i="123"/>
  <c r="AP31" i="123"/>
  <c r="AP33" i="123"/>
  <c r="AP34" i="123"/>
  <c r="AP35" i="123"/>
  <c r="AP29" i="123"/>
  <c r="AP27" i="123"/>
  <c r="AP22" i="123"/>
  <c r="AP23" i="123"/>
  <c r="AP24" i="123"/>
  <c r="AP17" i="123"/>
  <c r="AP18" i="123"/>
  <c r="AP6" i="123"/>
  <c r="AP7" i="123"/>
  <c r="AP8" i="123"/>
  <c r="AP9" i="123"/>
  <c r="AP10" i="123"/>
  <c r="AP11" i="123"/>
  <c r="AP12" i="123"/>
  <c r="AP13" i="123"/>
  <c r="AP14" i="123"/>
  <c r="M28" i="123"/>
  <c r="M37" i="123" s="1"/>
  <c r="N28" i="123"/>
  <c r="N37" i="123" s="1"/>
  <c r="O36" i="123"/>
  <c r="O28" i="123"/>
  <c r="P36" i="123"/>
  <c r="P28" i="123"/>
  <c r="Q36" i="123"/>
  <c r="Q28" i="123"/>
  <c r="R36" i="123"/>
  <c r="R28" i="123"/>
  <c r="S36" i="123"/>
  <c r="S28" i="123"/>
  <c r="T36" i="123"/>
  <c r="T28" i="123"/>
  <c r="U28" i="123"/>
  <c r="U37" i="123" s="1"/>
  <c r="V36" i="123"/>
  <c r="V28" i="123"/>
  <c r="W36" i="123"/>
  <c r="W28" i="123"/>
  <c r="Y37" i="123"/>
  <c r="Z36" i="123"/>
  <c r="Z28" i="123"/>
  <c r="AA36" i="123"/>
  <c r="AA28" i="123"/>
  <c r="AB36" i="123"/>
  <c r="AB28" i="123"/>
  <c r="AC36" i="123"/>
  <c r="AC28" i="123"/>
  <c r="AD36" i="123"/>
  <c r="AD28" i="123"/>
  <c r="AE36" i="123"/>
  <c r="AE28" i="123"/>
  <c r="AF36" i="123"/>
  <c r="AF28" i="123"/>
  <c r="AG36" i="123"/>
  <c r="AG28" i="123"/>
  <c r="AH36" i="123"/>
  <c r="AH28" i="123"/>
  <c r="AI36" i="123"/>
  <c r="AI28" i="123"/>
  <c r="AJ36" i="123"/>
  <c r="AJ28" i="123"/>
  <c r="AK36" i="123"/>
  <c r="AK28" i="123"/>
  <c r="AL36" i="123"/>
  <c r="AL28" i="123"/>
  <c r="AM36" i="123"/>
  <c r="AM28" i="123"/>
  <c r="AN36" i="123"/>
  <c r="AN37" i="123" s="1"/>
  <c r="AN28" i="123"/>
  <c r="AP76" i="123"/>
  <c r="AP63" i="123"/>
  <c r="AP50" i="123"/>
  <c r="AP42" i="123"/>
  <c r="AP26" i="123"/>
  <c r="AL41" i="123"/>
  <c r="M73" i="123"/>
  <c r="N73" i="123"/>
  <c r="O73" i="123"/>
  <c r="M67" i="123"/>
  <c r="N67" i="123"/>
  <c r="O67" i="123"/>
  <c r="M53" i="123"/>
  <c r="N53" i="123"/>
  <c r="O53" i="123"/>
  <c r="M49" i="123"/>
  <c r="N49" i="123"/>
  <c r="O49" i="123"/>
  <c r="M41" i="123"/>
  <c r="N41" i="123"/>
  <c r="O41" i="123"/>
  <c r="P41" i="123"/>
  <c r="M25" i="123"/>
  <c r="O25" i="123"/>
  <c r="M19" i="123"/>
  <c r="N19" i="123"/>
  <c r="O19" i="123"/>
  <c r="M15" i="123"/>
  <c r="N15" i="123"/>
  <c r="O15" i="123"/>
  <c r="I41" i="123"/>
  <c r="AK73" i="123"/>
  <c r="AL73" i="123"/>
  <c r="AM73" i="123"/>
  <c r="AK68" i="123"/>
  <c r="AM68" i="123"/>
  <c r="AK67" i="123"/>
  <c r="AL67" i="123"/>
  <c r="AM67" i="123"/>
  <c r="AK53" i="123"/>
  <c r="AL53" i="123"/>
  <c r="AM53" i="123"/>
  <c r="AN53" i="123"/>
  <c r="AK49" i="123"/>
  <c r="AL49" i="123"/>
  <c r="AM49" i="123"/>
  <c r="AN49" i="123"/>
  <c r="AK41" i="123"/>
  <c r="AM41" i="123"/>
  <c r="AN41" i="123"/>
  <c r="AK25" i="123"/>
  <c r="AK19" i="123"/>
  <c r="AK15" i="123"/>
  <c r="AM25" i="123"/>
  <c r="AM19" i="123"/>
  <c r="AM15" i="123"/>
  <c r="P73" i="123"/>
  <c r="Q73" i="123"/>
  <c r="R73" i="123"/>
  <c r="P68" i="123"/>
  <c r="Q68" i="123"/>
  <c r="S68" i="123"/>
  <c r="P67" i="123"/>
  <c r="Q67" i="123"/>
  <c r="R67" i="123"/>
  <c r="S67" i="123"/>
  <c r="P53" i="123"/>
  <c r="Q53" i="123"/>
  <c r="R53" i="123"/>
  <c r="S53" i="123"/>
  <c r="P49" i="123"/>
  <c r="Q49" i="123"/>
  <c r="R49" i="123"/>
  <c r="S49" i="123"/>
  <c r="Q41" i="123"/>
  <c r="R41" i="123"/>
  <c r="S41" i="123"/>
  <c r="P25" i="123"/>
  <c r="Q25" i="123"/>
  <c r="R25" i="123"/>
  <c r="P19" i="123"/>
  <c r="Q19" i="123"/>
  <c r="R19" i="123"/>
  <c r="P15" i="123"/>
  <c r="Q15" i="123"/>
  <c r="R15" i="123"/>
  <c r="Y41" i="123"/>
  <c r="AF73" i="123"/>
  <c r="S59" i="123"/>
  <c r="Q59" i="123"/>
  <c r="AL59" i="123"/>
  <c r="O59" i="123"/>
  <c r="M59" i="123"/>
  <c r="R59" i="123"/>
  <c r="P59" i="123"/>
  <c r="AM59" i="123"/>
  <c r="AK59" i="123"/>
  <c r="N59" i="123"/>
  <c r="AB73" i="123"/>
  <c r="AC73" i="123"/>
  <c r="AD73" i="123"/>
  <c r="AE73" i="123"/>
  <c r="AC68" i="123"/>
  <c r="AD68" i="123"/>
  <c r="AE68" i="123"/>
  <c r="AB67" i="123"/>
  <c r="AC67" i="123"/>
  <c r="AD67" i="123"/>
  <c r="AE67" i="123"/>
  <c r="AB53" i="123"/>
  <c r="AC53" i="123"/>
  <c r="AD53" i="123"/>
  <c r="AE53" i="123"/>
  <c r="AB49" i="123"/>
  <c r="AC49" i="123"/>
  <c r="AD49" i="123"/>
  <c r="AE49" i="123"/>
  <c r="AB41" i="123"/>
  <c r="AC41" i="123"/>
  <c r="AD41" i="123"/>
  <c r="AE41" i="123"/>
  <c r="AB25" i="123"/>
  <c r="AC25" i="123"/>
  <c r="AD25" i="123"/>
  <c r="AE25" i="123"/>
  <c r="AF25" i="123"/>
  <c r="AB19" i="123"/>
  <c r="AC19" i="123"/>
  <c r="AD19" i="123"/>
  <c r="AE19" i="123"/>
  <c r="AB15" i="123"/>
  <c r="AB20" i="123" s="1"/>
  <c r="AC15" i="123"/>
  <c r="AC20" i="123" s="1"/>
  <c r="AD15" i="123"/>
  <c r="AD20" i="123" s="1"/>
  <c r="AE15" i="123"/>
  <c r="AE20" i="123" s="1"/>
  <c r="AH73" i="123"/>
  <c r="AI73" i="123"/>
  <c r="AH68" i="123"/>
  <c r="AI68" i="123"/>
  <c r="AJ68" i="123"/>
  <c r="AH67" i="123"/>
  <c r="AI67" i="123"/>
  <c r="AJ67" i="123"/>
  <c r="AH53" i="123"/>
  <c r="AI53" i="123"/>
  <c r="AJ53" i="123"/>
  <c r="AH49" i="123"/>
  <c r="AI49" i="123"/>
  <c r="AI41" i="123"/>
  <c r="AI25" i="123"/>
  <c r="AI19" i="123"/>
  <c r="AI15" i="123"/>
  <c r="AH41" i="123"/>
  <c r="AJ41" i="123"/>
  <c r="AH25" i="123"/>
  <c r="AH19" i="123"/>
  <c r="AJ19" i="123"/>
  <c r="AH15" i="123"/>
  <c r="AJ15" i="123"/>
  <c r="AG73" i="123"/>
  <c r="AG68" i="123"/>
  <c r="AG67" i="123"/>
  <c r="AG53" i="123"/>
  <c r="AG49" i="123"/>
  <c r="AG41" i="123"/>
  <c r="AG25" i="123"/>
  <c r="AG19" i="123"/>
  <c r="AG15" i="123"/>
  <c r="W73" i="123"/>
  <c r="X73" i="123"/>
  <c r="W68" i="123"/>
  <c r="X68" i="123"/>
  <c r="W67" i="123"/>
  <c r="X67" i="123"/>
  <c r="W53" i="123"/>
  <c r="W41" i="123"/>
  <c r="W25" i="123"/>
  <c r="X25" i="123"/>
  <c r="W19" i="123"/>
  <c r="X19" i="123"/>
  <c r="W15" i="123"/>
  <c r="X15" i="123"/>
  <c r="S73" i="123"/>
  <c r="T73" i="123"/>
  <c r="T68" i="123"/>
  <c r="T67" i="123"/>
  <c r="T53" i="123"/>
  <c r="T49" i="123"/>
  <c r="T41" i="123"/>
  <c r="S25" i="123"/>
  <c r="S15" i="123"/>
  <c r="S19" i="123"/>
  <c r="T25" i="123"/>
  <c r="T19" i="123"/>
  <c r="T15" i="123"/>
  <c r="U73" i="123"/>
  <c r="U67" i="123"/>
  <c r="U53" i="123"/>
  <c r="V53" i="123"/>
  <c r="U49" i="123"/>
  <c r="U41" i="123"/>
  <c r="U25" i="123"/>
  <c r="U19" i="123"/>
  <c r="U15" i="123"/>
  <c r="U59" i="123"/>
  <c r="T59" i="123"/>
  <c r="AI59" i="123"/>
  <c r="AE59" i="123"/>
  <c r="AC59" i="123"/>
  <c r="AG59" i="123"/>
  <c r="AH59" i="123"/>
  <c r="AD59" i="123"/>
  <c r="AB59" i="123"/>
  <c r="V73" i="123"/>
  <c r="V67" i="123"/>
  <c r="V49" i="123"/>
  <c r="V59" i="123"/>
  <c r="V41" i="123"/>
  <c r="V25" i="123"/>
  <c r="V19" i="123"/>
  <c r="V15" i="123"/>
  <c r="D33" i="92"/>
  <c r="H27" i="91"/>
  <c r="H30" i="91"/>
  <c r="H33" i="91"/>
  <c r="F84" i="123" s="1"/>
  <c r="D37" i="141"/>
  <c r="E37" i="141"/>
  <c r="A7" i="141"/>
  <c r="A8" i="141" s="1"/>
  <c r="A9" i="141" s="1"/>
  <c r="A10" i="141" s="1"/>
  <c r="A11" i="141" s="1"/>
  <c r="A12" i="141" s="1"/>
  <c r="A14" i="141" s="1"/>
  <c r="A15" i="141" s="1"/>
  <c r="A16" i="141" s="1"/>
  <c r="A17" i="141" s="1"/>
  <c r="A18" i="141" s="1"/>
  <c r="A19" i="141" s="1"/>
  <c r="A20" i="141" s="1"/>
  <c r="A21" i="141" s="1"/>
  <c r="A22" i="141" s="1"/>
  <c r="A23" i="141" s="1"/>
  <c r="A24" i="141" s="1"/>
  <c r="A25" i="141" s="1"/>
  <c r="A26" i="141" s="1"/>
  <c r="A29" i="141" s="1"/>
  <c r="A30" i="141" s="1"/>
  <c r="A31" i="141" s="1"/>
  <c r="A33" i="141" s="1"/>
  <c r="A34" i="141" s="1"/>
  <c r="I3" i="91"/>
  <c r="I4" i="91"/>
  <c r="I6" i="91"/>
  <c r="I7" i="91"/>
  <c r="I8" i="91"/>
  <c r="AP110" i="123"/>
  <c r="AP109" i="123"/>
  <c r="AP108" i="123"/>
  <c r="AP107" i="123"/>
  <c r="AP105" i="123"/>
  <c r="AP104" i="123"/>
  <c r="AP103" i="123"/>
  <c r="AP101" i="123"/>
  <c r="AP100" i="123"/>
  <c r="AP99" i="123"/>
  <c r="AP98" i="123"/>
  <c r="AP97" i="123"/>
  <c r="AP96" i="123"/>
  <c r="AP95" i="123"/>
  <c r="AP94" i="123"/>
  <c r="AP93" i="123"/>
  <c r="AP92" i="123"/>
  <c r="AP90" i="123"/>
  <c r="AP89" i="123"/>
  <c r="AP88" i="123"/>
  <c r="AP86" i="123"/>
  <c r="AL113" i="123"/>
  <c r="AJ113" i="123"/>
  <c r="AF113" i="123"/>
  <c r="AA113" i="123"/>
  <c r="Z113" i="123"/>
  <c r="Y113" i="123"/>
  <c r="AP113" i="123" s="1"/>
  <c r="AN106" i="123"/>
  <c r="AL106" i="123"/>
  <c r="AJ106" i="123"/>
  <c r="AF106" i="123"/>
  <c r="AA106" i="123"/>
  <c r="Z106" i="123"/>
  <c r="Y106" i="123"/>
  <c r="I106" i="123"/>
  <c r="AN102" i="123"/>
  <c r="AL102" i="123"/>
  <c r="AJ102" i="123"/>
  <c r="AF102" i="123"/>
  <c r="AA102" i="123"/>
  <c r="Z102" i="123"/>
  <c r="Y102" i="123"/>
  <c r="I102" i="123"/>
  <c r="AN91" i="123"/>
  <c r="AJ91" i="123"/>
  <c r="AF91" i="123"/>
  <c r="AA91" i="123"/>
  <c r="Z91" i="123"/>
  <c r="Y91" i="123"/>
  <c r="I91" i="123"/>
  <c r="AN87" i="123"/>
  <c r="AN131" i="123" s="1"/>
  <c r="AL87" i="123"/>
  <c r="AL131" i="123" s="1"/>
  <c r="AJ87" i="123"/>
  <c r="AF87" i="123"/>
  <c r="AA87" i="123"/>
  <c r="AA131" i="123" s="1"/>
  <c r="Z87" i="123"/>
  <c r="Z131" i="123" s="1"/>
  <c r="Y87" i="123"/>
  <c r="I87" i="123"/>
  <c r="E36" i="92"/>
  <c r="E35" i="92"/>
  <c r="E34" i="92"/>
  <c r="E33" i="92"/>
  <c r="E32" i="92"/>
  <c r="E31" i="92"/>
  <c r="E30" i="92"/>
  <c r="E29" i="92"/>
  <c r="E28" i="92"/>
  <c r="E37" i="92" s="1"/>
  <c r="E18" i="128" s="1"/>
  <c r="E8" i="139" s="1"/>
  <c r="D36" i="92"/>
  <c r="D35" i="92"/>
  <c r="D34" i="92"/>
  <c r="D32" i="92"/>
  <c r="D31" i="92"/>
  <c r="D30" i="92"/>
  <c r="D29" i="92"/>
  <c r="D28" i="92"/>
  <c r="D37" i="92" s="1"/>
  <c r="D18" i="128" s="1"/>
  <c r="D8" i="139" s="1"/>
  <c r="C36" i="92"/>
  <c r="C35" i="92"/>
  <c r="C34" i="92"/>
  <c r="C33" i="92"/>
  <c r="C32" i="92"/>
  <c r="C31" i="92"/>
  <c r="C30" i="92"/>
  <c r="C29" i="92"/>
  <c r="C28" i="92"/>
  <c r="D10" i="92"/>
  <c r="C10" i="92"/>
  <c r="R23" i="134"/>
  <c r="Q23" i="134"/>
  <c r="P23" i="134"/>
  <c r="O23" i="134"/>
  <c r="M23" i="134"/>
  <c r="L23" i="134"/>
  <c r="K23" i="134"/>
  <c r="J23" i="134"/>
  <c r="I23" i="134"/>
  <c r="H23" i="134"/>
  <c r="G23" i="134"/>
  <c r="G44" i="92"/>
  <c r="K44" i="92" s="1"/>
  <c r="G42" i="92"/>
  <c r="K42" i="92" s="1"/>
  <c r="G41" i="92"/>
  <c r="K41" i="92" s="1"/>
  <c r="F122" i="123"/>
  <c r="G39" i="92"/>
  <c r="K39" i="92" s="1"/>
  <c r="G38" i="92"/>
  <c r="K38" i="92" s="1"/>
  <c r="K7" i="92"/>
  <c r="G11" i="92"/>
  <c r="K11" i="92" s="1"/>
  <c r="G10" i="92"/>
  <c r="K10" i="92" s="1"/>
  <c r="G9" i="92"/>
  <c r="K9" i="92" s="1"/>
  <c r="G18" i="92"/>
  <c r="K18" i="92" s="1"/>
  <c r="G17" i="92"/>
  <c r="K17" i="92" s="1"/>
  <c r="G16" i="92"/>
  <c r="K16" i="92" s="1"/>
  <c r="G26" i="92"/>
  <c r="K26" i="92" s="1"/>
  <c r="G25" i="92"/>
  <c r="K25" i="92" s="1"/>
  <c r="K24" i="92"/>
  <c r="N9" i="138" s="1"/>
  <c r="G21" i="92"/>
  <c r="K21" i="92" s="1"/>
  <c r="J50" i="92"/>
  <c r="H50" i="92"/>
  <c r="J49" i="92"/>
  <c r="I49" i="92"/>
  <c r="H49" i="92"/>
  <c r="G49" i="92"/>
  <c r="J31" i="92"/>
  <c r="AN73" i="123"/>
  <c r="AJ73" i="123"/>
  <c r="AA73" i="123"/>
  <c r="Z73" i="123"/>
  <c r="Y73" i="123"/>
  <c r="I73" i="123"/>
  <c r="AA68" i="123"/>
  <c r="AF68" i="123"/>
  <c r="AN67" i="123"/>
  <c r="AF67" i="123"/>
  <c r="AA67" i="123"/>
  <c r="Z67" i="123"/>
  <c r="Y67" i="123"/>
  <c r="I67" i="123"/>
  <c r="AN59" i="123"/>
  <c r="G59" i="123"/>
  <c r="AF53" i="123"/>
  <c r="AA53" i="123"/>
  <c r="Z53" i="123"/>
  <c r="Y53" i="123"/>
  <c r="I53" i="123"/>
  <c r="G53" i="123"/>
  <c r="AJ49" i="123"/>
  <c r="AJ59" i="123"/>
  <c r="AF49" i="123"/>
  <c r="AA49" i="123"/>
  <c r="Z49" i="123"/>
  <c r="Y49" i="123"/>
  <c r="I49" i="123"/>
  <c r="G49" i="123"/>
  <c r="AF41" i="123"/>
  <c r="AA41" i="123"/>
  <c r="Z41" i="123"/>
  <c r="G41" i="123"/>
  <c r="I28" i="123"/>
  <c r="AL25" i="123"/>
  <c r="AL19" i="123"/>
  <c r="AL15" i="123"/>
  <c r="AP21" i="123"/>
  <c r="AP16" i="123"/>
  <c r="AP5" i="123"/>
  <c r="AN25" i="123"/>
  <c r="AJ25" i="123"/>
  <c r="AA25" i="123"/>
  <c r="Z25" i="123"/>
  <c r="Y25" i="123"/>
  <c r="AN19" i="123"/>
  <c r="AF19" i="123"/>
  <c r="AA19" i="123"/>
  <c r="Z19" i="123"/>
  <c r="Y19" i="123"/>
  <c r="Y20" i="123" s="1"/>
  <c r="I19" i="123"/>
  <c r="AN15" i="123"/>
  <c r="AF15" i="123"/>
  <c r="AA15" i="123"/>
  <c r="Z15" i="123"/>
  <c r="Y15" i="123"/>
  <c r="I15" i="123"/>
  <c r="G125" i="123"/>
  <c r="G122" i="123"/>
  <c r="E122" i="123"/>
  <c r="D122" i="123"/>
  <c r="C122" i="123"/>
  <c r="G119" i="123"/>
  <c r="E119" i="123"/>
  <c r="D119" i="123"/>
  <c r="C119" i="123"/>
  <c r="E116" i="123"/>
  <c r="D116" i="123"/>
  <c r="C116" i="123"/>
  <c r="F106" i="123"/>
  <c r="E106" i="123"/>
  <c r="D106" i="123"/>
  <c r="C106" i="123"/>
  <c r="E76" i="123"/>
  <c r="E23" i="134" s="1"/>
  <c r="U23" i="134" s="1"/>
  <c r="D76" i="123"/>
  <c r="D23" i="134" s="1"/>
  <c r="T23" i="134" s="1"/>
  <c r="C76" i="123"/>
  <c r="C23" i="134" s="1"/>
  <c r="S23" i="134" s="1"/>
  <c r="E4" i="100"/>
  <c r="F4" i="100" s="1"/>
  <c r="K4" i="100"/>
  <c r="E5" i="100"/>
  <c r="K5" i="100"/>
  <c r="E6" i="100"/>
  <c r="F6" i="100" s="1"/>
  <c r="G6" i="100" s="1"/>
  <c r="K6" i="100"/>
  <c r="B7" i="100"/>
  <c r="H7" i="100"/>
  <c r="E9" i="100"/>
  <c r="F9" i="100" s="1"/>
  <c r="L9" i="100"/>
  <c r="M9" i="100" s="1"/>
  <c r="E10" i="100"/>
  <c r="F10" i="100" s="1"/>
  <c r="E11" i="100"/>
  <c r="K11" i="100"/>
  <c r="E12" i="100"/>
  <c r="F12" i="100" s="1"/>
  <c r="G12" i="100" s="1"/>
  <c r="K12" i="100"/>
  <c r="B13" i="100"/>
  <c r="H13" i="100"/>
  <c r="E15" i="100"/>
  <c r="F15" i="100" s="1"/>
  <c r="F16" i="100" s="1"/>
  <c r="K15" i="100"/>
  <c r="K16" i="100" s="1"/>
  <c r="B16" i="100"/>
  <c r="C16" i="100"/>
  <c r="D16" i="100"/>
  <c r="H16" i="100"/>
  <c r="I16" i="100"/>
  <c r="J16" i="100"/>
  <c r="E19" i="100"/>
  <c r="K19" i="100"/>
  <c r="E20" i="100"/>
  <c r="F20" i="100" s="1"/>
  <c r="K20" i="100"/>
  <c r="B21" i="100"/>
  <c r="H21" i="100"/>
  <c r="E23" i="100"/>
  <c r="F23" i="100" s="1"/>
  <c r="G23" i="100" s="1"/>
  <c r="K23" i="100"/>
  <c r="E27" i="100"/>
  <c r="F27" i="100" s="1"/>
  <c r="K27" i="100"/>
  <c r="M27" i="100" s="1"/>
  <c r="E28" i="100"/>
  <c r="F28" i="100" s="1"/>
  <c r="K28" i="100"/>
  <c r="M28" i="100" s="1"/>
  <c r="E29" i="100"/>
  <c r="K29" i="100"/>
  <c r="E30" i="100"/>
  <c r="F30" i="100" s="1"/>
  <c r="G30" i="100" s="1"/>
  <c r="K30" i="100"/>
  <c r="M30" i="100" s="1"/>
  <c r="E31" i="100"/>
  <c r="F31" i="100" s="1"/>
  <c r="K31" i="100"/>
  <c r="F32" i="100"/>
  <c r="G32" i="100" s="1"/>
  <c r="L32" i="100"/>
  <c r="M32" i="100" s="1"/>
  <c r="F33" i="100"/>
  <c r="G33" i="100" s="1"/>
  <c r="L33" i="100"/>
  <c r="M33" i="100" s="1"/>
  <c r="B34" i="100"/>
  <c r="H34" i="100"/>
  <c r="E36" i="100"/>
  <c r="F36" i="100" s="1"/>
  <c r="K36" i="100"/>
  <c r="E37" i="100"/>
  <c r="F37" i="100" s="1"/>
  <c r="K37" i="100"/>
  <c r="E39" i="100"/>
  <c r="F39" i="100" s="1"/>
  <c r="K39" i="100"/>
  <c r="E40" i="100"/>
  <c r="F40" i="100" s="1"/>
  <c r="K40" i="100"/>
  <c r="E41" i="100"/>
  <c r="F41" i="100" s="1"/>
  <c r="K41" i="100"/>
  <c r="E42" i="100"/>
  <c r="F42" i="100" s="1"/>
  <c r="K42" i="100"/>
  <c r="E43" i="100"/>
  <c r="F43" i="100" s="1"/>
  <c r="K43" i="100"/>
  <c r="E44" i="100"/>
  <c r="K44" i="100"/>
  <c r="G45" i="100"/>
  <c r="B46" i="100"/>
  <c r="H46" i="100"/>
  <c r="E48" i="100"/>
  <c r="K48" i="100"/>
  <c r="B49" i="100"/>
  <c r="C49" i="100"/>
  <c r="D49" i="100"/>
  <c r="I49" i="100"/>
  <c r="J49" i="100"/>
  <c r="G50" i="100"/>
  <c r="G51" i="100"/>
  <c r="K51" i="100"/>
  <c r="E52" i="100"/>
  <c r="F52" i="100" s="1"/>
  <c r="K52" i="100"/>
  <c r="E53" i="100"/>
  <c r="K53" i="100"/>
  <c r="B54" i="100"/>
  <c r="H54" i="100"/>
  <c r="E55" i="100"/>
  <c r="K55" i="100"/>
  <c r="N11" i="138"/>
  <c r="N26" i="138"/>
  <c r="N28" i="138"/>
  <c r="B5" i="136"/>
  <c r="B7" i="136" s="1"/>
  <c r="C5" i="136"/>
  <c r="C7" i="136" s="1"/>
  <c r="D5" i="136"/>
  <c r="D7" i="136" s="1"/>
  <c r="E5" i="136"/>
  <c r="E7" i="136" s="1"/>
  <c r="F5" i="136"/>
  <c r="F7" i="136" s="1"/>
  <c r="C19" i="132"/>
  <c r="D19" i="132"/>
  <c r="E19" i="132"/>
  <c r="C23" i="132"/>
  <c r="D23" i="132"/>
  <c r="E23" i="132"/>
  <c r="C29" i="132"/>
  <c r="K5" i="134" s="1"/>
  <c r="D29" i="132"/>
  <c r="L5" i="134" s="1"/>
  <c r="E29" i="132"/>
  <c r="M5" i="134" s="1"/>
  <c r="C34" i="132"/>
  <c r="D34" i="132"/>
  <c r="E34" i="132"/>
  <c r="C41" i="132"/>
  <c r="D41" i="132"/>
  <c r="E41" i="132"/>
  <c r="G41" i="132"/>
  <c r="C45" i="132"/>
  <c r="D45" i="132"/>
  <c r="E45" i="132"/>
  <c r="G45" i="132"/>
  <c r="C53" i="132"/>
  <c r="D53" i="132"/>
  <c r="E53" i="132"/>
  <c r="G53" i="132"/>
  <c r="C57" i="132"/>
  <c r="D57" i="132"/>
  <c r="E57" i="132"/>
  <c r="G57" i="132"/>
  <c r="C63" i="132"/>
  <c r="D63" i="132"/>
  <c r="E63" i="132"/>
  <c r="G63" i="132"/>
  <c r="G65" i="132"/>
  <c r="G66" i="132"/>
  <c r="G67" i="132"/>
  <c r="G68" i="132"/>
  <c r="G69" i="132"/>
  <c r="C70" i="132"/>
  <c r="D70" i="132"/>
  <c r="E70" i="132"/>
  <c r="F70" i="132"/>
  <c r="G71" i="132"/>
  <c r="G72" i="132"/>
  <c r="G73" i="132"/>
  <c r="G74" i="132"/>
  <c r="G75" i="132"/>
  <c r="C76" i="132"/>
  <c r="D76" i="132"/>
  <c r="E76" i="132"/>
  <c r="F76" i="132"/>
  <c r="K15" i="132"/>
  <c r="L15" i="132"/>
  <c r="K18" i="132"/>
  <c r="L18" i="132"/>
  <c r="K23" i="132"/>
  <c r="K24" i="132" s="1"/>
  <c r="L23" i="132"/>
  <c r="L24" i="132" s="1"/>
  <c r="L31" i="132"/>
  <c r="K44" i="132"/>
  <c r="L44" i="132"/>
  <c r="K47" i="132"/>
  <c r="L47" i="132"/>
  <c r="K50" i="132"/>
  <c r="L50" i="132"/>
  <c r="C15" i="123"/>
  <c r="D15" i="123"/>
  <c r="E15" i="123"/>
  <c r="C19" i="123"/>
  <c r="D19" i="123"/>
  <c r="H4" i="134"/>
  <c r="H12" i="134" s="1"/>
  <c r="H20" i="134" s="1"/>
  <c r="H26" i="134" s="1"/>
  <c r="E19" i="123"/>
  <c r="E20" i="123" s="1"/>
  <c r="E4" i="134" s="1"/>
  <c r="I4" i="134"/>
  <c r="I12" i="134" s="1"/>
  <c r="I20" i="134" s="1"/>
  <c r="I26" i="134" s="1"/>
  <c r="C25" i="123"/>
  <c r="C5" i="134" s="1"/>
  <c r="D25" i="123"/>
  <c r="D5" i="134" s="1"/>
  <c r="E25" i="123"/>
  <c r="C28" i="123"/>
  <c r="D28" i="123"/>
  <c r="E28" i="123"/>
  <c r="C36" i="123"/>
  <c r="C41" i="123"/>
  <c r="C49" i="123"/>
  <c r="C53" i="123"/>
  <c r="C59" i="123"/>
  <c r="D36" i="123"/>
  <c r="E36" i="123"/>
  <c r="G36" i="123"/>
  <c r="D41" i="123"/>
  <c r="E41" i="123"/>
  <c r="D49" i="123"/>
  <c r="E49" i="123"/>
  <c r="D53" i="123"/>
  <c r="E53" i="123"/>
  <c r="D59" i="123"/>
  <c r="E59" i="123"/>
  <c r="G18" i="95"/>
  <c r="G63" i="123" s="1"/>
  <c r="G21" i="95"/>
  <c r="G64" i="123" s="1"/>
  <c r="G50" i="95"/>
  <c r="G66" i="123" s="1"/>
  <c r="C70" i="123"/>
  <c r="C15" i="134" s="1"/>
  <c r="G15" i="134"/>
  <c r="D70" i="123"/>
  <c r="D15" i="134" s="1"/>
  <c r="E70" i="123"/>
  <c r="E15" i="134" s="1"/>
  <c r="I15" i="134"/>
  <c r="G70" i="123"/>
  <c r="N23" i="139" s="1"/>
  <c r="C71" i="123"/>
  <c r="C16" i="134" s="1"/>
  <c r="G16" i="134"/>
  <c r="D71" i="123"/>
  <c r="D16" i="134" s="1"/>
  <c r="H16" i="134"/>
  <c r="E71" i="123"/>
  <c r="E16" i="134" s="1"/>
  <c r="I16" i="134"/>
  <c r="G71" i="123"/>
  <c r="G46" i="97"/>
  <c r="G72" i="123" s="1"/>
  <c r="N25" i="139" s="1"/>
  <c r="C87" i="123"/>
  <c r="D87" i="123"/>
  <c r="E87" i="123"/>
  <c r="G87" i="123"/>
  <c r="G92" i="123"/>
  <c r="C92" i="123"/>
  <c r="D92" i="123"/>
  <c r="E92" i="123"/>
  <c r="C98" i="123"/>
  <c r="C99" i="123" s="1"/>
  <c r="D98" i="123"/>
  <c r="D99" i="123" s="1"/>
  <c r="E98" i="123"/>
  <c r="E99" i="123" s="1"/>
  <c r="F98" i="123"/>
  <c r="F99" i="123" s="1"/>
  <c r="G98" i="123"/>
  <c r="G99" i="123" s="1"/>
  <c r="G106" i="123"/>
  <c r="G116" i="123"/>
  <c r="T7" i="94"/>
  <c r="U7" i="94"/>
  <c r="V7" i="94"/>
  <c r="T8" i="94"/>
  <c r="U8" i="94"/>
  <c r="V8" i="94"/>
  <c r="G9" i="94"/>
  <c r="H9" i="94"/>
  <c r="T9" i="94"/>
  <c r="U9" i="94"/>
  <c r="V9" i="94"/>
  <c r="T10" i="94"/>
  <c r="U10" i="94"/>
  <c r="V10" i="94"/>
  <c r="T11" i="94"/>
  <c r="U11" i="94"/>
  <c r="V11" i="94"/>
  <c r="G12" i="94"/>
  <c r="H12" i="94"/>
  <c r="N12" i="94"/>
  <c r="O12" i="94"/>
  <c r="P12" i="94"/>
  <c r="Q12" i="94"/>
  <c r="R12" i="94"/>
  <c r="S12" i="94"/>
  <c r="G15" i="94"/>
  <c r="H15" i="94"/>
  <c r="G19" i="94"/>
  <c r="H19" i="94"/>
  <c r="C7" i="94"/>
  <c r="C9" i="94" s="1"/>
  <c r="D7" i="94"/>
  <c r="D9" i="94" s="1"/>
  <c r="E7" i="94"/>
  <c r="E9" i="94" s="1"/>
  <c r="F9" i="94"/>
  <c r="F21" i="94" s="1"/>
  <c r="G26" i="94"/>
  <c r="H26" i="94"/>
  <c r="C19" i="94"/>
  <c r="C20" i="94" s="1"/>
  <c r="D19" i="94"/>
  <c r="D20" i="94" s="1"/>
  <c r="E19" i="94"/>
  <c r="E20" i="94" s="1"/>
  <c r="F20" i="94"/>
  <c r="G36" i="94"/>
  <c r="G37" i="94" s="1"/>
  <c r="H36" i="94"/>
  <c r="H37" i="94" s="1"/>
  <c r="J38" i="94"/>
  <c r="C18" i="95"/>
  <c r="C63" i="123" s="1"/>
  <c r="D18" i="95"/>
  <c r="D63" i="123" s="1"/>
  <c r="D9" i="134" s="1"/>
  <c r="H9" i="134"/>
  <c r="E18" i="95"/>
  <c r="E63" i="123" s="1"/>
  <c r="E9" i="134" s="1"/>
  <c r="I9" i="134"/>
  <c r="F18" i="95"/>
  <c r="C21" i="95"/>
  <c r="C64" i="123" s="1"/>
  <c r="C10" i="134" s="1"/>
  <c r="G10" i="134"/>
  <c r="D21" i="95"/>
  <c r="H10" i="134"/>
  <c r="E21" i="95"/>
  <c r="E64" i="123" s="1"/>
  <c r="E10" i="134" s="1"/>
  <c r="I10" i="134"/>
  <c r="F21" i="95"/>
  <c r="C46" i="95"/>
  <c r="C65" i="123" s="1"/>
  <c r="C11" i="134" s="1"/>
  <c r="G11" i="134"/>
  <c r="D46" i="95"/>
  <c r="D65" i="123" s="1"/>
  <c r="D11" i="134" s="1"/>
  <c r="E46" i="95"/>
  <c r="E65" i="123" s="1"/>
  <c r="E11" i="134" s="1"/>
  <c r="I11" i="134"/>
  <c r="F46" i="95"/>
  <c r="G46" i="95"/>
  <c r="G65" i="123" s="1"/>
  <c r="C50" i="95"/>
  <c r="C66" i="123" s="1"/>
  <c r="C19" i="134" s="1"/>
  <c r="G19" i="134"/>
  <c r="D50" i="95"/>
  <c r="D66" i="123" s="1"/>
  <c r="D19" i="134" s="1"/>
  <c r="H19" i="134"/>
  <c r="E50" i="95"/>
  <c r="E66" i="123" s="1"/>
  <c r="E19" i="134" s="1"/>
  <c r="I19" i="134"/>
  <c r="F50" i="95"/>
  <c r="C7" i="97"/>
  <c r="D7" i="97"/>
  <c r="E7" i="97"/>
  <c r="G7" i="97"/>
  <c r="C15" i="97"/>
  <c r="D15" i="97"/>
  <c r="E15" i="97"/>
  <c r="G15" i="97"/>
  <c r="C19" i="97"/>
  <c r="D19" i="97"/>
  <c r="E19" i="97"/>
  <c r="G19" i="97"/>
  <c r="C27" i="97"/>
  <c r="D27" i="97"/>
  <c r="E27" i="97"/>
  <c r="G27" i="97"/>
  <c r="C30" i="97"/>
  <c r="C32" i="97" s="1"/>
  <c r="D30" i="97"/>
  <c r="E30" i="97"/>
  <c r="E32" i="97" s="1"/>
  <c r="K68" i="123" s="1"/>
  <c r="G30" i="97"/>
  <c r="G32" i="97" s="1"/>
  <c r="C68" i="123"/>
  <c r="C13" i="134" s="1"/>
  <c r="C18" i="134" s="1"/>
  <c r="E68" i="123"/>
  <c r="E13" i="134" s="1"/>
  <c r="C38" i="97"/>
  <c r="D38" i="97"/>
  <c r="D40" i="97" s="1"/>
  <c r="D69" i="123" s="1"/>
  <c r="D14" i="134" s="1"/>
  <c r="E38" i="97"/>
  <c r="E40" i="97" s="1"/>
  <c r="G38" i="97"/>
  <c r="G40" i="97" s="1"/>
  <c r="G69" i="123" s="1"/>
  <c r="N22" i="139" s="1"/>
  <c r="C40" i="97"/>
  <c r="C69" i="123" s="1"/>
  <c r="C14" i="134" s="1"/>
  <c r="G14" i="134"/>
  <c r="H14" i="134"/>
  <c r="I14" i="134"/>
  <c r="C46" i="97"/>
  <c r="C72" i="123" s="1"/>
  <c r="C17" i="134" s="1"/>
  <c r="D46" i="97"/>
  <c r="E46" i="97"/>
  <c r="E72" i="123" s="1"/>
  <c r="E17" i="134" s="1"/>
  <c r="E9" i="91"/>
  <c r="I10" i="91"/>
  <c r="I11" i="91"/>
  <c r="I12" i="91"/>
  <c r="E14" i="91"/>
  <c r="F14" i="91"/>
  <c r="I15" i="91"/>
  <c r="I16" i="91"/>
  <c r="I17" i="91"/>
  <c r="I18" i="91"/>
  <c r="I20" i="91"/>
  <c r="I21" i="91"/>
  <c r="I22" i="91"/>
  <c r="E24" i="91"/>
  <c r="F24" i="91"/>
  <c r="I25" i="91"/>
  <c r="I26" i="91"/>
  <c r="E27" i="91"/>
  <c r="I28" i="91"/>
  <c r="I29" i="91"/>
  <c r="E30" i="91"/>
  <c r="I31" i="91"/>
  <c r="I32" i="91"/>
  <c r="E33" i="91"/>
  <c r="E35" i="91" s="1"/>
  <c r="I34" i="91"/>
  <c r="G4" i="134"/>
  <c r="G12" i="134" s="1"/>
  <c r="J4" i="134"/>
  <c r="J12" i="134" s="1"/>
  <c r="J20" i="134" s="1"/>
  <c r="J26" i="134" s="1"/>
  <c r="O4" i="134"/>
  <c r="O12" i="134" s="1"/>
  <c r="O20" i="134" s="1"/>
  <c r="O26" i="134" s="1"/>
  <c r="P4" i="134"/>
  <c r="P12" i="134" s="1"/>
  <c r="P20" i="134" s="1"/>
  <c r="P26" i="134" s="1"/>
  <c r="Q4" i="134"/>
  <c r="Q12" i="134" s="1"/>
  <c r="Q20" i="134" s="1"/>
  <c r="Q26" i="134" s="1"/>
  <c r="E5" i="134"/>
  <c r="G5" i="134"/>
  <c r="H5" i="134"/>
  <c r="I5" i="134"/>
  <c r="J5" i="134"/>
  <c r="O5" i="134"/>
  <c r="P5" i="134"/>
  <c r="Q5" i="134"/>
  <c r="R5" i="134"/>
  <c r="G6" i="134"/>
  <c r="I6" i="134"/>
  <c r="J6" i="134"/>
  <c r="O6" i="134"/>
  <c r="P6" i="134"/>
  <c r="Q6" i="134"/>
  <c r="R6" i="134"/>
  <c r="K7" i="134"/>
  <c r="L7" i="134"/>
  <c r="M7" i="134"/>
  <c r="O7" i="134"/>
  <c r="P7" i="134"/>
  <c r="Q7" i="134"/>
  <c r="R7" i="134"/>
  <c r="G9" i="134"/>
  <c r="J9" i="134"/>
  <c r="K9" i="134"/>
  <c r="L9" i="134"/>
  <c r="M9" i="134"/>
  <c r="O9" i="134"/>
  <c r="P9" i="134"/>
  <c r="Q9" i="134"/>
  <c r="R9" i="134"/>
  <c r="J10" i="134"/>
  <c r="K10" i="134"/>
  <c r="L10" i="134"/>
  <c r="M10" i="134"/>
  <c r="O10" i="134"/>
  <c r="P10" i="134"/>
  <c r="Q10" i="134"/>
  <c r="R10" i="134"/>
  <c r="H11" i="134"/>
  <c r="J11" i="134"/>
  <c r="K11" i="134"/>
  <c r="L11" i="134"/>
  <c r="M11" i="134"/>
  <c r="O11" i="134"/>
  <c r="P11" i="134"/>
  <c r="Q11" i="134"/>
  <c r="R11" i="134"/>
  <c r="G13" i="134"/>
  <c r="G18" i="134" s="1"/>
  <c r="H13" i="134"/>
  <c r="H18" i="134" s="1"/>
  <c r="I13" i="134"/>
  <c r="J13" i="134"/>
  <c r="J18" i="134" s="1"/>
  <c r="K13" i="134"/>
  <c r="L13" i="134"/>
  <c r="M13" i="134"/>
  <c r="O13" i="134"/>
  <c r="O18" i="134" s="1"/>
  <c r="P13" i="134"/>
  <c r="P18" i="134" s="1"/>
  <c r="Q13" i="134"/>
  <c r="Q18" i="134" s="1"/>
  <c r="R13" i="134"/>
  <c r="J14" i="134"/>
  <c r="K14" i="134"/>
  <c r="L14" i="134"/>
  <c r="M14" i="134"/>
  <c r="O14" i="134"/>
  <c r="P14" i="134"/>
  <c r="Q14" i="134"/>
  <c r="R14" i="134"/>
  <c r="H15" i="134"/>
  <c r="J15" i="134"/>
  <c r="K15" i="134"/>
  <c r="L15" i="134"/>
  <c r="M15" i="134"/>
  <c r="O15" i="134"/>
  <c r="P15" i="134"/>
  <c r="Q15" i="134"/>
  <c r="R15" i="134"/>
  <c r="J16" i="134"/>
  <c r="K16" i="134"/>
  <c r="L16" i="134"/>
  <c r="M16" i="134"/>
  <c r="O16" i="134"/>
  <c r="P16" i="134"/>
  <c r="Q16" i="134"/>
  <c r="R16" i="134"/>
  <c r="G17" i="134"/>
  <c r="H17" i="134"/>
  <c r="I17" i="134"/>
  <c r="J17" i="134"/>
  <c r="K17" i="134"/>
  <c r="L17" i="134"/>
  <c r="M17" i="134"/>
  <c r="O17" i="134"/>
  <c r="P17" i="134"/>
  <c r="Q17" i="134"/>
  <c r="R17" i="134"/>
  <c r="J19" i="134"/>
  <c r="K19" i="134"/>
  <c r="L19" i="134"/>
  <c r="M19" i="134"/>
  <c r="O19" i="134"/>
  <c r="P19" i="134"/>
  <c r="Q19" i="134"/>
  <c r="R19" i="134"/>
  <c r="C21" i="134"/>
  <c r="D21" i="134"/>
  <c r="E21" i="134"/>
  <c r="G21" i="134"/>
  <c r="H21" i="134"/>
  <c r="I21" i="134"/>
  <c r="J21" i="134"/>
  <c r="K21" i="134"/>
  <c r="L21" i="134"/>
  <c r="M21" i="134"/>
  <c r="O21" i="134"/>
  <c r="P21" i="134"/>
  <c r="Q21" i="134"/>
  <c r="R21" i="134"/>
  <c r="V23" i="134"/>
  <c r="N23" i="138" s="1"/>
  <c r="C24" i="134"/>
  <c r="D24" i="134"/>
  <c r="H24" i="134"/>
  <c r="E24" i="134"/>
  <c r="F24" i="134"/>
  <c r="N24" i="134"/>
  <c r="G24" i="134"/>
  <c r="I24" i="134"/>
  <c r="J24" i="134"/>
  <c r="K24" i="134"/>
  <c r="L24" i="134"/>
  <c r="M24" i="134"/>
  <c r="O24" i="134"/>
  <c r="P24" i="134"/>
  <c r="Q24" i="134"/>
  <c r="R24" i="134"/>
  <c r="C29" i="134"/>
  <c r="D29" i="134"/>
  <c r="E29" i="134"/>
  <c r="F29" i="134"/>
  <c r="G29" i="134"/>
  <c r="H29" i="134"/>
  <c r="I29" i="134"/>
  <c r="J29" i="134"/>
  <c r="K29" i="134"/>
  <c r="L29" i="134"/>
  <c r="M29" i="134"/>
  <c r="N29" i="134"/>
  <c r="O29" i="134"/>
  <c r="P29" i="134"/>
  <c r="Q29" i="134"/>
  <c r="R29" i="134"/>
  <c r="S29" i="134"/>
  <c r="T29" i="134"/>
  <c r="U29" i="134"/>
  <c r="C3" i="92"/>
  <c r="D3" i="92"/>
  <c r="E3" i="92"/>
  <c r="C4" i="92"/>
  <c r="D4" i="92"/>
  <c r="E4" i="92"/>
  <c r="C5" i="92"/>
  <c r="D5" i="92"/>
  <c r="E5" i="92"/>
  <c r="C6" i="92"/>
  <c r="D6" i="92"/>
  <c r="E6" i="92"/>
  <c r="C7" i="92"/>
  <c r="D7" i="92"/>
  <c r="E7" i="92"/>
  <c r="H8" i="92"/>
  <c r="I8" i="92"/>
  <c r="J8" i="92"/>
  <c r="C9" i="92"/>
  <c r="D9" i="92"/>
  <c r="D11" i="92"/>
  <c r="D12" i="92"/>
  <c r="E9" i="92"/>
  <c r="C11" i="92"/>
  <c r="E11" i="92"/>
  <c r="C12" i="92"/>
  <c r="E12" i="92"/>
  <c r="H13" i="92"/>
  <c r="I13" i="92"/>
  <c r="J13" i="92"/>
  <c r="C15" i="92"/>
  <c r="C7" i="128" s="1"/>
  <c r="C21" i="139" s="1"/>
  <c r="D15" i="92"/>
  <c r="D7" i="128" s="1"/>
  <c r="D21" i="139" s="1"/>
  <c r="E15" i="92"/>
  <c r="E7" i="128" s="1"/>
  <c r="E21" i="139" s="1"/>
  <c r="G15" i="92"/>
  <c r="C16" i="92"/>
  <c r="D16" i="92"/>
  <c r="E16" i="92"/>
  <c r="C17" i="92"/>
  <c r="D17" i="92"/>
  <c r="E17" i="92"/>
  <c r="C18" i="92"/>
  <c r="D18" i="92"/>
  <c r="E18" i="92"/>
  <c r="H19" i="92"/>
  <c r="H20" i="92" s="1"/>
  <c r="I19" i="92"/>
  <c r="I20" i="92" s="1"/>
  <c r="J19" i="92"/>
  <c r="J20" i="92" s="1"/>
  <c r="C21" i="92"/>
  <c r="C10" i="128" s="1"/>
  <c r="D21" i="92"/>
  <c r="D10" i="128" s="1"/>
  <c r="E21" i="92"/>
  <c r="E10" i="128" s="1"/>
  <c r="C22" i="92"/>
  <c r="D22" i="92"/>
  <c r="D11" i="128" s="1"/>
  <c r="E22" i="92"/>
  <c r="K22" i="92"/>
  <c r="N12" i="138" s="1"/>
  <c r="C23" i="92"/>
  <c r="C12" i="128" s="1"/>
  <c r="D23" i="92"/>
  <c r="D12" i="128" s="1"/>
  <c r="E23" i="92"/>
  <c r="E12" i="128" s="1"/>
  <c r="K23" i="92"/>
  <c r="N8" i="138" s="1"/>
  <c r="C24" i="92"/>
  <c r="C13" i="128" s="1"/>
  <c r="D24" i="92"/>
  <c r="D13" i="128" s="1"/>
  <c r="E24" i="92"/>
  <c r="E13" i="128" s="1"/>
  <c r="C25" i="92"/>
  <c r="C14" i="128" s="1"/>
  <c r="D25" i="92"/>
  <c r="D14" i="128" s="1"/>
  <c r="E25" i="92"/>
  <c r="E14" i="128" s="1"/>
  <c r="C26" i="92"/>
  <c r="C16" i="128" s="1"/>
  <c r="D26" i="92"/>
  <c r="D16" i="128" s="1"/>
  <c r="E26" i="92"/>
  <c r="E16" i="128" s="1"/>
  <c r="H27" i="92"/>
  <c r="I27" i="92"/>
  <c r="J27" i="92"/>
  <c r="G28" i="92"/>
  <c r="K28" i="92" s="1"/>
  <c r="I37" i="92"/>
  <c r="H35" i="92"/>
  <c r="J37" i="92"/>
  <c r="C38" i="92"/>
  <c r="D38" i="92"/>
  <c r="E38" i="92"/>
  <c r="C39" i="92"/>
  <c r="D39" i="92"/>
  <c r="E39" i="92"/>
  <c r="H40" i="92"/>
  <c r="I40" i="92"/>
  <c r="J40" i="92"/>
  <c r="C41" i="92"/>
  <c r="C20" i="128" s="1"/>
  <c r="D41" i="92"/>
  <c r="E41" i="92"/>
  <c r="E20" i="128" s="1"/>
  <c r="E9" i="139" s="1"/>
  <c r="C42" i="92"/>
  <c r="C21" i="128" s="1"/>
  <c r="C10" i="139" s="1"/>
  <c r="D42" i="92"/>
  <c r="D21" i="128" s="1"/>
  <c r="D10" i="139" s="1"/>
  <c r="E42" i="92"/>
  <c r="E21" i="128" s="1"/>
  <c r="E10" i="139" s="1"/>
  <c r="H43" i="92"/>
  <c r="I43" i="92"/>
  <c r="J43" i="92"/>
  <c r="C44" i="92"/>
  <c r="C23" i="128" s="1"/>
  <c r="C25" i="139" s="1"/>
  <c r="D44" i="92"/>
  <c r="D23" i="128" s="1"/>
  <c r="D25" i="139" s="1"/>
  <c r="E44" i="92"/>
  <c r="E23" i="128" s="1"/>
  <c r="E25" i="139" s="1"/>
  <c r="C45" i="92"/>
  <c r="C24" i="128" s="1"/>
  <c r="D45" i="92"/>
  <c r="D24" i="128" s="1"/>
  <c r="D26" i="139" s="1"/>
  <c r="E45" i="92"/>
  <c r="E24" i="128" s="1"/>
  <c r="E26" i="139" s="1"/>
  <c r="G45" i="92"/>
  <c r="K45" i="92" s="1"/>
  <c r="H46" i="92"/>
  <c r="I46" i="92"/>
  <c r="J46" i="92"/>
  <c r="C48" i="92"/>
  <c r="C27" i="128" s="1"/>
  <c r="C28" i="139" s="1"/>
  <c r="D48" i="92"/>
  <c r="D27" i="128" s="1"/>
  <c r="D28" i="139" s="1"/>
  <c r="E48" i="92"/>
  <c r="E27" i="128" s="1"/>
  <c r="E28" i="139" s="1"/>
  <c r="G48" i="92"/>
  <c r="K48" i="92" s="1"/>
  <c r="C49" i="92"/>
  <c r="C28" i="128" s="1"/>
  <c r="C29" i="139" s="1"/>
  <c r="D49" i="92"/>
  <c r="D28" i="128" s="1"/>
  <c r="D29" i="139" s="1"/>
  <c r="E49" i="92"/>
  <c r="E28" i="128" s="1"/>
  <c r="E29" i="139" s="1"/>
  <c r="C50" i="92"/>
  <c r="C30" i="128" s="1"/>
  <c r="D50" i="92"/>
  <c r="D30" i="128" s="1"/>
  <c r="E50" i="92"/>
  <c r="E30" i="128" s="1"/>
  <c r="C51" i="92"/>
  <c r="C33" i="128" s="1"/>
  <c r="D51" i="92"/>
  <c r="D33" i="128" s="1"/>
  <c r="E51" i="92"/>
  <c r="E33" i="128" s="1"/>
  <c r="G51" i="92"/>
  <c r="K51" i="92" s="1"/>
  <c r="C18" i="139"/>
  <c r="D18" i="139"/>
  <c r="E18" i="139"/>
  <c r="G18" i="139"/>
  <c r="G19" i="139" s="1"/>
  <c r="G27" i="139"/>
  <c r="G30" i="139"/>
  <c r="J29" i="139"/>
  <c r="K29" i="139"/>
  <c r="L29" i="139"/>
  <c r="N30" i="139"/>
  <c r="I28" i="128"/>
  <c r="J28" i="128"/>
  <c r="K28" i="128"/>
  <c r="D68" i="123"/>
  <c r="D13" i="134" s="1"/>
  <c r="T13" i="134" s="1"/>
  <c r="T18" i="134" s="1"/>
  <c r="I18" i="134"/>
  <c r="R18" i="134"/>
  <c r="C37" i="92"/>
  <c r="C18" i="128" s="1"/>
  <c r="C8" i="139" s="1"/>
  <c r="R4" i="134"/>
  <c r="R12" i="134" s="1"/>
  <c r="R20" i="134" s="1"/>
  <c r="R26" i="134" s="1"/>
  <c r="E93" i="123"/>
  <c r="G7" i="134"/>
  <c r="G20" i="134"/>
  <c r="G26" i="134" s="1"/>
  <c r="C61" i="123"/>
  <c r="C7" i="134" s="1"/>
  <c r="S7" i="134" s="1"/>
  <c r="I7" i="128" s="1"/>
  <c r="J7" i="139" s="1"/>
  <c r="I7" i="134"/>
  <c r="E61" i="123"/>
  <c r="E7" i="134" s="1"/>
  <c r="U7" i="134" s="1"/>
  <c r="K7" i="128" s="1"/>
  <c r="L7" i="139" s="1"/>
  <c r="J7" i="134"/>
  <c r="D61" i="123"/>
  <c r="D7" i="134" s="1"/>
  <c r="T7" i="134" s="1"/>
  <c r="J7" i="128" s="1"/>
  <c r="K7" i="139" s="1"/>
  <c r="H7" i="134"/>
  <c r="Y59" i="123"/>
  <c r="AA59" i="123"/>
  <c r="I36" i="123"/>
  <c r="I59" i="123"/>
  <c r="Z59" i="123"/>
  <c r="AF59" i="123"/>
  <c r="K4" i="92"/>
  <c r="C37" i="141"/>
  <c r="AN60" i="123" l="1"/>
  <c r="B25" i="142"/>
  <c r="N13" i="138"/>
  <c r="I131" i="123"/>
  <c r="AF131" i="123"/>
  <c r="F91" i="123"/>
  <c r="AP91" i="123"/>
  <c r="G6" i="92"/>
  <c r="K6" i="92" s="1"/>
  <c r="F6" i="92"/>
  <c r="AP67" i="123"/>
  <c r="C9" i="138"/>
  <c r="E9" i="138"/>
  <c r="M9" i="138"/>
  <c r="L9" i="138"/>
  <c r="B9" i="138"/>
  <c r="F9" i="138"/>
  <c r="I9" i="138"/>
  <c r="K9" i="138"/>
  <c r="J9" i="138"/>
  <c r="D9" i="138"/>
  <c r="G9" i="138"/>
  <c r="H9" i="138"/>
  <c r="Y131" i="123"/>
  <c r="AJ131" i="123"/>
  <c r="F83" i="123"/>
  <c r="F17" i="128"/>
  <c r="C8" i="138"/>
  <c r="M8" i="138"/>
  <c r="J8" i="138"/>
  <c r="I8" i="138"/>
  <c r="F8" i="138"/>
  <c r="H8" i="138"/>
  <c r="B8" i="138"/>
  <c r="E8" i="138"/>
  <c r="L8" i="138"/>
  <c r="K8" i="138"/>
  <c r="D8" i="138"/>
  <c r="G8" i="138"/>
  <c r="C12" i="138"/>
  <c r="F12" i="138"/>
  <c r="L12" i="138"/>
  <c r="M12" i="138"/>
  <c r="H12" i="138"/>
  <c r="B12" i="138"/>
  <c r="I12" i="138"/>
  <c r="D12" i="138"/>
  <c r="K12" i="138"/>
  <c r="J12" i="138"/>
  <c r="E12" i="138"/>
  <c r="G12" i="138"/>
  <c r="H35" i="91"/>
  <c r="F31" i="97"/>
  <c r="F32" i="97" s="1"/>
  <c r="V9" i="134"/>
  <c r="F64" i="132"/>
  <c r="N6" i="134" s="1"/>
  <c r="G42" i="132"/>
  <c r="G64" i="132" s="1"/>
  <c r="E23" i="138"/>
  <c r="I23" i="138"/>
  <c r="M23" i="138"/>
  <c r="F23" i="138"/>
  <c r="J23" i="138"/>
  <c r="B23" i="138"/>
  <c r="C23" i="138"/>
  <c r="G23" i="138"/>
  <c r="K23" i="138"/>
  <c r="D23" i="138"/>
  <c r="H23" i="138"/>
  <c r="L23" i="138"/>
  <c r="L9" i="128"/>
  <c r="M9" i="139" s="1"/>
  <c r="V24" i="134"/>
  <c r="B41" i="142" s="1"/>
  <c r="L27" i="128"/>
  <c r="F47" i="97"/>
  <c r="E21" i="100"/>
  <c r="V7" i="134"/>
  <c r="V15" i="134"/>
  <c r="L15" i="128" s="1"/>
  <c r="M23" i="139" s="1"/>
  <c r="F67" i="123"/>
  <c r="AL20" i="123"/>
  <c r="D32" i="97"/>
  <c r="J68" i="123" s="1"/>
  <c r="C24" i="132"/>
  <c r="K4" i="134" s="1"/>
  <c r="N10" i="139"/>
  <c r="U24" i="134"/>
  <c r="K33" i="128" s="1"/>
  <c r="U12" i="94"/>
  <c r="L40" i="100"/>
  <c r="M40" i="100" s="1"/>
  <c r="F24" i="132"/>
  <c r="N4" i="134" s="1"/>
  <c r="C42" i="132"/>
  <c r="C64" i="132" s="1"/>
  <c r="K6" i="134" s="1"/>
  <c r="K49" i="92"/>
  <c r="E52" i="95"/>
  <c r="I9" i="91"/>
  <c r="I14" i="91" s="1"/>
  <c r="G52" i="95"/>
  <c r="T11" i="134"/>
  <c r="J11" i="128" s="1"/>
  <c r="K10" i="139" s="1"/>
  <c r="E42" i="132"/>
  <c r="E64" i="132" s="1"/>
  <c r="M6" i="134" s="1"/>
  <c r="D42" i="132"/>
  <c r="D64" i="132" s="1"/>
  <c r="E24" i="132"/>
  <c r="M4" i="134" s="1"/>
  <c r="D24" i="132"/>
  <c r="L4" i="134" s="1"/>
  <c r="G68" i="123"/>
  <c r="N21" i="139" s="1"/>
  <c r="L68" i="123"/>
  <c r="M68" i="123"/>
  <c r="Y60" i="123"/>
  <c r="F43" i="92"/>
  <c r="U17" i="134"/>
  <c r="K17" i="128" s="1"/>
  <c r="L24" i="139" s="1"/>
  <c r="L19" i="132"/>
  <c r="L51" i="132" s="1"/>
  <c r="L56" i="132" s="1"/>
  <c r="AK37" i="123"/>
  <c r="AK60" i="123" s="1"/>
  <c r="AK74" i="123" s="1"/>
  <c r="AK79" i="123" s="1"/>
  <c r="U5" i="134"/>
  <c r="K5" i="128" s="1"/>
  <c r="L5" i="139" s="1"/>
  <c r="E47" i="97"/>
  <c r="E48" i="97" s="1"/>
  <c r="T9" i="134"/>
  <c r="J9" i="128" s="1"/>
  <c r="K8" i="139" s="1"/>
  <c r="K11" i="139" s="1"/>
  <c r="C93" i="123"/>
  <c r="C126" i="123" s="1"/>
  <c r="C131" i="123" s="1"/>
  <c r="D93" i="123"/>
  <c r="D126" i="123" s="1"/>
  <c r="D131" i="123" s="1"/>
  <c r="D37" i="123"/>
  <c r="D60" i="123" s="1"/>
  <c r="D6" i="134" s="1"/>
  <c r="L29" i="100"/>
  <c r="M29" i="100" s="1"/>
  <c r="F46" i="92"/>
  <c r="N18" i="134"/>
  <c r="C73" i="123"/>
  <c r="C37" i="123"/>
  <c r="U4" i="134"/>
  <c r="K4" i="128" s="1"/>
  <c r="K26" i="128" s="1"/>
  <c r="K35" i="128" s="1"/>
  <c r="AP73" i="123"/>
  <c r="G40" i="92"/>
  <c r="K40" i="92" s="1"/>
  <c r="L52" i="100"/>
  <c r="L37" i="100"/>
  <c r="M37" i="100" s="1"/>
  <c r="L11" i="100"/>
  <c r="M11" i="100" s="1"/>
  <c r="L6" i="100"/>
  <c r="M6" i="100" s="1"/>
  <c r="L20" i="100"/>
  <c r="L55" i="100"/>
  <c r="L53" i="100"/>
  <c r="L51" i="100"/>
  <c r="L48" i="100"/>
  <c r="L39" i="100"/>
  <c r="M39" i="100" s="1"/>
  <c r="L36" i="100"/>
  <c r="M36" i="100" s="1"/>
  <c r="L15" i="100"/>
  <c r="L12" i="100"/>
  <c r="M12" i="100" s="1"/>
  <c r="L43" i="100"/>
  <c r="M43" i="100" s="1"/>
  <c r="L41" i="100"/>
  <c r="M41" i="100" s="1"/>
  <c r="L4" i="100"/>
  <c r="M4" i="100" s="1"/>
  <c r="L44" i="100"/>
  <c r="M44" i="100" s="1"/>
  <c r="L42" i="100"/>
  <c r="M42" i="100" s="1"/>
  <c r="L5" i="100"/>
  <c r="M5" i="100" s="1"/>
  <c r="C40" i="92"/>
  <c r="C19" i="128" s="1"/>
  <c r="C24" i="139" s="1"/>
  <c r="AK20" i="123"/>
  <c r="Q37" i="123"/>
  <c r="Q60" i="123" s="1"/>
  <c r="E67" i="123"/>
  <c r="D27" i="139"/>
  <c r="S20" i="123"/>
  <c r="F87" i="123"/>
  <c r="G37" i="123"/>
  <c r="AA20" i="123"/>
  <c r="G67" i="123"/>
  <c r="AP69" i="123"/>
  <c r="C67" i="123"/>
  <c r="AG20" i="123"/>
  <c r="AI20" i="123"/>
  <c r="V37" i="123"/>
  <c r="V60" i="123" s="1"/>
  <c r="T37" i="123"/>
  <c r="T60" i="123" s="1"/>
  <c r="R37" i="123"/>
  <c r="R60" i="123" s="1"/>
  <c r="E18" i="134"/>
  <c r="U13" i="134"/>
  <c r="U18" i="134" s="1"/>
  <c r="E126" i="123"/>
  <c r="E131" i="123" s="1"/>
  <c r="D8" i="92"/>
  <c r="D4" i="128" s="1"/>
  <c r="D4" i="139" s="1"/>
  <c r="D25" i="128"/>
  <c r="E22" i="128"/>
  <c r="D46" i="92"/>
  <c r="C9" i="134"/>
  <c r="S9" i="134" s="1"/>
  <c r="I9" i="128" s="1"/>
  <c r="J8" i="139" s="1"/>
  <c r="J11" i="139" s="1"/>
  <c r="G60" i="123"/>
  <c r="AP87" i="123"/>
  <c r="AP106" i="123"/>
  <c r="T20" i="123"/>
  <c r="R20" i="123"/>
  <c r="N60" i="123"/>
  <c r="F24" i="128"/>
  <c r="F26" i="139" s="1"/>
  <c r="F27" i="139" s="1"/>
  <c r="C22" i="128"/>
  <c r="D40" i="92"/>
  <c r="D19" i="128" s="1"/>
  <c r="D24" i="139" s="1"/>
  <c r="C19" i="92"/>
  <c r="C8" i="128" s="1"/>
  <c r="C9" i="128" s="1"/>
  <c r="C20" i="123"/>
  <c r="C4" i="134" s="1"/>
  <c r="S4" i="134" s="1"/>
  <c r="S12" i="134" s="1"/>
  <c r="S20" i="134" s="1"/>
  <c r="S26" i="134" s="1"/>
  <c r="AN20" i="123"/>
  <c r="C27" i="92"/>
  <c r="E8" i="92"/>
  <c r="E4" i="128" s="1"/>
  <c r="E43" i="92"/>
  <c r="F27" i="92"/>
  <c r="AF20" i="123"/>
  <c r="K19" i="92"/>
  <c r="K20" i="92" s="1"/>
  <c r="AJ37" i="123"/>
  <c r="AJ60" i="123" s="1"/>
  <c r="AF37" i="123"/>
  <c r="AF60" i="123" s="1"/>
  <c r="AF74" i="123" s="1"/>
  <c r="AF79" i="123" s="1"/>
  <c r="AB37" i="123"/>
  <c r="AB60" i="123" s="1"/>
  <c r="AB74" i="123" s="1"/>
  <c r="AB79" i="123" s="1"/>
  <c r="E11" i="139"/>
  <c r="G19" i="92"/>
  <c r="G20" i="92" s="1"/>
  <c r="C9" i="139"/>
  <c r="C11" i="139" s="1"/>
  <c r="C11" i="128"/>
  <c r="C17" i="128" s="1"/>
  <c r="C7" i="139" s="1"/>
  <c r="C30" i="139"/>
  <c r="Z20" i="123"/>
  <c r="E73" i="123"/>
  <c r="J30" i="128"/>
  <c r="C13" i="92"/>
  <c r="S24" i="134"/>
  <c r="I33" i="128" s="1"/>
  <c r="P20" i="123"/>
  <c r="N20" i="123"/>
  <c r="AG37" i="123"/>
  <c r="AE37" i="123"/>
  <c r="AE60" i="123" s="1"/>
  <c r="AE74" i="123" s="1"/>
  <c r="AE79" i="123" s="1"/>
  <c r="AC37" i="123"/>
  <c r="AC60" i="123" s="1"/>
  <c r="AC74" i="123" s="1"/>
  <c r="AC79" i="123" s="1"/>
  <c r="C46" i="92"/>
  <c r="C43" i="92"/>
  <c r="G43" i="92"/>
  <c r="K43" i="92" s="1"/>
  <c r="E30" i="139"/>
  <c r="D43" i="92"/>
  <c r="D19" i="92"/>
  <c r="D20" i="92" s="1"/>
  <c r="X20" i="123"/>
  <c r="X74" i="123" s="1"/>
  <c r="X79" i="123" s="1"/>
  <c r="M20" i="123"/>
  <c r="G20" i="123"/>
  <c r="N4" i="139" s="1"/>
  <c r="U20" i="123"/>
  <c r="W20" i="123"/>
  <c r="AH20" i="123"/>
  <c r="N13" i="139"/>
  <c r="N18" i="139" s="1"/>
  <c r="D17" i="128"/>
  <c r="D7" i="139" s="1"/>
  <c r="D21" i="94"/>
  <c r="C25" i="128"/>
  <c r="C26" i="139"/>
  <c r="C27" i="139" s="1"/>
  <c r="F17" i="134"/>
  <c r="V17" i="134" s="1"/>
  <c r="L17" i="128" s="1"/>
  <c r="M25" i="139" s="1"/>
  <c r="F73" i="123"/>
  <c r="E25" i="128"/>
  <c r="G31" i="139"/>
  <c r="G33" i="139" s="1"/>
  <c r="D20" i="128"/>
  <c r="T5" i="134"/>
  <c r="J5" i="128" s="1"/>
  <c r="K5" i="139" s="1"/>
  <c r="S14" i="134"/>
  <c r="I14" i="128" s="1"/>
  <c r="J21" i="139" s="1"/>
  <c r="U19" i="134"/>
  <c r="K19" i="128" s="1"/>
  <c r="L12" i="139" s="1"/>
  <c r="L17" i="139" s="1"/>
  <c r="S19" i="134"/>
  <c r="I19" i="128" s="1"/>
  <c r="J12" i="139" s="1"/>
  <c r="J17" i="139" s="1"/>
  <c r="U11" i="134"/>
  <c r="K11" i="128" s="1"/>
  <c r="L10" i="139" s="1"/>
  <c r="S10" i="134"/>
  <c r="I10" i="128" s="1"/>
  <c r="J9" i="139" s="1"/>
  <c r="S13" i="94"/>
  <c r="G93" i="123"/>
  <c r="G126" i="123" s="1"/>
  <c r="G131" i="123" s="1"/>
  <c r="D20" i="123"/>
  <c r="F44" i="100"/>
  <c r="F46" i="100" s="1"/>
  <c r="F19" i="100"/>
  <c r="G19" i="100" s="1"/>
  <c r="B24" i="100"/>
  <c r="AM20" i="123"/>
  <c r="AP53" i="123"/>
  <c r="AI37" i="123"/>
  <c r="AI60" i="123" s="1"/>
  <c r="Z37" i="123"/>
  <c r="Z60" i="123" s="1"/>
  <c r="O37" i="123"/>
  <c r="O60" i="123" s="1"/>
  <c r="L60" i="123"/>
  <c r="L18" i="134"/>
  <c r="G38" i="94"/>
  <c r="G37" i="100"/>
  <c r="G27" i="100"/>
  <c r="G15" i="100"/>
  <c r="G4" i="100"/>
  <c r="I37" i="123"/>
  <c r="I60" i="123" s="1"/>
  <c r="E40" i="92"/>
  <c r="E19" i="128" s="1"/>
  <c r="E24" i="139" s="1"/>
  <c r="I14" i="92"/>
  <c r="I47" i="92" s="1"/>
  <c r="I52" i="92" s="1"/>
  <c r="D13" i="92"/>
  <c r="D5" i="128" s="1"/>
  <c r="D5" i="139" s="1"/>
  <c r="C8" i="92"/>
  <c r="C4" i="128" s="1"/>
  <c r="C4" i="139" s="1"/>
  <c r="C47" i="97"/>
  <c r="C48" i="97" s="1"/>
  <c r="C21" i="94"/>
  <c r="E46" i="100"/>
  <c r="E34" i="100"/>
  <c r="G31" i="100"/>
  <c r="G28" i="100"/>
  <c r="G20" i="100"/>
  <c r="AG60" i="123"/>
  <c r="AH37" i="123"/>
  <c r="AH60" i="123" s="1"/>
  <c r="AA37" i="123"/>
  <c r="AA60" i="123" s="1"/>
  <c r="P37" i="123"/>
  <c r="P60" i="123" s="1"/>
  <c r="F40" i="92"/>
  <c r="F19" i="128" s="1"/>
  <c r="F24" i="139" s="1"/>
  <c r="F69" i="123"/>
  <c r="G46" i="92"/>
  <c r="K46" i="92" s="1"/>
  <c r="E13" i="92"/>
  <c r="E5" i="128" s="1"/>
  <c r="E5" i="139" s="1"/>
  <c r="G47" i="97"/>
  <c r="G48" i="97" s="1"/>
  <c r="P13" i="94"/>
  <c r="H38" i="94"/>
  <c r="E37" i="123"/>
  <c r="E60" i="123" s="1"/>
  <c r="E74" i="123" s="1"/>
  <c r="E79" i="123" s="1"/>
  <c r="K19" i="132"/>
  <c r="K51" i="132" s="1"/>
  <c r="K56" i="132" s="1"/>
  <c r="B57" i="100"/>
  <c r="E16" i="100"/>
  <c r="G16" i="100" s="1"/>
  <c r="G10" i="100"/>
  <c r="V20" i="123"/>
  <c r="Q20" i="123"/>
  <c r="O20" i="123"/>
  <c r="AM37" i="123"/>
  <c r="AM60" i="123" s="1"/>
  <c r="AD37" i="123"/>
  <c r="AD60" i="123" s="1"/>
  <c r="AD74" i="123" s="1"/>
  <c r="AD79" i="123" s="1"/>
  <c r="W37" i="123"/>
  <c r="S37" i="123"/>
  <c r="S60" i="123" s="1"/>
  <c r="L20" i="123"/>
  <c r="F19" i="92"/>
  <c r="S17" i="134"/>
  <c r="I17" i="128" s="1"/>
  <c r="J24" i="139" s="1"/>
  <c r="U21" i="134"/>
  <c r="K27" i="128" s="1"/>
  <c r="S5" i="134"/>
  <c r="I5" i="128" s="1"/>
  <c r="J5" i="139" s="1"/>
  <c r="T19" i="134"/>
  <c r="J19" i="128" s="1"/>
  <c r="K12" i="139" s="1"/>
  <c r="K17" i="139" s="1"/>
  <c r="T16" i="134"/>
  <c r="J16" i="128" s="1"/>
  <c r="K23" i="139" s="1"/>
  <c r="S13" i="134"/>
  <c r="I13" i="128" s="1"/>
  <c r="J20" i="139" s="1"/>
  <c r="J30" i="139" s="1"/>
  <c r="K30" i="128"/>
  <c r="V16" i="134"/>
  <c r="L16" i="128" s="1"/>
  <c r="M24" i="139" s="1"/>
  <c r="I30" i="128"/>
  <c r="M18" i="134"/>
  <c r="K18" i="134"/>
  <c r="T21" i="134"/>
  <c r="J27" i="128" s="1"/>
  <c r="S21" i="134"/>
  <c r="I27" i="128" s="1"/>
  <c r="D18" i="134"/>
  <c r="T24" i="134"/>
  <c r="J33" i="128" s="1"/>
  <c r="T15" i="134"/>
  <c r="J15" i="128" s="1"/>
  <c r="S11" i="134"/>
  <c r="I11" i="128" s="1"/>
  <c r="J10" i="139" s="1"/>
  <c r="U10" i="134"/>
  <c r="K10" i="128" s="1"/>
  <c r="L9" i="139" s="1"/>
  <c r="U9" i="134"/>
  <c r="K9" i="128" s="1"/>
  <c r="S15" i="134"/>
  <c r="I15" i="128" s="1"/>
  <c r="U16" i="134"/>
  <c r="K16" i="128" s="1"/>
  <c r="L23" i="139" s="1"/>
  <c r="U15" i="134"/>
  <c r="K15" i="128" s="1"/>
  <c r="L22" i="139" s="1"/>
  <c r="L25" i="139" s="1"/>
  <c r="V10" i="134"/>
  <c r="L10" i="128" s="1"/>
  <c r="V11" i="134"/>
  <c r="N5" i="134"/>
  <c r="AL37" i="123"/>
  <c r="AL60" i="123" s="1"/>
  <c r="AP28" i="123"/>
  <c r="AP102" i="123"/>
  <c r="AP25" i="123"/>
  <c r="F53" i="123"/>
  <c r="AP36" i="123"/>
  <c r="F28" i="123"/>
  <c r="AP41" i="123"/>
  <c r="F41" i="123"/>
  <c r="F25" i="123"/>
  <c r="F5" i="134" s="1"/>
  <c r="AP15" i="123"/>
  <c r="U60" i="123"/>
  <c r="F36" i="123"/>
  <c r="M60" i="123"/>
  <c r="K7" i="100"/>
  <c r="I27" i="91"/>
  <c r="I24" i="91"/>
  <c r="I30" i="91"/>
  <c r="G76" i="132"/>
  <c r="I33" i="91"/>
  <c r="G27" i="92"/>
  <c r="G70" i="132"/>
  <c r="I20" i="123"/>
  <c r="AJ20" i="123"/>
  <c r="AP19" i="123"/>
  <c r="G32" i="139"/>
  <c r="D72" i="123"/>
  <c r="D47" i="97"/>
  <c r="D64" i="123"/>
  <c r="D52" i="95"/>
  <c r="J13" i="128"/>
  <c r="K20" i="139" s="1"/>
  <c r="K30" i="139" s="1"/>
  <c r="C5" i="128"/>
  <c r="C5" i="139" s="1"/>
  <c r="E27" i="139"/>
  <c r="D30" i="139"/>
  <c r="E46" i="92"/>
  <c r="D27" i="92"/>
  <c r="J14" i="92"/>
  <c r="J47" i="92" s="1"/>
  <c r="J52" i="92" s="1"/>
  <c r="T14" i="134"/>
  <c r="J14" i="128" s="1"/>
  <c r="K21" i="139" s="1"/>
  <c r="S16" i="134"/>
  <c r="I16" i="128" s="1"/>
  <c r="J23" i="139" s="1"/>
  <c r="F55" i="100"/>
  <c r="G55" i="100" s="1"/>
  <c r="L31" i="100"/>
  <c r="M31" i="100" s="1"/>
  <c r="K34" i="100"/>
  <c r="N24" i="139"/>
  <c r="N26" i="139" s="1"/>
  <c r="G73" i="123"/>
  <c r="G9" i="100"/>
  <c r="H14" i="92"/>
  <c r="H47" i="92" s="1"/>
  <c r="H52" i="92" s="1"/>
  <c r="E69" i="123"/>
  <c r="E14" i="134" s="1"/>
  <c r="U14" i="134" s="1"/>
  <c r="K14" i="128" s="1"/>
  <c r="L21" i="139" s="1"/>
  <c r="V12" i="94"/>
  <c r="T12" i="94"/>
  <c r="C60" i="123"/>
  <c r="F53" i="100"/>
  <c r="F54" i="100" s="1"/>
  <c r="E54" i="100"/>
  <c r="E57" i="100" s="1"/>
  <c r="F48" i="100"/>
  <c r="F49" i="100" s="1"/>
  <c r="E49" i="100"/>
  <c r="E11" i="128"/>
  <c r="E17" i="128" s="1"/>
  <c r="E7" i="139" s="1"/>
  <c r="E27" i="92"/>
  <c r="E19" i="92"/>
  <c r="E21" i="94"/>
  <c r="C52" i="95"/>
  <c r="F52" i="95"/>
  <c r="K54" i="100"/>
  <c r="G52" i="100"/>
  <c r="K49" i="100"/>
  <c r="G43" i="100"/>
  <c r="G36" i="100"/>
  <c r="F29" i="100"/>
  <c r="G29" i="100" s="1"/>
  <c r="L23" i="100"/>
  <c r="L19" i="100"/>
  <c r="K21" i="100"/>
  <c r="F11" i="100"/>
  <c r="F13" i="100" s="1"/>
  <c r="F5" i="100"/>
  <c r="G5" i="100" s="1"/>
  <c r="G42" i="100"/>
  <c r="G41" i="100"/>
  <c r="G40" i="100"/>
  <c r="G39" i="100"/>
  <c r="F9" i="139"/>
  <c r="F11" i="139" s="1"/>
  <c r="F22" i="128"/>
  <c r="F19" i="123"/>
  <c r="F21" i="100"/>
  <c r="G21" i="100" s="1"/>
  <c r="E13" i="100"/>
  <c r="H24" i="100"/>
  <c r="K27" i="92"/>
  <c r="B8" i="143" s="1"/>
  <c r="B15" i="143" s="1"/>
  <c r="B16" i="143" s="1"/>
  <c r="F15" i="123"/>
  <c r="E7" i="100"/>
  <c r="K13" i="100"/>
  <c r="W43" i="123" s="1"/>
  <c r="K46" i="100"/>
  <c r="W111" i="123" s="1"/>
  <c r="B13" i="138" l="1"/>
  <c r="F13" i="138"/>
  <c r="J13" i="138"/>
  <c r="C13" i="138"/>
  <c r="G13" i="138"/>
  <c r="K13" i="138"/>
  <c r="D13" i="138"/>
  <c r="H13" i="138"/>
  <c r="L13" i="138"/>
  <c r="E13" i="138"/>
  <c r="I13" i="138"/>
  <c r="M13" i="138"/>
  <c r="AN74" i="123"/>
  <c r="F111" i="123"/>
  <c r="AP111" i="123"/>
  <c r="F43" i="123"/>
  <c r="F49" i="123" s="1"/>
  <c r="AP43" i="123"/>
  <c r="AP49" i="123" s="1"/>
  <c r="W49" i="123"/>
  <c r="F5" i="92"/>
  <c r="F8" i="92" s="1"/>
  <c r="F4" i="128" s="1"/>
  <c r="F4" i="139" s="1"/>
  <c r="G5" i="92"/>
  <c r="K5" i="92" s="1"/>
  <c r="K8" i="92" s="1"/>
  <c r="V13" i="94"/>
  <c r="AJ74" i="123"/>
  <c r="AJ79" i="123" s="1"/>
  <c r="G12" i="92"/>
  <c r="F92" i="123"/>
  <c r="F93" i="123" s="1"/>
  <c r="F12" i="92"/>
  <c r="F13" i="92" s="1"/>
  <c r="F5" i="128" s="1"/>
  <c r="O68" i="123"/>
  <c r="O74" i="123" s="1"/>
  <c r="O79" i="123" s="1"/>
  <c r="U68" i="123"/>
  <c r="U74" i="123" s="1"/>
  <c r="U79" i="123" s="1"/>
  <c r="V68" i="123"/>
  <c r="V74" i="123" s="1"/>
  <c r="V79" i="123" s="1"/>
  <c r="Y68" i="123"/>
  <c r="Y74" i="123" s="1"/>
  <c r="Y79" i="123" s="1"/>
  <c r="F37" i="123"/>
  <c r="K12" i="134"/>
  <c r="K20" i="134" s="1"/>
  <c r="K26" i="134" s="1"/>
  <c r="E77" i="132"/>
  <c r="E81" i="132" s="1"/>
  <c r="F77" i="132"/>
  <c r="F81" i="132" s="1"/>
  <c r="B35" i="142"/>
  <c r="N19" i="138"/>
  <c r="L11" i="128"/>
  <c r="M11" i="139" s="1"/>
  <c r="B37" i="142"/>
  <c r="L7" i="128"/>
  <c r="M7" i="139" s="1"/>
  <c r="B36" i="142"/>
  <c r="F14" i="134"/>
  <c r="V14" i="134" s="1"/>
  <c r="L74" i="123"/>
  <c r="L79" i="123" s="1"/>
  <c r="D48" i="97"/>
  <c r="L54" i="100"/>
  <c r="F48" i="97"/>
  <c r="N31" i="139"/>
  <c r="N32" i="139" s="1"/>
  <c r="M10" i="139"/>
  <c r="F5" i="139"/>
  <c r="F6" i="128"/>
  <c r="F6" i="139" s="1"/>
  <c r="N12" i="134"/>
  <c r="N20" i="134" s="1"/>
  <c r="N26" i="134" s="1"/>
  <c r="C8" i="140" s="1"/>
  <c r="C9" i="140" s="1"/>
  <c r="V5" i="134"/>
  <c r="K29" i="128"/>
  <c r="M74" i="123"/>
  <c r="M79" i="123" s="1"/>
  <c r="AN79" i="123"/>
  <c r="AL74" i="123"/>
  <c r="AL79" i="123" s="1"/>
  <c r="S74" i="123"/>
  <c r="S79" i="123" s="1"/>
  <c r="F7" i="100"/>
  <c r="C77" i="132"/>
  <c r="C81" i="132" s="1"/>
  <c r="G34" i="100"/>
  <c r="R74" i="123"/>
  <c r="R79" i="123" s="1"/>
  <c r="AI74" i="123"/>
  <c r="AI79" i="123" s="1"/>
  <c r="G74" i="123"/>
  <c r="G79" i="123" s="1"/>
  <c r="J12" i="128"/>
  <c r="S18" i="134"/>
  <c r="M12" i="134"/>
  <c r="M20" i="134" s="1"/>
  <c r="M26" i="134" s="1"/>
  <c r="U12" i="134"/>
  <c r="U20" i="134" s="1"/>
  <c r="U26" i="134" s="1"/>
  <c r="M15" i="100"/>
  <c r="L13" i="100"/>
  <c r="G7" i="100"/>
  <c r="G77" i="132"/>
  <c r="G81" i="132" s="1"/>
  <c r="AA74" i="123"/>
  <c r="AA79" i="123" s="1"/>
  <c r="L4" i="139"/>
  <c r="L18" i="139" s="1"/>
  <c r="L32" i="139" s="1"/>
  <c r="N74" i="123"/>
  <c r="N79" i="123" s="1"/>
  <c r="G44" i="100"/>
  <c r="G46" i="100" s="1"/>
  <c r="G57" i="100" s="1"/>
  <c r="M52" i="100"/>
  <c r="M53" i="100"/>
  <c r="Q74" i="123"/>
  <c r="Q79" i="123" s="1"/>
  <c r="F14" i="92"/>
  <c r="M51" i="100"/>
  <c r="M55" i="100"/>
  <c r="G8" i="92"/>
  <c r="K13" i="128"/>
  <c r="L20" i="139" s="1"/>
  <c r="L30" i="139" s="1"/>
  <c r="C20" i="92"/>
  <c r="L46" i="100"/>
  <c r="M23" i="100"/>
  <c r="L49" i="100"/>
  <c r="M48" i="100"/>
  <c r="M20" i="100"/>
  <c r="G53" i="100"/>
  <c r="G54" i="100" s="1"/>
  <c r="L34" i="100"/>
  <c r="M34" i="100" s="1"/>
  <c r="L16" i="100"/>
  <c r="L21" i="100"/>
  <c r="AM74" i="123"/>
  <c r="AM79" i="123" s="1"/>
  <c r="AG74" i="123"/>
  <c r="AG79" i="123" s="1"/>
  <c r="T74" i="123"/>
  <c r="T79" i="123" s="1"/>
  <c r="I12" i="128"/>
  <c r="AH74" i="123"/>
  <c r="AH79" i="123" s="1"/>
  <c r="C22" i="139"/>
  <c r="C23" i="139" s="1"/>
  <c r="C31" i="139" s="1"/>
  <c r="F25" i="128"/>
  <c r="P74" i="123"/>
  <c r="P79" i="123" s="1"/>
  <c r="M26" i="139"/>
  <c r="D6" i="128"/>
  <c r="D14" i="92"/>
  <c r="D47" i="92" s="1"/>
  <c r="D52" i="92" s="1"/>
  <c r="E14" i="92"/>
  <c r="D8" i="128"/>
  <c r="D9" i="128" s="1"/>
  <c r="N19" i="139"/>
  <c r="N20" i="139" s="1"/>
  <c r="C6" i="128"/>
  <c r="Z74" i="123"/>
  <c r="Z79" i="123" s="1"/>
  <c r="K24" i="100"/>
  <c r="E24" i="100"/>
  <c r="F34" i="100"/>
  <c r="F57" i="100" s="1"/>
  <c r="G11" i="100"/>
  <c r="G13" i="100" s="1"/>
  <c r="E6" i="134"/>
  <c r="U6" i="134" s="1"/>
  <c r="K6" i="128" s="1"/>
  <c r="L6" i="139" s="1"/>
  <c r="I4" i="128"/>
  <c r="I26" i="128" s="1"/>
  <c r="D6" i="139"/>
  <c r="D19" i="139" s="1"/>
  <c r="D33" i="139" s="1"/>
  <c r="D22" i="128"/>
  <c r="D9" i="139"/>
  <c r="D11" i="139" s="1"/>
  <c r="M19" i="100"/>
  <c r="F8" i="128"/>
  <c r="F20" i="92"/>
  <c r="H39" i="94"/>
  <c r="C14" i="92"/>
  <c r="C26" i="128"/>
  <c r="C35" i="128" s="1"/>
  <c r="L6" i="134"/>
  <c r="D77" i="132"/>
  <c r="D81" i="132" s="1"/>
  <c r="D4" i="134"/>
  <c r="D74" i="123"/>
  <c r="D79" i="123" s="1"/>
  <c r="L18" i="128"/>
  <c r="J22" i="139"/>
  <c r="J25" i="139" s="1"/>
  <c r="I18" i="128"/>
  <c r="K12" i="128"/>
  <c r="L8" i="139"/>
  <c r="L11" i="139" s="1"/>
  <c r="K18" i="128"/>
  <c r="K22" i="139"/>
  <c r="K25" i="139" s="1"/>
  <c r="J18" i="128"/>
  <c r="AP37" i="123"/>
  <c r="I74" i="123"/>
  <c r="I79" i="123" s="1"/>
  <c r="AP20" i="123"/>
  <c r="I35" i="91"/>
  <c r="F7" i="139"/>
  <c r="F20" i="123"/>
  <c r="F4" i="134" s="1"/>
  <c r="G48" i="100"/>
  <c r="E8" i="128"/>
  <c r="E20" i="92"/>
  <c r="G49" i="100"/>
  <c r="D10" i="134"/>
  <c r="T10" i="134" s="1"/>
  <c r="J10" i="128" s="1"/>
  <c r="K9" i="139" s="1"/>
  <c r="D67" i="123"/>
  <c r="C6" i="139"/>
  <c r="C19" i="139" s="1"/>
  <c r="C6" i="134"/>
  <c r="C74" i="123"/>
  <c r="C79" i="123" s="1"/>
  <c r="E6" i="128"/>
  <c r="E4" i="139"/>
  <c r="E6" i="139" s="1"/>
  <c r="E19" i="139" s="1"/>
  <c r="F24" i="100"/>
  <c r="D17" i="134"/>
  <c r="T17" i="134" s="1"/>
  <c r="J17" i="128" s="1"/>
  <c r="K24" i="139" s="1"/>
  <c r="D73" i="123"/>
  <c r="L7" i="100"/>
  <c r="M7" i="100" s="1"/>
  <c r="M46" i="100" l="1"/>
  <c r="M57" i="100" s="1"/>
  <c r="W112" i="123"/>
  <c r="M13" i="100"/>
  <c r="W54" i="123"/>
  <c r="N4" i="138"/>
  <c r="B9" i="142"/>
  <c r="G32" i="92"/>
  <c r="G14" i="92"/>
  <c r="K12" i="92"/>
  <c r="G13" i="92"/>
  <c r="F68" i="123"/>
  <c r="F13" i="134" s="1"/>
  <c r="V13" i="134" s="1"/>
  <c r="B38" i="142" s="1"/>
  <c r="AP68" i="123"/>
  <c r="M12" i="139"/>
  <c r="B33" i="142"/>
  <c r="N17" i="138"/>
  <c r="E19" i="138"/>
  <c r="I19" i="138"/>
  <c r="M19" i="138"/>
  <c r="F19" i="138"/>
  <c r="J19" i="138"/>
  <c r="B19" i="138"/>
  <c r="C19" i="138"/>
  <c r="G19" i="138"/>
  <c r="K19" i="138"/>
  <c r="D19" i="138"/>
  <c r="H19" i="138"/>
  <c r="L19" i="138"/>
  <c r="L5" i="128"/>
  <c r="M5" i="139" s="1"/>
  <c r="L12" i="128"/>
  <c r="L14" i="128"/>
  <c r="M22" i="139" s="1"/>
  <c r="B39" i="142"/>
  <c r="N22" i="138"/>
  <c r="G24" i="100"/>
  <c r="M54" i="100"/>
  <c r="V4" i="134"/>
  <c r="J4" i="139"/>
  <c r="J18" i="139" s="1"/>
  <c r="J32" i="139" s="1"/>
  <c r="E12" i="134"/>
  <c r="E20" i="134" s="1"/>
  <c r="E26" i="134" s="1"/>
  <c r="M49" i="100"/>
  <c r="E47" i="92"/>
  <c r="E52" i="92" s="1"/>
  <c r="C47" i="92"/>
  <c r="C52" i="92" s="1"/>
  <c r="M16" i="100"/>
  <c r="M21" i="100"/>
  <c r="M24" i="100" s="1"/>
  <c r="L24" i="100"/>
  <c r="D22" i="139"/>
  <c r="D23" i="139" s="1"/>
  <c r="D31" i="139" s="1"/>
  <c r="D32" i="139" s="1"/>
  <c r="N33" i="139"/>
  <c r="T4" i="134"/>
  <c r="D12" i="134"/>
  <c r="D20" i="134" s="1"/>
  <c r="D26" i="134" s="1"/>
  <c r="C29" i="128"/>
  <c r="J31" i="139"/>
  <c r="C32" i="139"/>
  <c r="L12" i="134"/>
  <c r="L20" i="134" s="1"/>
  <c r="L26" i="134" s="1"/>
  <c r="T6" i="134"/>
  <c r="J6" i="128" s="1"/>
  <c r="K6" i="139" s="1"/>
  <c r="D26" i="128"/>
  <c r="F22" i="139"/>
  <c r="F23" i="139" s="1"/>
  <c r="F31" i="139" s="1"/>
  <c r="F9" i="128"/>
  <c r="I35" i="128"/>
  <c r="I29" i="128"/>
  <c r="S6" i="134"/>
  <c r="I6" i="128" s="1"/>
  <c r="J6" i="139" s="1"/>
  <c r="C12" i="134"/>
  <c r="C20" i="134" s="1"/>
  <c r="C26" i="134" s="1"/>
  <c r="E9" i="128"/>
  <c r="E26" i="128" s="1"/>
  <c r="E22" i="139"/>
  <c r="E23" i="139" s="1"/>
  <c r="E31" i="139" s="1"/>
  <c r="L19" i="139"/>
  <c r="E33" i="139"/>
  <c r="E20" i="139"/>
  <c r="C33" i="139"/>
  <c r="AP74" i="123" l="1"/>
  <c r="AP79" i="123" s="1"/>
  <c r="N6" i="138"/>
  <c r="K13" i="92"/>
  <c r="F54" i="123"/>
  <c r="F59" i="123" s="1"/>
  <c r="F60" i="123" s="1"/>
  <c r="F6" i="134" s="1"/>
  <c r="AP54" i="123"/>
  <c r="AP59" i="123" s="1"/>
  <c r="AP60" i="123" s="1"/>
  <c r="W59" i="123"/>
  <c r="W60" i="123" s="1"/>
  <c r="W74" i="123" s="1"/>
  <c r="W79" i="123" s="1"/>
  <c r="F32" i="92"/>
  <c r="K32" i="92"/>
  <c r="N20" i="138"/>
  <c r="D20" i="138" s="1"/>
  <c r="F112" i="123"/>
  <c r="AP112" i="123"/>
  <c r="AP116" i="123" s="1"/>
  <c r="W126" i="123"/>
  <c r="AP126" i="123" s="1"/>
  <c r="W131" i="123"/>
  <c r="AP131" i="123" s="1"/>
  <c r="C4" i="138"/>
  <c r="G4" i="138"/>
  <c r="K4" i="138"/>
  <c r="D4" i="138"/>
  <c r="H4" i="138"/>
  <c r="L4" i="138"/>
  <c r="E4" i="138"/>
  <c r="I4" i="138"/>
  <c r="F4" i="138"/>
  <c r="J4" i="138"/>
  <c r="B4" i="138"/>
  <c r="M4" i="138"/>
  <c r="F18" i="134"/>
  <c r="V18" i="134" s="1"/>
  <c r="N21" i="138"/>
  <c r="F74" i="123"/>
  <c r="F79" i="123" s="1"/>
  <c r="G20" i="138"/>
  <c r="F20" i="138"/>
  <c r="I20" i="138"/>
  <c r="L20" i="138"/>
  <c r="L4" i="128"/>
  <c r="M4" i="139" s="1"/>
  <c r="B32" i="142"/>
  <c r="N16" i="138"/>
  <c r="C17" i="138"/>
  <c r="E17" i="138"/>
  <c r="D17" i="138"/>
  <c r="K17" i="138"/>
  <c r="J17" i="138"/>
  <c r="F17" i="138"/>
  <c r="I17" i="138"/>
  <c r="B17" i="138"/>
  <c r="L17" i="138"/>
  <c r="G17" i="138"/>
  <c r="M17" i="138"/>
  <c r="H17" i="138"/>
  <c r="K20" i="138"/>
  <c r="L13" i="128"/>
  <c r="M21" i="139" s="1"/>
  <c r="M31" i="139" s="1"/>
  <c r="M32" i="139" s="1"/>
  <c r="F32" i="139"/>
  <c r="J19" i="139"/>
  <c r="C20" i="139"/>
  <c r="D29" i="128"/>
  <c r="D35" i="128"/>
  <c r="J4" i="128"/>
  <c r="T12" i="134"/>
  <c r="T20" i="134" s="1"/>
  <c r="T26" i="134" s="1"/>
  <c r="E35" i="128"/>
  <c r="E29" i="128"/>
  <c r="L31" i="139"/>
  <c r="E32" i="139"/>
  <c r="B7" i="142" l="1"/>
  <c r="K14" i="92"/>
  <c r="B20" i="138"/>
  <c r="H20" i="138"/>
  <c r="E20" i="138"/>
  <c r="J20" i="138"/>
  <c r="C20" i="138"/>
  <c r="M20" i="138"/>
  <c r="G33" i="92"/>
  <c r="F116" i="123"/>
  <c r="F126" i="123" s="1"/>
  <c r="F131" i="123" s="1"/>
  <c r="B6" i="138"/>
  <c r="K6" i="138"/>
  <c r="D6" i="138"/>
  <c r="I6" i="138"/>
  <c r="F6" i="138"/>
  <c r="E6" i="138"/>
  <c r="G6" i="138"/>
  <c r="H6" i="138"/>
  <c r="J6" i="138"/>
  <c r="L6" i="138"/>
  <c r="M6" i="138"/>
  <c r="C6" i="138"/>
  <c r="V6" i="134"/>
  <c r="F12" i="134"/>
  <c r="V12" i="134" s="1"/>
  <c r="F20" i="134"/>
  <c r="V20" i="134" s="1"/>
  <c r="C16" i="138"/>
  <c r="J16" i="138"/>
  <c r="B16" i="138"/>
  <c r="F16" i="138"/>
  <c r="G16" i="138"/>
  <c r="M16" i="138"/>
  <c r="L16" i="138"/>
  <c r="I16" i="138"/>
  <c r="H16" i="138"/>
  <c r="E16" i="138"/>
  <c r="D16" i="138"/>
  <c r="K16" i="138"/>
  <c r="K4" i="139"/>
  <c r="K18" i="139" s="1"/>
  <c r="K32" i="139" s="1"/>
  <c r="J26" i="128"/>
  <c r="B34" i="142" l="1"/>
  <c r="B43" i="142" s="1"/>
  <c r="N18" i="138"/>
  <c r="L6" i="128"/>
  <c r="F33" i="92"/>
  <c r="F37" i="92" s="1"/>
  <c r="K33" i="92"/>
  <c r="K37" i="92" s="1"/>
  <c r="G37" i="92"/>
  <c r="G47" i="92" s="1"/>
  <c r="G52" i="92" s="1"/>
  <c r="F26" i="134"/>
  <c r="J29" i="128"/>
  <c r="J35" i="128"/>
  <c r="B5" i="138"/>
  <c r="B7" i="138"/>
  <c r="N3" i="138" l="1"/>
  <c r="B6" i="142"/>
  <c r="B11" i="142" s="1"/>
  <c r="B26" i="142" s="1"/>
  <c r="B29" i="142" s="1"/>
  <c r="F18" i="128"/>
  <c r="F47" i="92"/>
  <c r="F52" i="92" s="1"/>
  <c r="V26" i="134"/>
  <c r="C11" i="140"/>
  <c r="C12" i="140" s="1"/>
  <c r="C16" i="140" s="1"/>
  <c r="M6" i="139"/>
  <c r="M19" i="139" s="1"/>
  <c r="L26" i="128"/>
  <c r="L29" i="128" s="1"/>
  <c r="L35" i="128" s="1"/>
  <c r="J18" i="138"/>
  <c r="J29" i="138" s="1"/>
  <c r="L18" i="138"/>
  <c r="L29" i="138" s="1"/>
  <c r="F18" i="138"/>
  <c r="F29" i="138" s="1"/>
  <c r="E18" i="138"/>
  <c r="E29" i="138" s="1"/>
  <c r="K18" i="138"/>
  <c r="K29" i="138" s="1"/>
  <c r="G18" i="138"/>
  <c r="G29" i="138" s="1"/>
  <c r="I18" i="138"/>
  <c r="I29" i="138" s="1"/>
  <c r="B18" i="138"/>
  <c r="B29" i="138" s="1"/>
  <c r="D18" i="138"/>
  <c r="D29" i="138" s="1"/>
  <c r="C18" i="138"/>
  <c r="C29" i="138" s="1"/>
  <c r="M18" i="138"/>
  <c r="M29" i="138" s="1"/>
  <c r="H18" i="138"/>
  <c r="H29" i="138" s="1"/>
  <c r="K47" i="92"/>
  <c r="K52" i="92" s="1"/>
  <c r="C3" i="138" l="1"/>
  <c r="C14" i="138" s="1"/>
  <c r="E3" i="138"/>
  <c r="E14" i="138" s="1"/>
  <c r="H3" i="138"/>
  <c r="H14" i="138" s="1"/>
  <c r="G3" i="138"/>
  <c r="G14" i="138" s="1"/>
  <c r="B3" i="138"/>
  <c r="B14" i="138" s="1"/>
  <c r="I3" i="138"/>
  <c r="I14" i="138" s="1"/>
  <c r="J3" i="138"/>
  <c r="J14" i="138" s="1"/>
  <c r="L3" i="138"/>
  <c r="L14" i="138" s="1"/>
  <c r="K3" i="138"/>
  <c r="K14" i="138" s="1"/>
  <c r="D3" i="138"/>
  <c r="D14" i="138" s="1"/>
  <c r="M3" i="138"/>
  <c r="M14" i="138" s="1"/>
  <c r="F3" i="138"/>
  <c r="F14" i="138" s="1"/>
  <c r="N29" i="138"/>
  <c r="M33" i="139"/>
  <c r="F8" i="139"/>
  <c r="F19" i="139" s="1"/>
  <c r="F33" i="139" s="1"/>
  <c r="F26" i="128"/>
  <c r="F29" i="128" s="1"/>
  <c r="F35" i="128" s="1"/>
  <c r="M35" i="128" s="1"/>
  <c r="N14" i="138" l="1"/>
  <c r="F20" i="139"/>
</calcChain>
</file>

<file path=xl/sharedStrings.xml><?xml version="1.0" encoding="utf-8"?>
<sst xmlns="http://schemas.openxmlformats.org/spreadsheetml/2006/main" count="1364" uniqueCount="746">
  <si>
    <t>K I A D Á S O K</t>
  </si>
  <si>
    <t>Személyi juttatások</t>
  </si>
  <si>
    <t>Dologi kiadás</t>
  </si>
  <si>
    <t>Ellátottak juttatása</t>
  </si>
  <si>
    <t>Beruházás</t>
  </si>
  <si>
    <t xml:space="preserve">         Működési kiadások összesen</t>
  </si>
  <si>
    <t>MIND ÖSSZESEN</t>
  </si>
  <si>
    <t xml:space="preserve">          Felhalmozási kiadások</t>
  </si>
  <si>
    <t xml:space="preserve">                KIADÁSOK ÖSSZESEN</t>
  </si>
  <si>
    <t>KIADÁSOK</t>
  </si>
  <si>
    <t>Gyerekek</t>
  </si>
  <si>
    <t xml:space="preserve"> fő</t>
  </si>
  <si>
    <t>nap</t>
  </si>
  <si>
    <t>Ft/fő/nap</t>
  </si>
  <si>
    <t xml:space="preserve">Ft </t>
  </si>
  <si>
    <t>áfa</t>
  </si>
  <si>
    <t>2013. évi terv</t>
  </si>
  <si>
    <t>I.1.bc.</t>
  </si>
  <si>
    <t>I.1.bd.</t>
  </si>
  <si>
    <t>Zöldterület gazdálkodással kapcsolatos feladatok</t>
  </si>
  <si>
    <t>Közvilágítás fenntartásának támogatása</t>
  </si>
  <si>
    <t>Közutak fenntartásának támogatása</t>
  </si>
  <si>
    <t>II.1.1.1.</t>
  </si>
  <si>
    <t>II.1.2.1.</t>
  </si>
  <si>
    <t>II.1.1.2.</t>
  </si>
  <si>
    <t>II.1.2.2</t>
  </si>
  <si>
    <t xml:space="preserve">                                            közvetlen segítők</t>
  </si>
  <si>
    <t xml:space="preserve">                                                közvetlen segítők</t>
  </si>
  <si>
    <r>
      <t xml:space="preserve">                          8 hónap  </t>
    </r>
    <r>
      <rPr>
        <sz val="12"/>
        <rFont val="Times"/>
        <family val="1"/>
        <charset val="238"/>
      </rPr>
      <t xml:space="preserve">  óvodapedagógus</t>
    </r>
  </si>
  <si>
    <r>
      <t xml:space="preserve">                         4 hónap      </t>
    </r>
    <r>
      <rPr>
        <sz val="12"/>
        <rFont val="Times"/>
        <family val="1"/>
        <charset val="238"/>
      </rPr>
      <t xml:space="preserve">      óvodapedagógus</t>
    </r>
  </si>
  <si>
    <t xml:space="preserve">                                            működtetés</t>
  </si>
  <si>
    <t xml:space="preserve">                                          működtetés</t>
  </si>
  <si>
    <t>II.2.8.1.</t>
  </si>
  <si>
    <t>II.2.8.2.</t>
  </si>
  <si>
    <t xml:space="preserve">  - óvodás egész napos</t>
  </si>
  <si>
    <t xml:space="preserve">           Óvodás gyerek össz.</t>
  </si>
  <si>
    <t xml:space="preserve"> - menzás ebéd</t>
  </si>
  <si>
    <t xml:space="preserve">     Iskolás gyerekek össz.</t>
  </si>
  <si>
    <t>Felnőttek</t>
  </si>
  <si>
    <t>Alkalmazott összesen</t>
  </si>
  <si>
    <t>Vendég</t>
  </si>
  <si>
    <t xml:space="preserve">       Munkahelyi vendéglátás </t>
  </si>
  <si>
    <t xml:space="preserve"> Kiadások összesen</t>
  </si>
  <si>
    <t xml:space="preserve"> - menzás  ebéd teljes árú</t>
  </si>
  <si>
    <t xml:space="preserve"> - napközi teljes árú</t>
  </si>
  <si>
    <t xml:space="preserve">                        Iskolás összesen</t>
  </si>
  <si>
    <t xml:space="preserve">  Munkahelyi vendéglátás</t>
  </si>
  <si>
    <t xml:space="preserve">  Bevételek összesen</t>
  </si>
  <si>
    <t xml:space="preserve">              ingyenes:     egésznapos</t>
  </si>
  <si>
    <t xml:space="preserve">                          50 %-os</t>
  </si>
  <si>
    <t xml:space="preserve">                             50 %-os</t>
  </si>
  <si>
    <t>ebből:</t>
  </si>
  <si>
    <t>2013. évi</t>
  </si>
  <si>
    <t xml:space="preserve">2013. évi </t>
  </si>
  <si>
    <t>Óvoda</t>
  </si>
  <si>
    <t>Eltérés</t>
  </si>
  <si>
    <t>Bölcsődés gyerekek össz.:</t>
  </si>
  <si>
    <t>Munkaadókat terhelő járulék</t>
  </si>
  <si>
    <t>Eredeti ei.</t>
  </si>
  <si>
    <t>Bölcsőde</t>
  </si>
  <si>
    <t>Bölcsődés gyerekek össz.</t>
  </si>
  <si>
    <t>Tartalék</t>
  </si>
  <si>
    <t>Önkormányzat</t>
  </si>
  <si>
    <t>Értékpapír vásárlás</t>
  </si>
  <si>
    <t xml:space="preserve"> </t>
  </si>
  <si>
    <t>Felújítás</t>
  </si>
  <si>
    <t>Összesen</t>
  </si>
  <si>
    <t>Kiadások</t>
  </si>
  <si>
    <t>Táppénz hozzájárulás</t>
  </si>
  <si>
    <t>Élelmiszer</t>
  </si>
  <si>
    <t>Üzemanyag</t>
  </si>
  <si>
    <t>Reprezentáció</t>
  </si>
  <si>
    <t>Kifizetői adó (szja)</t>
  </si>
  <si>
    <t>Tényleges</t>
  </si>
  <si>
    <t>terv</t>
  </si>
  <si>
    <t xml:space="preserve">  Külső személyi juttatások </t>
  </si>
  <si>
    <t>Szociális adó</t>
  </si>
  <si>
    <t xml:space="preserve">EHO </t>
  </si>
  <si>
    <t>Munkaruha, védőeszköz</t>
  </si>
  <si>
    <t>Intézmény finanszírozás</t>
  </si>
  <si>
    <t xml:space="preserve">                          BEVÉTELEK ÖSSZESEN</t>
  </si>
  <si>
    <t>Művelődési Ház</t>
  </si>
  <si>
    <t>Ft/fő</t>
  </si>
  <si>
    <t>fő</t>
  </si>
  <si>
    <t>Ft</t>
  </si>
  <si>
    <t xml:space="preserve">Óvodai nevelés </t>
  </si>
  <si>
    <t xml:space="preserve">    ÁLLAMI TÁMOGATÁS ÖSSZESEN</t>
  </si>
  <si>
    <t>BEVÉTELEK</t>
  </si>
  <si>
    <t>Iparűzési adó</t>
  </si>
  <si>
    <t>Gépjármű adó</t>
  </si>
  <si>
    <t>Pénzmaradvány</t>
  </si>
  <si>
    <t>BERUHÁZÁSOK - FELÚJÍTÁSOK</t>
  </si>
  <si>
    <t>Megnevezés</t>
  </si>
  <si>
    <t>Műv.ház</t>
  </si>
  <si>
    <t>Szociális juttatások</t>
  </si>
  <si>
    <t>Gyógyszer, vegyszer</t>
  </si>
  <si>
    <t>Bevételek</t>
  </si>
  <si>
    <t xml:space="preserve">    Beruházás, felújítás összesen</t>
  </si>
  <si>
    <t xml:space="preserve"> MIND ÖSSZESEN</t>
  </si>
  <si>
    <t>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</si>
  <si>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</si>
  <si>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</si>
  <si>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</si>
  <si>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</si>
  <si>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</si>
  <si>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</si>
  <si>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</si>
  <si>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</si>
  <si>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</si>
  <si>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</si>
  <si>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</si>
  <si>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</si>
  <si>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Pénzkészlet</t>
  </si>
  <si>
    <t>Működési bevételek</t>
  </si>
  <si>
    <t>Felhalmozási és tőkejellegű bev.</t>
  </si>
  <si>
    <t>Bevételek összesen:</t>
  </si>
  <si>
    <t>Járulékok</t>
  </si>
  <si>
    <t>Dologi jellegű kiadások</t>
  </si>
  <si>
    <t>Beruházások</t>
  </si>
  <si>
    <t>Felújtások</t>
  </si>
  <si>
    <t>Kiadások összesen:</t>
  </si>
  <si>
    <t>Értékpapír kibocsátás, értékesítés</t>
  </si>
  <si>
    <t xml:space="preserve">                   Finanszírozási célú bevételek</t>
  </si>
  <si>
    <t xml:space="preserve">             Finanszírozási célú kiadások</t>
  </si>
  <si>
    <t>MŰKÖDÉSI  BEVÉTELEK ÖSSZESEN</t>
  </si>
  <si>
    <t>MŰKÖDÉSI KIADÁSOK ÖSSZ.</t>
  </si>
  <si>
    <t>Hiány:</t>
  </si>
  <si>
    <t>Többlet:</t>
  </si>
  <si>
    <t xml:space="preserve">                    Finanszírozási célú bevételek</t>
  </si>
  <si>
    <t>FELHALMOZÁSI BEVÉTELEK ÖSSZESEN</t>
  </si>
  <si>
    <t>FELHALMOZÁSI KIADÁSOK ÖSSZ.</t>
  </si>
  <si>
    <t xml:space="preserve">                MIND ÖSSZESEN</t>
  </si>
  <si>
    <t xml:space="preserve">                       MIND ÖSSZESEN</t>
  </si>
  <si>
    <t>Támogatásértékű  működési bevételek</t>
  </si>
  <si>
    <t>Felhalmozási célú pénzeszköz átvét</t>
  </si>
  <si>
    <t xml:space="preserve">ebből: </t>
  </si>
  <si>
    <t>önként vállalt</t>
  </si>
  <si>
    <t>Létszám  ( fő)</t>
  </si>
  <si>
    <t xml:space="preserve">önként </t>
  </si>
  <si>
    <t>vállalt</t>
  </si>
  <si>
    <t>feladat</t>
  </si>
  <si>
    <t>Létszám (fő)</t>
  </si>
  <si>
    <t>Könyvtári, közművelődés feladatok támogatása</t>
  </si>
  <si>
    <t>Mszolnok</t>
  </si>
  <si>
    <t>Mudvar</t>
  </si>
  <si>
    <t>K1101</t>
  </si>
  <si>
    <t>Alapilletmények, pótlékok, illetmény-, keresetkiegészítés</t>
  </si>
  <si>
    <t>K1102</t>
  </si>
  <si>
    <t>Jutalom</t>
  </si>
  <si>
    <t>K1103</t>
  </si>
  <si>
    <t>Céljuttatás, prémium</t>
  </si>
  <si>
    <t>K1104</t>
  </si>
  <si>
    <t>Túlóra, helyettesítés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</si>
  <si>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</si>
  <si>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</si>
  <si>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</si>
  <si>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</si>
  <si>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</si>
  <si>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</si>
  <si>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</si>
  <si>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</si>
  <si>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</si>
  <si>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</t>
  </si>
  <si>
    <t>K1113</t>
  </si>
  <si>
    <t>K121</t>
  </si>
  <si>
    <t>K122</t>
  </si>
  <si>
    <t>K123</t>
  </si>
  <si>
    <t>Választott tisztségviselők juttatásai</t>
  </si>
  <si>
    <t>Munkavégzésre irányuló egyéb jogviszony</t>
  </si>
  <si>
    <t xml:space="preserve">      Foglalkoztatottak személyi juttatásai</t>
  </si>
  <si>
    <t>K11</t>
  </si>
  <si>
    <t>K12</t>
  </si>
  <si>
    <t>K1</t>
  </si>
  <si>
    <t>K21</t>
  </si>
  <si>
    <t>K24</t>
  </si>
  <si>
    <t>K25</t>
  </si>
  <si>
    <t>K27</t>
  </si>
  <si>
    <t>K2</t>
  </si>
  <si>
    <t>MUNKAADÓKAT TERHELŐ JÁR., ADÓK</t>
  </si>
  <si>
    <t>SZEMÉLYI JUTTATÁSOK ÖSSZESEN</t>
  </si>
  <si>
    <t>K31</t>
  </si>
  <si>
    <t>K3111</t>
  </si>
  <si>
    <t>K3112</t>
  </si>
  <si>
    <t>Könyv, folyóirat, tev-t segítő információhordozó</t>
  </si>
  <si>
    <t>K311</t>
  </si>
  <si>
    <t xml:space="preserve">                Szakmai anyag beszerzés</t>
  </si>
  <si>
    <t>Irodaszer, nyomtatvány</t>
  </si>
  <si>
    <t>Sokszorosítási feladatokkal összefüggő anyagok</t>
  </si>
  <si>
    <t>Egyéb anyag, készletbeszerzés</t>
  </si>
  <si>
    <t>K3121</t>
  </si>
  <si>
    <t>K3122</t>
  </si>
  <si>
    <t>K3123</t>
  </si>
  <si>
    <t>K3124</t>
  </si>
  <si>
    <t>K3125</t>
  </si>
  <si>
    <t>K3126</t>
  </si>
  <si>
    <t>K312</t>
  </si>
  <si>
    <t xml:space="preserve">               Üzemeltetési anyagok beszerzése</t>
  </si>
  <si>
    <t>Foglalkoztatottak egyéb személyi juttatása (biztosítási díj)</t>
  </si>
  <si>
    <t xml:space="preserve">                 KÉSZLETBESZERZÉS</t>
  </si>
  <si>
    <t>K321</t>
  </si>
  <si>
    <t>Informatikai szolgáltatások igénybevétele</t>
  </si>
  <si>
    <t xml:space="preserve">K322 </t>
  </si>
  <si>
    <t>K32</t>
  </si>
  <si>
    <t xml:space="preserve">               KOMMUNIKÁCIÓS SZOLGÁLTATÁSOK</t>
  </si>
  <si>
    <t>K331</t>
  </si>
  <si>
    <t>K333</t>
  </si>
  <si>
    <t>Bérleit díjak</t>
  </si>
  <si>
    <t>K334</t>
  </si>
  <si>
    <t>Karbantartás, kisjavítási szolgáltatások</t>
  </si>
  <si>
    <t>K335</t>
  </si>
  <si>
    <t>Közvetített szolgáltatások</t>
  </si>
  <si>
    <t>K336</t>
  </si>
  <si>
    <t>K337</t>
  </si>
  <si>
    <t>K 33</t>
  </si>
  <si>
    <t xml:space="preserve">              SZOLGÁLTATÁSI KIADÁSOK</t>
  </si>
  <si>
    <t>k332</t>
  </si>
  <si>
    <t>Vásárolt élelmezés</t>
  </si>
  <si>
    <t>K341</t>
  </si>
  <si>
    <t>K342</t>
  </si>
  <si>
    <t>K343</t>
  </si>
  <si>
    <t>Kiküldetési kiadások</t>
  </si>
  <si>
    <t>Reklám és propaganda kiadások</t>
  </si>
  <si>
    <t>K34</t>
  </si>
  <si>
    <t xml:space="preserve">             KIKÜLDETÉSEK, REKLÁM  KIADÁSOK</t>
  </si>
  <si>
    <t>K351</t>
  </si>
  <si>
    <t>K352</t>
  </si>
  <si>
    <t>K353</t>
  </si>
  <si>
    <t>K354</t>
  </si>
  <si>
    <t>K355</t>
  </si>
  <si>
    <t>Működési célú előzetesen felszámított áfa</t>
  </si>
  <si>
    <t>Fizetendő általános forgalmi adó</t>
  </si>
  <si>
    <t>Kamatkiadások</t>
  </si>
  <si>
    <t>Egyéb pénzügyi műveletek kiadásai (árfolyam veszteség)</t>
  </si>
  <si>
    <t>Egyéb dologi kiadások (hatósági díjak, ajánlati bizt., kés.kamat)</t>
  </si>
  <si>
    <t>K35</t>
  </si>
  <si>
    <t xml:space="preserve">   KÜLÖNFÉLE BEFIZETÉSEK ÉS EGYÉB DOLOGI KIAD.</t>
  </si>
  <si>
    <t>K3</t>
  </si>
  <si>
    <t xml:space="preserve">DOLOGI KIADÁSOK </t>
  </si>
  <si>
    <t>K61</t>
  </si>
  <si>
    <t>K62</t>
  </si>
  <si>
    <t>K63</t>
  </si>
  <si>
    <t>K64</t>
  </si>
  <si>
    <t xml:space="preserve">       Immateriális javak beszerzése</t>
  </si>
  <si>
    <t xml:space="preserve">          Ingatlanok beszerzése, létesítése</t>
  </si>
  <si>
    <t xml:space="preserve">          Informatikai eszközök beszerzése</t>
  </si>
  <si>
    <t>K65</t>
  </si>
  <si>
    <t xml:space="preserve">       Részesedés vásárlás</t>
  </si>
  <si>
    <t>K67</t>
  </si>
  <si>
    <t xml:space="preserve">       Beruházások előzetesen felszámított általános forgalmi adója</t>
  </si>
  <si>
    <t xml:space="preserve">        Egyéb tárgyi eszközök beszerzése</t>
  </si>
  <si>
    <t>K6</t>
  </si>
  <si>
    <t xml:space="preserve">                    BERUHÁZÁSOK </t>
  </si>
  <si>
    <t>K71</t>
  </si>
  <si>
    <t>K74</t>
  </si>
  <si>
    <t xml:space="preserve">         Felújítások általános forgalmi adója</t>
  </si>
  <si>
    <t>K7</t>
  </si>
  <si>
    <t xml:space="preserve">                  FELÚJÍTÁSOK</t>
  </si>
  <si>
    <t>K86</t>
  </si>
  <si>
    <t>K87</t>
  </si>
  <si>
    <t>K88</t>
  </si>
  <si>
    <t>Egyéb felhalmozási clú támogatások ÁH-n kívülre</t>
  </si>
  <si>
    <t>K8</t>
  </si>
  <si>
    <t xml:space="preserve">     EGYÉB FELHALMOZÁSI CÉLÚ KIADÁSOK</t>
  </si>
  <si>
    <t>FELHALMOZÁSI KIADÁSOK ÖSSZESEN</t>
  </si>
  <si>
    <t>Előirányzatok</t>
  </si>
  <si>
    <t>eredeti</t>
  </si>
  <si>
    <t>módosított</t>
  </si>
  <si>
    <t>K4</t>
  </si>
  <si>
    <t>K502</t>
  </si>
  <si>
    <t>Elvonások és befizetések</t>
  </si>
  <si>
    <t>K506</t>
  </si>
  <si>
    <t>Egyéb működési célú támogatások ÁH-n belülre</t>
  </si>
  <si>
    <t>K508</t>
  </si>
  <si>
    <t>Működési célú kölcsönök ÁH-n kívülre</t>
  </si>
  <si>
    <t>K511</t>
  </si>
  <si>
    <t>Egyéb működési célú támogatások ÁH-n kívülre</t>
  </si>
  <si>
    <t>K512</t>
  </si>
  <si>
    <t>Tartalékok</t>
  </si>
  <si>
    <t>K5</t>
  </si>
  <si>
    <t>EGYÉB MŰKÖDÉSI CÉLÚ KIADÁSOK</t>
  </si>
  <si>
    <t>Rovat</t>
  </si>
  <si>
    <t>K47</t>
  </si>
  <si>
    <t>Intézményi ellátottak pénzbeli juttatásai</t>
  </si>
  <si>
    <t>K48</t>
  </si>
  <si>
    <t>Egyéb nem intézményi ellátások</t>
  </si>
  <si>
    <t xml:space="preserve">   ELLÁTOTTAK JUTTATÁSAI</t>
  </si>
  <si>
    <t>Eredeti</t>
  </si>
  <si>
    <t>Módosított</t>
  </si>
  <si>
    <t>Önkorm.</t>
  </si>
  <si>
    <t>Jegyzői hatáskörű</t>
  </si>
  <si>
    <t>K915</t>
  </si>
  <si>
    <t>Működési célú pénzeszköz átadás ÁH-n belülre</t>
  </si>
  <si>
    <t>Működési kölcsönnyújtás ÁH-nkívülre</t>
  </si>
  <si>
    <t>Működési célú pénzeszköz átadás ÁH-n kívülre</t>
  </si>
  <si>
    <t>ELLÁTOTTAK JUTTATÁSAI</t>
  </si>
  <si>
    <t>BERUHÁZÁSOK</t>
  </si>
  <si>
    <t>FELÚJÍTÁSOK</t>
  </si>
  <si>
    <t>EGYÉB FELHALMOZÁSI KIADÁSOK</t>
  </si>
  <si>
    <t>Felhalmozási kölcsönök nyújtása ÁH-n kívülre</t>
  </si>
  <si>
    <t>Lakásépítés támogatása</t>
  </si>
  <si>
    <t>Felhalmozási célú pénzeszköz átadás ÁH-n kívülre</t>
  </si>
  <si>
    <t xml:space="preserve">                    KIADÁSOK ÖSSZESEN</t>
  </si>
  <si>
    <t>K912</t>
  </si>
  <si>
    <t>Belföldi értékpapír vásárlás</t>
  </si>
  <si>
    <t>K916</t>
  </si>
  <si>
    <t>Pénzeszközök betétkénti elhelyezése</t>
  </si>
  <si>
    <t>B1</t>
  </si>
  <si>
    <t>Önkormányzatok működési támogatása</t>
  </si>
  <si>
    <t>Egyéb működési célú támogatások ÁH-n belülről</t>
  </si>
  <si>
    <t xml:space="preserve">                                           védőnői szolgálat</t>
  </si>
  <si>
    <t>OEP-től átvett pénzeszköz ifjúság eü.feladatok</t>
  </si>
  <si>
    <t>MŰKÖDÉSI CÉLÚ TÁM. ÁH-N BELÜLRŐL</t>
  </si>
  <si>
    <t>Felhalmozási célú önkormányzati támogatások</t>
  </si>
  <si>
    <t>B11</t>
  </si>
  <si>
    <t>B16</t>
  </si>
  <si>
    <t>Egyéb felhalmozási célú támogatások ÁH-n belülről</t>
  </si>
  <si>
    <t>B25</t>
  </si>
  <si>
    <t>B2</t>
  </si>
  <si>
    <t>B21</t>
  </si>
  <si>
    <t>FELHALM-I CÉLÚ TÁM. ÁH-N BELÜLRŐL</t>
  </si>
  <si>
    <t>B31</t>
  </si>
  <si>
    <r>
      <t xml:space="preserve">Jövedelem adók </t>
    </r>
    <r>
      <rPr>
        <sz val="12"/>
        <rFont val="Times"/>
        <family val="1"/>
        <charset val="238"/>
      </rPr>
      <t>( termőföld bérbeadás)</t>
    </r>
  </si>
  <si>
    <t>B34</t>
  </si>
  <si>
    <r>
      <t>Vagyoni típusú adók (</t>
    </r>
    <r>
      <rPr>
        <sz val="12"/>
        <rFont val="Times"/>
        <family val="1"/>
        <charset val="238"/>
      </rPr>
      <t xml:space="preserve"> építmény, telekadó)</t>
    </r>
  </si>
  <si>
    <t>B351</t>
  </si>
  <si>
    <r>
      <rPr>
        <b/>
        <sz val="12"/>
        <rFont val="Times"/>
        <family val="1"/>
        <charset val="238"/>
      </rPr>
      <t xml:space="preserve">Értékesítési és forgalmi adók </t>
    </r>
    <r>
      <rPr>
        <sz val="12"/>
        <rFont val="Times"/>
        <family val="1"/>
        <charset val="238"/>
      </rPr>
      <t>(iparűzési adó)</t>
    </r>
  </si>
  <si>
    <t>B354</t>
  </si>
  <si>
    <t>B355</t>
  </si>
  <si>
    <t>Gépjárműadók</t>
  </si>
  <si>
    <r>
      <rPr>
        <b/>
        <sz val="12"/>
        <rFont val="Times"/>
        <family val="1"/>
        <charset val="238"/>
      </rPr>
      <t>Egyéb adók</t>
    </r>
    <r>
      <rPr>
        <sz val="12"/>
        <rFont val="Times"/>
        <family val="1"/>
        <charset val="238"/>
      </rPr>
      <t xml:space="preserve">  (talajterhelési díj)</t>
    </r>
  </si>
  <si>
    <t xml:space="preserve">                       (bírság, pótlék)</t>
  </si>
  <si>
    <t>B3</t>
  </si>
  <si>
    <t>KÖZHATALMI BEVÉTELEK</t>
  </si>
  <si>
    <t>B4</t>
  </si>
  <si>
    <t>MŰKÖDÉSI BEVÉTELEK</t>
  </si>
  <si>
    <t>B401</t>
  </si>
  <si>
    <t>B402</t>
  </si>
  <si>
    <t>B403</t>
  </si>
  <si>
    <t>B404</t>
  </si>
  <si>
    <t>B405</t>
  </si>
  <si>
    <t>B406</t>
  </si>
  <si>
    <t>Készletértékesítés bevétele</t>
  </si>
  <si>
    <t>Tulajdonosi bevételek (bérleti díjak)</t>
  </si>
  <si>
    <t>Ellátási díjak</t>
  </si>
  <si>
    <t>B407</t>
  </si>
  <si>
    <t>Áfa visszatérülése</t>
  </si>
  <si>
    <t>B408</t>
  </si>
  <si>
    <t>Kamatbevételek</t>
  </si>
  <si>
    <t>B410</t>
  </si>
  <si>
    <t>Egyéb működési bevételek</t>
  </si>
  <si>
    <t>B52</t>
  </si>
  <si>
    <t>B54</t>
  </si>
  <si>
    <t>Ingatlanok értékesítése</t>
  </si>
  <si>
    <t>Részesedések értékesítése</t>
  </si>
  <si>
    <t>B5</t>
  </si>
  <si>
    <t>FELHALMOZÁSI  BEVÉTELEK</t>
  </si>
  <si>
    <t>B62</t>
  </si>
  <si>
    <t>Működési célú kölcsönök visszatérülése ÁH-n kívülről</t>
  </si>
  <si>
    <t>B63</t>
  </si>
  <si>
    <t>Egyéb működési célú átvett pénzeszközök ÁH-n kívülről</t>
  </si>
  <si>
    <t>B6</t>
  </si>
  <si>
    <t>B7</t>
  </si>
  <si>
    <t>FELHALM-I  ÁTVETT PÉNZE. ÁH kívülről</t>
  </si>
  <si>
    <t>MŰK-I CÉLÚ ÁTVETT PÉNZE. ÁH kívülről</t>
  </si>
  <si>
    <t>B72</t>
  </si>
  <si>
    <t>Felhalmozási kölcsönök visszatérülése</t>
  </si>
  <si>
    <t>B73</t>
  </si>
  <si>
    <t>Egyéb felhalmozási célú átvett pénzeszközök ÁH-n kívülről</t>
  </si>
  <si>
    <t xml:space="preserve">  KIADÁSOK HALMOZOTT ÖSSZEGE</t>
  </si>
  <si>
    <t xml:space="preserve">     BEVÉTELEK HALMOZOTT ÖSSZEGE</t>
  </si>
  <si>
    <t>Belföldi értékpapírok bevételei</t>
  </si>
  <si>
    <t>B812</t>
  </si>
  <si>
    <t>B813</t>
  </si>
  <si>
    <t>Maradvány igénybevétele</t>
  </si>
  <si>
    <t>B816</t>
  </si>
  <si>
    <t>B817</t>
  </si>
  <si>
    <t>Betétek megszüntetése</t>
  </si>
  <si>
    <t>Önkormányzati Hivatal</t>
  </si>
  <si>
    <t>Mód.-tt ei.</t>
  </si>
  <si>
    <t xml:space="preserve"> 2014. évi</t>
  </si>
  <si>
    <t>Mód-tt ei.</t>
  </si>
  <si>
    <t>Mód.ei.</t>
  </si>
  <si>
    <t>Ellátottak juttatásai</t>
  </si>
  <si>
    <t xml:space="preserve">      ÖNKORMÁNYZAT</t>
  </si>
  <si>
    <t xml:space="preserve">         HALMOZOTT KIADÁSOK ÖSSZ</t>
  </si>
  <si>
    <t>B111</t>
  </si>
  <si>
    <t>B112</t>
  </si>
  <si>
    <t>B113</t>
  </si>
  <si>
    <t>B114</t>
  </si>
  <si>
    <t>B115</t>
  </si>
  <si>
    <t>B116</t>
  </si>
  <si>
    <t>Helyi önkorm.működésének általános támogatása</t>
  </si>
  <si>
    <t>Települési önk.egyes köznevelési feladatainak támogatása</t>
  </si>
  <si>
    <t>Települési önk.szociális, gyermekjóléti, gyermekétkezt.fa tám.</t>
  </si>
  <si>
    <t>Települési önk.kulturális feladatainak támogatása</t>
  </si>
  <si>
    <t>Működési célú központosított előirányzatok</t>
  </si>
  <si>
    <t>Helyi önkormányzatok kiegészítő támogatása</t>
  </si>
  <si>
    <t>Kiszámlázott általános forgalmi adó</t>
  </si>
  <si>
    <t>Hivatal</t>
  </si>
  <si>
    <t xml:space="preserve">Eredeti </t>
  </si>
  <si>
    <t>Módosított ei.</t>
  </si>
  <si>
    <t>Működési célú átvét ÁH- n belülről</t>
  </si>
  <si>
    <t>Ónkormányzatok felhalmozási támogatása</t>
  </si>
  <si>
    <t>Felhalmozási célú átvét ÁH-n belülről</t>
  </si>
  <si>
    <t>Közhatalmi bevételek</t>
  </si>
  <si>
    <t>Felhalmozási bevételek ÁH-n belülről</t>
  </si>
  <si>
    <t xml:space="preserve">B5 </t>
  </si>
  <si>
    <t>Felhalmozási bevételek</t>
  </si>
  <si>
    <t>Működési kölcsönnyújtás ÁH-n kívülre</t>
  </si>
  <si>
    <t xml:space="preserve">  KÖLTSÉGVETÉSI BEVÉTELEK</t>
  </si>
  <si>
    <t xml:space="preserve">      KÖLTSÉGVETÉSI KIADÁSOK</t>
  </si>
  <si>
    <t>Egyéb működési célú kiadások</t>
  </si>
  <si>
    <t>Egyéb felhalmozási célú kiadások</t>
  </si>
  <si>
    <t xml:space="preserve">  HALMOZOTT BEVÉTELEK</t>
  </si>
  <si>
    <t xml:space="preserve">             HALMOZOTT KIADÁSOK</t>
  </si>
  <si>
    <t>TERV</t>
  </si>
  <si>
    <t xml:space="preserve"> TERV</t>
  </si>
  <si>
    <t>Működési bevételek ÁH-n belülről</t>
  </si>
  <si>
    <t>Működési célú kölcsönök visszatér. ÁH-n kívülről</t>
  </si>
  <si>
    <t>Egyéb működési célú átvett pénze. ÁH-n kívülről</t>
  </si>
  <si>
    <t>Működési célú pénze.átvét ÁH-n kívülről</t>
  </si>
  <si>
    <t>Felhalmozási célú pénze.átvét ÁH-n kívülről</t>
  </si>
  <si>
    <t>Egyéb felhalm-i célú átvett pénze. ÁH-n kívülről</t>
  </si>
  <si>
    <t>Mód-tt</t>
  </si>
  <si>
    <t>Tény</t>
  </si>
  <si>
    <t>önként</t>
  </si>
  <si>
    <t>B8</t>
  </si>
  <si>
    <t>K9</t>
  </si>
  <si>
    <t>Felhalmozási tartalék</t>
  </si>
  <si>
    <t>Előző évi működési maradvány igénybevétele</t>
  </si>
  <si>
    <t>Előző évi felhalmozási maradvány igénybe vétele</t>
  </si>
  <si>
    <t xml:space="preserve">        EGYÉB MŰKÖÉDÉSI KIADÁSOK</t>
  </si>
  <si>
    <t xml:space="preserve">      ELLÁTOTTAK JUTTATÁSAI</t>
  </si>
  <si>
    <t xml:space="preserve">   ÁLLAMI TÁMOGATÁSOK</t>
  </si>
  <si>
    <t>Egyéb kommunikációs szolgáltatások  (telefondíj)</t>
  </si>
  <si>
    <t>Közüzemi díjak (gáz, áram, víz)</t>
  </si>
  <si>
    <t>Közfoglalkoztatás</t>
  </si>
  <si>
    <t>Leader pályázat parképítés</t>
  </si>
  <si>
    <t xml:space="preserve">                  ÓVODA</t>
  </si>
  <si>
    <t>I.1.a.</t>
  </si>
  <si>
    <t xml:space="preserve">      Helyi önkormányzatok működésének általános tám.</t>
  </si>
  <si>
    <t>I.</t>
  </si>
  <si>
    <t xml:space="preserve">           Köznevelési feladatok (óvoda)</t>
  </si>
  <si>
    <t>II.</t>
  </si>
  <si>
    <t xml:space="preserve">      II.</t>
  </si>
  <si>
    <t xml:space="preserve">              Kedvezményes étkezés</t>
  </si>
  <si>
    <t>Pénzbeli szociális feladatok</t>
  </si>
  <si>
    <t>III.</t>
  </si>
  <si>
    <t xml:space="preserve">             Szociális és gyermekjóléti feladatok</t>
  </si>
  <si>
    <t>IV.</t>
  </si>
  <si>
    <t xml:space="preserve">             Kulturális feladatok támogatása</t>
  </si>
  <si>
    <t>Köztemető fenntartás támogatása</t>
  </si>
  <si>
    <t xml:space="preserve">Egyéb önkormányzati feladatok támogatása </t>
  </si>
  <si>
    <t>I.1.c.</t>
  </si>
  <si>
    <t>I.1.ba.</t>
  </si>
  <si>
    <t>I.1.bb.</t>
  </si>
  <si>
    <t xml:space="preserve">              beszámítás</t>
  </si>
  <si>
    <t>Gyermekétkeztetés támogatása (bértámogatás)</t>
  </si>
  <si>
    <t xml:space="preserve">              Lakott külterület</t>
  </si>
  <si>
    <t xml:space="preserve">             Település üzemeltetés támogatása</t>
  </si>
  <si>
    <t>I.1.b.</t>
  </si>
  <si>
    <t xml:space="preserve">            Önkormányzati hivatal működésének támogatása</t>
  </si>
  <si>
    <t>Redsz.gy.</t>
  </si>
  <si>
    <t>Körjegyzőség</t>
  </si>
  <si>
    <t>FHT</t>
  </si>
  <si>
    <t>Közgyógy.</t>
  </si>
  <si>
    <t>Rendsz.szoc.</t>
  </si>
  <si>
    <t>LFT</t>
  </si>
  <si>
    <t>Közös Hiv.</t>
  </si>
  <si>
    <t>Előirányzat</t>
  </si>
  <si>
    <t>Előirányz.</t>
  </si>
  <si>
    <t>Körj.</t>
  </si>
  <si>
    <t xml:space="preserve">Jegyzői </t>
  </si>
  <si>
    <t>hatáskörű</t>
  </si>
  <si>
    <t>tényleges</t>
  </si>
  <si>
    <t xml:space="preserve">                Tankönyv támogatás</t>
  </si>
  <si>
    <t>K471</t>
  </si>
  <si>
    <t>K472</t>
  </si>
  <si>
    <t>K481</t>
  </si>
  <si>
    <t>K482</t>
  </si>
  <si>
    <t xml:space="preserve">              Rendszeres szociális segély</t>
  </si>
  <si>
    <t>Működési tartalék</t>
  </si>
  <si>
    <t>Szakmai tev-t segítő szolgáltatások  (közszolg.,száml.szellemi)</t>
  </si>
  <si>
    <t>Egyéb szolgáltatások (száll.,posta, hull.,munkaeü., bank)</t>
  </si>
  <si>
    <t>Vendégétkezés</t>
  </si>
  <si>
    <t>Iskolai étkezési díjak</t>
  </si>
  <si>
    <t>Óvodai étkezési díjak</t>
  </si>
  <si>
    <t>Alkalmazottak térítése</t>
  </si>
  <si>
    <t>Igazgatás</t>
  </si>
  <si>
    <t>Könyvtár</t>
  </si>
  <si>
    <t>Temető</t>
  </si>
  <si>
    <t>Közcélú foglalkoztatás</t>
  </si>
  <si>
    <t xml:space="preserve">Szolgáltatások ellenértéke </t>
  </si>
  <si>
    <t>Fordítot áfa</t>
  </si>
  <si>
    <t>Működési célú központosított előirányzatok  (kompenzáció)</t>
  </si>
  <si>
    <t>Védőnő</t>
  </si>
  <si>
    <t>plussz küzfoglalk.</t>
  </si>
  <si>
    <t xml:space="preserve">                 Költségvetési  főösszeg</t>
  </si>
  <si>
    <t xml:space="preserve">                   beszámítás</t>
  </si>
  <si>
    <t>Közös Hivatal fennt-hoz átvett pénzeszköz …... Önk-tól</t>
  </si>
  <si>
    <t>Címrendi szám</t>
  </si>
  <si>
    <t>Intézmény neve</t>
  </si>
  <si>
    <t>Éltes Iskola</t>
  </si>
  <si>
    <t>Össz.:</t>
  </si>
  <si>
    <t>Nem közfoglalkoztatott</t>
  </si>
  <si>
    <t>Közfoglalkoztatott</t>
  </si>
  <si>
    <t>alakulását bemutató mérleg</t>
  </si>
  <si>
    <t>Intézményi működési bevétel</t>
  </si>
  <si>
    <t>Támogatásértékű műk. bevétel</t>
  </si>
  <si>
    <t>Műk.c.pénzeszköz átv.ÁH-n kívülről</t>
  </si>
  <si>
    <t>Állami támogatások</t>
  </si>
  <si>
    <t>Egyéb közhatlami bevételek</t>
  </si>
  <si>
    <t>Működési bevételek összesen</t>
  </si>
  <si>
    <t>Tárgyi eszközök értékesítése</t>
  </si>
  <si>
    <t>Támogtás értékű felhalmozási bev.</t>
  </si>
  <si>
    <t>Felh.c.pénzeszköz átvétel ÁH-n kív.</t>
  </si>
  <si>
    <t>Önkorm.lakások és helyis.értékesít.</t>
  </si>
  <si>
    <t>Felhalmozási bev. összesen</t>
  </si>
  <si>
    <t>Helyi adók</t>
  </si>
  <si>
    <t xml:space="preserve">   Iparűzési adó</t>
  </si>
  <si>
    <t xml:space="preserve">   Építmény adó</t>
  </si>
  <si>
    <t xml:space="preserve">   Telekadó</t>
  </si>
  <si>
    <t>Bevételek összesen</t>
  </si>
  <si>
    <t>Beruházási hitelek összesen</t>
  </si>
  <si>
    <t>Bevétel mindösszesen</t>
  </si>
  <si>
    <t>Dologi kiadások</t>
  </si>
  <si>
    <t>Segélyezés, ellátottak jutt.</t>
  </si>
  <si>
    <t>Műk.c.pénzeszk.átad ÁH-n kív.</t>
  </si>
  <si>
    <t>Fejlesztési kiadások</t>
  </si>
  <si>
    <t>KIADÁSOK MINDÖSSZESEN:</t>
  </si>
  <si>
    <t>A Stabilitási tv. 45.§ (1) bekezdés a) pontja szerinti saját bevételek részletezése a Stabilitási tv. 3.§ (1) bekezdése alapján adósságot</t>
  </si>
  <si>
    <t>Bevétel</t>
  </si>
  <si>
    <t>Osztalékok,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</si>
  <si>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</si>
  <si>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</si>
  <si>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</si>
  <si>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privitizációból származó bevétel</t>
  </si>
  <si>
    <t>Kezességvállalással kapcsolatos megtérülés</t>
  </si>
  <si>
    <t>Saját bevételek összesen</t>
  </si>
  <si>
    <t>Saját bevételek 50%-a</t>
  </si>
  <si>
    <t>Kisértékű tárgyi eszköz</t>
  </si>
  <si>
    <t>K 322</t>
  </si>
  <si>
    <t>Internet díja</t>
  </si>
  <si>
    <t>nem magyar állampolgár tér díj</t>
  </si>
  <si>
    <t>TV műsorszolg.</t>
  </si>
  <si>
    <t>Lakóingatlan bérbeadása, üzemeltetése</t>
  </si>
  <si>
    <t>Betegséggel kapcs.pbeli ell.</t>
  </si>
  <si>
    <t>Egyéb szoc. pbeli ellátás</t>
  </si>
  <si>
    <t>Elhunyt személyek hátramaradottainak pbeli ell</t>
  </si>
  <si>
    <t>Hallgatói és oktatói ösztöndíjak</t>
  </si>
  <si>
    <t xml:space="preserve">                       </t>
  </si>
  <si>
    <r>
      <rPr>
        <b/>
        <sz val="12"/>
        <rFont val="Times"/>
        <family val="1"/>
        <charset val="238"/>
      </rPr>
      <t>Egyéb adók</t>
    </r>
    <r>
      <rPr>
        <sz val="12"/>
        <rFont val="Times"/>
        <family val="1"/>
        <charset val="238"/>
      </rPr>
      <t xml:space="preserve">  (magánszemélyek komm.adója)</t>
    </r>
  </si>
  <si>
    <t>Pénzeszköz átadások</t>
  </si>
  <si>
    <t xml:space="preserve">                Közép- és felős oktatási tanulók szoc.t. -BURSA</t>
  </si>
  <si>
    <t>K73</t>
  </si>
  <si>
    <t>fogorvos</t>
  </si>
  <si>
    <t>sport</t>
  </si>
  <si>
    <t>Zöld Diófa Nyugdíjas Klub</t>
  </si>
  <si>
    <t>Papréti Nőegylet</t>
  </si>
  <si>
    <t>témamenedzselés (hulladékkezelés)</t>
  </si>
  <si>
    <t>KÖH pénzeszközátadás</t>
  </si>
  <si>
    <t>KESZI</t>
  </si>
  <si>
    <t>Kistérségi tagdíjak</t>
  </si>
  <si>
    <t>Megyei TFT</t>
  </si>
  <si>
    <t>Sport</t>
  </si>
  <si>
    <t>Vízitársulás</t>
  </si>
  <si>
    <t>Vagyoni típusú adók</t>
  </si>
  <si>
    <t>Bezenyei Százszorszép Óvoda</t>
  </si>
  <si>
    <t>Önkormányzat:</t>
  </si>
  <si>
    <t>Város és községgazdálkodás</t>
  </si>
  <si>
    <t>Önk. És Önk.Hiv jogalkotó tev.</t>
  </si>
  <si>
    <t>Közegészségügyi szolg.</t>
  </si>
  <si>
    <t>Közműv. Társ.részv. Tev.</t>
  </si>
  <si>
    <t>1 1</t>
  </si>
  <si>
    <t>Bezenye Község Önkormányzata</t>
  </si>
  <si>
    <t xml:space="preserve">1 1 1 </t>
  </si>
  <si>
    <t xml:space="preserve">Óvoda </t>
  </si>
  <si>
    <t>Óvoda összesen:</t>
  </si>
  <si>
    <t>3 1 1</t>
  </si>
  <si>
    <t>Bezenye összesen:</t>
  </si>
  <si>
    <t>Egyéb sajátos bev.</t>
  </si>
  <si>
    <t>Kommunális adó</t>
  </si>
  <si>
    <t>int.finanszírozás</t>
  </si>
  <si>
    <t xml:space="preserve">Tartalék </t>
  </si>
  <si>
    <t xml:space="preserve">Közös Hivatal fennt-hoz átvett pénzeszköz </t>
  </si>
  <si>
    <t>Közös Hiv. finanszírozása</t>
  </si>
  <si>
    <t>nem veszélyes hulladék kezelése</t>
  </si>
  <si>
    <t>Nem magyar állampolgár térítési díjának vissuafizetése</t>
  </si>
  <si>
    <t>fogorvosi alapell.</t>
  </si>
  <si>
    <t>önk.elsz.fiansz.</t>
  </si>
  <si>
    <t>lakóing.bérbeadása</t>
  </si>
  <si>
    <t>tűz és kat.védelem</t>
  </si>
  <si>
    <t>zöldterületkezelés</t>
  </si>
  <si>
    <t>közutak, hidak üzemelt.</t>
  </si>
  <si>
    <t>hosszabb i.közfoglalkozt.</t>
  </si>
  <si>
    <t>isk.int.étkeztetés</t>
  </si>
  <si>
    <t>isk.műk. 1-4.</t>
  </si>
  <si>
    <t>Iskola üz. 5-8</t>
  </si>
  <si>
    <t>ösztöndíjak</t>
  </si>
  <si>
    <t>müv.</t>
  </si>
  <si>
    <t>sport műk.</t>
  </si>
  <si>
    <t>közvilágítás</t>
  </si>
  <si>
    <t>civil szerv.tám.</t>
  </si>
  <si>
    <t>betegséggel kapcs ell.</t>
  </si>
  <si>
    <t>egyéb szoc p.beli ell.</t>
  </si>
  <si>
    <t>temetési seg.</t>
  </si>
  <si>
    <t>háziorvos alapell.</t>
  </si>
  <si>
    <t>pénzeszk.átadások</t>
  </si>
  <si>
    <t>Községgazdálkodás</t>
  </si>
  <si>
    <t>Öveges projekt</t>
  </si>
  <si>
    <t>iskolaorvosi ellátás</t>
  </si>
  <si>
    <t>Közös Hivatal finanszírozása</t>
  </si>
  <si>
    <t>Intézményfinanszírozás</t>
  </si>
  <si>
    <t>Közös hivatal finanszírozása</t>
  </si>
  <si>
    <t>polgárőrség</t>
  </si>
  <si>
    <r>
      <t>Vagyoni típusú adók (</t>
    </r>
    <r>
      <rPr>
        <sz val="12"/>
        <rFont val="Times"/>
        <family val="1"/>
        <charset val="238"/>
      </rPr>
      <t xml:space="preserve"> építmény, telekadó, kommunális adó)</t>
    </r>
  </si>
  <si>
    <r>
      <rPr>
        <b/>
        <sz val="12"/>
        <rFont val="Times"/>
        <family val="1"/>
        <charset val="238"/>
      </rPr>
      <t>Egyéb adók</t>
    </r>
    <r>
      <rPr>
        <sz val="12"/>
        <rFont val="Times"/>
        <family val="1"/>
        <charset val="238"/>
      </rPr>
      <t xml:space="preserve">  </t>
    </r>
  </si>
  <si>
    <r>
      <t>Vagyoni típusú adók (</t>
    </r>
    <r>
      <rPr>
        <sz val="12"/>
        <rFont val="Times"/>
        <family val="1"/>
        <charset val="238"/>
      </rPr>
      <t xml:space="preserve"> építmény, telekadó, kommunálisadó)</t>
    </r>
  </si>
  <si>
    <t>pótlólagos összeg</t>
  </si>
  <si>
    <t>napi 8 órát nem éri el</t>
  </si>
  <si>
    <t>Nem lakóingatlan bérbeadása</t>
  </si>
  <si>
    <t>Egyéb kommunikációs szolgáltatások telefon</t>
  </si>
  <si>
    <t xml:space="preserve"> Dologi kiadások részletezése 2016. tényleges alapján</t>
  </si>
  <si>
    <t>K914</t>
  </si>
  <si>
    <t>Államháztartáson belüli megelőlegezés visszafizetése</t>
  </si>
  <si>
    <t>Lakhatással összefüggő ellátások</t>
  </si>
  <si>
    <t>megelőlegezés visszafiz. 0. hó</t>
  </si>
  <si>
    <t>megelőleg. Visszafiz. 0. hó</t>
  </si>
  <si>
    <t>Állami támogatás</t>
  </si>
  <si>
    <t>Víztermelés, kezelelés, ellátás</t>
  </si>
  <si>
    <t>Szennyvíz gyűjtése, tisztítása, elhelyezése</t>
  </si>
  <si>
    <t>konyha bérleti díja</t>
  </si>
  <si>
    <t>Toyota Hilux vásárlás</t>
  </si>
  <si>
    <t xml:space="preserve"> -            ebéd+tízórai</t>
  </si>
  <si>
    <t xml:space="preserve"> Óvodás egészn. norm kedv.nem r.   </t>
  </si>
  <si>
    <t xml:space="preserve">                                ebéd+tízórai</t>
  </si>
  <si>
    <t>ebéd+uzsonna 50 %</t>
  </si>
  <si>
    <t xml:space="preserve">Ingyenes étkezés </t>
  </si>
  <si>
    <t>Üzemeltetési anyagok beszerzése (karbantartás)</t>
  </si>
  <si>
    <t>K31231</t>
  </si>
  <si>
    <t>K31241</t>
  </si>
  <si>
    <t>Egyéb anyag, készletbeszerzés (mindazok, amelyek…)</t>
  </si>
  <si>
    <t>Szakmai anyag</t>
  </si>
  <si>
    <t>K3116</t>
  </si>
  <si>
    <t>Egyéb szakmai anyag</t>
  </si>
  <si>
    <t>K513</t>
  </si>
  <si>
    <t xml:space="preserve">Forgatási és befektetési célú finanszírozási műveletek </t>
  </si>
  <si>
    <t>K917</t>
  </si>
  <si>
    <t xml:space="preserve">Pénzügyi lízing </t>
  </si>
  <si>
    <t>A helyi önk.előző évi elszámolásából származó kiadás</t>
  </si>
  <si>
    <t>Működési célú költségvetési támogatások és kiegészítő támogatások</t>
  </si>
  <si>
    <t>Települési önkormányzatok szociális, gyermekjóléti és gyermekétkeztetési feladatainak támogatása</t>
  </si>
  <si>
    <t xml:space="preserve">Települési önkormányzatok kulturális feladatainak támogatása </t>
  </si>
  <si>
    <r>
      <rPr>
        <sz val="14"/>
        <rFont val="Times"/>
        <family val="1"/>
        <charset val="238"/>
      </rPr>
      <t>Jövedelem adók</t>
    </r>
    <r>
      <rPr>
        <b/>
        <sz val="14"/>
        <rFont val="Times"/>
        <family val="1"/>
        <charset val="238"/>
      </rPr>
      <t xml:space="preserve"> ( termőföld bérbeadás)</t>
    </r>
  </si>
  <si>
    <r>
      <rPr>
        <sz val="14"/>
        <rFont val="Times"/>
        <family val="1"/>
        <charset val="238"/>
      </rPr>
      <t xml:space="preserve">Vagyoni típusú adók </t>
    </r>
    <r>
      <rPr>
        <b/>
        <sz val="14"/>
        <rFont val="Times"/>
        <family val="1"/>
        <charset val="238"/>
      </rPr>
      <t>( építmény, telekadó,kommun.)</t>
    </r>
  </si>
  <si>
    <r>
      <rPr>
        <sz val="14"/>
        <rFont val="Times"/>
        <family val="1"/>
        <charset val="238"/>
      </rPr>
      <t xml:space="preserve">Értékesítési és forgalmi adók </t>
    </r>
    <r>
      <rPr>
        <b/>
        <sz val="14"/>
        <rFont val="Times"/>
        <family val="1"/>
        <charset val="238"/>
      </rPr>
      <t>(iparűzési adó)</t>
    </r>
  </si>
  <si>
    <r>
      <rPr>
        <sz val="14"/>
        <rFont val="Times"/>
        <family val="1"/>
        <charset val="238"/>
      </rPr>
      <t xml:space="preserve">Egyéb adók </t>
    </r>
    <r>
      <rPr>
        <b/>
        <sz val="14"/>
        <rFont val="Times"/>
        <family val="1"/>
        <charset val="238"/>
      </rPr>
      <t xml:space="preserve"> </t>
    </r>
  </si>
  <si>
    <t>2 db számítógép (jogalkotás), óvoda beruházás</t>
  </si>
  <si>
    <t>Ingatlan értékesítés</t>
  </si>
  <si>
    <t xml:space="preserve">   Egyéb működési célú kiadások</t>
  </si>
  <si>
    <t xml:space="preserve">   Intézmény finanszírozás</t>
  </si>
  <si>
    <t xml:space="preserve">    Államháztartáson belüli     megelőlegezések visszafizetése</t>
  </si>
  <si>
    <t xml:space="preserve">   Pénzügyi lízing </t>
  </si>
  <si>
    <t>Finanszírozási kiadások</t>
  </si>
  <si>
    <t>adatok Ft-ban</t>
  </si>
  <si>
    <t xml:space="preserve">keletkeztető ügyletből származó tárgyévi, valamint az adósságot keletkeztető ügyletek futamidejének végéig </t>
  </si>
  <si>
    <t xml:space="preserve">Ingatlanok felújítása </t>
  </si>
  <si>
    <t xml:space="preserve">          Egyéb tárgyi eszközök felújítása </t>
  </si>
  <si>
    <t>2018.</t>
  </si>
  <si>
    <t>14. melléklet</t>
  </si>
  <si>
    <t>15. melléklet</t>
  </si>
  <si>
    <t>16. mell.</t>
  </si>
  <si>
    <t>011130     Jogalkotás</t>
  </si>
  <si>
    <t>Jókai u. felújítás</t>
  </si>
  <si>
    <t>Temető járda, kuka térkövezés</t>
  </si>
  <si>
    <t>I.1 jogcímhez kapcs.Kiegészítés</t>
  </si>
  <si>
    <t>Polgármesteri illetmény támogatása</t>
  </si>
  <si>
    <t xml:space="preserve">Helyi önkormányzatok kiegészítő támogatása   </t>
  </si>
  <si>
    <t>2018. évi terv</t>
  </si>
  <si>
    <t>Települési támogatás</t>
  </si>
  <si>
    <t>K483</t>
  </si>
  <si>
    <t>Egyéb, az Önkormányzat rendeletében megállapított juttatás </t>
  </si>
  <si>
    <t>Kegyeleti célú támogatás</t>
  </si>
  <si>
    <t>Gyógyszervásárlási támogatás</t>
  </si>
  <si>
    <t>Lakhatási célú támogatás</t>
  </si>
  <si>
    <t>Rendkívüli támogatás</t>
  </si>
  <si>
    <t>Szülési támogatás</t>
  </si>
  <si>
    <t>Terv  2018.</t>
  </si>
  <si>
    <t>013320                   Temető</t>
  </si>
  <si>
    <t>074031               Védőnő</t>
  </si>
  <si>
    <t>072111 Háziorvosi alapell.</t>
  </si>
  <si>
    <t>082042        Könyvtár</t>
  </si>
  <si>
    <t>032020                         Tűz és katasztrófavédelmi tevékenység</t>
  </si>
  <si>
    <t>066010                       Zöldterület kezelés</t>
  </si>
  <si>
    <t>045160                           Közutak, hidak üzemeltetése</t>
  </si>
  <si>
    <t>041233          Hosszabb időtartamú közfogl.</t>
  </si>
  <si>
    <t>064010                     Közvilágítás</t>
  </si>
  <si>
    <t>Fogorvosi ügyelet</t>
  </si>
  <si>
    <t>védőnő tárgyi eszk beszerzés</t>
  </si>
  <si>
    <t>081030                      Sportlétesítmények működtetése</t>
  </si>
  <si>
    <t>082091                       Közművelődés-közösségi és társadalmi rvétel fejl.</t>
  </si>
  <si>
    <t>084031                   Civil szervezetek működési támogatása</t>
  </si>
  <si>
    <t>092113                        Iskola 5.-8. működtetés</t>
  </si>
  <si>
    <t>066020                         Község-gazdálkodás</t>
  </si>
  <si>
    <t xml:space="preserve"> - menzás ebéd+uzsonna </t>
  </si>
  <si>
    <t xml:space="preserve"> - menzás tízórai - ebéd</t>
  </si>
  <si>
    <t xml:space="preserve"> - napközis 3x-i</t>
  </si>
  <si>
    <t>ebéd+uzsonna teljes árú</t>
  </si>
  <si>
    <t>ebéd+tízórai teljes árú</t>
  </si>
  <si>
    <t>ebéd+tízórai 50%</t>
  </si>
  <si>
    <t xml:space="preserve">                  Óvodás össz:</t>
  </si>
  <si>
    <t>096015                     Iskolai int.étkeztetés</t>
  </si>
  <si>
    <t>018010                       önkorm. Elszám. Központi ktgv-el</t>
  </si>
  <si>
    <t>018030                       Önk.elszámolás ktgvetési szerveivel (finanszírozás)</t>
  </si>
  <si>
    <t>SzFDM</t>
  </si>
  <si>
    <t>Szigetköz Mosoni Sík Leader</t>
  </si>
  <si>
    <t>Nagytérségi Hulladékgazdálkodási Önkormányzati Társulás</t>
  </si>
  <si>
    <t>Vasutas Települések Szövetsége</t>
  </si>
  <si>
    <t xml:space="preserve">A működési és fejlesztési célú bevételek és kiadások 2018-2019-2020-2021. évi </t>
  </si>
  <si>
    <t>Költségvetési engedélyezett létszámhely 2018. év</t>
  </si>
  <si>
    <t>2018. év</t>
  </si>
  <si>
    <t>2018. évi előirányzat</t>
  </si>
  <si>
    <t>2019.</t>
  </si>
  <si>
    <t>2020.</t>
  </si>
  <si>
    <t xml:space="preserve">2018. évi </t>
  </si>
  <si>
    <t>2018. évi</t>
  </si>
  <si>
    <t xml:space="preserve"> 2018. évi</t>
  </si>
  <si>
    <t>2018. terv</t>
  </si>
  <si>
    <t xml:space="preserve">Ruházati költségtérítés  </t>
  </si>
  <si>
    <t xml:space="preserve">Egyéb külső személyi juttatások </t>
  </si>
  <si>
    <t xml:space="preserve">Táppénz hozzájárulás  </t>
  </si>
  <si>
    <t xml:space="preserve">Alapilletmények, pótlékok, illetmény-, keresetkiegészítés </t>
  </si>
  <si>
    <t>Cafetéria</t>
  </si>
  <si>
    <t xml:space="preserve">Foglalkoztatottak egyéb személyi juttatása </t>
  </si>
  <si>
    <t xml:space="preserve">Választott tisztségviselők juttatásai </t>
  </si>
  <si>
    <t xml:space="preserve">Munkavégzésre irányuló egyéb jogviszony </t>
  </si>
  <si>
    <t xml:space="preserve">Szakmai tevékenységet segítő szolgáltatások  </t>
  </si>
  <si>
    <t xml:space="preserve">Egyéb szolgáltatások </t>
  </si>
  <si>
    <t xml:space="preserve">Egyéb dologi kiadások </t>
  </si>
  <si>
    <t xml:space="preserve">Egyéb pénzügyi műveletek kiadásai </t>
  </si>
  <si>
    <t xml:space="preserve">Tulajdonosi bevételek </t>
  </si>
  <si>
    <t>Szolgáltatások ellenértéke</t>
  </si>
  <si>
    <t>Köznevelés, működési feladatok</t>
  </si>
  <si>
    <t>2018. évi költségvetési előirányzat költségvetési szervenként Ft-ban</t>
  </si>
  <si>
    <t>17. melléklet</t>
  </si>
  <si>
    <t>Adatok: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</si>
</sst>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\ _F_t_-;\-* #,##0.0\ _F_t_-;_-* &quot;-&quot;??\ _F_t_-;_-@_-"/>
    <numFmt numFmtId="166" formatCode="#,###"/>
    <numFmt numFmtId="167" formatCode="#,##0_ ;\-#,##0\ "/>
  </numFmts>
  <fonts count="13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Times"/>
      <family val="1"/>
      <charset val="238"/>
    </font>
    <font>
      <b/>
      <sz val="8"/>
      <name val="Times"/>
      <family val="1"/>
      <charset val="238"/>
    </font>
    <font>
      <b/>
      <sz val="9"/>
      <name val="Times"/>
      <family val="1"/>
      <charset val="238"/>
    </font>
    <font>
      <sz val="9"/>
      <name val="Times"/>
      <family val="1"/>
      <charset val="238"/>
    </font>
    <font>
      <b/>
      <sz val="10"/>
      <name val="Times"/>
      <family val="1"/>
      <charset val="238"/>
    </font>
    <font>
      <b/>
      <sz val="12"/>
      <name val="Times"/>
      <family val="1"/>
      <charset val="238"/>
    </font>
    <font>
      <sz val="12"/>
      <name val="Times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name val="Times"/>
      <family val="1"/>
      <charset val="238"/>
    </font>
    <font>
      <sz val="11"/>
      <name val="Times"/>
      <family val="1"/>
      <charset val="238"/>
    </font>
    <font>
      <b/>
      <sz val="14"/>
      <name val="Times"/>
      <family val="1"/>
      <charset val="238"/>
    </font>
    <font>
      <sz val="12"/>
      <color indexed="8"/>
      <name val="Times"/>
      <family val="1"/>
      <charset val="238"/>
    </font>
    <font>
      <sz val="10"/>
      <name val="Times"/>
      <family val="1"/>
      <charset val="238"/>
    </font>
    <font>
      <b/>
      <sz val="10"/>
      <name val="Times"/>
      <family val="1"/>
    </font>
    <font>
      <sz val="12"/>
      <name val="Times"/>
      <family val="1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sz val="14"/>
      <name val="Times"/>
      <family val="1"/>
      <charset val="238"/>
    </font>
    <font>
      <b/>
      <i/>
      <sz val="9"/>
      <name val="Times"/>
      <family val="1"/>
      <charset val="238"/>
    </font>
    <font>
      <b/>
      <sz val="12"/>
      <name val="Times New Roman"/>
      <family val="1"/>
      <charset val="238"/>
    </font>
    <font>
      <b/>
      <u/>
      <sz val="10"/>
      <name val="Times"/>
      <family val="1"/>
      <charset val="238"/>
    </font>
    <font>
      <b/>
      <u/>
      <sz val="9"/>
      <name val="Times"/>
      <family val="1"/>
      <charset val="238"/>
    </font>
    <font>
      <b/>
      <i/>
      <sz val="12"/>
      <name val="Times"/>
      <family val="1"/>
      <charset val="238"/>
    </font>
    <font>
      <b/>
      <sz val="14"/>
      <name val="Times New Roman"/>
      <family val="1"/>
      <charset val="238"/>
    </font>
    <font>
      <b/>
      <sz val="11"/>
      <color indexed="10"/>
      <name val="Times"/>
      <family val="1"/>
      <charset val="238"/>
    </font>
    <font>
      <sz val="12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b/>
      <sz val="10"/>
      <color indexed="8"/>
      <name val="Times"/>
      <family val="1"/>
      <charset val="238"/>
    </font>
    <font>
      <b/>
      <i/>
      <sz val="9"/>
      <color indexed="8"/>
      <name val="Times"/>
      <family val="1"/>
      <charset val="238"/>
    </font>
    <font>
      <i/>
      <sz val="12"/>
      <color indexed="10"/>
      <name val="Times"/>
      <family val="1"/>
      <charset val="238"/>
    </font>
    <font>
      <sz val="10"/>
      <name val="Times"/>
      <family val="1"/>
    </font>
    <font>
      <sz val="11"/>
      <color indexed="10"/>
      <name val="Times"/>
      <family val="1"/>
      <charset val="238"/>
    </font>
    <font>
      <b/>
      <sz val="16"/>
      <name val="Times"/>
      <family val="1"/>
      <charset val="238"/>
    </font>
    <font>
      <sz val="10"/>
      <color indexed="10"/>
      <name val="Times"/>
      <family val="1"/>
      <charset val="238"/>
    </font>
    <font>
      <sz val="10"/>
      <name val="Arial CE"/>
      <charset val="238"/>
    </font>
    <font>
      <b/>
      <sz val="12"/>
      <name val="Times"/>
      <family val="1"/>
    </font>
    <font>
      <sz val="12"/>
      <name val="Times New Roman CE"/>
      <charset val="238"/>
    </font>
    <font>
      <sz val="14"/>
      <color indexed="8"/>
      <name val="Times"/>
      <family val="1"/>
      <charset val="238"/>
    </font>
    <font>
      <b/>
      <i/>
      <sz val="11"/>
      <name val="Times"/>
      <family val="1"/>
      <charset val="238"/>
    </font>
    <font>
      <b/>
      <sz val="14"/>
      <color indexed="8"/>
      <name val="Times"/>
      <family val="1"/>
      <charset val="238"/>
    </font>
    <font>
      <i/>
      <sz val="10"/>
      <name val="Times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Arial CE"/>
      <charset val="238"/>
    </font>
    <font>
      <sz val="14"/>
      <color indexed="10"/>
      <name val="Times"/>
      <family val="1"/>
      <charset val="238"/>
    </font>
    <font>
      <sz val="12"/>
      <name val="Times"/>
      <family val="1"/>
      <charset val="238"/>
    </font>
    <font>
      <sz val="14"/>
      <name val="Times"/>
      <family val="1"/>
      <charset val="238"/>
    </font>
    <font>
      <sz val="11"/>
      <name val="Times"/>
      <family val="1"/>
      <charset val="238"/>
    </font>
    <font>
      <b/>
      <sz val="12"/>
      <name val="Times"/>
      <family val="1"/>
      <charset val="238"/>
    </font>
    <font>
      <b/>
      <sz val="14"/>
      <name val="Times"/>
      <family val="1"/>
      <charset val="238"/>
    </font>
    <font>
      <b/>
      <sz val="10"/>
      <name val="Times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"/>
      <family val="1"/>
      <charset val="238"/>
    </font>
    <font>
      <sz val="12"/>
      <name val="Times New Roman"/>
      <family val="1"/>
      <charset val="238"/>
    </font>
    <font>
      <sz val="11"/>
      <name val="Arial CE"/>
      <charset val="238"/>
    </font>
    <font>
      <i/>
      <sz val="11"/>
      <name val="Times"/>
      <family val="1"/>
      <charset val="238"/>
    </font>
    <font>
      <b/>
      <sz val="9"/>
      <name val="Times"/>
      <family val="1"/>
      <charset val="238"/>
    </font>
    <font>
      <sz val="16"/>
      <name val="Times"/>
      <family val="1"/>
      <charset val="238"/>
    </font>
    <font>
      <b/>
      <sz val="10"/>
      <name val="Arial CE"/>
      <charset val="238"/>
    </font>
    <font>
      <b/>
      <i/>
      <sz val="11"/>
      <name val="Times New Roman"/>
      <family val="1"/>
      <charset val="238"/>
    </font>
    <font>
      <sz val="10"/>
      <name val="Times"/>
      <family val="1"/>
      <charset val="238"/>
    </font>
    <font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4"/>
      <color indexed="8"/>
      <name val="Times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sz val="14"/>
      <name val="Times"/>
      <family val="1"/>
    </font>
    <font>
      <b/>
      <sz val="10"/>
      <name val="Times"/>
      <family val="1"/>
      <charset val="238"/>
    </font>
    <font>
      <sz val="12"/>
      <name val="Times"/>
      <family val="1"/>
      <charset val="238"/>
    </font>
    <font>
      <sz val="11"/>
      <name val="Times"/>
      <family val="1"/>
      <charset val="238"/>
    </font>
    <font>
      <sz val="12"/>
      <color theme="1"/>
      <name val="Times"/>
      <family val="1"/>
      <charset val="238"/>
    </font>
    <font>
      <b/>
      <sz val="16"/>
      <color rgb="FFFF0000"/>
      <name val="Times"/>
      <family val="1"/>
      <charset val="238"/>
    </font>
    <font>
      <b/>
      <sz val="14"/>
      <color rgb="FFFF0000"/>
      <name val="Times"/>
      <family val="1"/>
      <charset val="238"/>
    </font>
    <font>
      <b/>
      <sz val="12"/>
      <color theme="1"/>
      <name val="Times"/>
      <family val="1"/>
      <charset val="238"/>
    </font>
    <font>
      <b/>
      <sz val="12"/>
      <color rgb="FFFF0000"/>
      <name val="Times"/>
      <family val="1"/>
      <charset val="238"/>
    </font>
    <font>
      <sz val="12"/>
      <color rgb="FFFF0000"/>
      <name val="Times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Times"/>
      <family val="1"/>
      <charset val="238"/>
    </font>
    <font>
      <sz val="11"/>
      <color theme="1"/>
      <name val="Times"/>
      <family val="1"/>
      <charset val="238"/>
    </font>
    <font>
      <b/>
      <sz val="14"/>
      <color rgb="FFC00000"/>
      <name val="Times"/>
      <family val="1"/>
      <charset val="238"/>
    </font>
    <font>
      <sz val="12"/>
      <color rgb="FFC00000"/>
      <name val="Times"/>
      <family val="1"/>
      <charset val="238"/>
    </font>
    <font>
      <b/>
      <sz val="12"/>
      <color rgb="FFC00000"/>
      <name val="Times"/>
      <family val="1"/>
      <charset val="238"/>
    </font>
    <font>
      <sz val="14"/>
      <color rgb="FFC00000"/>
      <name val="Times"/>
      <family val="1"/>
      <charset val="238"/>
    </font>
    <font>
      <sz val="14"/>
      <color rgb="FFFF0000"/>
      <name val="Times"/>
      <family val="1"/>
      <charset val="238"/>
    </font>
    <font>
      <b/>
      <sz val="11"/>
      <color theme="1"/>
      <name val="Times"/>
      <family val="1"/>
      <charset val="238"/>
    </font>
    <font>
      <sz val="14"/>
      <color theme="1"/>
      <name val="Times"/>
      <family val="1"/>
      <charset val="238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b/>
      <sz val="14"/>
      <color theme="1"/>
      <name val="Times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4"/>
      <name val="Times"/>
      <charset val="238"/>
    </font>
    <font>
      <sz val="11"/>
      <name val="Times"/>
      <charset val="238"/>
    </font>
    <font>
      <sz val="9"/>
      <name val="Arial CE"/>
      <charset val="238"/>
    </font>
    <font>
      <sz val="10"/>
      <name val="Times"/>
      <charset val="238"/>
    </font>
    <font>
      <sz val="14"/>
      <name val="Times"/>
      <charset val="238"/>
    </font>
    <font>
      <b/>
      <sz val="11"/>
      <name val="Times"/>
      <charset val="238"/>
    </font>
    <font>
      <sz val="9"/>
      <name val="Times"/>
      <charset val="238"/>
    </font>
    <font>
      <b/>
      <sz val="12"/>
      <name val="Times"/>
      <charset val="238"/>
    </font>
    <font>
      <sz val="12"/>
      <name val="Times"/>
      <charset val="238"/>
    </font>
    <font>
      <sz val="12"/>
      <color rgb="FF000000"/>
      <name val="Times New Roman"/>
      <family val="1"/>
      <charset val="238"/>
    </font>
    <font>
      <b/>
      <i/>
      <sz val="14"/>
      <name val="Times"/>
      <family val="1"/>
      <charset val="238"/>
    </font>
    <font>
      <sz val="14"/>
      <name val="Times New Roman"/>
      <family val="1"/>
      <charset val="238"/>
    </font>
    <font>
      <sz val="14"/>
      <name val="Arial CE"/>
      <charset val="238"/>
    </font>
    <font>
      <i/>
      <sz val="14"/>
      <name val="Times"/>
      <family val="1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4"/>
      <color indexed="8"/>
      <name val="Times"/>
      <charset val="238"/>
    </font>
    <font>
      <b/>
      <sz val="9"/>
      <name val="Times"/>
      <charset val="238"/>
    </font>
    <font>
      <sz val="9"/>
      <color rgb="FF000000"/>
      <name val="Tahoma"/>
      <family val="2"/>
      <charset val="238"/>
    </font>
    <font>
      <b/>
      <sz val="11"/>
      <name val="Times New Roman"/>
      <family val="1"/>
      <charset val="238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5BD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7" borderId="1" applyNumberFormat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16" borderId="5" applyNumberFormat="0" applyAlignment="0" applyProtection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" fillId="17" borderId="7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20" fillId="4" borderId="0" applyNumberFormat="0" applyBorder="0" applyAlignment="0" applyProtection="0"/>
    <xf numFmtId="0" fontId="21" fillId="22" borderId="8" applyNumberFormat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55" fillId="0" borderId="0"/>
    <xf numFmtId="0" fontId="23" fillId="0" borderId="9" applyNumberFormat="0" applyFill="0" applyAlignment="0" applyProtection="0"/>
    <xf numFmtId="0" fontId="24" fillId="3" borderId="0" applyNumberFormat="0" applyBorder="0" applyAlignment="0" applyProtection="0"/>
    <xf numFmtId="0" fontId="25" fillId="23" borderId="0" applyNumberFormat="0" applyBorder="0" applyAlignment="0" applyProtection="0"/>
    <xf numFmtId="0" fontId="26" fillId="22" borderId="1" applyNumberFormat="0" applyAlignment="0" applyProtection="0"/>
    <xf numFmtId="0" fontId="115" fillId="0" borderId="0"/>
  </cellStyleXfs>
  <cellXfs count="943">
    <xf numFmtId="0" fontId="0" fillId="0" borderId="0" xfId="0"/>
    <xf numFmtId="0" fontId="6" fillId="0" borderId="10" xfId="0" applyFont="1" applyBorder="1"/>
    <xf numFmtId="0" fontId="5" fillId="24" borderId="10" xfId="0" applyFont="1" applyFill="1" applyBorder="1"/>
    <xf numFmtId="0" fontId="9" fillId="0" borderId="10" xfId="0" applyFont="1" applyBorder="1"/>
    <xf numFmtId="164" fontId="8" fillId="24" borderId="10" xfId="26" applyNumberFormat="1" applyFont="1" applyFill="1" applyBorder="1"/>
    <xf numFmtId="0" fontId="28" fillId="0" borderId="10" xfId="0" applyFont="1" applyBorder="1"/>
    <xf numFmtId="0" fontId="27" fillId="24" borderId="10" xfId="0" applyFont="1" applyFill="1" applyBorder="1"/>
    <xf numFmtId="0" fontId="3" fillId="0" borderId="10" xfId="0" applyFont="1" applyBorder="1"/>
    <xf numFmtId="164" fontId="9" fillId="25" borderId="10" xfId="26" applyNumberFormat="1" applyFont="1" applyFill="1" applyBorder="1"/>
    <xf numFmtId="0" fontId="27" fillId="26" borderId="10" xfId="0" applyFont="1" applyFill="1" applyBorder="1"/>
    <xf numFmtId="164" fontId="9" fillId="24" borderId="10" xfId="26" applyNumberFormat="1" applyFont="1" applyFill="1" applyBorder="1"/>
    <xf numFmtId="0" fontId="31" fillId="0" borderId="10" xfId="0" applyFont="1" applyBorder="1"/>
    <xf numFmtId="164" fontId="31" fillId="25" borderId="10" xfId="26" applyNumberFormat="1" applyFont="1" applyFill="1" applyBorder="1"/>
    <xf numFmtId="164" fontId="7" fillId="25" borderId="10" xfId="26" applyNumberFormat="1" applyFont="1" applyFill="1" applyBorder="1"/>
    <xf numFmtId="164" fontId="29" fillId="25" borderId="10" xfId="26" applyNumberFormat="1" applyFont="1" applyFill="1" applyBorder="1"/>
    <xf numFmtId="0" fontId="4" fillId="25" borderId="10" xfId="0" applyFont="1" applyFill="1" applyBorder="1"/>
    <xf numFmtId="3" fontId="5" fillId="25" borderId="10" xfId="0" applyNumberFormat="1" applyFont="1" applyFill="1" applyBorder="1" applyAlignment="1" applyProtection="1">
      <alignment horizontal="right" vertical="center" wrapText="1"/>
    </xf>
    <xf numFmtId="3" fontId="37" fillId="25" borderId="10" xfId="0" applyNumberFormat="1" applyFont="1" applyFill="1" applyBorder="1" applyAlignment="1" applyProtection="1">
      <alignment horizontal="right" vertical="center" wrapText="1"/>
    </xf>
    <xf numFmtId="0" fontId="3" fillId="25" borderId="10" xfId="0" applyFont="1" applyFill="1" applyBorder="1" applyAlignment="1">
      <alignment horizontal="right"/>
    </xf>
    <xf numFmtId="0" fontId="37" fillId="25" borderId="10" xfId="0" applyFont="1" applyFill="1" applyBorder="1"/>
    <xf numFmtId="3" fontId="4" fillId="25" borderId="10" xfId="0" applyNumberFormat="1" applyFont="1" applyFill="1" applyBorder="1"/>
    <xf numFmtId="3" fontId="6" fillId="25" borderId="10" xfId="0" applyNumberFormat="1" applyFont="1" applyFill="1" applyBorder="1" applyAlignment="1" applyProtection="1">
      <alignment horizontal="right" vertical="center" wrapText="1"/>
    </xf>
    <xf numFmtId="3" fontId="4" fillId="25" borderId="10" xfId="0" applyNumberFormat="1" applyFont="1" applyFill="1" applyBorder="1" applyAlignment="1" applyProtection="1">
      <alignment horizontal="right" vertical="center" wrapText="1"/>
      <protection locked="0"/>
    </xf>
    <xf numFmtId="164" fontId="6" fillId="25" borderId="10" xfId="26" applyNumberFormat="1" applyFont="1" applyFill="1" applyBorder="1"/>
    <xf numFmtId="164" fontId="5" fillId="25" borderId="10" xfId="26" applyNumberFormat="1" applyFont="1" applyFill="1" applyBorder="1"/>
    <xf numFmtId="164" fontId="7" fillId="26" borderId="10" xfId="26" applyNumberFormat="1" applyFont="1" applyFill="1" applyBorder="1"/>
    <xf numFmtId="166" fontId="5" fillId="26" borderId="10" xfId="0" applyNumberFormat="1" applyFont="1" applyFill="1" applyBorder="1"/>
    <xf numFmtId="166" fontId="8" fillId="26" borderId="10" xfId="0" applyNumberFormat="1" applyFont="1" applyFill="1" applyBorder="1"/>
    <xf numFmtId="0" fontId="8" fillId="24" borderId="10" xfId="0" applyFont="1" applyFill="1" applyBorder="1" applyAlignment="1">
      <alignment horizontal="center"/>
    </xf>
    <xf numFmtId="164" fontId="29" fillId="26" borderId="10" xfId="26" applyNumberFormat="1" applyFont="1" applyFill="1" applyBorder="1"/>
    <xf numFmtId="0" fontId="7" fillId="26" borderId="10" xfId="0" applyFont="1" applyFill="1" applyBorder="1"/>
    <xf numFmtId="0" fontId="9" fillId="25" borderId="10" xfId="0" applyFont="1" applyFill="1" applyBorder="1"/>
    <xf numFmtId="0" fontId="7" fillId="25" borderId="10" xfId="0" applyFont="1" applyFill="1" applyBorder="1" applyAlignment="1">
      <alignment horizontal="center"/>
    </xf>
    <xf numFmtId="164" fontId="7" fillId="0" borderId="10" xfId="26" applyNumberFormat="1" applyFont="1" applyBorder="1"/>
    <xf numFmtId="0" fontId="7" fillId="25" borderId="10" xfId="0" applyFont="1" applyFill="1" applyBorder="1"/>
    <xf numFmtId="164" fontId="9" fillId="0" borderId="10" xfId="26" applyNumberFormat="1" applyFont="1" applyBorder="1"/>
    <xf numFmtId="0" fontId="7" fillId="0" borderId="10" xfId="0" applyFont="1" applyBorder="1" applyAlignment="1">
      <alignment horizontal="center"/>
    </xf>
    <xf numFmtId="0" fontId="3" fillId="0" borderId="10" xfId="40" applyFont="1" applyBorder="1"/>
    <xf numFmtId="0" fontId="9" fillId="0" borderId="10" xfId="40" applyFont="1" applyBorder="1"/>
    <xf numFmtId="0" fontId="9" fillId="25" borderId="10" xfId="40" applyFont="1" applyFill="1" applyBorder="1"/>
    <xf numFmtId="0" fontId="3" fillId="25" borderId="10" xfId="40" applyFont="1" applyFill="1" applyBorder="1"/>
    <xf numFmtId="0" fontId="9" fillId="0" borderId="10" xfId="40" applyFont="1" applyFill="1" applyBorder="1" applyAlignment="1">
      <alignment horizontal="left"/>
    </xf>
    <xf numFmtId="0" fontId="9" fillId="0" borderId="10" xfId="40" applyFont="1" applyFill="1" applyBorder="1"/>
    <xf numFmtId="164" fontId="36" fillId="26" borderId="10" xfId="40" applyNumberFormat="1" applyFont="1" applyFill="1" applyBorder="1"/>
    <xf numFmtId="0" fontId="36" fillId="26" borderId="10" xfId="40" applyFont="1" applyFill="1" applyBorder="1"/>
    <xf numFmtId="3" fontId="28" fillId="25" borderId="10" xfId="0" applyNumberFormat="1" applyFont="1" applyFill="1" applyBorder="1"/>
    <xf numFmtId="0" fontId="27" fillId="25" borderId="10" xfId="0" applyFont="1" applyFill="1" applyBorder="1"/>
    <xf numFmtId="0" fontId="7" fillId="0" borderId="10" xfId="0" applyFont="1" applyBorder="1"/>
    <xf numFmtId="0" fontId="8" fillId="24" borderId="11" xfId="0" applyFont="1" applyFill="1" applyBorder="1" applyAlignment="1">
      <alignment horizontal="center"/>
    </xf>
    <xf numFmtId="0" fontId="8" fillId="24" borderId="12" xfId="0" applyFont="1" applyFill="1" applyBorder="1" applyAlignment="1">
      <alignment horizontal="center"/>
    </xf>
    <xf numFmtId="0" fontId="8" fillId="24" borderId="13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39" fillId="0" borderId="10" xfId="0" applyFont="1" applyBorder="1"/>
    <xf numFmtId="164" fontId="7" fillId="26" borderId="10" xfId="26" applyNumberFormat="1" applyFont="1" applyFill="1" applyBorder="1" applyAlignment="1">
      <alignment horizontal="center"/>
    </xf>
    <xf numFmtId="0" fontId="28" fillId="25" borderId="10" xfId="0" applyFont="1" applyFill="1" applyBorder="1"/>
    <xf numFmtId="0" fontId="5" fillId="0" borderId="10" xfId="0" applyFont="1" applyBorder="1"/>
    <xf numFmtId="0" fontId="40" fillId="0" borderId="10" xfId="0" applyFont="1" applyBorder="1"/>
    <xf numFmtId="0" fontId="6" fillId="0" borderId="14" xfId="0" applyFont="1" applyBorder="1"/>
    <xf numFmtId="0" fontId="28" fillId="25" borderId="14" xfId="0" applyFont="1" applyFill="1" applyBorder="1"/>
    <xf numFmtId="164" fontId="9" fillId="24" borderId="14" xfId="26" applyNumberFormat="1" applyFont="1" applyFill="1" applyBorder="1"/>
    <xf numFmtId="0" fontId="6" fillId="0" borderId="10" xfId="0" applyFont="1" applyFill="1" applyBorder="1"/>
    <xf numFmtId="0" fontId="5" fillId="0" borderId="10" xfId="0" applyFont="1" applyFill="1" applyBorder="1"/>
    <xf numFmtId="164" fontId="6" fillId="0" borderId="10" xfId="26" applyNumberFormat="1" applyFont="1" applyBorder="1"/>
    <xf numFmtId="164" fontId="5" fillId="0" borderId="10" xfId="26" applyNumberFormat="1" applyFont="1" applyBorder="1"/>
    <xf numFmtId="164" fontId="6" fillId="0" borderId="14" xfId="26" applyNumberFormat="1" applyFont="1" applyBorder="1"/>
    <xf numFmtId="164" fontId="28" fillId="25" borderId="10" xfId="26" applyNumberFormat="1" applyFont="1" applyFill="1" applyBorder="1"/>
    <xf numFmtId="0" fontId="27" fillId="0" borderId="10" xfId="0" applyFont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164" fontId="31" fillId="0" borderId="10" xfId="26" applyNumberFormat="1" applyFont="1" applyBorder="1"/>
    <xf numFmtId="0" fontId="31" fillId="0" borderId="0" xfId="0" applyFont="1"/>
    <xf numFmtId="0" fontId="7" fillId="0" borderId="0" xfId="0" applyFont="1"/>
    <xf numFmtId="166" fontId="28" fillId="26" borderId="10" xfId="0" applyNumberFormat="1" applyFont="1" applyFill="1" applyBorder="1"/>
    <xf numFmtId="164" fontId="31" fillId="0" borderId="0" xfId="0" applyNumberFormat="1" applyFont="1"/>
    <xf numFmtId="164" fontId="31" fillId="0" borderId="0" xfId="26" applyNumberFormat="1" applyFont="1"/>
    <xf numFmtId="164" fontId="27" fillId="25" borderId="10" xfId="26" applyNumberFormat="1" applyFont="1" applyFill="1" applyBorder="1"/>
    <xf numFmtId="164" fontId="27" fillId="28" borderId="10" xfId="26" applyNumberFormat="1" applyFont="1" applyFill="1" applyBorder="1"/>
    <xf numFmtId="0" fontId="29" fillId="26" borderId="15" xfId="0" applyFont="1" applyFill="1" applyBorder="1" applyAlignment="1">
      <alignment horizontal="center"/>
    </xf>
    <xf numFmtId="0" fontId="29" fillId="26" borderId="14" xfId="0" applyFont="1" applyFill="1" applyBorder="1" applyAlignment="1">
      <alignment horizontal="center"/>
    </xf>
    <xf numFmtId="0" fontId="6" fillId="25" borderId="10" xfId="0" applyFont="1" applyFill="1" applyBorder="1"/>
    <xf numFmtId="1" fontId="27" fillId="24" borderId="10" xfId="0" applyNumberFormat="1" applyFont="1" applyFill="1" applyBorder="1"/>
    <xf numFmtId="164" fontId="7" fillId="28" borderId="10" xfId="26" applyNumberFormat="1" applyFont="1" applyFill="1" applyBorder="1"/>
    <xf numFmtId="164" fontId="29" fillId="28" borderId="10" xfId="26" applyNumberFormat="1" applyFont="1" applyFill="1" applyBorder="1"/>
    <xf numFmtId="166" fontId="9" fillId="0" borderId="13" xfId="0" applyNumberFormat="1" applyFont="1" applyFill="1" applyBorder="1" applyAlignment="1" applyProtection="1">
      <alignment vertical="center" wrapText="1"/>
      <protection locked="0"/>
    </xf>
    <xf numFmtId="166" fontId="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9" fillId="0" borderId="10" xfId="0" applyNumberFormat="1" applyFont="1" applyFill="1" applyBorder="1" applyAlignment="1">
      <alignment horizontal="left" vertical="center" wrapText="1"/>
    </xf>
    <xf numFmtId="0" fontId="9" fillId="0" borderId="13" xfId="0" applyFont="1" applyBorder="1"/>
    <xf numFmtId="166" fontId="9" fillId="0" borderId="13" xfId="0" applyNumberFormat="1" applyFont="1" applyFill="1" applyBorder="1" applyAlignment="1" applyProtection="1">
      <alignment vertical="center" wrapText="1"/>
    </xf>
    <xf numFmtId="164" fontId="29" fillId="26" borderId="10" xfId="26" applyNumberFormat="1" applyFont="1" applyFill="1" applyBorder="1" applyAlignment="1">
      <alignment vertical="center" wrapText="1"/>
    </xf>
    <xf numFmtId="164" fontId="43" fillId="24" borderId="10" xfId="26" applyNumberFormat="1" applyFont="1" applyFill="1" applyBorder="1"/>
    <xf numFmtId="164" fontId="8" fillId="27" borderId="10" xfId="26" applyNumberFormat="1" applyFont="1" applyFill="1" applyBorder="1"/>
    <xf numFmtId="0" fontId="8" fillId="27" borderId="10" xfId="0" applyFont="1" applyFill="1" applyBorder="1"/>
    <xf numFmtId="0" fontId="9" fillId="25" borderId="10" xfId="0" applyFont="1" applyFill="1" applyBorder="1" applyAlignment="1" applyProtection="1">
      <alignment horizontal="left" vertical="center" wrapText="1"/>
      <protection locked="0"/>
    </xf>
    <xf numFmtId="0" fontId="8" fillId="25" borderId="10" xfId="0" applyFont="1" applyFill="1" applyBorder="1"/>
    <xf numFmtId="0" fontId="8" fillId="25" borderId="10" xfId="0" applyFont="1" applyFill="1" applyBorder="1" applyAlignment="1" applyProtection="1">
      <alignment horizontal="left" vertical="center" wrapText="1"/>
      <protection locked="0"/>
    </xf>
    <xf numFmtId="0" fontId="9" fillId="0" borderId="10" xfId="0" applyFont="1" applyFill="1" applyBorder="1" applyAlignment="1" applyProtection="1">
      <alignment horizontal="left" vertical="center" wrapText="1"/>
      <protection locked="0"/>
    </xf>
    <xf numFmtId="0" fontId="8" fillId="0" borderId="13" xfId="0" applyFont="1" applyBorder="1"/>
    <xf numFmtId="0" fontId="9" fillId="0" borderId="13" xfId="0" applyFont="1" applyFill="1" applyBorder="1"/>
    <xf numFmtId="0" fontId="8" fillId="25" borderId="13" xfId="0" applyFont="1" applyFill="1" applyBorder="1"/>
    <xf numFmtId="0" fontId="9" fillId="25" borderId="13" xfId="0" applyFont="1" applyFill="1" applyBorder="1"/>
    <xf numFmtId="164" fontId="8" fillId="26" borderId="10" xfId="26" applyNumberFormat="1" applyFont="1" applyFill="1" applyBorder="1" applyAlignment="1">
      <alignment horizontal="center"/>
    </xf>
    <xf numFmtId="164" fontId="7" fillId="25" borderId="0" xfId="26" applyNumberFormat="1" applyFont="1" applyFill="1" applyBorder="1"/>
    <xf numFmtId="164" fontId="0" fillId="0" borderId="0" xfId="0" applyNumberFormat="1"/>
    <xf numFmtId="164" fontId="29" fillId="29" borderId="10" xfId="26" applyNumberFormat="1" applyFont="1" applyFill="1" applyBorder="1"/>
    <xf numFmtId="164" fontId="51" fillId="29" borderId="10" xfId="26" applyNumberFormat="1" applyFont="1" applyFill="1" applyBorder="1"/>
    <xf numFmtId="0" fontId="35" fillId="25" borderId="10" xfId="0" applyFont="1" applyFill="1" applyBorder="1" applyAlignment="1">
      <alignment horizontal="center"/>
    </xf>
    <xf numFmtId="164" fontId="3" fillId="0" borderId="0" xfId="0" applyNumberFormat="1" applyFont="1"/>
    <xf numFmtId="0" fontId="35" fillId="30" borderId="10" xfId="0" applyFont="1" applyFill="1" applyBorder="1" applyAlignment="1">
      <alignment horizontal="center"/>
    </xf>
    <xf numFmtId="164" fontId="29" fillId="28" borderId="10" xfId="26" applyNumberFormat="1" applyFont="1" applyFill="1" applyBorder="1" applyAlignment="1"/>
    <xf numFmtId="164" fontId="9" fillId="25" borderId="10" xfId="40" applyNumberFormat="1" applyFont="1" applyFill="1" applyBorder="1"/>
    <xf numFmtId="164" fontId="29" fillId="26" borderId="10" xfId="40" applyNumberFormat="1" applyFont="1" applyFill="1" applyBorder="1"/>
    <xf numFmtId="166" fontId="8" fillId="0" borderId="15" xfId="0" applyNumberFormat="1" applyFont="1" applyFill="1" applyBorder="1" applyAlignment="1">
      <alignment horizontal="center" vertical="center" wrapText="1"/>
    </xf>
    <xf numFmtId="166" fontId="8" fillId="26" borderId="10" xfId="0" applyNumberFormat="1" applyFont="1" applyFill="1" applyBorder="1" applyAlignment="1" applyProtection="1">
      <alignment horizontal="center" vertical="center" wrapText="1"/>
      <protection locked="0"/>
    </xf>
    <xf numFmtId="166" fontId="8" fillId="26" borderId="10" xfId="0" applyNumberFormat="1" applyFont="1" applyFill="1" applyBorder="1" applyAlignment="1" applyProtection="1">
      <alignment horizontal="center" vertical="center" wrapText="1"/>
    </xf>
    <xf numFmtId="166" fontId="9" fillId="26" borderId="10" xfId="0" applyNumberFormat="1" applyFont="1" applyFill="1" applyBorder="1" applyAlignment="1" applyProtection="1">
      <alignment horizontal="center" vertical="center" wrapText="1"/>
      <protection locked="0"/>
    </xf>
    <xf numFmtId="166" fontId="9" fillId="26" borderId="10" xfId="0" applyNumberFormat="1" applyFont="1" applyFill="1" applyBorder="1" applyAlignment="1" applyProtection="1">
      <alignment horizontal="center" vertical="center" wrapText="1"/>
    </xf>
    <xf numFmtId="164" fontId="8" fillId="26" borderId="10" xfId="27" applyNumberFormat="1" applyFont="1" applyFill="1" applyBorder="1"/>
    <xf numFmtId="164" fontId="35" fillId="26" borderId="10" xfId="27" applyNumberFormat="1" applyFont="1" applyFill="1" applyBorder="1" applyAlignment="1" applyProtection="1">
      <alignment vertical="center" wrapText="1"/>
    </xf>
    <xf numFmtId="164" fontId="9" fillId="25" borderId="10" xfId="27" applyNumberFormat="1" applyFont="1" applyFill="1" applyBorder="1"/>
    <xf numFmtId="164" fontId="56" fillId="25" borderId="10" xfId="27" applyNumberFormat="1" applyFont="1" applyFill="1" applyBorder="1" applyAlignment="1" applyProtection="1">
      <alignment vertical="center" wrapText="1"/>
    </xf>
    <xf numFmtId="0" fontId="9" fillId="26" borderId="10" xfId="0" applyFont="1" applyFill="1" applyBorder="1"/>
    <xf numFmtId="164" fontId="8" fillId="26" borderId="10" xfId="27" applyNumberFormat="1" applyFont="1" applyFill="1" applyBorder="1" applyAlignment="1" applyProtection="1">
      <alignment vertical="center" wrapText="1"/>
    </xf>
    <xf numFmtId="164" fontId="36" fillId="25" borderId="10" xfId="27" applyNumberFormat="1" applyFont="1" applyFill="1" applyBorder="1" applyAlignment="1" applyProtection="1">
      <alignment vertical="center" wrapText="1"/>
    </xf>
    <xf numFmtId="166" fontId="8" fillId="26" borderId="10" xfId="0" applyNumberFormat="1" applyFont="1" applyFill="1" applyBorder="1" applyAlignment="1">
      <alignment horizontal="center" vertical="center" wrapText="1"/>
    </xf>
    <xf numFmtId="164" fontId="8" fillId="26" borderId="10" xfId="27" applyNumberFormat="1" applyFont="1" applyFill="1" applyBorder="1" applyAlignment="1">
      <alignment vertical="center" wrapText="1"/>
    </xf>
    <xf numFmtId="0" fontId="27" fillId="0" borderId="23" xfId="41" applyFont="1" applyFill="1" applyBorder="1" applyAlignment="1" applyProtection="1">
      <alignment horizontal="center" vertical="center"/>
    </xf>
    <xf numFmtId="0" fontId="27" fillId="0" borderId="24" xfId="41" applyFont="1" applyFill="1" applyBorder="1" applyAlignment="1" applyProtection="1">
      <alignment horizontal="center" vertical="center"/>
    </xf>
    <xf numFmtId="0" fontId="28" fillId="0" borderId="16" xfId="41" applyFont="1" applyFill="1" applyBorder="1" applyAlignment="1" applyProtection="1">
      <alignment horizontal="left" vertical="center" indent="1"/>
    </xf>
    <xf numFmtId="0" fontId="28" fillId="0" borderId="10" xfId="41" applyFont="1" applyFill="1" applyBorder="1" applyAlignment="1" applyProtection="1">
      <alignment horizontal="left" vertical="center" indent="1"/>
      <protection locked="0"/>
    </xf>
    <xf numFmtId="166" fontId="28" fillId="0" borderId="10" xfId="41" applyNumberFormat="1" applyFont="1" applyFill="1" applyBorder="1" applyAlignment="1" applyProtection="1">
      <alignment vertical="center"/>
      <protection locked="0"/>
    </xf>
    <xf numFmtId="166" fontId="27" fillId="0" borderId="19" xfId="41" applyNumberFormat="1" applyFont="1" applyFill="1" applyBorder="1" applyAlignment="1" applyProtection="1">
      <alignment vertical="center"/>
    </xf>
    <xf numFmtId="0" fontId="28" fillId="0" borderId="14" xfId="41" applyFont="1" applyFill="1" applyBorder="1" applyAlignment="1" applyProtection="1">
      <alignment horizontal="left" vertical="center" indent="1"/>
      <protection locked="0"/>
    </xf>
    <xf numFmtId="166" fontId="27" fillId="0" borderId="17" xfId="41" applyNumberFormat="1" applyFont="1" applyFill="1" applyBorder="1" applyAlignment="1" applyProtection="1">
      <alignment vertical="center"/>
    </xf>
    <xf numFmtId="0" fontId="28" fillId="0" borderId="15" xfId="41" applyFont="1" applyFill="1" applyBorder="1" applyAlignment="1" applyProtection="1">
      <alignment horizontal="left" vertical="center" indent="1"/>
      <protection locked="0"/>
    </xf>
    <xf numFmtId="166" fontId="28" fillId="0" borderId="15" xfId="41" applyNumberFormat="1" applyFont="1" applyFill="1" applyBorder="1" applyAlignment="1" applyProtection="1">
      <alignment vertical="center"/>
      <protection locked="0"/>
    </xf>
    <xf numFmtId="166" fontId="27" fillId="0" borderId="26" xfId="41" applyNumberFormat="1" applyFont="1" applyFill="1" applyBorder="1" applyAlignment="1" applyProtection="1">
      <alignment vertical="center"/>
    </xf>
    <xf numFmtId="0" fontId="27" fillId="0" borderId="27" xfId="41" applyFont="1" applyFill="1" applyBorder="1" applyAlignment="1" applyProtection="1">
      <alignment horizontal="left" vertical="center" indent="1"/>
    </xf>
    <xf numFmtId="166" fontId="27" fillId="0" borderId="27" xfId="41" applyNumberFormat="1" applyFont="1" applyFill="1" applyBorder="1" applyAlignment="1" applyProtection="1">
      <alignment vertical="center"/>
    </xf>
    <xf numFmtId="166" fontId="27" fillId="0" borderId="28" xfId="41" applyNumberFormat="1" applyFont="1" applyFill="1" applyBorder="1" applyAlignment="1" applyProtection="1">
      <alignment vertical="center"/>
    </xf>
    <xf numFmtId="166" fontId="28" fillId="0" borderId="14" xfId="0" applyNumberFormat="1" applyFont="1" applyFill="1" applyBorder="1" applyAlignment="1" applyProtection="1">
      <alignment vertical="center" wrapText="1"/>
      <protection locked="0"/>
    </xf>
    <xf numFmtId="166" fontId="2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10" xfId="0" applyNumberFormat="1" applyFont="1" applyFill="1" applyBorder="1" applyAlignment="1" applyProtection="1">
      <alignment vertical="center" wrapText="1"/>
      <protection locked="0"/>
    </xf>
    <xf numFmtId="166" fontId="27" fillId="0" borderId="10" xfId="0" applyNumberFormat="1" applyFont="1" applyFill="1" applyBorder="1" applyAlignment="1" applyProtection="1">
      <alignment vertical="center" wrapText="1"/>
      <protection locked="0"/>
    </xf>
    <xf numFmtId="166" fontId="2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21" xfId="0" applyNumberFormat="1" applyFont="1" applyFill="1" applyBorder="1" applyAlignment="1" applyProtection="1">
      <alignment horizontal="right" vertical="center" wrapText="1"/>
    </xf>
    <xf numFmtId="166" fontId="27" fillId="0" borderId="20" xfId="0" applyNumberFormat="1" applyFont="1" applyFill="1" applyBorder="1" applyAlignment="1">
      <alignment horizontal="right" vertical="center" wrapText="1" indent="1"/>
    </xf>
    <xf numFmtId="166" fontId="27" fillId="0" borderId="16" xfId="0" applyNumberFormat="1" applyFont="1" applyFill="1" applyBorder="1" applyAlignment="1" applyProtection="1">
      <alignment horizontal="right" vertical="center" wrapText="1"/>
    </xf>
    <xf numFmtId="166" fontId="27" fillId="0" borderId="29" xfId="0" applyNumberFormat="1" applyFont="1" applyFill="1" applyBorder="1" applyAlignment="1">
      <alignment horizontal="right" vertical="center" wrapText="1" indent="1"/>
    </xf>
    <xf numFmtId="0" fontId="0" fillId="25" borderId="0" xfId="0" applyFill="1"/>
    <xf numFmtId="0" fontId="7" fillId="25" borderId="0" xfId="0" applyFont="1" applyFill="1" applyAlignment="1">
      <alignment horizontal="left"/>
    </xf>
    <xf numFmtId="0" fontId="31" fillId="25" borderId="0" xfId="0" applyFont="1" applyFill="1"/>
    <xf numFmtId="164" fontId="7" fillId="25" borderId="0" xfId="26" applyNumberFormat="1" applyFont="1" applyFill="1" applyAlignment="1">
      <alignment horizontal="center"/>
    </xf>
    <xf numFmtId="164" fontId="49" fillId="25" borderId="0" xfId="26" applyNumberFormat="1" applyFont="1" applyFill="1"/>
    <xf numFmtId="164" fontId="7" fillId="25" borderId="0" xfId="26" applyNumberFormat="1" applyFont="1" applyFill="1"/>
    <xf numFmtId="164" fontId="31" fillId="25" borderId="0" xfId="26" applyNumberFormat="1" applyFont="1" applyFill="1"/>
    <xf numFmtId="0" fontId="7" fillId="25" borderId="0" xfId="0" applyFont="1" applyFill="1" applyAlignment="1">
      <alignment horizontal="center"/>
    </xf>
    <xf numFmtId="164" fontId="52" fillId="25" borderId="0" xfId="26" applyNumberFormat="1" applyFont="1" applyFill="1"/>
    <xf numFmtId="164" fontId="28" fillId="0" borderId="10" xfId="26" applyNumberFormat="1" applyFont="1" applyBorder="1"/>
    <xf numFmtId="166" fontId="31" fillId="0" borderId="14" xfId="0" applyNumberFormat="1" applyFont="1" applyFill="1" applyBorder="1" applyAlignment="1" applyProtection="1">
      <alignment vertical="center" wrapText="1"/>
      <protection locked="0"/>
    </xf>
    <xf numFmtId="166" fontId="31" fillId="0" borderId="10" xfId="0" applyNumberFormat="1" applyFont="1" applyFill="1" applyBorder="1" applyAlignment="1" applyProtection="1">
      <alignment vertical="center" wrapText="1"/>
      <protection locked="0"/>
    </xf>
    <xf numFmtId="166" fontId="7" fillId="0" borderId="10" xfId="0" applyNumberFormat="1" applyFont="1" applyFill="1" applyBorder="1" applyAlignment="1" applyProtection="1">
      <alignment vertical="center" wrapText="1"/>
      <protection locked="0"/>
    </xf>
    <xf numFmtId="166" fontId="7" fillId="0" borderId="21" xfId="0" applyNumberFormat="1" applyFont="1" applyFill="1" applyBorder="1" applyAlignment="1" applyProtection="1">
      <alignment horizontal="right" vertical="center" wrapText="1"/>
    </xf>
    <xf numFmtId="164" fontId="7" fillId="0" borderId="0" xfId="26" applyNumberFormat="1" applyFont="1"/>
    <xf numFmtId="164" fontId="52" fillId="0" borderId="0" xfId="26" applyNumberFormat="1" applyFont="1"/>
    <xf numFmtId="0" fontId="31" fillId="0" borderId="0" xfId="0" applyFont="1" applyAlignment="1">
      <alignment horizontal="center"/>
    </xf>
    <xf numFmtId="0" fontId="28" fillId="0" borderId="13" xfId="0" applyFont="1" applyBorder="1"/>
    <xf numFmtId="0" fontId="27" fillId="26" borderId="13" xfId="0" applyFont="1" applyFill="1" applyBorder="1"/>
    <xf numFmtId="164" fontId="27" fillId="31" borderId="10" xfId="26" applyNumberFormat="1" applyFont="1" applyFill="1" applyBorder="1"/>
    <xf numFmtId="164" fontId="8" fillId="31" borderId="10" xfId="26" applyNumberFormat="1" applyFont="1" applyFill="1" applyBorder="1"/>
    <xf numFmtId="0" fontId="27" fillId="31" borderId="10" xfId="0" applyFont="1" applyFill="1" applyBorder="1"/>
    <xf numFmtId="0" fontId="27" fillId="31" borderId="13" xfId="0" applyFont="1" applyFill="1" applyBorder="1"/>
    <xf numFmtId="164" fontId="9" fillId="31" borderId="10" xfId="26" applyNumberFormat="1" applyFont="1" applyFill="1" applyBorder="1"/>
    <xf numFmtId="166" fontId="8" fillId="31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8" fillId="31" borderId="10" xfId="0" applyFont="1" applyFill="1" applyBorder="1" applyAlignment="1">
      <alignment horizontal="center"/>
    </xf>
    <xf numFmtId="164" fontId="8" fillId="31" borderId="10" xfId="26" applyNumberFormat="1" applyFont="1" applyFill="1" applyBorder="1" applyAlignment="1"/>
    <xf numFmtId="0" fontId="8" fillId="31" borderId="10" xfId="0" applyFont="1" applyFill="1" applyBorder="1"/>
    <xf numFmtId="164" fontId="35" fillId="31" borderId="10" xfId="26" applyNumberFormat="1" applyFont="1" applyFill="1" applyBorder="1"/>
    <xf numFmtId="0" fontId="8" fillId="31" borderId="13" xfId="0" applyFont="1" applyFill="1" applyBorder="1"/>
    <xf numFmtId="0" fontId="29" fillId="28" borderId="10" xfId="0" applyFont="1" applyFill="1" applyBorder="1" applyAlignment="1">
      <alignment horizontal="center"/>
    </xf>
    <xf numFmtId="0" fontId="29" fillId="28" borderId="13" xfId="0" applyFont="1" applyFill="1" applyBorder="1"/>
    <xf numFmtId="164" fontId="29" fillId="31" borderId="10" xfId="26" applyNumberFormat="1" applyFont="1" applyFill="1" applyBorder="1" applyAlignment="1" applyProtection="1">
      <alignment vertical="center" wrapText="1"/>
    </xf>
    <xf numFmtId="164" fontId="8" fillId="31" borderId="10" xfId="26" applyNumberFormat="1" applyFont="1" applyFill="1" applyBorder="1" applyAlignment="1" applyProtection="1">
      <alignment vertical="center" wrapText="1"/>
    </xf>
    <xf numFmtId="0" fontId="29" fillId="28" borderId="10" xfId="0" applyFont="1" applyFill="1" applyBorder="1"/>
    <xf numFmtId="164" fontId="29" fillId="31" borderId="10" xfId="26" applyNumberFormat="1" applyFont="1" applyFill="1" applyBorder="1"/>
    <xf numFmtId="166" fontId="29" fillId="26" borderId="10" xfId="0" applyNumberFormat="1" applyFont="1" applyFill="1" applyBorder="1" applyAlignment="1">
      <alignment horizontal="center" vertical="center" wrapText="1"/>
    </xf>
    <xf numFmtId="164" fontId="9" fillId="32" borderId="10" xfId="26" applyNumberFormat="1" applyFont="1" applyFill="1" applyBorder="1"/>
    <xf numFmtId="164" fontId="8" fillId="32" borderId="10" xfId="26" applyNumberFormat="1" applyFont="1" applyFill="1" applyBorder="1"/>
    <xf numFmtId="164" fontId="35" fillId="32" borderId="10" xfId="26" applyNumberFormat="1" applyFont="1" applyFill="1" applyBorder="1"/>
    <xf numFmtId="164" fontId="29" fillId="32" borderId="10" xfId="26" applyNumberFormat="1" applyFont="1" applyFill="1" applyBorder="1"/>
    <xf numFmtId="164" fontId="30" fillId="32" borderId="10" xfId="26" applyNumberFormat="1" applyFont="1" applyFill="1" applyBorder="1" applyAlignment="1" applyProtection="1">
      <alignment vertical="center" wrapText="1"/>
    </xf>
    <xf numFmtId="164" fontId="9" fillId="32" borderId="10" xfId="26" applyNumberFormat="1" applyFont="1" applyFill="1" applyBorder="1" applyAlignment="1" applyProtection="1">
      <alignment vertical="center" wrapText="1"/>
    </xf>
    <xf numFmtId="164" fontId="27" fillId="28" borderId="10" xfId="26" applyNumberFormat="1" applyFont="1" applyFill="1" applyBorder="1" applyAlignment="1"/>
    <xf numFmtId="164" fontId="28" fillId="26" borderId="10" xfId="26" applyNumberFormat="1" applyFont="1" applyFill="1" applyBorder="1" applyAlignment="1">
      <alignment vertical="center" wrapText="1"/>
    </xf>
    <xf numFmtId="0" fontId="8" fillId="31" borderId="10" xfId="40" applyFont="1" applyFill="1" applyBorder="1" applyAlignment="1">
      <alignment horizontal="left"/>
    </xf>
    <xf numFmtId="3" fontId="8" fillId="31" borderId="14" xfId="40" applyNumberFormat="1" applyFont="1" applyFill="1" applyBorder="1" applyAlignment="1">
      <alignment horizontal="center"/>
    </xf>
    <xf numFmtId="3" fontId="8" fillId="31" borderId="10" xfId="40" applyNumberFormat="1" applyFont="1" applyFill="1" applyBorder="1" applyAlignment="1"/>
    <xf numFmtId="0" fontId="8" fillId="31" borderId="14" xfId="40" applyFont="1" applyFill="1" applyBorder="1" applyAlignment="1">
      <alignment horizontal="center"/>
    </xf>
    <xf numFmtId="0" fontId="8" fillId="31" borderId="10" xfId="40" applyFont="1" applyFill="1" applyBorder="1"/>
    <xf numFmtId="164" fontId="91" fillId="32" borderId="10" xfId="40" applyNumberFormat="1" applyFont="1" applyFill="1" applyBorder="1"/>
    <xf numFmtId="164" fontId="36" fillId="32" borderId="10" xfId="40" applyNumberFormat="1" applyFont="1" applyFill="1" applyBorder="1"/>
    <xf numFmtId="164" fontId="9" fillId="32" borderId="10" xfId="40" applyNumberFormat="1" applyFont="1" applyFill="1" applyBorder="1"/>
    <xf numFmtId="164" fontId="60" fillId="31" borderId="10" xfId="26" applyNumberFormat="1" applyFont="1" applyFill="1" applyBorder="1"/>
    <xf numFmtId="3" fontId="8" fillId="31" borderId="10" xfId="0" applyNumberFormat="1" applyFont="1" applyFill="1" applyBorder="1"/>
    <xf numFmtId="164" fontId="58" fillId="32" borderId="10" xfId="26" applyNumberFormat="1" applyFont="1" applyFill="1" applyBorder="1"/>
    <xf numFmtId="164" fontId="27" fillId="32" borderId="10" xfId="26" applyNumberFormat="1" applyFont="1" applyFill="1" applyBorder="1"/>
    <xf numFmtId="164" fontId="28" fillId="32" borderId="10" xfId="26" applyNumberFormat="1" applyFont="1" applyFill="1" applyBorder="1"/>
    <xf numFmtId="164" fontId="34" fillId="32" borderId="10" xfId="26" applyNumberFormat="1" applyFont="1" applyFill="1" applyBorder="1"/>
    <xf numFmtId="16" fontId="28" fillId="0" borderId="10" xfId="0" applyNumberFormat="1" applyFont="1" applyBorder="1"/>
    <xf numFmtId="0" fontId="27" fillId="33" borderId="10" xfId="0" applyFont="1" applyFill="1" applyBorder="1"/>
    <xf numFmtId="0" fontId="29" fillId="33" borderId="13" xfId="0" applyFont="1" applyFill="1" applyBorder="1"/>
    <xf numFmtId="164" fontId="29" fillId="33" borderId="10" xfId="26" applyNumberFormat="1" applyFont="1" applyFill="1" applyBorder="1"/>
    <xf numFmtId="164" fontId="36" fillId="33" borderId="10" xfId="26" applyNumberFormat="1" applyFont="1" applyFill="1" applyBorder="1"/>
    <xf numFmtId="0" fontId="8" fillId="33" borderId="10" xfId="0" applyFont="1" applyFill="1" applyBorder="1"/>
    <xf numFmtId="0" fontId="29" fillId="33" borderId="13" xfId="0" applyFont="1" applyFill="1" applyBorder="1" applyAlignment="1">
      <alignment horizontal="left"/>
    </xf>
    <xf numFmtId="164" fontId="28" fillId="31" borderId="10" xfId="26" applyNumberFormat="1" applyFont="1" applyFill="1" applyBorder="1"/>
    <xf numFmtId="0" fontId="29" fillId="33" borderId="10" xfId="0" applyFont="1" applyFill="1" applyBorder="1"/>
    <xf numFmtId="164" fontId="8" fillId="33" borderId="10" xfId="26" applyNumberFormat="1" applyFont="1" applyFill="1" applyBorder="1"/>
    <xf numFmtId="16" fontId="29" fillId="33" borderId="10" xfId="0" applyNumberFormat="1" applyFont="1" applyFill="1" applyBorder="1"/>
    <xf numFmtId="164" fontId="29" fillId="31" borderId="10" xfId="26" applyNumberFormat="1" applyFont="1" applyFill="1" applyBorder="1" applyAlignment="1"/>
    <xf numFmtId="0" fontId="29" fillId="34" borderId="13" xfId="0" applyFont="1" applyFill="1" applyBorder="1"/>
    <xf numFmtId="164" fontId="29" fillId="34" borderId="10" xfId="26" applyNumberFormat="1" applyFont="1" applyFill="1" applyBorder="1"/>
    <xf numFmtId="164" fontId="8" fillId="34" borderId="10" xfId="26" applyNumberFormat="1" applyFont="1" applyFill="1" applyBorder="1"/>
    <xf numFmtId="0" fontId="29" fillId="34" borderId="10" xfId="0" applyFont="1" applyFill="1" applyBorder="1"/>
    <xf numFmtId="0" fontId="28" fillId="25" borderId="13" xfId="0" applyFont="1" applyFill="1" applyBorder="1"/>
    <xf numFmtId="164" fontId="50" fillId="32" borderId="10" xfId="26" applyNumberFormat="1" applyFont="1" applyFill="1" applyBorder="1"/>
    <xf numFmtId="0" fontId="6" fillId="34" borderId="10" xfId="0" applyFont="1" applyFill="1" applyBorder="1"/>
    <xf numFmtId="0" fontId="36" fillId="34" borderId="10" xfId="0" applyFont="1" applyFill="1" applyBorder="1"/>
    <xf numFmtId="0" fontId="61" fillId="0" borderId="0" xfId="0" applyFont="1"/>
    <xf numFmtId="0" fontId="92" fillId="35" borderId="16" xfId="0" applyFont="1" applyFill="1" applyBorder="1" applyAlignment="1"/>
    <xf numFmtId="0" fontId="51" fillId="35" borderId="15" xfId="0" applyFont="1" applyFill="1" applyBorder="1" applyAlignment="1"/>
    <xf numFmtId="0" fontId="51" fillId="35" borderId="14" xfId="0" applyFont="1" applyFill="1" applyBorder="1" applyAlignment="1"/>
    <xf numFmtId="0" fontId="27" fillId="0" borderId="10" xfId="0" applyFont="1" applyBorder="1"/>
    <xf numFmtId="0" fontId="27" fillId="25" borderId="13" xfId="0" applyFont="1" applyFill="1" applyBorder="1"/>
    <xf numFmtId="0" fontId="28" fillId="0" borderId="0" xfId="0" applyFont="1" applyBorder="1"/>
    <xf numFmtId="164" fontId="27" fillId="29" borderId="10" xfId="26" applyNumberFormat="1" applyFont="1" applyFill="1" applyBorder="1"/>
    <xf numFmtId="164" fontId="27" fillId="0" borderId="10" xfId="26" applyNumberFormat="1" applyFont="1" applyBorder="1"/>
    <xf numFmtId="164" fontId="28" fillId="29" borderId="10" xfId="26" applyNumberFormat="1" applyFont="1" applyFill="1" applyBorder="1"/>
    <xf numFmtId="164" fontId="29" fillId="36" borderId="10" xfId="26" applyNumberFormat="1" applyFont="1" applyFill="1" applyBorder="1"/>
    <xf numFmtId="164" fontId="7" fillId="36" borderId="10" xfId="26" applyNumberFormat="1" applyFont="1" applyFill="1" applyBorder="1"/>
    <xf numFmtId="164" fontId="27" fillId="36" borderId="10" xfId="26" applyNumberFormat="1" applyFont="1" applyFill="1" applyBorder="1"/>
    <xf numFmtId="164" fontId="36" fillId="36" borderId="10" xfId="26" applyNumberFormat="1" applyFont="1" applyFill="1" applyBorder="1"/>
    <xf numFmtId="164" fontId="28" fillId="36" borderId="10" xfId="26" applyNumberFormat="1" applyFont="1" applyFill="1" applyBorder="1"/>
    <xf numFmtId="164" fontId="29" fillId="37" borderId="10" xfId="26" applyNumberFormat="1" applyFont="1" applyFill="1" applyBorder="1"/>
    <xf numFmtId="164" fontId="8" fillId="37" borderId="10" xfId="26" applyNumberFormat="1" applyFont="1" applyFill="1" applyBorder="1"/>
    <xf numFmtId="0" fontId="36" fillId="34" borderId="15" xfId="0" applyFont="1" applyFill="1" applyBorder="1"/>
    <xf numFmtId="0" fontId="29" fillId="34" borderId="30" xfId="0" applyFont="1" applyFill="1" applyBorder="1"/>
    <xf numFmtId="164" fontId="8" fillId="34" borderId="15" xfId="26" applyNumberFormat="1" applyFont="1" applyFill="1" applyBorder="1"/>
    <xf numFmtId="164" fontId="29" fillId="34" borderId="15" xfId="26" applyNumberFormat="1" applyFont="1" applyFill="1" applyBorder="1"/>
    <xf numFmtId="0" fontId="36" fillId="32" borderId="0" xfId="0" applyFont="1" applyFill="1" applyBorder="1"/>
    <xf numFmtId="0" fontId="29" fillId="32" borderId="0" xfId="0" applyFont="1" applyFill="1" applyBorder="1"/>
    <xf numFmtId="164" fontId="8" fillId="32" borderId="0" xfId="26" applyNumberFormat="1" applyFont="1" applyFill="1" applyBorder="1"/>
    <xf numFmtId="164" fontId="29" fillId="32" borderId="0" xfId="26" applyNumberFormat="1" applyFont="1" applyFill="1" applyBorder="1"/>
    <xf numFmtId="164" fontId="28" fillId="32" borderId="10" xfId="26" applyNumberFormat="1" applyFont="1" applyFill="1" applyBorder="1" applyAlignment="1">
      <alignment horizontal="center"/>
    </xf>
    <xf numFmtId="164" fontId="27" fillId="32" borderId="10" xfId="26" applyNumberFormat="1" applyFont="1" applyFill="1" applyBorder="1" applyAlignment="1">
      <alignment horizontal="center"/>
    </xf>
    <xf numFmtId="164" fontId="36" fillId="31" borderId="10" xfId="26" applyNumberFormat="1" applyFont="1" applyFill="1" applyBorder="1"/>
    <xf numFmtId="164" fontId="9" fillId="33" borderId="10" xfId="26" applyNumberFormat="1" applyFont="1" applyFill="1" applyBorder="1"/>
    <xf numFmtId="164" fontId="27" fillId="31" borderId="10" xfId="26" applyNumberFormat="1" applyFont="1" applyFill="1" applyBorder="1" applyAlignment="1">
      <alignment horizontal="center"/>
    </xf>
    <xf numFmtId="164" fontId="29" fillId="31" borderId="10" xfId="26" applyNumberFormat="1" applyFont="1" applyFill="1" applyBorder="1" applyAlignment="1">
      <alignment horizontal="center"/>
    </xf>
    <xf numFmtId="164" fontId="36" fillId="31" borderId="10" xfId="26" applyNumberFormat="1" applyFont="1" applyFill="1" applyBorder="1" applyAlignment="1">
      <alignment horizontal="center"/>
    </xf>
    <xf numFmtId="0" fontId="29" fillId="37" borderId="10" xfId="0" applyFont="1" applyFill="1" applyBorder="1"/>
    <xf numFmtId="164" fontId="27" fillId="33" borderId="10" xfId="26" applyNumberFormat="1" applyFont="1" applyFill="1" applyBorder="1"/>
    <xf numFmtId="164" fontId="54" fillId="33" borderId="10" xfId="26" applyNumberFormat="1" applyFont="1" applyFill="1" applyBorder="1"/>
    <xf numFmtId="164" fontId="27" fillId="37" borderId="10" xfId="26" applyNumberFormat="1" applyFont="1" applyFill="1" applyBorder="1"/>
    <xf numFmtId="164" fontId="93" fillId="35" borderId="10" xfId="26" applyNumberFormat="1" applyFont="1" applyFill="1" applyBorder="1"/>
    <xf numFmtId="164" fontId="66" fillId="32" borderId="10" xfId="26" applyNumberFormat="1" applyFont="1" applyFill="1" applyBorder="1"/>
    <xf numFmtId="166" fontId="71" fillId="31" borderId="10" xfId="0" applyNumberFormat="1" applyFont="1" applyFill="1" applyBorder="1" applyAlignment="1">
      <alignment horizontal="center" vertical="center" wrapText="1"/>
    </xf>
    <xf numFmtId="166" fontId="27" fillId="31" borderId="10" xfId="0" applyNumberFormat="1" applyFont="1" applyFill="1" applyBorder="1" applyAlignment="1" applyProtection="1">
      <alignment vertical="center" wrapText="1"/>
      <protection locked="0"/>
    </xf>
    <xf numFmtId="166" fontId="28" fillId="31" borderId="10" xfId="0" applyNumberFormat="1" applyFont="1" applyFill="1" applyBorder="1" applyAlignment="1" applyProtection="1">
      <alignment vertical="center" wrapText="1"/>
      <protection locked="0"/>
    </xf>
    <xf numFmtId="166" fontId="67" fillId="31" borderId="15" xfId="0" applyNumberFormat="1" applyFont="1" applyFill="1" applyBorder="1" applyAlignment="1">
      <alignment horizontal="center" vertical="center" wrapText="1"/>
    </xf>
    <xf numFmtId="166" fontId="67" fillId="31" borderId="14" xfId="0" applyNumberFormat="1" applyFont="1" applyFill="1" applyBorder="1" applyAlignment="1">
      <alignment horizontal="center" vertical="center" wrapText="1"/>
    </xf>
    <xf numFmtId="166" fontId="27" fillId="0" borderId="13" xfId="0" applyNumberFormat="1" applyFont="1" applyFill="1" applyBorder="1" applyAlignment="1" applyProtection="1">
      <alignment vertical="center" wrapText="1"/>
      <protection locked="0"/>
    </xf>
    <xf numFmtId="166" fontId="59" fillId="31" borderId="10" xfId="0" applyNumberFormat="1" applyFont="1" applyFill="1" applyBorder="1" applyAlignment="1">
      <alignment vertical="center" wrapText="1"/>
    </xf>
    <xf numFmtId="0" fontId="59" fillId="31" borderId="15" xfId="0" applyFont="1" applyFill="1" applyBorder="1" applyAlignment="1"/>
    <xf numFmtId="0" fontId="59" fillId="31" borderId="16" xfId="0" applyFont="1" applyFill="1" applyBorder="1" applyAlignment="1"/>
    <xf numFmtId="0" fontId="59" fillId="31" borderId="14" xfId="0" applyFont="1" applyFill="1" applyBorder="1" applyAlignment="1"/>
    <xf numFmtId="166" fontId="28" fillId="31" borderId="19" xfId="0" applyNumberFormat="1" applyFont="1" applyFill="1" applyBorder="1" applyAlignment="1" applyProtection="1">
      <alignment vertical="center" wrapText="1"/>
      <protection locked="0"/>
    </xf>
    <xf numFmtId="166" fontId="27" fillId="31" borderId="19" xfId="0" applyNumberFormat="1" applyFont="1" applyFill="1" applyBorder="1" applyAlignment="1" applyProtection="1">
      <alignment vertical="center" wrapText="1"/>
      <protection locked="0"/>
    </xf>
    <xf numFmtId="166" fontId="27" fillId="31" borderId="22" xfId="0" applyNumberFormat="1" applyFont="1" applyFill="1" applyBorder="1" applyAlignment="1" applyProtection="1">
      <alignment horizontal="right" vertical="center" wrapText="1"/>
    </xf>
    <xf numFmtId="166" fontId="27" fillId="31" borderId="25" xfId="0" applyNumberFormat="1" applyFont="1" applyFill="1" applyBorder="1" applyAlignment="1" applyProtection="1">
      <alignment horizontal="right" vertical="center" wrapText="1"/>
    </xf>
    <xf numFmtId="166" fontId="27" fillId="0" borderId="31" xfId="0" applyNumberFormat="1" applyFont="1" applyFill="1" applyBorder="1" applyAlignment="1">
      <alignment horizontal="left" vertical="center" wrapText="1" indent="1"/>
    </xf>
    <xf numFmtId="166" fontId="27" fillId="0" borderId="32" xfId="0" applyNumberFormat="1" applyFont="1" applyFill="1" applyBorder="1" applyAlignment="1">
      <alignment horizontal="left" vertical="center" wrapText="1" indent="1"/>
    </xf>
    <xf numFmtId="164" fontId="70" fillId="32" borderId="10" xfId="26" applyNumberFormat="1" applyFont="1" applyFill="1" applyBorder="1" applyAlignment="1">
      <alignment horizontal="left"/>
    </xf>
    <xf numFmtId="0" fontId="69" fillId="0" borderId="10" xfId="0" applyFont="1" applyBorder="1" applyAlignment="1">
      <alignment horizontal="left"/>
    </xf>
    <xf numFmtId="16" fontId="70" fillId="32" borderId="10" xfId="0" applyNumberFormat="1" applyFont="1" applyFill="1" applyBorder="1" applyAlignment="1">
      <alignment horizontal="left"/>
    </xf>
    <xf numFmtId="16" fontId="28" fillId="32" borderId="10" xfId="0" applyNumberFormat="1" applyFont="1" applyFill="1" applyBorder="1"/>
    <xf numFmtId="166" fontId="28" fillId="0" borderId="13" xfId="0" applyNumberFormat="1" applyFont="1" applyFill="1" applyBorder="1" applyAlignment="1" applyProtection="1">
      <alignment vertical="center" wrapText="1"/>
      <protection locked="0"/>
    </xf>
    <xf numFmtId="166" fontId="27" fillId="0" borderId="31" xfId="0" applyNumberFormat="1" applyFont="1" applyFill="1" applyBorder="1" applyAlignment="1" applyProtection="1">
      <alignment horizontal="right" vertical="center" wrapText="1"/>
    </xf>
    <xf numFmtId="166" fontId="27" fillId="0" borderId="32" xfId="0" applyNumberFormat="1" applyFont="1" applyFill="1" applyBorder="1" applyAlignment="1" applyProtection="1">
      <alignment horizontal="right" vertical="center" wrapText="1"/>
    </xf>
    <xf numFmtId="0" fontId="69" fillId="37" borderId="10" xfId="0" applyFont="1" applyFill="1" applyBorder="1" applyAlignment="1">
      <alignment horizontal="left"/>
    </xf>
    <xf numFmtId="166" fontId="65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69" fillId="33" borderId="10" xfId="0" applyFont="1" applyFill="1" applyBorder="1" applyAlignment="1">
      <alignment horizontal="left"/>
    </xf>
    <xf numFmtId="166" fontId="27" fillId="33" borderId="33" xfId="0" applyNumberFormat="1" applyFont="1" applyFill="1" applyBorder="1" applyAlignment="1">
      <alignment horizontal="left" vertical="center" wrapText="1" indent="1"/>
    </xf>
    <xf numFmtId="166" fontId="27" fillId="33" borderId="27" xfId="0" applyNumberFormat="1" applyFont="1" applyFill="1" applyBorder="1" applyAlignment="1">
      <alignment vertical="center" wrapText="1"/>
    </xf>
    <xf numFmtId="166" fontId="27" fillId="33" borderId="33" xfId="0" applyNumberFormat="1" applyFont="1" applyFill="1" applyBorder="1" applyAlignment="1">
      <alignment vertical="center" wrapText="1"/>
    </xf>
    <xf numFmtId="166" fontId="27" fillId="33" borderId="34" xfId="0" applyNumberFormat="1" applyFont="1" applyFill="1" applyBorder="1" applyAlignment="1">
      <alignment horizontal="left" vertical="center" wrapText="1" indent="1"/>
    </xf>
    <xf numFmtId="0" fontId="27" fillId="37" borderId="35" xfId="0" applyFont="1" applyFill="1" applyBorder="1"/>
    <xf numFmtId="166" fontId="27" fillId="37" borderId="36" xfId="0" applyNumberFormat="1" applyFont="1" applyFill="1" applyBorder="1"/>
    <xf numFmtId="0" fontId="27" fillId="37" borderId="36" xfId="0" applyFont="1" applyFill="1" applyBorder="1"/>
    <xf numFmtId="166" fontId="27" fillId="33" borderId="21" xfId="0" applyNumberFormat="1" applyFont="1" applyFill="1" applyBorder="1" applyAlignment="1">
      <alignment vertical="center" wrapText="1"/>
    </xf>
    <xf numFmtId="166" fontId="27" fillId="33" borderId="31" xfId="0" applyNumberFormat="1" applyFont="1" applyFill="1" applyBorder="1" applyAlignment="1">
      <alignment vertical="center" wrapText="1"/>
    </xf>
    <xf numFmtId="166" fontId="27" fillId="33" borderId="20" xfId="0" applyNumberFormat="1" applyFont="1" applyFill="1" applyBorder="1" applyAlignment="1">
      <alignment horizontal="left" vertical="center" wrapText="1" indent="1"/>
    </xf>
    <xf numFmtId="164" fontId="70" fillId="31" borderId="10" xfId="26" applyNumberFormat="1" applyFont="1" applyFill="1" applyBorder="1" applyAlignment="1">
      <alignment horizontal="left"/>
    </xf>
    <xf numFmtId="166" fontId="31" fillId="31" borderId="10" xfId="0" applyNumberFormat="1" applyFont="1" applyFill="1" applyBorder="1" applyAlignment="1" applyProtection="1">
      <alignment vertical="center" wrapText="1"/>
      <protection locked="0"/>
    </xf>
    <xf numFmtId="16" fontId="70" fillId="31" borderId="10" xfId="0" applyNumberFormat="1" applyFont="1" applyFill="1" applyBorder="1" applyAlignment="1">
      <alignment horizontal="left"/>
    </xf>
    <xf numFmtId="0" fontId="70" fillId="31" borderId="10" xfId="0" applyFont="1" applyFill="1" applyBorder="1" applyAlignment="1">
      <alignment horizontal="left"/>
    </xf>
    <xf numFmtId="166" fontId="27" fillId="31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69" fillId="31" borderId="10" xfId="0" applyFont="1" applyFill="1" applyBorder="1" applyAlignment="1">
      <alignment horizontal="left"/>
    </xf>
    <xf numFmtId="166" fontId="7" fillId="31" borderId="10" xfId="0" applyNumberFormat="1" applyFont="1" applyFill="1" applyBorder="1" applyAlignment="1" applyProtection="1">
      <alignment vertical="center" wrapText="1"/>
      <protection locked="0"/>
    </xf>
    <xf numFmtId="166" fontId="31" fillId="31" borderId="14" xfId="0" applyNumberFormat="1" applyFont="1" applyFill="1" applyBorder="1" applyAlignment="1" applyProtection="1">
      <alignment vertical="center" wrapText="1"/>
      <protection locked="0"/>
    </xf>
    <xf numFmtId="166" fontId="27" fillId="31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54" fillId="31" borderId="10" xfId="0" applyFont="1" applyFill="1" applyBorder="1"/>
    <xf numFmtId="166" fontId="65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31" borderId="13" xfId="0" applyNumberFormat="1" applyFont="1" applyFill="1" applyBorder="1" applyAlignment="1" applyProtection="1">
      <alignment vertical="center" wrapText="1"/>
      <protection locked="0"/>
    </xf>
    <xf numFmtId="166" fontId="27" fillId="31" borderId="18" xfId="0" applyNumberFormat="1" applyFont="1" applyFill="1" applyBorder="1" applyAlignment="1" applyProtection="1">
      <alignment horizontal="left" vertical="center" wrapText="1" indent="1"/>
      <protection locked="0"/>
    </xf>
    <xf numFmtId="166" fontId="71" fillId="31" borderId="14" xfId="0" applyNumberFormat="1" applyFont="1" applyFill="1" applyBorder="1" applyAlignment="1" applyProtection="1">
      <alignment vertical="center" wrapText="1"/>
      <protection locked="0"/>
    </xf>
    <xf numFmtId="166" fontId="65" fillId="38" borderId="14" xfId="0" applyNumberFormat="1" applyFont="1" applyFill="1" applyBorder="1" applyAlignment="1" applyProtection="1">
      <alignment vertical="center" wrapText="1"/>
      <protection locked="0"/>
    </xf>
    <xf numFmtId="166" fontId="67" fillId="31" borderId="14" xfId="0" applyNumberFormat="1" applyFont="1" applyFill="1" applyBorder="1" applyAlignment="1" applyProtection="1">
      <alignment vertical="center" wrapText="1"/>
      <protection locked="0"/>
    </xf>
    <xf numFmtId="166" fontId="64" fillId="38" borderId="14" xfId="0" applyNumberFormat="1" applyFont="1" applyFill="1" applyBorder="1" applyAlignment="1" applyProtection="1">
      <alignment vertical="center" wrapText="1"/>
      <protection locked="0"/>
    </xf>
    <xf numFmtId="166" fontId="71" fillId="31" borderId="10" xfId="0" applyNumberFormat="1" applyFont="1" applyFill="1" applyBorder="1" applyAlignment="1" applyProtection="1">
      <alignment vertical="center" wrapText="1"/>
      <protection locked="0"/>
    </xf>
    <xf numFmtId="166" fontId="67" fillId="31" borderId="10" xfId="0" applyNumberFormat="1" applyFont="1" applyFill="1" applyBorder="1" applyAlignment="1" applyProtection="1">
      <alignment vertical="center" wrapText="1"/>
      <protection locked="0"/>
    </xf>
    <xf numFmtId="166" fontId="29" fillId="31" borderId="10" xfId="0" applyNumberFormat="1" applyFont="1" applyFill="1" applyBorder="1" applyAlignment="1" applyProtection="1">
      <alignment vertical="center" wrapText="1"/>
      <protection locked="0"/>
    </xf>
    <xf numFmtId="166" fontId="65" fillId="33" borderId="21" xfId="0" applyNumberFormat="1" applyFont="1" applyFill="1" applyBorder="1" applyAlignment="1">
      <alignment vertical="center" wrapText="1"/>
    </xf>
    <xf numFmtId="166" fontId="65" fillId="32" borderId="14" xfId="0" applyNumberFormat="1" applyFont="1" applyFill="1" applyBorder="1" applyAlignment="1" applyProtection="1">
      <alignment vertical="center" wrapText="1"/>
      <protection locked="0"/>
    </xf>
    <xf numFmtId="166" fontId="64" fillId="31" borderId="14" xfId="0" applyNumberFormat="1" applyFont="1" applyFill="1" applyBorder="1" applyAlignment="1" applyProtection="1">
      <alignment vertical="center" wrapText="1"/>
      <protection locked="0"/>
    </xf>
    <xf numFmtId="166" fontId="29" fillId="33" borderId="27" xfId="0" applyNumberFormat="1" applyFont="1" applyFill="1" applyBorder="1" applyAlignment="1">
      <alignment vertical="center" wrapText="1"/>
    </xf>
    <xf numFmtId="166" fontId="93" fillId="35" borderId="36" xfId="0" applyNumberFormat="1" applyFont="1" applyFill="1" applyBorder="1"/>
    <xf numFmtId="166" fontId="36" fillId="31" borderId="10" xfId="0" applyNumberFormat="1" applyFont="1" applyFill="1" applyBorder="1" applyAlignment="1" applyProtection="1">
      <alignment vertical="center" wrapText="1"/>
      <protection locked="0"/>
    </xf>
    <xf numFmtId="166" fontId="29" fillId="33" borderId="21" xfId="0" applyNumberFormat="1" applyFont="1" applyFill="1" applyBorder="1" applyAlignment="1">
      <alignment vertical="center" wrapText="1"/>
    </xf>
    <xf numFmtId="166" fontId="65" fillId="0" borderId="21" xfId="0" applyNumberFormat="1" applyFont="1" applyFill="1" applyBorder="1" applyAlignment="1" applyProtection="1">
      <alignment horizontal="right" vertical="center" wrapText="1"/>
    </xf>
    <xf numFmtId="166" fontId="65" fillId="31" borderId="21" xfId="0" applyNumberFormat="1" applyFont="1" applyFill="1" applyBorder="1" applyAlignment="1" applyProtection="1">
      <alignment horizontal="right" vertical="center" wrapText="1"/>
    </xf>
    <xf numFmtId="166" fontId="36" fillId="31" borderId="14" xfId="0" applyNumberFormat="1" applyFont="1" applyFill="1" applyBorder="1" applyAlignment="1" applyProtection="1">
      <alignment vertical="center" wrapText="1"/>
      <protection locked="0"/>
    </xf>
    <xf numFmtId="166" fontId="71" fillId="0" borderId="10" xfId="0" applyNumberFormat="1" applyFont="1" applyFill="1" applyBorder="1" applyAlignment="1" applyProtection="1">
      <alignment vertical="center" wrapText="1"/>
      <protection locked="0"/>
    </xf>
    <xf numFmtId="166" fontId="65" fillId="32" borderId="27" xfId="0" applyNumberFormat="1" applyFont="1" applyFill="1" applyBorder="1" applyAlignment="1">
      <alignment vertical="center" wrapText="1"/>
    </xf>
    <xf numFmtId="164" fontId="27" fillId="34" borderId="10" xfId="26" applyNumberFormat="1" applyFont="1" applyFill="1" applyBorder="1"/>
    <xf numFmtId="0" fontId="73" fillId="0" borderId="0" xfId="0" applyFont="1"/>
    <xf numFmtId="164" fontId="27" fillId="32" borderId="0" xfId="26" applyNumberFormat="1" applyFont="1" applyFill="1" applyBorder="1"/>
    <xf numFmtId="0" fontId="6" fillId="39" borderId="10" xfId="0" applyFont="1" applyFill="1" applyBorder="1"/>
    <xf numFmtId="0" fontId="29" fillId="39" borderId="13" xfId="0" applyFont="1" applyFill="1" applyBorder="1"/>
    <xf numFmtId="164" fontId="29" fillId="39" borderId="10" xfId="26" applyNumberFormat="1" applyFont="1" applyFill="1" applyBorder="1"/>
    <xf numFmtId="164" fontId="27" fillId="39" borderId="10" xfId="26" applyNumberFormat="1" applyFont="1" applyFill="1" applyBorder="1"/>
    <xf numFmtId="0" fontId="29" fillId="31" borderId="15" xfId="0" applyFont="1" applyFill="1" applyBorder="1" applyAlignment="1"/>
    <xf numFmtId="0" fontId="28" fillId="31" borderId="15" xfId="0" applyFont="1" applyFill="1" applyBorder="1" applyAlignment="1"/>
    <xf numFmtId="0" fontId="27" fillId="31" borderId="16" xfId="0" applyFont="1" applyFill="1" applyBorder="1" applyAlignment="1"/>
    <xf numFmtId="0" fontId="29" fillId="31" borderId="14" xfId="0" applyFont="1" applyFill="1" applyBorder="1" applyAlignment="1"/>
    <xf numFmtId="0" fontId="27" fillId="31" borderId="14" xfId="0" applyFont="1" applyFill="1" applyBorder="1" applyAlignment="1"/>
    <xf numFmtId="0" fontId="29" fillId="31" borderId="16" xfId="0" applyFont="1" applyFill="1" applyBorder="1" applyAlignment="1">
      <alignment horizontal="center"/>
    </xf>
    <xf numFmtId="0" fontId="29" fillId="37" borderId="10" xfId="40" applyFont="1" applyFill="1" applyBorder="1"/>
    <xf numFmtId="0" fontId="9" fillId="32" borderId="10" xfId="40" applyFont="1" applyFill="1" applyBorder="1"/>
    <xf numFmtId="3" fontId="29" fillId="31" borderId="15" xfId="40" applyNumberFormat="1" applyFont="1" applyFill="1" applyBorder="1" applyAlignment="1"/>
    <xf numFmtId="0" fontId="28" fillId="31" borderId="10" xfId="0" applyFont="1" applyFill="1" applyBorder="1"/>
    <xf numFmtId="3" fontId="29" fillId="31" borderId="16" xfId="40" applyNumberFormat="1" applyFont="1" applyFill="1" applyBorder="1" applyAlignment="1">
      <alignment horizontal="center"/>
    </xf>
    <xf numFmtId="0" fontId="27" fillId="31" borderId="10" xfId="0" applyFont="1" applyFill="1" applyBorder="1" applyAlignment="1">
      <alignment horizontal="center"/>
    </xf>
    <xf numFmtId="3" fontId="29" fillId="31" borderId="14" xfId="40" applyNumberFormat="1" applyFont="1" applyFill="1" applyBorder="1" applyAlignment="1">
      <alignment horizontal="center"/>
    </xf>
    <xf numFmtId="0" fontId="8" fillId="35" borderId="15" xfId="0" applyFont="1" applyFill="1" applyBorder="1" applyAlignment="1"/>
    <xf numFmtId="0" fontId="8" fillId="35" borderId="16" xfId="0" applyFont="1" applyFill="1" applyBorder="1" applyAlignment="1"/>
    <xf numFmtId="0" fontId="93" fillId="35" borderId="16" xfId="0" applyFont="1" applyFill="1" applyBorder="1" applyAlignment="1"/>
    <xf numFmtId="0" fontId="8" fillId="35" borderId="14" xfId="0" applyFont="1" applyFill="1" applyBorder="1" applyAlignment="1"/>
    <xf numFmtId="0" fontId="93" fillId="35" borderId="15" xfId="40" applyFont="1" applyFill="1" applyBorder="1" applyAlignment="1"/>
    <xf numFmtId="0" fontId="93" fillId="35" borderId="16" xfId="40" applyFont="1" applyFill="1" applyBorder="1" applyAlignment="1"/>
    <xf numFmtId="0" fontId="93" fillId="35" borderId="14" xfId="40" applyFont="1" applyFill="1" applyBorder="1" applyAlignment="1"/>
    <xf numFmtId="0" fontId="27" fillId="31" borderId="16" xfId="0" applyFont="1" applyFill="1" applyBorder="1" applyAlignment="1">
      <alignment horizontal="center"/>
    </xf>
    <xf numFmtId="166" fontId="29" fillId="31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31" borderId="14" xfId="0" applyFont="1" applyFill="1" applyBorder="1" applyAlignment="1">
      <alignment horizontal="center"/>
    </xf>
    <xf numFmtId="0" fontId="42" fillId="31" borderId="10" xfId="0" applyFont="1" applyFill="1" applyBorder="1" applyAlignment="1">
      <alignment horizontal="center" vertical="center" wrapText="1"/>
    </xf>
    <xf numFmtId="164" fontId="7" fillId="32" borderId="10" xfId="26" applyNumberFormat="1" applyFont="1" applyFill="1" applyBorder="1" applyAlignment="1">
      <alignment horizontal="right"/>
    </xf>
    <xf numFmtId="3" fontId="37" fillId="32" borderId="10" xfId="0" applyNumberFormat="1" applyFont="1" applyFill="1" applyBorder="1" applyAlignment="1" applyProtection="1">
      <alignment horizontal="right" vertical="center" wrapText="1"/>
    </xf>
    <xf numFmtId="3" fontId="9" fillId="31" borderId="10" xfId="0" applyNumberFormat="1" applyFont="1" applyFill="1" applyBorder="1" applyAlignment="1" applyProtection="1">
      <alignment horizontal="right" vertical="center" wrapText="1"/>
    </xf>
    <xf numFmtId="0" fontId="37" fillId="32" borderId="10" xfId="0" applyFont="1" applyFill="1" applyBorder="1"/>
    <xf numFmtId="3" fontId="41" fillId="32" borderId="10" xfId="0" applyNumberFormat="1" applyFont="1" applyFill="1" applyBorder="1" applyAlignment="1" applyProtection="1">
      <alignment horizontal="right" vertical="center" wrapText="1"/>
    </xf>
    <xf numFmtId="3" fontId="48" fillId="32" borderId="10" xfId="0" applyNumberFormat="1" applyFont="1" applyFill="1" applyBorder="1" applyAlignment="1" applyProtection="1">
      <alignment horizontal="right" vertical="center" wrapText="1"/>
    </xf>
    <xf numFmtId="3" fontId="44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5" fillId="31" borderId="10" xfId="0" applyNumberFormat="1" applyFont="1" applyFill="1" applyBorder="1" applyAlignment="1" applyProtection="1">
      <alignment horizontal="right" vertical="center" wrapText="1"/>
    </xf>
    <xf numFmtId="3" fontId="37" fillId="31" borderId="10" xfId="0" applyNumberFormat="1" applyFont="1" applyFill="1" applyBorder="1" applyAlignment="1" applyProtection="1">
      <alignment horizontal="right" vertical="center" wrapText="1"/>
    </xf>
    <xf numFmtId="166" fontId="8" fillId="31" borderId="10" xfId="0" applyNumberFormat="1" applyFont="1" applyFill="1" applyBorder="1" applyAlignment="1" applyProtection="1">
      <alignment horizontal="right" vertical="center" wrapText="1"/>
    </xf>
    <xf numFmtId="166" fontId="31" fillId="31" borderId="10" xfId="0" applyNumberFormat="1" applyFont="1" applyFill="1" applyBorder="1" applyAlignment="1" applyProtection="1">
      <alignment horizontal="right" vertical="center" wrapText="1"/>
    </xf>
    <xf numFmtId="3" fontId="45" fillId="31" borderId="10" xfId="0" applyNumberFormat="1" applyFont="1" applyFill="1" applyBorder="1" applyAlignment="1" applyProtection="1">
      <alignment horizontal="right" vertical="center" wrapText="1"/>
    </xf>
    <xf numFmtId="164" fontId="9" fillId="31" borderId="10" xfId="26" applyNumberFormat="1" applyFont="1" applyFill="1" applyBorder="1" applyAlignment="1">
      <alignment horizontal="right"/>
    </xf>
    <xf numFmtId="3" fontId="8" fillId="31" borderId="10" xfId="0" applyNumberFormat="1" applyFont="1" applyFill="1" applyBorder="1" applyAlignment="1" applyProtection="1">
      <alignment horizontal="right" vertical="center" wrapText="1"/>
    </xf>
    <xf numFmtId="3" fontId="8" fillId="31" borderId="10" xfId="0" applyNumberFormat="1" applyFont="1" applyFill="1" applyBorder="1" applyAlignment="1" applyProtection="1">
      <alignment horizontal="right" vertical="center" wrapText="1"/>
      <protection locked="0"/>
    </xf>
    <xf numFmtId="164" fontId="33" fillId="31" borderId="10" xfId="26" applyNumberFormat="1" applyFont="1" applyFill="1" applyBorder="1" applyAlignment="1">
      <alignment horizontal="right"/>
    </xf>
    <xf numFmtId="3" fontId="33" fillId="31" borderId="10" xfId="0" applyNumberFormat="1" applyFont="1" applyFill="1" applyBorder="1"/>
    <xf numFmtId="3" fontId="33" fillId="31" borderId="10" xfId="0" applyNumberFormat="1" applyFont="1" applyFill="1" applyBorder="1" applyAlignment="1" applyProtection="1">
      <alignment horizontal="right" vertical="center" wrapText="1"/>
    </xf>
    <xf numFmtId="3" fontId="33" fillId="31" borderId="10" xfId="0" applyNumberFormat="1" applyFont="1" applyFill="1" applyBorder="1" applyAlignment="1" applyProtection="1">
      <alignment horizontal="right" vertical="center" wrapText="1"/>
      <protection locked="0"/>
    </xf>
    <xf numFmtId="166" fontId="8" fillId="31" borderId="10" xfId="0" applyNumberFormat="1" applyFont="1" applyFill="1" applyBorder="1"/>
    <xf numFmtId="166" fontId="28" fillId="31" borderId="10" xfId="0" applyNumberFormat="1" applyFont="1" applyFill="1" applyBorder="1"/>
    <xf numFmtId="164" fontId="5" fillId="31" borderId="10" xfId="26" applyNumberFormat="1" applyFont="1" applyFill="1" applyBorder="1"/>
    <xf numFmtId="164" fontId="6" fillId="31" borderId="10" xfId="26" applyNumberFormat="1" applyFont="1" applyFill="1" applyBorder="1"/>
    <xf numFmtId="164" fontId="5" fillId="32" borderId="10" xfId="26" applyNumberFormat="1" applyFont="1" applyFill="1" applyBorder="1"/>
    <xf numFmtId="0" fontId="76" fillId="35" borderId="16" xfId="0" applyFont="1" applyFill="1" applyBorder="1" applyAlignment="1"/>
    <xf numFmtId="165" fontId="8" fillId="31" borderId="10" xfId="27" applyNumberFormat="1" applyFont="1" applyFill="1" applyBorder="1" applyAlignment="1"/>
    <xf numFmtId="165" fontId="8" fillId="31" borderId="10" xfId="27" applyNumberFormat="1" applyFont="1" applyFill="1" applyBorder="1" applyAlignment="1">
      <alignment horizontal="center"/>
    </xf>
    <xf numFmtId="164" fontId="27" fillId="32" borderId="10" xfId="27" applyNumberFormat="1" applyFont="1" applyFill="1" applyBorder="1"/>
    <xf numFmtId="164" fontId="28" fillId="32" borderId="10" xfId="27" applyNumberFormat="1" applyFont="1" applyFill="1" applyBorder="1"/>
    <xf numFmtId="164" fontId="36" fillId="31" borderId="10" xfId="27" applyNumberFormat="1" applyFont="1" applyFill="1" applyBorder="1"/>
    <xf numFmtId="0" fontId="5" fillId="31" borderId="10" xfId="0" applyFont="1" applyFill="1" applyBorder="1"/>
    <xf numFmtId="164" fontId="28" fillId="31" borderId="10" xfId="27" applyNumberFormat="1" applyFont="1" applyFill="1" applyBorder="1"/>
    <xf numFmtId="164" fontId="27" fillId="31" borderId="10" xfId="27" applyNumberFormat="1" applyFont="1" applyFill="1" applyBorder="1"/>
    <xf numFmtId="164" fontId="29" fillId="31" borderId="10" xfId="27" applyNumberFormat="1" applyFont="1" applyFill="1" applyBorder="1"/>
    <xf numFmtId="164" fontId="8" fillId="33" borderId="10" xfId="27" applyNumberFormat="1" applyFont="1" applyFill="1" applyBorder="1"/>
    <xf numFmtId="164" fontId="9" fillId="33" borderId="10" xfId="27" applyNumberFormat="1" applyFont="1" applyFill="1" applyBorder="1"/>
    <xf numFmtId="164" fontId="29" fillId="33" borderId="10" xfId="27" applyNumberFormat="1" applyFont="1" applyFill="1" applyBorder="1"/>
    <xf numFmtId="164" fontId="27" fillId="33" borderId="10" xfId="27" applyNumberFormat="1" applyFont="1" applyFill="1" applyBorder="1"/>
    <xf numFmtId="164" fontId="8" fillId="31" borderId="10" xfId="27" applyNumberFormat="1" applyFont="1" applyFill="1" applyBorder="1"/>
    <xf numFmtId="0" fontId="5" fillId="32" borderId="10" xfId="0" applyFont="1" applyFill="1" applyBorder="1"/>
    <xf numFmtId="0" fontId="8" fillId="32" borderId="13" xfId="0" applyFont="1" applyFill="1" applyBorder="1"/>
    <xf numFmtId="164" fontId="57" fillId="32" borderId="10" xfId="27" applyNumberFormat="1" applyFont="1" applyFill="1" applyBorder="1"/>
    <xf numFmtId="164" fontId="36" fillId="36" borderId="10" xfId="27" applyNumberFormat="1" applyFont="1" applyFill="1" applyBorder="1"/>
    <xf numFmtId="164" fontId="28" fillId="26" borderId="10" xfId="27" applyNumberFormat="1" applyFont="1" applyFill="1" applyBorder="1"/>
    <xf numFmtId="164" fontId="27" fillId="26" borderId="10" xfId="27" applyNumberFormat="1" applyFont="1" applyFill="1" applyBorder="1"/>
    <xf numFmtId="164" fontId="29" fillId="26" borderId="10" xfId="27" applyNumberFormat="1" applyFont="1" applyFill="1" applyBorder="1"/>
    <xf numFmtId="164" fontId="8" fillId="32" borderId="10" xfId="27" applyNumberFormat="1" applyFont="1" applyFill="1" applyBorder="1"/>
    <xf numFmtId="164" fontId="8" fillId="34" borderId="10" xfId="27" applyNumberFormat="1" applyFont="1" applyFill="1" applyBorder="1"/>
    <xf numFmtId="164" fontId="27" fillId="34" borderId="10" xfId="27" applyNumberFormat="1" applyFont="1" applyFill="1" applyBorder="1"/>
    <xf numFmtId="164" fontId="50" fillId="32" borderId="10" xfId="27" applyNumberFormat="1" applyFont="1" applyFill="1" applyBorder="1"/>
    <xf numFmtId="164" fontId="34" fillId="32" borderId="10" xfId="27" applyNumberFormat="1" applyFont="1" applyFill="1" applyBorder="1"/>
    <xf numFmtId="164" fontId="29" fillId="25" borderId="10" xfId="27" applyNumberFormat="1" applyFont="1" applyFill="1" applyBorder="1"/>
    <xf numFmtId="164" fontId="8" fillId="34" borderId="15" xfId="27" applyNumberFormat="1" applyFont="1" applyFill="1" applyBorder="1"/>
    <xf numFmtId="164" fontId="27" fillId="34" borderId="15" xfId="27" applyNumberFormat="1" applyFont="1" applyFill="1" applyBorder="1"/>
    <xf numFmtId="164" fontId="8" fillId="32" borderId="0" xfId="27" applyNumberFormat="1" applyFont="1" applyFill="1" applyBorder="1"/>
    <xf numFmtId="164" fontId="29" fillId="32" borderId="0" xfId="27" applyNumberFormat="1" applyFont="1" applyFill="1" applyBorder="1"/>
    <xf numFmtId="164" fontId="27" fillId="32" borderId="0" xfId="27" applyNumberFormat="1" applyFont="1" applyFill="1" applyBorder="1"/>
    <xf numFmtId="164" fontId="9" fillId="31" borderId="10" xfId="27" applyNumberFormat="1" applyFont="1" applyFill="1" applyBorder="1"/>
    <xf numFmtId="164" fontId="27" fillId="39" borderId="10" xfId="27" applyNumberFormat="1" applyFont="1" applyFill="1" applyBorder="1"/>
    <xf numFmtId="164" fontId="7" fillId="37" borderId="10" xfId="26" applyNumberFormat="1" applyFont="1" applyFill="1" applyBorder="1"/>
    <xf numFmtId="4" fontId="57" fillId="25" borderId="10" xfId="0" applyNumberFormat="1" applyFont="1" applyFill="1" applyBorder="1" applyAlignment="1" applyProtection="1">
      <alignment horizontal="right" vertical="center" wrapText="1"/>
    </xf>
    <xf numFmtId="0" fontId="77" fillId="0" borderId="0" xfId="0" applyFont="1"/>
    <xf numFmtId="3" fontId="4" fillId="31" borderId="10" xfId="0" applyNumberFormat="1" applyFont="1" applyFill="1" applyBorder="1" applyAlignment="1" applyProtection="1">
      <alignment horizontal="right" vertical="center" wrapText="1"/>
      <protection locked="0"/>
    </xf>
    <xf numFmtId="3" fontId="31" fillId="31" borderId="10" xfId="0" applyNumberFormat="1" applyFont="1" applyFill="1" applyBorder="1" applyAlignment="1" applyProtection="1">
      <alignment horizontal="right" vertical="center" wrapText="1"/>
      <protection locked="0"/>
    </xf>
    <xf numFmtId="0" fontId="8" fillId="31" borderId="10" xfId="0" applyFont="1" applyFill="1" applyBorder="1" applyAlignment="1" applyProtection="1">
      <alignment horizontal="left" vertical="center" wrapText="1"/>
      <protection locked="0"/>
    </xf>
    <xf numFmtId="164" fontId="46" fillId="31" borderId="10" xfId="26" applyNumberFormat="1" applyFont="1" applyFill="1" applyBorder="1" applyAlignment="1">
      <alignment horizontal="right"/>
    </xf>
    <xf numFmtId="3" fontId="47" fillId="31" borderId="10" xfId="0" applyNumberFormat="1" applyFont="1" applyFill="1" applyBorder="1" applyAlignment="1" applyProtection="1">
      <alignment horizontal="right" vertical="center" wrapText="1"/>
    </xf>
    <xf numFmtId="3" fontId="63" fillId="31" borderId="10" xfId="0" applyNumberFormat="1" applyFont="1" applyFill="1" applyBorder="1"/>
    <xf numFmtId="3" fontId="63" fillId="31" borderId="10" xfId="0" applyNumberFormat="1" applyFont="1" applyFill="1" applyBorder="1" applyAlignment="1" applyProtection="1">
      <alignment horizontal="right" vertical="center" wrapText="1"/>
    </xf>
    <xf numFmtId="3" fontId="63" fillId="31" borderId="10" xfId="0" applyNumberFormat="1" applyFont="1" applyFill="1" applyBorder="1" applyAlignment="1" applyProtection="1">
      <alignment horizontal="right" vertical="center" wrapText="1"/>
      <protection locked="0"/>
    </xf>
    <xf numFmtId="164" fontId="63" fillId="31" borderId="10" xfId="26" applyNumberFormat="1" applyFont="1" applyFill="1" applyBorder="1"/>
    <xf numFmtId="0" fontId="42" fillId="32" borderId="10" xfId="0" applyFont="1" applyFill="1" applyBorder="1" applyAlignment="1">
      <alignment horizontal="center" vertical="center" wrapText="1"/>
    </xf>
    <xf numFmtId="0" fontId="66" fillId="31" borderId="0" xfId="0" applyFont="1" applyFill="1" applyAlignment="1">
      <alignment horizontal="center"/>
    </xf>
    <xf numFmtId="0" fontId="7" fillId="31" borderId="0" xfId="0" applyFont="1" applyFill="1"/>
    <xf numFmtId="16" fontId="68" fillId="31" borderId="0" xfId="0" applyNumberFormat="1" applyFont="1" applyFill="1" applyAlignment="1">
      <alignment horizontal="center"/>
    </xf>
    <xf numFmtId="0" fontId="9" fillId="0" borderId="10" xfId="0" applyFont="1" applyFill="1" applyBorder="1"/>
    <xf numFmtId="0" fontId="70" fillId="31" borderId="0" xfId="0" applyFont="1" applyFill="1" applyAlignment="1">
      <alignment horizontal="center"/>
    </xf>
    <xf numFmtId="3" fontId="95" fillId="35" borderId="10" xfId="0" applyNumberFormat="1" applyFont="1" applyFill="1" applyBorder="1" applyAlignment="1" applyProtection="1">
      <alignment horizontal="right" vertical="center" wrapText="1"/>
    </xf>
    <xf numFmtId="0" fontId="78" fillId="32" borderId="10" xfId="0" applyFont="1" applyFill="1" applyBorder="1" applyAlignment="1">
      <alignment horizontal="center" vertical="center" wrapText="1"/>
    </xf>
    <xf numFmtId="16" fontId="28" fillId="0" borderId="0" xfId="0" applyNumberFormat="1" applyFont="1"/>
    <xf numFmtId="0" fontId="28" fillId="0" borderId="0" xfId="0" applyFont="1"/>
    <xf numFmtId="0" fontId="71" fillId="0" borderId="0" xfId="0" applyFont="1"/>
    <xf numFmtId="0" fontId="63" fillId="0" borderId="10" xfId="0" applyFont="1" applyFill="1" applyBorder="1"/>
    <xf numFmtId="164" fontId="79" fillId="32" borderId="10" xfId="26" applyNumberFormat="1" applyFont="1" applyFill="1" applyBorder="1" applyAlignment="1">
      <alignment horizontal="right"/>
    </xf>
    <xf numFmtId="164" fontId="79" fillId="31" borderId="10" xfId="26" applyNumberFormat="1" applyFont="1" applyFill="1" applyBorder="1" applyAlignment="1">
      <alignment horizontal="right"/>
    </xf>
    <xf numFmtId="0" fontId="96" fillId="25" borderId="10" xfId="0" applyFont="1" applyFill="1" applyBorder="1" applyAlignment="1" applyProtection="1">
      <alignment horizontal="left" vertical="center" wrapText="1"/>
      <protection locked="0"/>
    </xf>
    <xf numFmtId="3" fontId="95" fillId="35" borderId="10" xfId="0" applyNumberFormat="1" applyFont="1" applyFill="1" applyBorder="1" applyAlignment="1" applyProtection="1">
      <alignment horizontal="right" vertical="center" wrapText="1"/>
    </xf>
    <xf numFmtId="16" fontId="71" fillId="0" borderId="0" xfId="0" applyNumberFormat="1" applyFont="1"/>
    <xf numFmtId="0" fontId="66" fillId="25" borderId="10" xfId="0" applyFont="1" applyFill="1" applyBorder="1" applyAlignment="1" applyProtection="1">
      <alignment horizontal="left" vertical="center" wrapText="1"/>
      <protection locked="0"/>
    </xf>
    <xf numFmtId="3" fontId="66" fillId="31" borderId="10" xfId="0" applyNumberFormat="1" applyFont="1" applyFill="1" applyBorder="1" applyAlignment="1" applyProtection="1">
      <alignment horizontal="right" vertical="center" wrapText="1"/>
    </xf>
    <xf numFmtId="164" fontId="80" fillId="32" borderId="10" xfId="26" applyNumberFormat="1" applyFont="1" applyFill="1" applyBorder="1" applyAlignment="1">
      <alignment horizontal="center" vertical="center" wrapText="1"/>
    </xf>
    <xf numFmtId="0" fontId="69" fillId="0" borderId="0" xfId="0" applyFont="1"/>
    <xf numFmtId="0" fontId="31" fillId="31" borderId="0" xfId="0" applyFont="1" applyFill="1"/>
    <xf numFmtId="0" fontId="69" fillId="31" borderId="0" xfId="0" applyFont="1" applyFill="1"/>
    <xf numFmtId="164" fontId="70" fillId="31" borderId="0" xfId="26" applyNumberFormat="1" applyFont="1" applyFill="1"/>
    <xf numFmtId="164" fontId="69" fillId="0" borderId="0" xfId="26" applyNumberFormat="1" applyFont="1"/>
    <xf numFmtId="164" fontId="68" fillId="31" borderId="0" xfId="26" applyNumberFormat="1" applyFont="1" applyFill="1"/>
    <xf numFmtId="164" fontId="0" fillId="0" borderId="0" xfId="26" applyNumberFormat="1" applyFont="1"/>
    <xf numFmtId="164" fontId="70" fillId="33" borderId="0" xfId="26" applyNumberFormat="1" applyFont="1" applyFill="1"/>
    <xf numFmtId="164" fontId="98" fillId="35" borderId="0" xfId="26" applyNumberFormat="1" applyFont="1" applyFill="1"/>
    <xf numFmtId="164" fontId="97" fillId="35" borderId="0" xfId="26" applyNumberFormat="1" applyFont="1" applyFill="1"/>
    <xf numFmtId="0" fontId="70" fillId="35" borderId="0" xfId="0" applyFont="1" applyFill="1" applyAlignment="1"/>
    <xf numFmtId="164" fontId="69" fillId="32" borderId="0" xfId="26" applyNumberFormat="1" applyFont="1" applyFill="1"/>
    <xf numFmtId="0" fontId="8" fillId="31" borderId="10" xfId="0" applyFont="1" applyFill="1" applyBorder="1" applyAlignment="1"/>
    <xf numFmtId="164" fontId="30" fillId="31" borderId="10" xfId="26" applyNumberFormat="1" applyFont="1" applyFill="1" applyBorder="1"/>
    <xf numFmtId="164" fontId="81" fillId="31" borderId="10" xfId="26" applyNumberFormat="1" applyFont="1" applyFill="1" applyBorder="1"/>
    <xf numFmtId="164" fontId="99" fillId="32" borderId="10" xfId="26" applyNumberFormat="1" applyFont="1" applyFill="1" applyBorder="1"/>
    <xf numFmtId="164" fontId="64" fillId="32" borderId="10" xfId="26" applyNumberFormat="1" applyFont="1" applyFill="1" applyBorder="1"/>
    <xf numFmtId="164" fontId="82" fillId="32" borderId="10" xfId="26" applyNumberFormat="1" applyFont="1" applyFill="1" applyBorder="1"/>
    <xf numFmtId="164" fontId="67" fillId="31" borderId="10" xfId="26" applyNumberFormat="1" applyFont="1" applyFill="1" applyBorder="1"/>
    <xf numFmtId="164" fontId="64" fillId="31" borderId="10" xfId="26" applyNumberFormat="1" applyFont="1" applyFill="1" applyBorder="1"/>
    <xf numFmtId="164" fontId="83" fillId="31" borderId="10" xfId="26" applyNumberFormat="1" applyFont="1" applyFill="1" applyBorder="1"/>
    <xf numFmtId="164" fontId="52" fillId="35" borderId="0" xfId="26" applyNumberFormat="1" applyFont="1" applyFill="1"/>
    <xf numFmtId="164" fontId="67" fillId="32" borderId="10" xfId="26" applyNumberFormat="1" applyFont="1" applyFill="1" applyBorder="1"/>
    <xf numFmtId="3" fontId="71" fillId="25" borderId="10" xfId="0" applyNumberFormat="1" applyFont="1" applyFill="1" applyBorder="1"/>
    <xf numFmtId="166" fontId="100" fillId="40" borderId="10" xfId="0" applyNumberFormat="1" applyFont="1" applyFill="1" applyBorder="1"/>
    <xf numFmtId="164" fontId="35" fillId="32" borderId="10" xfId="26" applyNumberFormat="1" applyFont="1" applyFill="1" applyBorder="1" applyAlignment="1" applyProtection="1">
      <alignment vertical="center" wrapText="1"/>
      <protection locked="0"/>
    </xf>
    <xf numFmtId="164" fontId="35" fillId="32" borderId="10" xfId="26" applyNumberFormat="1" applyFont="1" applyFill="1" applyBorder="1" applyAlignment="1" applyProtection="1">
      <alignment vertical="center" wrapText="1"/>
    </xf>
    <xf numFmtId="164" fontId="8" fillId="32" borderId="10" xfId="26" applyNumberFormat="1" applyFont="1" applyFill="1" applyBorder="1" applyAlignment="1" applyProtection="1">
      <alignment vertical="center" wrapText="1"/>
    </xf>
    <xf numFmtId="164" fontId="9" fillId="31" borderId="10" xfId="26" applyNumberFormat="1" applyFont="1" applyFill="1" applyBorder="1" applyAlignment="1" applyProtection="1">
      <alignment vertical="center" wrapText="1"/>
    </xf>
    <xf numFmtId="164" fontId="94" fillId="32" borderId="10" xfId="40" applyNumberFormat="1" applyFont="1" applyFill="1" applyBorder="1"/>
    <xf numFmtId="164" fontId="8" fillId="25" borderId="10" xfId="40" applyNumberFormat="1" applyFont="1" applyFill="1" applyBorder="1"/>
    <xf numFmtId="164" fontId="8" fillId="32" borderId="10" xfId="40" applyNumberFormat="1" applyFont="1" applyFill="1" applyBorder="1"/>
    <xf numFmtId="164" fontId="9" fillId="37" borderId="10" xfId="26" applyNumberFormat="1" applyFont="1" applyFill="1" applyBorder="1"/>
    <xf numFmtId="164" fontId="36" fillId="31" borderId="10" xfId="26" applyNumberFormat="1" applyFont="1" applyFill="1" applyBorder="1" applyAlignment="1"/>
    <xf numFmtId="164" fontId="56" fillId="31" borderId="10" xfId="26" applyNumberFormat="1" applyFont="1" applyFill="1" applyBorder="1" applyAlignment="1" applyProtection="1">
      <alignment vertical="center" wrapText="1"/>
    </xf>
    <xf numFmtId="0" fontId="8" fillId="32" borderId="10" xfId="0" applyFont="1" applyFill="1" applyBorder="1" applyAlignment="1">
      <alignment horizontal="center"/>
    </xf>
    <xf numFmtId="0" fontId="9" fillId="32" borderId="10" xfId="0" applyFont="1" applyFill="1" applyBorder="1"/>
    <xf numFmtId="0" fontId="101" fillId="0" borderId="10" xfId="0" applyFont="1" applyBorder="1"/>
    <xf numFmtId="164" fontId="102" fillId="32" borderId="10" xfId="26" applyNumberFormat="1" applyFont="1" applyFill="1" applyBorder="1"/>
    <xf numFmtId="164" fontId="101" fillId="32" borderId="10" xfId="26" applyNumberFormat="1" applyFont="1" applyFill="1" applyBorder="1"/>
    <xf numFmtId="164" fontId="103" fillId="31" borderId="10" xfId="26" applyNumberFormat="1" applyFont="1" applyFill="1" applyBorder="1" applyAlignment="1"/>
    <xf numFmtId="164" fontId="104" fillId="31" borderId="10" xfId="26" applyNumberFormat="1" applyFont="1" applyFill="1" applyBorder="1" applyAlignment="1"/>
    <xf numFmtId="164" fontId="9" fillId="26" borderId="10" xfId="26" applyNumberFormat="1" applyFont="1" applyFill="1" applyBorder="1" applyAlignment="1">
      <alignment vertical="center" wrapText="1"/>
    </xf>
    <xf numFmtId="164" fontId="8" fillId="26" borderId="10" xfId="26" applyNumberFormat="1" applyFont="1" applyFill="1" applyBorder="1" applyAlignment="1">
      <alignment vertical="center" wrapText="1"/>
    </xf>
    <xf numFmtId="165" fontId="29" fillId="39" borderId="10" xfId="27" applyNumberFormat="1" applyFont="1" applyFill="1" applyBorder="1"/>
    <xf numFmtId="164" fontId="70" fillId="0" borderId="0" xfId="26" applyNumberFormat="1" applyFont="1"/>
    <xf numFmtId="164" fontId="8" fillId="35" borderId="10" xfId="26" applyNumberFormat="1" applyFont="1" applyFill="1" applyBorder="1" applyAlignment="1"/>
    <xf numFmtId="164" fontId="105" fillId="32" borderId="10" xfId="26" applyNumberFormat="1" applyFont="1" applyFill="1" applyBorder="1"/>
    <xf numFmtId="164" fontId="85" fillId="25" borderId="10" xfId="40" applyNumberFormat="1" applyFont="1" applyFill="1" applyBorder="1"/>
    <xf numFmtId="164" fontId="33" fillId="33" borderId="10" xfId="26" applyNumberFormat="1" applyFont="1" applyFill="1" applyBorder="1"/>
    <xf numFmtId="164" fontId="86" fillId="32" borderId="10" xfId="26" applyNumberFormat="1" applyFont="1" applyFill="1" applyBorder="1"/>
    <xf numFmtId="164" fontId="33" fillId="31" borderId="10" xfId="26" applyNumberFormat="1" applyFont="1" applyFill="1" applyBorder="1"/>
    <xf numFmtId="164" fontId="87" fillId="33" borderId="10" xfId="26" applyNumberFormat="1" applyFont="1" applyFill="1" applyBorder="1"/>
    <xf numFmtId="164" fontId="84" fillId="33" borderId="10" xfId="26" applyNumberFormat="1" applyFont="1" applyFill="1" applyBorder="1"/>
    <xf numFmtId="164" fontId="54" fillId="32" borderId="10" xfId="26" applyNumberFormat="1" applyFont="1" applyFill="1" applyBorder="1"/>
    <xf numFmtId="164" fontId="33" fillId="32" borderId="10" xfId="26" applyNumberFormat="1" applyFont="1" applyFill="1" applyBorder="1"/>
    <xf numFmtId="164" fontId="86" fillId="31" borderId="10" xfId="26" applyNumberFormat="1" applyFont="1" applyFill="1" applyBorder="1"/>
    <xf numFmtId="164" fontId="94" fillId="25" borderId="10" xfId="26" applyNumberFormat="1" applyFont="1" applyFill="1" applyBorder="1"/>
    <xf numFmtId="164" fontId="107" fillId="32" borderId="10" xfId="26" applyNumberFormat="1" applyFont="1" applyFill="1" applyBorder="1"/>
    <xf numFmtId="164" fontId="108" fillId="32" borderId="10" xfId="26" applyNumberFormat="1" applyFont="1" applyFill="1" applyBorder="1"/>
    <xf numFmtId="164" fontId="33" fillId="34" borderId="10" xfId="26" applyNumberFormat="1" applyFont="1" applyFill="1" applyBorder="1"/>
    <xf numFmtId="164" fontId="8" fillId="39" borderId="10" xfId="26" applyNumberFormat="1" applyFont="1" applyFill="1" applyBorder="1"/>
    <xf numFmtId="164" fontId="33" fillId="39" borderId="10" xfId="26" applyNumberFormat="1" applyFont="1" applyFill="1" applyBorder="1"/>
    <xf numFmtId="164" fontId="85" fillId="31" borderId="10" xfId="27" applyNumberFormat="1" applyFont="1" applyFill="1" applyBorder="1"/>
    <xf numFmtId="164" fontId="32" fillId="0" borderId="16" xfId="26" applyNumberFormat="1" applyFont="1" applyBorder="1" applyAlignment="1">
      <alignment horizontal="center"/>
    </xf>
    <xf numFmtId="164" fontId="32" fillId="0" borderId="14" xfId="26" applyNumberFormat="1" applyFont="1" applyBorder="1" applyAlignment="1">
      <alignment horizontal="center"/>
    </xf>
    <xf numFmtId="164" fontId="32" fillId="0" borderId="10" xfId="26" applyNumberFormat="1" applyFont="1" applyBorder="1"/>
    <xf numFmtId="164" fontId="87" fillId="31" borderId="10" xfId="27" applyNumberFormat="1" applyFont="1" applyFill="1" applyBorder="1"/>
    <xf numFmtId="164" fontId="32" fillId="35" borderId="10" xfId="26" applyNumberFormat="1" applyFont="1" applyFill="1" applyBorder="1"/>
    <xf numFmtId="164" fontId="86" fillId="32" borderId="10" xfId="27" applyNumberFormat="1" applyFont="1" applyFill="1" applyBorder="1"/>
    <xf numFmtId="164" fontId="86" fillId="31" borderId="10" xfId="27" applyNumberFormat="1" applyFont="1" applyFill="1" applyBorder="1"/>
    <xf numFmtId="164" fontId="33" fillId="34" borderId="15" xfId="26" applyNumberFormat="1" applyFont="1" applyFill="1" applyBorder="1"/>
    <xf numFmtId="164" fontId="54" fillId="34" borderId="10" xfId="26" applyNumberFormat="1" applyFont="1" applyFill="1" applyBorder="1"/>
    <xf numFmtId="164" fontId="87" fillId="26" borderId="10" xfId="26" applyNumberFormat="1" applyFont="1" applyFill="1" applyBorder="1"/>
    <xf numFmtId="164" fontId="87" fillId="36" borderId="10" xfId="26" applyNumberFormat="1" applyFont="1" applyFill="1" applyBorder="1"/>
    <xf numFmtId="164" fontId="36" fillId="38" borderId="10" xfId="26" applyNumberFormat="1" applyFont="1" applyFill="1" applyBorder="1"/>
    <xf numFmtId="164" fontId="86" fillId="32" borderId="10" xfId="26" applyNumberFormat="1" applyFont="1" applyFill="1" applyBorder="1" applyAlignment="1">
      <alignment horizontal="center"/>
    </xf>
    <xf numFmtId="164" fontId="8" fillId="32" borderId="10" xfId="26" applyNumberFormat="1" applyFont="1" applyFill="1" applyBorder="1" applyAlignment="1">
      <alignment horizontal="center"/>
    </xf>
    <xf numFmtId="164" fontId="33" fillId="32" borderId="10" xfId="26" applyNumberFormat="1" applyFont="1" applyFill="1" applyBorder="1" applyAlignment="1">
      <alignment horizontal="center"/>
    </xf>
    <xf numFmtId="164" fontId="27" fillId="38" borderId="0" xfId="26" applyNumberFormat="1" applyFont="1" applyFill="1" applyBorder="1"/>
    <xf numFmtId="164" fontId="8" fillId="38" borderId="0" xfId="26" applyNumberFormat="1" applyFont="1" applyFill="1" applyBorder="1"/>
    <xf numFmtId="164" fontId="33" fillId="38" borderId="0" xfId="26" applyNumberFormat="1" applyFont="1" applyFill="1" applyBorder="1"/>
    <xf numFmtId="0" fontId="73" fillId="38" borderId="0" xfId="0" applyFont="1" applyFill="1"/>
    <xf numFmtId="0" fontId="28" fillId="38" borderId="0" xfId="0" applyFont="1" applyFill="1" applyBorder="1" applyAlignment="1"/>
    <xf numFmtId="164" fontId="27" fillId="38" borderId="0" xfId="27" applyNumberFormat="1" applyFont="1" applyFill="1" applyBorder="1"/>
    <xf numFmtId="164" fontId="28" fillId="38" borderId="0" xfId="27" applyNumberFormat="1" applyFont="1" applyFill="1" applyBorder="1"/>
    <xf numFmtId="164" fontId="8" fillId="38" borderId="0" xfId="27" applyNumberFormat="1" applyFont="1" applyFill="1" applyBorder="1"/>
    <xf numFmtId="164" fontId="9" fillId="38" borderId="0" xfId="27" applyNumberFormat="1" applyFont="1" applyFill="1" applyBorder="1"/>
    <xf numFmtId="164" fontId="28" fillId="38" borderId="0" xfId="26" applyNumberFormat="1" applyFont="1" applyFill="1" applyBorder="1"/>
    <xf numFmtId="164" fontId="50" fillId="38" borderId="0" xfId="26" applyNumberFormat="1" applyFont="1" applyFill="1" applyBorder="1"/>
    <xf numFmtId="0" fontId="28" fillId="31" borderId="10" xfId="0" applyFont="1" applyFill="1" applyBorder="1" applyAlignment="1"/>
    <xf numFmtId="164" fontId="89" fillId="38" borderId="0" xfId="26" applyNumberFormat="1" applyFont="1" applyFill="1" applyBorder="1"/>
    <xf numFmtId="164" fontId="90" fillId="38" borderId="0" xfId="26" applyNumberFormat="1" applyFont="1" applyFill="1" applyBorder="1"/>
    <xf numFmtId="0" fontId="96" fillId="25" borderId="10" xfId="0" applyFont="1" applyFill="1" applyBorder="1"/>
    <xf numFmtId="0" fontId="111" fillId="0" borderId="0" xfId="0" applyFont="1" applyAlignment="1">
      <alignment horizontal="center" vertical="center"/>
    </xf>
    <xf numFmtId="0" fontId="112" fillId="0" borderId="0" xfId="0" applyFont="1" applyAlignment="1">
      <alignment horizontal="right"/>
    </xf>
    <xf numFmtId="0" fontId="113" fillId="0" borderId="47" xfId="0" applyFont="1" applyBorder="1" applyAlignment="1">
      <alignment horizontal="center"/>
    </xf>
    <xf numFmtId="0" fontId="113" fillId="0" borderId="48" xfId="0" applyFont="1" applyBorder="1"/>
    <xf numFmtId="0" fontId="113" fillId="0" borderId="49" xfId="0" applyFont="1" applyBorder="1"/>
    <xf numFmtId="3" fontId="113" fillId="0" borderId="49" xfId="0" applyNumberFormat="1" applyFont="1" applyBorder="1"/>
    <xf numFmtId="0" fontId="114" fillId="0" borderId="50" xfId="0" applyFont="1" applyBorder="1"/>
    <xf numFmtId="0" fontId="114" fillId="0" borderId="51" xfId="0" applyFont="1" applyBorder="1"/>
    <xf numFmtId="3" fontId="114" fillId="0" borderId="51" xfId="0" applyNumberFormat="1" applyFont="1" applyBorder="1"/>
    <xf numFmtId="0" fontId="114" fillId="0" borderId="52" xfId="0" applyFont="1" applyBorder="1"/>
    <xf numFmtId="0" fontId="114" fillId="0" borderId="53" xfId="0" applyFont="1" applyBorder="1"/>
    <xf numFmtId="3" fontId="114" fillId="0" borderId="53" xfId="0" applyNumberFormat="1" applyFont="1" applyBorder="1"/>
    <xf numFmtId="0" fontId="113" fillId="0" borderId="53" xfId="0" applyFont="1" applyBorder="1"/>
    <xf numFmtId="3" fontId="113" fillId="0" borderId="53" xfId="0" applyNumberFormat="1" applyFont="1" applyBorder="1"/>
    <xf numFmtId="0" fontId="113" fillId="0" borderId="52" xfId="0" applyFont="1" applyBorder="1"/>
    <xf numFmtId="0" fontId="113" fillId="0" borderId="53" xfId="0" applyFont="1" applyBorder="1" applyAlignment="1">
      <alignment wrapText="1"/>
    </xf>
    <xf numFmtId="0" fontId="114" fillId="0" borderId="54" xfId="0" applyFont="1" applyBorder="1"/>
    <xf numFmtId="3" fontId="114" fillId="0" borderId="54" xfId="0" applyNumberFormat="1" applyFont="1" applyBorder="1"/>
    <xf numFmtId="0" fontId="114" fillId="0" borderId="55" xfId="0" applyFont="1" applyBorder="1"/>
    <xf numFmtId="0" fontId="113" fillId="0" borderId="56" xfId="0" applyFont="1" applyBorder="1" applyAlignment="1"/>
    <xf numFmtId="0" fontId="0" fillId="0" borderId="45" xfId="0" applyBorder="1" applyAlignment="1"/>
    <xf numFmtId="3" fontId="111" fillId="0" borderId="47" xfId="0" applyNumberFormat="1" applyFont="1" applyBorder="1"/>
    <xf numFmtId="0" fontId="115" fillId="0" borderId="0" xfId="46" applyFill="1"/>
    <xf numFmtId="0" fontId="112" fillId="0" borderId="0" xfId="46" applyFont="1" applyFill="1"/>
    <xf numFmtId="0" fontId="115" fillId="0" borderId="0" xfId="46"/>
    <xf numFmtId="0" fontId="112" fillId="0" borderId="0" xfId="46" applyFont="1"/>
    <xf numFmtId="0" fontId="72" fillId="0" borderId="0" xfId="46" applyFont="1" applyFill="1"/>
    <xf numFmtId="0" fontId="112" fillId="0" borderId="0" xfId="46" applyFont="1" applyBorder="1" applyAlignment="1">
      <alignment horizontal="center"/>
    </xf>
    <xf numFmtId="0" fontId="72" fillId="0" borderId="0" xfId="46" applyFont="1" applyFill="1" applyAlignment="1">
      <alignment horizontal="center"/>
    </xf>
    <xf numFmtId="0" fontId="112" fillId="0" borderId="47" xfId="46" applyFont="1" applyBorder="1"/>
    <xf numFmtId="0" fontId="112" fillId="0" borderId="0" xfId="46" applyFont="1" applyBorder="1"/>
    <xf numFmtId="0" fontId="72" fillId="0" borderId="58" xfId="46" applyFont="1" applyFill="1" applyBorder="1" applyAlignment="1">
      <alignment horizontal="center"/>
    </xf>
    <xf numFmtId="0" fontId="112" fillId="0" borderId="59" xfId="46" applyFont="1" applyBorder="1" applyAlignment="1">
      <alignment horizontal="center" wrapText="1"/>
    </xf>
    <xf numFmtId="0" fontId="112" fillId="0" borderId="60" xfId="46" applyFont="1" applyBorder="1" applyAlignment="1">
      <alignment horizontal="center" wrapText="1"/>
    </xf>
    <xf numFmtId="0" fontId="112" fillId="0" borderId="58" xfId="46" applyFont="1" applyBorder="1"/>
    <xf numFmtId="0" fontId="115" fillId="0" borderId="0" xfId="46" applyFill="1" applyAlignment="1">
      <alignment horizontal="center"/>
    </xf>
    <xf numFmtId="0" fontId="72" fillId="0" borderId="53" xfId="46" applyFont="1" applyFill="1" applyBorder="1"/>
    <xf numFmtId="0" fontId="72" fillId="0" borderId="53" xfId="46" applyFont="1" applyBorder="1"/>
    <xf numFmtId="0" fontId="115" fillId="0" borderId="53" xfId="46" applyFill="1" applyBorder="1"/>
    <xf numFmtId="0" fontId="115" fillId="0" borderId="0" xfId="46" applyBorder="1"/>
    <xf numFmtId="0" fontId="38" fillId="0" borderId="53" xfId="46" applyFont="1" applyFill="1" applyBorder="1" applyAlignment="1">
      <alignment wrapText="1"/>
    </xf>
    <xf numFmtId="0" fontId="38" fillId="0" borderId="53" xfId="46" applyFont="1" applyBorder="1"/>
    <xf numFmtId="0" fontId="112" fillId="0" borderId="53" xfId="46" applyFont="1" applyFill="1" applyBorder="1"/>
    <xf numFmtId="0" fontId="38" fillId="0" borderId="53" xfId="46" applyFont="1" applyFill="1" applyBorder="1"/>
    <xf numFmtId="0" fontId="72" fillId="0" borderId="54" xfId="46" applyFont="1" applyFill="1" applyBorder="1"/>
    <xf numFmtId="0" fontId="72" fillId="0" borderId="61" xfId="46" applyFont="1" applyFill="1" applyBorder="1"/>
    <xf numFmtId="0" fontId="112" fillId="0" borderId="47" xfId="46" applyFont="1" applyFill="1" applyBorder="1"/>
    <xf numFmtId="0" fontId="112" fillId="0" borderId="0" xfId="0" applyFont="1"/>
    <xf numFmtId="0" fontId="112" fillId="0" borderId="47" xfId="0" applyFont="1" applyFill="1" applyBorder="1"/>
    <xf numFmtId="0" fontId="112" fillId="0" borderId="47" xfId="0" applyFont="1" applyFill="1" applyBorder="1" applyAlignment="1">
      <alignment horizontal="center"/>
    </xf>
    <xf numFmtId="0" fontId="115" fillId="0" borderId="51" xfId="0" applyFont="1" applyBorder="1"/>
    <xf numFmtId="3" fontId="115" fillId="0" borderId="51" xfId="0" applyNumberFormat="1" applyFont="1" applyFill="1" applyBorder="1"/>
    <xf numFmtId="0" fontId="115" fillId="0" borderId="53" xfId="0" applyFont="1" applyBorder="1"/>
    <xf numFmtId="3" fontId="115" fillId="0" borderId="53" xfId="0" applyNumberFormat="1" applyFont="1" applyFill="1" applyBorder="1"/>
    <xf numFmtId="0" fontId="115" fillId="0" borderId="61" xfId="0" applyFont="1" applyBorder="1"/>
    <xf numFmtId="3" fontId="115" fillId="0" borderId="61" xfId="0" applyNumberFormat="1" applyFont="1" applyFill="1" applyBorder="1"/>
    <xf numFmtId="0" fontId="112" fillId="0" borderId="47" xfId="0" applyFont="1" applyBorder="1"/>
    <xf numFmtId="3" fontId="112" fillId="0" borderId="47" xfId="0" applyNumberFormat="1" applyFont="1" applyFill="1" applyBorder="1"/>
    <xf numFmtId="0" fontId="115" fillId="0" borderId="54" xfId="0" applyFont="1" applyBorder="1"/>
    <xf numFmtId="3" fontId="115" fillId="0" borderId="54" xfId="0" applyNumberFormat="1" applyFont="1" applyFill="1" applyBorder="1"/>
    <xf numFmtId="3" fontId="112" fillId="0" borderId="47" xfId="0" applyNumberFormat="1" applyFont="1" applyBorder="1"/>
    <xf numFmtId="0" fontId="115" fillId="0" borderId="0" xfId="0" applyFont="1" applyFill="1" applyBorder="1"/>
    <xf numFmtId="3" fontId="115" fillId="0" borderId="0" xfId="0" applyNumberFormat="1" applyFont="1" applyFill="1" applyBorder="1"/>
    <xf numFmtId="0" fontId="115" fillId="0" borderId="62" xfId="0" applyFont="1" applyFill="1" applyBorder="1"/>
    <xf numFmtId="3" fontId="0" fillId="0" borderId="62" xfId="0" applyNumberFormat="1" applyBorder="1"/>
    <xf numFmtId="0" fontId="115" fillId="0" borderId="53" xfId="0" applyFont="1" applyFill="1" applyBorder="1"/>
    <xf numFmtId="3" fontId="0" fillId="0" borderId="53" xfId="0" applyNumberFormat="1" applyBorder="1"/>
    <xf numFmtId="3" fontId="115" fillId="0" borderId="53" xfId="0" applyNumberFormat="1" applyFont="1" applyBorder="1" applyAlignment="1">
      <alignment horizontal="left"/>
    </xf>
    <xf numFmtId="0" fontId="116" fillId="0" borderId="10" xfId="0" applyFont="1" applyBorder="1" applyAlignment="1">
      <alignment horizontal="center"/>
    </xf>
    <xf numFmtId="0" fontId="114" fillId="0" borderId="42" xfId="0" applyFont="1" applyBorder="1" applyAlignment="1">
      <alignment horizontal="center"/>
    </xf>
    <xf numFmtId="0" fontId="116" fillId="0" borderId="15" xfId="0" applyFont="1" applyBorder="1"/>
    <xf numFmtId="3" fontId="116" fillId="0" borderId="15" xfId="0" applyNumberFormat="1" applyFont="1" applyBorder="1"/>
    <xf numFmtId="0" fontId="116" fillId="0" borderId="63" xfId="0" applyFont="1" applyBorder="1"/>
    <xf numFmtId="3" fontId="116" fillId="0" borderId="63" xfId="0" applyNumberFormat="1" applyFont="1" applyBorder="1"/>
    <xf numFmtId="0" fontId="117" fillId="0" borderId="63" xfId="0" applyFont="1" applyBorder="1" applyAlignment="1">
      <alignment wrapText="1"/>
    </xf>
    <xf numFmtId="3" fontId="116" fillId="0" borderId="63" xfId="0" applyNumberFormat="1" applyFont="1" applyBorder="1" applyAlignment="1">
      <alignment wrapText="1"/>
    </xf>
    <xf numFmtId="0" fontId="116" fillId="0" borderId="63" xfId="0" applyFont="1" applyBorder="1" applyAlignment="1">
      <alignment wrapText="1"/>
    </xf>
    <xf numFmtId="0" fontId="116" fillId="0" borderId="64" xfId="0" applyFont="1" applyBorder="1"/>
    <xf numFmtId="3" fontId="116" fillId="0" borderId="64" xfId="0" applyNumberFormat="1" applyFont="1" applyBorder="1"/>
    <xf numFmtId="0" fontId="118" fillId="0" borderId="10" xfId="0" applyFont="1" applyBorder="1"/>
    <xf numFmtId="3" fontId="118" fillId="0" borderId="10" xfId="0" applyNumberFormat="1" applyFont="1" applyBorder="1"/>
    <xf numFmtId="2" fontId="8" fillId="32" borderId="10" xfId="0" applyNumberFormat="1" applyFont="1" applyFill="1" applyBorder="1"/>
    <xf numFmtId="2" fontId="8" fillId="32" borderId="10" xfId="0" applyNumberFormat="1" applyFont="1" applyFill="1" applyBorder="1" applyAlignment="1" applyProtection="1">
      <alignment horizontal="right" vertical="center" wrapText="1"/>
      <protection locked="0"/>
    </xf>
    <xf numFmtId="164" fontId="32" fillId="0" borderId="16" xfId="26" applyNumberFormat="1" applyFont="1" applyBorder="1" applyAlignment="1">
      <alignment horizontal="center"/>
    </xf>
    <xf numFmtId="164" fontId="32" fillId="0" borderId="14" xfId="26" applyNumberFormat="1" applyFont="1" applyBorder="1" applyAlignment="1">
      <alignment horizontal="center"/>
    </xf>
    <xf numFmtId="0" fontId="8" fillId="31" borderId="10" xfId="0" applyFont="1" applyFill="1" applyBorder="1" applyAlignment="1">
      <alignment horizontal="center"/>
    </xf>
    <xf numFmtId="3" fontId="27" fillId="0" borderId="10" xfId="0" applyNumberFormat="1" applyFont="1" applyFill="1" applyBorder="1"/>
    <xf numFmtId="0" fontId="8" fillId="31" borderId="10" xfId="0" applyFont="1" applyFill="1" applyBorder="1" applyAlignment="1">
      <alignment wrapText="1"/>
    </xf>
    <xf numFmtId="164" fontId="119" fillId="31" borderId="10" xfId="26" applyNumberFormat="1" applyFont="1" applyFill="1" applyBorder="1" applyAlignment="1" applyProtection="1">
      <alignment vertical="center" wrapText="1"/>
    </xf>
    <xf numFmtId="164" fontId="29" fillId="36" borderId="10" xfId="40" applyNumberFormat="1" applyFont="1" applyFill="1" applyBorder="1"/>
    <xf numFmtId="16" fontId="72" fillId="0" borderId="53" xfId="46" applyNumberFormat="1" applyFont="1" applyFill="1" applyBorder="1"/>
    <xf numFmtId="3" fontId="0" fillId="0" borderId="0" xfId="0" applyNumberFormat="1"/>
    <xf numFmtId="164" fontId="32" fillId="0" borderId="16" xfId="26" applyNumberFormat="1" applyFont="1" applyBorder="1" applyAlignment="1">
      <alignment horizontal="center"/>
    </xf>
    <xf numFmtId="164" fontId="32" fillId="0" borderId="14" xfId="26" applyNumberFormat="1" applyFont="1" applyBorder="1" applyAlignment="1">
      <alignment horizontal="center"/>
    </xf>
    <xf numFmtId="0" fontId="115" fillId="0" borderId="37" xfId="0" applyFont="1" applyBorder="1"/>
    <xf numFmtId="0" fontId="0" fillId="0" borderId="0" xfId="0" applyBorder="1"/>
    <xf numFmtId="0" fontId="0" fillId="0" borderId="37" xfId="0" applyBorder="1"/>
    <xf numFmtId="0" fontId="112" fillId="0" borderId="0" xfId="0" applyFont="1" applyBorder="1"/>
    <xf numFmtId="0" fontId="112" fillId="0" borderId="0" xfId="0" applyFont="1" applyBorder="1" applyAlignment="1">
      <alignment horizontal="center"/>
    </xf>
    <xf numFmtId="0" fontId="0" fillId="0" borderId="43" xfId="0" applyBorder="1"/>
    <xf numFmtId="0" fontId="114" fillId="0" borderId="10" xfId="0" applyFont="1" applyFill="1" applyBorder="1" applyAlignment="1">
      <alignment horizontal="center"/>
    </xf>
    <xf numFmtId="0" fontId="116" fillId="0" borderId="11" xfId="0" applyFont="1" applyBorder="1" applyAlignment="1">
      <alignment horizontal="center"/>
    </xf>
    <xf numFmtId="3" fontId="116" fillId="0" borderId="10" xfId="0" applyNumberFormat="1" applyFont="1" applyBorder="1"/>
    <xf numFmtId="3" fontId="116" fillId="0" borderId="65" xfId="0" applyNumberFormat="1" applyFont="1" applyBorder="1"/>
    <xf numFmtId="3" fontId="116" fillId="0" borderId="65" xfId="0" applyNumberFormat="1" applyFont="1" applyBorder="1" applyAlignment="1">
      <alignment wrapText="1"/>
    </xf>
    <xf numFmtId="3" fontId="116" fillId="0" borderId="10" xfId="0" applyNumberFormat="1" applyFont="1" applyBorder="1" applyAlignment="1">
      <alignment wrapText="1"/>
    </xf>
    <xf numFmtId="3" fontId="116" fillId="0" borderId="66" xfId="0" applyNumberFormat="1" applyFont="1" applyBorder="1"/>
    <xf numFmtId="3" fontId="118" fillId="0" borderId="11" xfId="0" applyNumberFormat="1" applyFont="1" applyBorder="1"/>
    <xf numFmtId="0" fontId="0" fillId="0" borderId="39" xfId="0" applyBorder="1"/>
    <xf numFmtId="0" fontId="0" fillId="0" borderId="10" xfId="0" applyBorder="1"/>
    <xf numFmtId="0" fontId="112" fillId="0" borderId="0" xfId="0" applyFont="1" applyBorder="1" applyAlignment="1">
      <alignment horizontal="center"/>
    </xf>
    <xf numFmtId="0" fontId="121" fillId="0" borderId="0" xfId="0" applyFont="1"/>
    <xf numFmtId="164" fontId="32" fillId="0" borderId="14" xfId="26" applyNumberFormat="1" applyFont="1" applyBorder="1" applyAlignment="1">
      <alignment horizontal="center" shrinkToFit="1"/>
    </xf>
    <xf numFmtId="164" fontId="123" fillId="26" borderId="10" xfId="26" applyNumberFormat="1" applyFont="1" applyFill="1" applyBorder="1"/>
    <xf numFmtId="166" fontId="29" fillId="31" borderId="16" xfId="0" applyNumberFormat="1" applyFont="1" applyFill="1" applyBorder="1" applyAlignment="1">
      <alignment horizontal="center" vertical="center" wrapText="1"/>
    </xf>
    <xf numFmtId="164" fontId="32" fillId="0" borderId="15" xfId="26" applyNumberFormat="1" applyFont="1" applyBorder="1" applyAlignment="1">
      <alignment horizontal="center"/>
    </xf>
    <xf numFmtId="0" fontId="0" fillId="0" borderId="16" xfId="0" applyBorder="1"/>
    <xf numFmtId="166" fontId="124" fillId="0" borderId="28" xfId="41" applyNumberFormat="1" applyFont="1" applyFill="1" applyBorder="1" applyAlignment="1" applyProtection="1">
      <alignment vertical="center"/>
    </xf>
    <xf numFmtId="164" fontId="32" fillId="0" borderId="16" xfId="26" applyNumberFormat="1" applyFont="1" applyBorder="1" applyAlignment="1">
      <alignment horizontal="center"/>
    </xf>
    <xf numFmtId="164" fontId="32" fillId="0" borderId="14" xfId="26" applyNumberFormat="1" applyFont="1" applyBorder="1" applyAlignment="1">
      <alignment horizontal="center"/>
    </xf>
    <xf numFmtId="164" fontId="125" fillId="0" borderId="10" xfId="26" applyNumberFormat="1" applyFont="1" applyBorder="1"/>
    <xf numFmtId="164" fontId="120" fillId="24" borderId="10" xfId="26" applyNumberFormat="1" applyFont="1" applyFill="1" applyBorder="1"/>
    <xf numFmtId="0" fontId="6" fillId="32" borderId="10" xfId="0" applyFont="1" applyFill="1" applyBorder="1"/>
    <xf numFmtId="164" fontId="126" fillId="24" borderId="10" xfId="26" applyNumberFormat="1" applyFont="1" applyFill="1" applyBorder="1"/>
    <xf numFmtId="164" fontId="127" fillId="24" borderId="10" xfId="26" applyNumberFormat="1" applyFont="1" applyFill="1" applyBorder="1"/>
    <xf numFmtId="166" fontId="8" fillId="0" borderId="10" xfId="0" applyNumberFormat="1" applyFont="1" applyFill="1" applyBorder="1" applyAlignment="1">
      <alignment horizontal="center" vertical="center" wrapText="1"/>
    </xf>
    <xf numFmtId="166" fontId="9" fillId="0" borderId="10" xfId="0" applyNumberFormat="1" applyFont="1" applyFill="1" applyBorder="1" applyAlignment="1" applyProtection="1">
      <alignment vertical="center" wrapText="1"/>
    </xf>
    <xf numFmtId="0" fontId="128" fillId="0" borderId="0" xfId="0" applyFont="1"/>
    <xf numFmtId="164" fontId="32" fillId="0" borderId="16" xfId="26" applyNumberFormat="1" applyFont="1" applyBorder="1" applyAlignment="1">
      <alignment horizontal="center"/>
    </xf>
    <xf numFmtId="164" fontId="32" fillId="0" borderId="14" xfId="26" applyNumberFormat="1" applyFont="1" applyBorder="1" applyAlignment="1">
      <alignment horizontal="center"/>
    </xf>
    <xf numFmtId="0" fontId="28" fillId="0" borderId="15" xfId="0" applyFont="1" applyBorder="1"/>
    <xf numFmtId="0" fontId="28" fillId="25" borderId="30" xfId="0" applyFont="1" applyFill="1" applyBorder="1"/>
    <xf numFmtId="164" fontId="50" fillId="32" borderId="15" xfId="26" applyNumberFormat="1" applyFont="1" applyFill="1" applyBorder="1"/>
    <xf numFmtId="164" fontId="34" fillId="32" borderId="15" xfId="26" applyNumberFormat="1" applyFont="1" applyFill="1" applyBorder="1"/>
    <xf numFmtId="164" fontId="29" fillId="25" borderId="15" xfId="26" applyNumberFormat="1" applyFont="1" applyFill="1" applyBorder="1"/>
    <xf numFmtId="164" fontId="8" fillId="0" borderId="10" xfId="26" applyNumberFormat="1" applyFont="1" applyFill="1" applyBorder="1"/>
    <xf numFmtId="164" fontId="8" fillId="0" borderId="0" xfId="26" applyNumberFormat="1" applyFont="1" applyFill="1" applyBorder="1"/>
    <xf numFmtId="0" fontId="77" fillId="0" borderId="0" xfId="0" applyFont="1" applyFill="1"/>
    <xf numFmtId="16" fontId="120" fillId="0" borderId="10" xfId="0" applyNumberFormat="1" applyFont="1" applyFill="1" applyBorder="1"/>
    <xf numFmtId="0" fontId="120" fillId="0" borderId="13" xfId="0" applyFont="1" applyFill="1" applyBorder="1"/>
    <xf numFmtId="164" fontId="122" fillId="0" borderId="10" xfId="26" applyNumberFormat="1" applyFont="1" applyFill="1" applyBorder="1"/>
    <xf numFmtId="3" fontId="0" fillId="0" borderId="10" xfId="0" applyNumberFormat="1" applyBorder="1"/>
    <xf numFmtId="3" fontId="70" fillId="0" borderId="10" xfId="26" applyNumberFormat="1" applyFont="1" applyBorder="1"/>
    <xf numFmtId="3" fontId="7" fillId="25" borderId="10" xfId="26" applyNumberFormat="1" applyFont="1" applyFill="1" applyBorder="1"/>
    <xf numFmtId="3" fontId="31" fillId="0" borderId="10" xfId="0" applyNumberFormat="1" applyFont="1" applyBorder="1"/>
    <xf numFmtId="164" fontId="29" fillId="0" borderId="10" xfId="26" applyNumberFormat="1" applyFont="1" applyFill="1" applyBorder="1" applyAlignment="1">
      <alignment horizontal="center"/>
    </xf>
    <xf numFmtId="0" fontId="128" fillId="0" borderId="0" xfId="0" applyFont="1" applyAlignment="1">
      <alignment wrapText="1"/>
    </xf>
    <xf numFmtId="0" fontId="128" fillId="0" borderId="15" xfId="0" applyFont="1" applyFill="1" applyBorder="1" applyAlignment="1">
      <alignment vertical="center" wrapText="1" readingOrder="1"/>
    </xf>
    <xf numFmtId="164" fontId="29" fillId="0" borderId="10" xfId="26" applyNumberFormat="1" applyFont="1" applyFill="1" applyBorder="1" applyAlignment="1">
      <alignment horizontal="center" vertical="center"/>
    </xf>
    <xf numFmtId="164" fontId="9" fillId="0" borderId="10" xfId="26" applyNumberFormat="1" applyFont="1" applyBorder="1" applyAlignment="1">
      <alignment vertical="center"/>
    </xf>
    <xf numFmtId="164" fontId="7" fillId="26" borderId="10" xfId="26" applyNumberFormat="1" applyFont="1" applyFill="1" applyBorder="1" applyAlignment="1">
      <alignment vertical="center"/>
    </xf>
    <xf numFmtId="164" fontId="29" fillId="33" borderId="10" xfId="26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23" fillId="0" borderId="13" xfId="0" applyFont="1" applyFill="1" applyBorder="1" applyAlignment="1">
      <alignment vertical="center" wrapText="1"/>
    </xf>
    <xf numFmtId="164" fontId="29" fillId="32" borderId="10" xfId="26" applyNumberFormat="1" applyFont="1" applyFill="1" applyBorder="1" applyAlignment="1">
      <alignment horizontal="left" vertical="center" wrapText="1"/>
    </xf>
    <xf numFmtId="0" fontId="36" fillId="0" borderId="10" xfId="0" applyFont="1" applyBorder="1" applyAlignment="1">
      <alignment vertical="center" wrapText="1"/>
    </xf>
    <xf numFmtId="164" fontId="36" fillId="0" borderId="10" xfId="26" applyNumberFormat="1" applyFont="1" applyBorder="1" applyAlignment="1">
      <alignment vertical="center" wrapText="1"/>
    </xf>
    <xf numFmtId="164" fontId="29" fillId="36" borderId="10" xfId="26" applyNumberFormat="1" applyFont="1" applyFill="1" applyBorder="1" applyAlignment="1">
      <alignment vertical="center" wrapText="1"/>
    </xf>
    <xf numFmtId="164" fontId="29" fillId="33" borderId="10" xfId="26" applyNumberFormat="1" applyFont="1" applyFill="1" applyBorder="1" applyAlignment="1">
      <alignment vertical="center" wrapText="1"/>
    </xf>
    <xf numFmtId="0" fontId="29" fillId="33" borderId="10" xfId="0" applyFont="1" applyFill="1" applyBorder="1" applyAlignment="1">
      <alignment vertical="center" wrapText="1"/>
    </xf>
    <xf numFmtId="164" fontId="29" fillId="0" borderId="10" xfId="26" applyNumberFormat="1" applyFont="1" applyBorder="1" applyAlignment="1">
      <alignment vertical="center" wrapText="1"/>
    </xf>
    <xf numFmtId="164" fontId="29" fillId="33" borderId="10" xfId="26" applyNumberFormat="1" applyFont="1" applyFill="1" applyBorder="1" applyAlignment="1">
      <alignment horizontal="left" vertical="center" wrapText="1"/>
    </xf>
    <xf numFmtId="164" fontId="36" fillId="33" borderId="10" xfId="26" applyNumberFormat="1" applyFont="1" applyFill="1" applyBorder="1" applyAlignment="1">
      <alignment vertical="center" wrapText="1"/>
    </xf>
    <xf numFmtId="16" fontId="29" fillId="32" borderId="10" xfId="0" applyNumberFormat="1" applyFont="1" applyFill="1" applyBorder="1" applyAlignment="1">
      <alignment horizontal="left" vertical="center" wrapText="1"/>
    </xf>
    <xf numFmtId="16" fontId="123" fillId="0" borderId="10" xfId="0" applyNumberFormat="1" applyFont="1" applyFill="1" applyBorder="1" applyAlignment="1">
      <alignment vertical="center" wrapText="1"/>
    </xf>
    <xf numFmtId="164" fontId="36" fillId="32" borderId="10" xfId="26" applyNumberFormat="1" applyFont="1" applyFill="1" applyBorder="1" applyAlignment="1">
      <alignment vertical="center" wrapText="1"/>
    </xf>
    <xf numFmtId="164" fontId="29" fillId="32" borderId="10" xfId="26" applyNumberFormat="1" applyFont="1" applyFill="1" applyBorder="1" applyAlignment="1">
      <alignment vertical="center" wrapText="1"/>
    </xf>
    <xf numFmtId="164" fontId="36" fillId="36" borderId="10" xfId="26" applyNumberFormat="1" applyFont="1" applyFill="1" applyBorder="1" applyAlignment="1">
      <alignment vertical="center" wrapText="1"/>
    </xf>
    <xf numFmtId="16" fontId="29" fillId="33" borderId="10" xfId="0" applyNumberFormat="1" applyFont="1" applyFill="1" applyBorder="1" applyAlignment="1">
      <alignment horizontal="left" vertical="center" wrapText="1"/>
    </xf>
    <xf numFmtId="16" fontId="36" fillId="32" borderId="10" xfId="0" applyNumberFormat="1" applyFont="1" applyFill="1" applyBorder="1" applyAlignment="1">
      <alignment vertical="center" wrapText="1"/>
    </xf>
    <xf numFmtId="0" fontId="36" fillId="0" borderId="13" xfId="0" applyFont="1" applyBorder="1" applyAlignment="1">
      <alignment vertical="center" wrapText="1"/>
    </xf>
    <xf numFmtId="0" fontId="29" fillId="0" borderId="10" xfId="0" applyFont="1" applyBorder="1" applyAlignment="1">
      <alignment horizontal="left" vertical="center" wrapText="1"/>
    </xf>
    <xf numFmtId="0" fontId="29" fillId="25" borderId="13" xfId="0" applyFont="1" applyFill="1" applyBorder="1" applyAlignment="1">
      <alignment vertical="center" wrapText="1"/>
    </xf>
    <xf numFmtId="16" fontId="36" fillId="0" borderId="10" xfId="0" applyNumberFormat="1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164" fontId="84" fillId="33" borderId="10" xfId="26" applyNumberFormat="1" applyFont="1" applyFill="1" applyBorder="1" applyAlignment="1">
      <alignment vertical="center" wrapText="1"/>
    </xf>
    <xf numFmtId="0" fontId="84" fillId="33" borderId="10" xfId="0" applyFont="1" applyFill="1" applyBorder="1" applyAlignment="1">
      <alignment vertical="center" wrapText="1"/>
    </xf>
    <xf numFmtId="0" fontId="29" fillId="0" borderId="13" xfId="0" applyFont="1" applyFill="1" applyBorder="1" applyAlignment="1">
      <alignment vertical="center" wrapText="1"/>
    </xf>
    <xf numFmtId="0" fontId="36" fillId="0" borderId="10" xfId="0" applyFont="1" applyBorder="1" applyAlignment="1">
      <alignment horizontal="left" vertical="center" wrapText="1"/>
    </xf>
    <xf numFmtId="0" fontId="129" fillId="32" borderId="10" xfId="0" applyFont="1" applyFill="1" applyBorder="1" applyAlignment="1">
      <alignment vertical="center" wrapText="1"/>
    </xf>
    <xf numFmtId="164" fontId="36" fillId="25" borderId="10" xfId="26" applyNumberFormat="1" applyFont="1" applyFill="1" applyBorder="1" applyAlignment="1">
      <alignment vertical="center" wrapText="1"/>
    </xf>
    <xf numFmtId="164" fontId="29" fillId="25" borderId="10" xfId="26" applyNumberFormat="1" applyFont="1" applyFill="1" applyBorder="1" applyAlignment="1">
      <alignment vertical="center" wrapText="1"/>
    </xf>
    <xf numFmtId="0" fontId="29" fillId="33" borderId="10" xfId="0" applyFont="1" applyFill="1" applyBorder="1" applyAlignment="1">
      <alignment horizontal="left" vertical="center" wrapText="1"/>
    </xf>
    <xf numFmtId="0" fontId="29" fillId="33" borderId="13" xfId="0" applyFont="1" applyFill="1" applyBorder="1" applyAlignment="1">
      <alignment vertical="center" wrapText="1"/>
    </xf>
    <xf numFmtId="164" fontId="130" fillId="33" borderId="10" xfId="26" applyNumberFormat="1" applyFont="1" applyFill="1" applyBorder="1" applyAlignment="1">
      <alignment vertical="center" wrapText="1"/>
    </xf>
    <xf numFmtId="164" fontId="42" fillId="33" borderId="10" xfId="26" applyNumberFormat="1" applyFont="1" applyFill="1" applyBorder="1" applyAlignment="1">
      <alignment vertical="center" wrapText="1"/>
    </xf>
    <xf numFmtId="164" fontId="131" fillId="32" borderId="10" xfId="26" applyNumberFormat="1" applyFont="1" applyFill="1" applyBorder="1" applyAlignment="1">
      <alignment vertical="center" wrapText="1"/>
    </xf>
    <xf numFmtId="164" fontId="109" fillId="33" borderId="10" xfId="26" applyNumberFormat="1" applyFont="1" applyFill="1" applyBorder="1" applyAlignment="1">
      <alignment vertical="center" wrapText="1"/>
    </xf>
    <xf numFmtId="0" fontId="36" fillId="25" borderId="13" xfId="0" applyFont="1" applyFill="1" applyBorder="1" applyAlignment="1">
      <alignment vertical="center" wrapText="1"/>
    </xf>
    <xf numFmtId="0" fontId="36" fillId="35" borderId="10" xfId="0" applyFont="1" applyFill="1" applyBorder="1" applyAlignment="1">
      <alignment horizontal="left" vertical="center" wrapText="1"/>
    </xf>
    <xf numFmtId="0" fontId="84" fillId="35" borderId="13" xfId="0" applyFont="1" applyFill="1" applyBorder="1" applyAlignment="1">
      <alignment vertical="center" wrapText="1"/>
    </xf>
    <xf numFmtId="164" fontId="29" fillId="35" borderId="10" xfId="26" applyNumberFormat="1" applyFont="1" applyFill="1" applyBorder="1" applyAlignment="1">
      <alignment vertical="center" wrapText="1"/>
    </xf>
    <xf numFmtId="164" fontId="132" fillId="35" borderId="10" xfId="26" applyNumberFormat="1" applyFont="1" applyFill="1" applyBorder="1" applyAlignment="1">
      <alignment vertical="center" wrapText="1"/>
    </xf>
    <xf numFmtId="164" fontId="93" fillId="35" borderId="10" xfId="26" applyNumberFormat="1" applyFont="1" applyFill="1" applyBorder="1" applyAlignment="1">
      <alignment vertical="center" wrapText="1"/>
    </xf>
    <xf numFmtId="0" fontId="36" fillId="35" borderId="10" xfId="0" applyFont="1" applyFill="1" applyBorder="1" applyAlignment="1">
      <alignment vertical="center" wrapText="1"/>
    </xf>
    <xf numFmtId="164" fontId="87" fillId="35" borderId="10" xfId="26" applyNumberFormat="1" applyFont="1" applyFill="1" applyBorder="1" applyAlignment="1">
      <alignment vertical="center" wrapText="1"/>
    </xf>
    <xf numFmtId="0" fontId="36" fillId="25" borderId="30" xfId="0" applyFont="1" applyFill="1" applyBorder="1" applyAlignment="1">
      <alignment vertical="center" wrapText="1"/>
    </xf>
    <xf numFmtId="164" fontId="93" fillId="33" borderId="10" xfId="26" applyNumberFormat="1" applyFont="1" applyFill="1" applyBorder="1" applyAlignment="1">
      <alignment vertical="center" wrapText="1"/>
    </xf>
    <xf numFmtId="166" fontId="123" fillId="38" borderId="14" xfId="0" applyNumberFormat="1" applyFont="1" applyFill="1" applyBorder="1" applyAlignment="1" applyProtection="1">
      <alignment vertical="center" wrapText="1"/>
      <protection locked="0"/>
    </xf>
    <xf numFmtId="166" fontId="65" fillId="32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0" fillId="31" borderId="10" xfId="0" applyFill="1" applyBorder="1"/>
    <xf numFmtId="3" fontId="63" fillId="31" borderId="10" xfId="26" applyNumberFormat="1" applyFont="1" applyFill="1" applyBorder="1"/>
    <xf numFmtId="3" fontId="95" fillId="35" borderId="10" xfId="26" applyNumberFormat="1" applyFont="1" applyFill="1" applyBorder="1"/>
    <xf numFmtId="3" fontId="9" fillId="31" borderId="10" xfId="26" applyNumberFormat="1" applyFont="1" applyFill="1" applyBorder="1"/>
    <xf numFmtId="3" fontId="8" fillId="31" borderId="10" xfId="26" applyNumberFormat="1" applyFont="1" applyFill="1" applyBorder="1"/>
    <xf numFmtId="166" fontId="0" fillId="0" borderId="0" xfId="0" applyNumberFormat="1"/>
    <xf numFmtId="0" fontId="120" fillId="0" borderId="10" xfId="0" applyFont="1" applyFill="1" applyBorder="1" applyAlignment="1">
      <alignment vertical="center" wrapText="1"/>
    </xf>
    <xf numFmtId="0" fontId="28" fillId="25" borderId="10" xfId="0" applyFont="1" applyFill="1" applyBorder="1" applyAlignment="1">
      <alignment vertical="center" wrapText="1"/>
    </xf>
    <xf numFmtId="0" fontId="133" fillId="0" borderId="10" xfId="0" applyFont="1" applyBorder="1" applyAlignment="1">
      <alignment wrapText="1"/>
    </xf>
    <xf numFmtId="0" fontId="29" fillId="31" borderId="16" xfId="0" applyFont="1" applyFill="1" applyBorder="1" applyAlignment="1">
      <alignment horizontal="center"/>
    </xf>
    <xf numFmtId="164" fontId="29" fillId="41" borderId="10" xfId="26" applyNumberFormat="1" applyFont="1" applyFill="1" applyBorder="1"/>
    <xf numFmtId="164" fontId="29" fillId="42" borderId="10" xfId="26" applyNumberFormat="1" applyFont="1" applyFill="1" applyBorder="1"/>
    <xf numFmtId="3" fontId="0" fillId="0" borderId="67" xfId="0" applyNumberFormat="1" applyBorder="1"/>
    <xf numFmtId="0" fontId="115" fillId="0" borderId="10" xfId="0" applyFont="1" applyBorder="1"/>
    <xf numFmtId="0" fontId="7" fillId="0" borderId="0" xfId="0" applyFont="1" applyAlignment="1">
      <alignment horizontal="center"/>
    </xf>
    <xf numFmtId="167" fontId="36" fillId="31" borderId="10" xfId="27" applyNumberFormat="1" applyFont="1" applyFill="1" applyBorder="1"/>
    <xf numFmtId="167" fontId="104" fillId="31" borderId="10" xfId="27" applyNumberFormat="1" applyFont="1" applyFill="1" applyBorder="1"/>
    <xf numFmtId="167" fontId="29" fillId="31" borderId="10" xfId="27" applyNumberFormat="1" applyFont="1" applyFill="1" applyBorder="1"/>
    <xf numFmtId="167" fontId="29" fillId="33" borderId="10" xfId="27" applyNumberFormat="1" applyFont="1" applyFill="1" applyBorder="1"/>
    <xf numFmtId="167" fontId="106" fillId="31" borderId="10" xfId="27" applyNumberFormat="1" applyFont="1" applyFill="1" applyBorder="1"/>
    <xf numFmtId="167" fontId="27" fillId="31" borderId="10" xfId="27" applyNumberFormat="1" applyFont="1" applyFill="1" applyBorder="1"/>
    <xf numFmtId="167" fontId="36" fillId="36" borderId="10" xfId="27" applyNumberFormat="1" applyFont="1" applyFill="1" applyBorder="1"/>
    <xf numFmtId="167" fontId="104" fillId="36" borderId="10" xfId="27" applyNumberFormat="1" applyFont="1" applyFill="1" applyBorder="1"/>
    <xf numFmtId="167" fontId="29" fillId="26" borderId="10" xfId="27" applyNumberFormat="1" applyFont="1" applyFill="1" applyBorder="1"/>
    <xf numFmtId="167" fontId="28" fillId="38" borderId="10" xfId="27" applyNumberFormat="1" applyFont="1" applyFill="1" applyBorder="1"/>
    <xf numFmtId="167" fontId="29" fillId="34" borderId="10" xfId="27" applyNumberFormat="1" applyFont="1" applyFill="1" applyBorder="1"/>
    <xf numFmtId="167" fontId="62" fillId="36" borderId="10" xfId="27" applyNumberFormat="1" applyFont="1" applyFill="1" applyBorder="1"/>
    <xf numFmtId="167" fontId="29" fillId="34" borderId="15" xfId="27" applyNumberFormat="1" applyFont="1" applyFill="1" applyBorder="1"/>
    <xf numFmtId="167" fontId="8" fillId="26" borderId="10" xfId="27" applyNumberFormat="1" applyFont="1" applyFill="1" applyBorder="1"/>
    <xf numFmtId="167" fontId="8" fillId="31" borderId="10" xfId="27" applyNumberFormat="1" applyFont="1" applyFill="1" applyBorder="1"/>
    <xf numFmtId="167" fontId="87" fillId="26" borderId="10" xfId="27" applyNumberFormat="1" applyFont="1" applyFill="1" applyBorder="1"/>
    <xf numFmtId="166" fontId="127" fillId="31" borderId="10" xfId="0" applyNumberFormat="1" applyFont="1" applyFill="1" applyBorder="1" applyAlignment="1" applyProtection="1">
      <alignment horizontal="right" vertical="center" wrapText="1"/>
    </xf>
    <xf numFmtId="4" fontId="37" fillId="32" borderId="10" xfId="0" applyNumberFormat="1" applyFont="1" applyFill="1" applyBorder="1" applyAlignment="1" applyProtection="1">
      <alignment horizontal="right" vertical="center" wrapText="1"/>
    </xf>
    <xf numFmtId="164" fontId="123" fillId="32" borderId="10" xfId="26" applyNumberFormat="1" applyFont="1" applyFill="1" applyBorder="1"/>
    <xf numFmtId="164" fontId="135" fillId="32" borderId="10" xfId="26" applyNumberFormat="1" applyFont="1" applyFill="1" applyBorder="1"/>
    <xf numFmtId="0" fontId="7" fillId="43" borderId="10" xfId="0" applyFont="1" applyFill="1" applyBorder="1"/>
    <xf numFmtId="3" fontId="27" fillId="43" borderId="10" xfId="0" applyNumberFormat="1" applyFont="1" applyFill="1" applyBorder="1"/>
    <xf numFmtId="164" fontId="9" fillId="43" borderId="10" xfId="26" applyNumberFormat="1" applyFont="1" applyFill="1" applyBorder="1"/>
    <xf numFmtId="164" fontId="35" fillId="43" borderId="10" xfId="26" applyNumberFormat="1" applyFont="1" applyFill="1" applyBorder="1"/>
    <xf numFmtId="164" fontId="58" fillId="43" borderId="10" xfId="26" applyNumberFormat="1" applyFont="1" applyFill="1" applyBorder="1"/>
    <xf numFmtId="0" fontId="27" fillId="43" borderId="10" xfId="0" applyFont="1" applyFill="1" applyBorder="1"/>
    <xf numFmtId="0" fontId="134" fillId="43" borderId="0" xfId="0" applyFont="1" applyFill="1"/>
    <xf numFmtId="164" fontId="8" fillId="43" borderId="10" xfId="26" applyNumberFormat="1" applyFont="1" applyFill="1" applyBorder="1"/>
    <xf numFmtId="164" fontId="30" fillId="43" borderId="10" xfId="26" applyNumberFormat="1" applyFont="1" applyFill="1" applyBorder="1"/>
    <xf numFmtId="164" fontId="29" fillId="43" borderId="10" xfId="26" applyNumberFormat="1" applyFont="1" applyFill="1" applyBorder="1"/>
    <xf numFmtId="0" fontId="92" fillId="35" borderId="16" xfId="0" applyFont="1" applyFill="1" applyBorder="1" applyAlignment="1">
      <alignment vertical="center"/>
    </xf>
    <xf numFmtId="0" fontId="29" fillId="31" borderId="16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vertical="center"/>
    </xf>
    <xf numFmtId="0" fontId="27" fillId="38" borderId="0" xfId="0" applyFont="1" applyFill="1" applyBorder="1" applyAlignment="1">
      <alignment vertical="center"/>
    </xf>
    <xf numFmtId="0" fontId="51" fillId="35" borderId="16" xfId="0" applyFont="1" applyFill="1" applyBorder="1" applyAlignment="1">
      <alignment vertical="center"/>
    </xf>
    <xf numFmtId="0" fontId="51" fillId="35" borderId="14" xfId="0" applyFont="1" applyFill="1" applyBorder="1" applyAlignment="1">
      <alignment vertical="center"/>
    </xf>
    <xf numFmtId="165" fontId="8" fillId="31" borderId="10" xfId="27" applyNumberFormat="1" applyFont="1" applyFill="1" applyBorder="1" applyAlignment="1">
      <alignment vertical="center"/>
    </xf>
    <xf numFmtId="165" fontId="8" fillId="31" borderId="10" xfId="27" applyNumberFormat="1" applyFont="1" applyFill="1" applyBorder="1" applyAlignment="1">
      <alignment horizontal="center" vertical="center"/>
    </xf>
    <xf numFmtId="0" fontId="29" fillId="31" borderId="14" xfId="0" applyFont="1" applyFill="1" applyBorder="1" applyAlignment="1">
      <alignment vertical="center"/>
    </xf>
    <xf numFmtId="164" fontId="31" fillId="0" borderId="10" xfId="26" applyNumberFormat="1" applyFont="1" applyBorder="1" applyAlignment="1">
      <alignment wrapText="1"/>
    </xf>
    <xf numFmtId="164" fontId="136" fillId="0" borderId="10" xfId="26" applyNumberFormat="1" applyFont="1" applyBorder="1"/>
    <xf numFmtId="0" fontId="136" fillId="0" borderId="10" xfId="0" applyFont="1" applyBorder="1"/>
    <xf numFmtId="0" fontId="124" fillId="25" borderId="10" xfId="0" applyFont="1" applyFill="1" applyBorder="1"/>
    <xf numFmtId="164" fontId="136" fillId="0" borderId="10" xfId="26" applyNumberFormat="1" applyFont="1" applyFill="1" applyBorder="1"/>
    <xf numFmtId="0" fontId="137" fillId="0" borderId="0" xfId="0" applyFont="1"/>
    <xf numFmtId="166" fontId="124" fillId="0" borderId="68" xfId="41" applyNumberFormat="1" applyFont="1" applyFill="1" applyBorder="1" applyAlignment="1" applyProtection="1">
      <alignment vertical="center"/>
    </xf>
    <xf numFmtId="3" fontId="138" fillId="0" borderId="10" xfId="0" applyNumberFormat="1" applyFont="1" applyBorder="1"/>
    <xf numFmtId="0" fontId="114" fillId="0" borderId="10" xfId="0" applyFont="1" applyBorder="1" applyAlignment="1">
      <alignment horizontal="center"/>
    </xf>
    <xf numFmtId="0" fontId="0" fillId="0" borderId="43" xfId="0" applyBorder="1" applyAlignment="1">
      <alignment horizontal="center"/>
    </xf>
    <xf numFmtId="164" fontId="8" fillId="26" borderId="11" xfId="26" applyNumberFormat="1" applyFont="1" applyFill="1" applyBorder="1" applyAlignment="1">
      <alignment horizontal="center"/>
    </xf>
    <xf numFmtId="164" fontId="8" fillId="26" borderId="12" xfId="26" applyNumberFormat="1" applyFont="1" applyFill="1" applyBorder="1" applyAlignment="1">
      <alignment horizontal="center"/>
    </xf>
    <xf numFmtId="164" fontId="8" fillId="26" borderId="13" xfId="26" applyNumberFormat="1" applyFont="1" applyFill="1" applyBorder="1" applyAlignment="1">
      <alignment horizontal="center"/>
    </xf>
    <xf numFmtId="0" fontId="8" fillId="36" borderId="15" xfId="0" applyFont="1" applyFill="1" applyBorder="1" applyAlignment="1">
      <alignment horizontal="center"/>
    </xf>
    <xf numFmtId="0" fontId="8" fillId="36" borderId="14" xfId="0" applyFont="1" applyFill="1" applyBorder="1" applyAlignment="1">
      <alignment horizontal="center"/>
    </xf>
    <xf numFmtId="0" fontId="0" fillId="36" borderId="15" xfId="0" applyFill="1" applyBorder="1" applyAlignment="1">
      <alignment horizontal="center"/>
    </xf>
    <xf numFmtId="0" fontId="0" fillId="36" borderId="14" xfId="0" applyFill="1" applyBorder="1" applyAlignment="1">
      <alignment horizontal="center"/>
    </xf>
    <xf numFmtId="0" fontId="8" fillId="26" borderId="11" xfId="0" applyFont="1" applyFill="1" applyBorder="1" applyAlignment="1">
      <alignment horizontal="center"/>
    </xf>
    <xf numFmtId="0" fontId="8" fillId="26" borderId="12" xfId="0" applyFont="1" applyFill="1" applyBorder="1" applyAlignment="1">
      <alignment horizontal="center"/>
    </xf>
    <xf numFmtId="0" fontId="8" fillId="26" borderId="13" xfId="0" applyFont="1" applyFill="1" applyBorder="1" applyAlignment="1">
      <alignment horizontal="center"/>
    </xf>
    <xf numFmtId="0" fontId="29" fillId="26" borderId="10" xfId="0" applyFont="1" applyFill="1" applyBorder="1" applyAlignment="1">
      <alignment horizontal="center"/>
    </xf>
    <xf numFmtId="166" fontId="71" fillId="31" borderId="10" xfId="0" applyNumberFormat="1" applyFont="1" applyFill="1" applyBorder="1" applyAlignment="1">
      <alignment horizontal="center" vertical="center" wrapText="1"/>
    </xf>
    <xf numFmtId="0" fontId="69" fillId="31" borderId="10" xfId="0" applyFont="1" applyFill="1" applyBorder="1" applyAlignment="1">
      <alignment horizontal="left"/>
    </xf>
    <xf numFmtId="166" fontId="74" fillId="31" borderId="10" xfId="0" applyNumberFormat="1" applyFont="1" applyFill="1" applyBorder="1" applyAlignment="1">
      <alignment horizontal="center" vertical="center" wrapText="1"/>
    </xf>
    <xf numFmtId="166" fontId="29" fillId="31" borderId="38" xfId="0" applyNumberFormat="1" applyFont="1" applyFill="1" applyBorder="1" applyAlignment="1">
      <alignment horizontal="center" vertical="center" wrapText="1"/>
    </xf>
    <xf numFmtId="166" fontId="29" fillId="31" borderId="37" xfId="0" applyNumberFormat="1" applyFont="1" applyFill="1" applyBorder="1" applyAlignment="1">
      <alignment horizontal="center" vertical="center" wrapText="1"/>
    </xf>
    <xf numFmtId="166" fontId="29" fillId="31" borderId="39" xfId="0" applyNumberFormat="1" applyFont="1" applyFill="1" applyBorder="1" applyAlignment="1">
      <alignment horizontal="center" vertical="center" wrapText="1"/>
    </xf>
    <xf numFmtId="166" fontId="67" fillId="31" borderId="1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5" fillId="40" borderId="15" xfId="0" applyFont="1" applyFill="1" applyBorder="1" applyAlignment="1">
      <alignment horizontal="center" textRotation="45"/>
    </xf>
    <xf numFmtId="0" fontId="5" fillId="40" borderId="14" xfId="0" applyFont="1" applyFill="1" applyBorder="1" applyAlignment="1">
      <alignment horizontal="center" textRotation="45"/>
    </xf>
    <xf numFmtId="0" fontId="92" fillId="35" borderId="15" xfId="0" applyFont="1" applyFill="1" applyBorder="1" applyAlignment="1">
      <alignment horizontal="center"/>
    </xf>
    <xf numFmtId="0" fontId="92" fillId="35" borderId="14" xfId="0" applyFont="1" applyFill="1" applyBorder="1" applyAlignment="1">
      <alignment horizontal="center"/>
    </xf>
    <xf numFmtId="0" fontId="29" fillId="31" borderId="10" xfId="0" applyFont="1" applyFill="1" applyBorder="1" applyAlignment="1">
      <alignment horizontal="center"/>
    </xf>
    <xf numFmtId="0" fontId="8" fillId="31" borderId="10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3" fontId="8" fillId="36" borderId="11" xfId="0" applyNumberFormat="1" applyFont="1" applyFill="1" applyBorder="1" applyAlignment="1">
      <alignment horizontal="center"/>
    </xf>
    <xf numFmtId="3" fontId="8" fillId="36" borderId="13" xfId="0" applyNumberFormat="1" applyFont="1" applyFill="1" applyBorder="1" applyAlignment="1">
      <alignment horizontal="center"/>
    </xf>
    <xf numFmtId="3" fontId="8" fillId="28" borderId="11" xfId="0" applyNumberFormat="1" applyFont="1" applyFill="1" applyBorder="1" applyAlignment="1">
      <alignment horizontal="center"/>
    </xf>
    <xf numFmtId="3" fontId="8" fillId="28" borderId="13" xfId="0" applyNumberFormat="1" applyFont="1" applyFill="1" applyBorder="1" applyAlignment="1">
      <alignment horizontal="center"/>
    </xf>
    <xf numFmtId="0" fontId="41" fillId="29" borderId="11" xfId="0" applyFont="1" applyFill="1" applyBorder="1" applyAlignment="1">
      <alignment horizontal="center"/>
    </xf>
    <xf numFmtId="0" fontId="41" fillId="29" borderId="13" xfId="0" applyFont="1" applyFill="1" applyBorder="1" applyAlignment="1">
      <alignment horizontal="center"/>
    </xf>
    <xf numFmtId="0" fontId="29" fillId="26" borderId="30" xfId="0" applyFont="1" applyFill="1" applyBorder="1" applyAlignment="1">
      <alignment horizontal="center"/>
    </xf>
    <xf numFmtId="0" fontId="29" fillId="26" borderId="32" xfId="0" applyFont="1" applyFill="1" applyBorder="1" applyAlignment="1">
      <alignment horizontal="center"/>
    </xf>
    <xf numFmtId="0" fontId="29" fillId="26" borderId="40" xfId="0" applyFont="1" applyFill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110" fillId="35" borderId="15" xfId="0" applyFont="1" applyFill="1" applyBorder="1" applyAlignment="1">
      <alignment horizontal="center" vertical="center" wrapText="1"/>
    </xf>
    <xf numFmtId="0" fontId="110" fillId="35" borderId="14" xfId="0" applyFont="1" applyFill="1" applyBorder="1" applyAlignment="1">
      <alignment horizontal="center" vertical="center" wrapText="1"/>
    </xf>
    <xf numFmtId="0" fontId="38" fillId="31" borderId="11" xfId="0" applyFont="1" applyFill="1" applyBorder="1" applyAlignment="1">
      <alignment horizontal="center" vertical="center" wrapText="1"/>
    </xf>
    <xf numFmtId="0" fontId="38" fillId="31" borderId="12" xfId="0" applyFont="1" applyFill="1" applyBorder="1" applyAlignment="1">
      <alignment horizontal="center" vertical="center" wrapText="1"/>
    </xf>
    <xf numFmtId="0" fontId="38" fillId="31" borderId="13" xfId="0" applyFont="1" applyFill="1" applyBorder="1" applyAlignment="1">
      <alignment horizontal="center" vertical="center" wrapText="1"/>
    </xf>
    <xf numFmtId="0" fontId="29" fillId="31" borderId="15" xfId="0" applyFont="1" applyFill="1" applyBorder="1" applyAlignment="1">
      <alignment horizontal="center" vertical="center" wrapText="1"/>
    </xf>
    <xf numFmtId="0" fontId="29" fillId="31" borderId="16" xfId="0" applyFont="1" applyFill="1" applyBorder="1" applyAlignment="1">
      <alignment horizontal="center" vertical="center" wrapText="1"/>
    </xf>
    <xf numFmtId="166" fontId="29" fillId="31" borderId="15" xfId="0" applyNumberFormat="1" applyFont="1" applyFill="1" applyBorder="1" applyAlignment="1" applyProtection="1">
      <alignment horizontal="center" vertical="center" wrapText="1"/>
    </xf>
    <xf numFmtId="166" fontId="29" fillId="31" borderId="16" xfId="0" applyNumberFormat="1" applyFont="1" applyFill="1" applyBorder="1" applyAlignment="1" applyProtection="1">
      <alignment horizontal="center" vertical="center" wrapText="1"/>
    </xf>
    <xf numFmtId="166" fontId="29" fillId="31" borderId="14" xfId="0" applyNumberFormat="1" applyFont="1" applyFill="1" applyBorder="1" applyAlignment="1" applyProtection="1">
      <alignment horizontal="center" vertical="center" wrapText="1"/>
    </xf>
    <xf numFmtId="0" fontId="7" fillId="40" borderId="15" xfId="0" applyFont="1" applyFill="1" applyBorder="1" applyAlignment="1">
      <alignment horizontal="center" textRotation="45"/>
    </xf>
    <xf numFmtId="0" fontId="7" fillId="40" borderId="16" xfId="0" applyFont="1" applyFill="1" applyBorder="1" applyAlignment="1">
      <alignment horizontal="center" textRotation="45"/>
    </xf>
    <xf numFmtId="0" fontId="7" fillId="40" borderId="14" xfId="0" applyFont="1" applyFill="1" applyBorder="1" applyAlignment="1">
      <alignment horizontal="center" textRotation="45"/>
    </xf>
    <xf numFmtId="166" fontId="93" fillId="35" borderId="15" xfId="0" applyNumberFormat="1" applyFont="1" applyFill="1" applyBorder="1" applyAlignment="1">
      <alignment horizontal="center" vertical="center" wrapText="1"/>
    </xf>
    <xf numFmtId="166" fontId="93" fillId="35" borderId="16" xfId="0" applyNumberFormat="1" applyFont="1" applyFill="1" applyBorder="1" applyAlignment="1">
      <alignment horizontal="center" vertical="center" wrapText="1"/>
    </xf>
    <xf numFmtId="166" fontId="93" fillId="35" borderId="14" xfId="0" applyNumberFormat="1" applyFont="1" applyFill="1" applyBorder="1" applyAlignment="1">
      <alignment horizontal="center" vertical="center" wrapText="1"/>
    </xf>
    <xf numFmtId="166" fontId="29" fillId="31" borderId="10" xfId="0" applyNumberFormat="1" applyFont="1" applyFill="1" applyBorder="1" applyAlignment="1" applyProtection="1">
      <alignment horizontal="center" vertical="center" wrapText="1"/>
    </xf>
    <xf numFmtId="166" fontId="27" fillId="31" borderId="10" xfId="0" applyNumberFormat="1" applyFont="1" applyFill="1" applyBorder="1" applyAlignment="1" applyProtection="1">
      <alignment horizontal="center" vertical="center" wrapText="1"/>
    </xf>
    <xf numFmtId="166" fontId="29" fillId="31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31" borderId="41" xfId="40" applyFont="1" applyFill="1" applyBorder="1" applyAlignment="1">
      <alignment horizontal="center"/>
    </xf>
    <xf numFmtId="0" fontId="8" fillId="31" borderId="42" xfId="40" applyFont="1" applyFill="1" applyBorder="1" applyAlignment="1">
      <alignment horizontal="center"/>
    </xf>
    <xf numFmtId="0" fontId="8" fillId="31" borderId="30" xfId="40" applyFont="1" applyFill="1" applyBorder="1" applyAlignment="1">
      <alignment horizontal="center"/>
    </xf>
    <xf numFmtId="0" fontId="8" fillId="31" borderId="39" xfId="40" applyFont="1" applyFill="1" applyBorder="1" applyAlignment="1">
      <alignment horizontal="center"/>
    </xf>
    <xf numFmtId="0" fontId="8" fillId="31" borderId="43" xfId="40" applyFont="1" applyFill="1" applyBorder="1" applyAlignment="1">
      <alignment horizontal="center"/>
    </xf>
    <xf numFmtId="0" fontId="8" fillId="31" borderId="40" xfId="40" applyFont="1" applyFill="1" applyBorder="1" applyAlignment="1">
      <alignment horizontal="center"/>
    </xf>
    <xf numFmtId="0" fontId="75" fillId="40" borderId="15" xfId="40" applyFont="1" applyFill="1" applyBorder="1" applyAlignment="1">
      <alignment horizontal="center" textRotation="45"/>
    </xf>
    <xf numFmtId="0" fontId="75" fillId="40" borderId="16" xfId="40" applyFont="1" applyFill="1" applyBorder="1" applyAlignment="1">
      <alignment horizontal="center" textRotation="45"/>
    </xf>
    <xf numFmtId="0" fontId="75" fillId="40" borderId="14" xfId="40" applyFont="1" applyFill="1" applyBorder="1" applyAlignment="1">
      <alignment horizontal="center" textRotation="45"/>
    </xf>
    <xf numFmtId="0" fontId="8" fillId="40" borderId="15" xfId="0" applyFont="1" applyFill="1" applyBorder="1" applyAlignment="1">
      <alignment horizontal="center"/>
    </xf>
    <xf numFmtId="0" fontId="8" fillId="40" borderId="16" xfId="0" applyFont="1" applyFill="1" applyBorder="1" applyAlignment="1">
      <alignment horizontal="center"/>
    </xf>
    <xf numFmtId="0" fontId="8" fillId="40" borderId="14" xfId="0" applyFont="1" applyFill="1" applyBorder="1" applyAlignment="1">
      <alignment horizontal="center"/>
    </xf>
    <xf numFmtId="0" fontId="29" fillId="31" borderId="15" xfId="0" applyFont="1" applyFill="1" applyBorder="1" applyAlignment="1">
      <alignment horizontal="center"/>
    </xf>
    <xf numFmtId="0" fontId="29" fillId="31" borderId="14" xfId="0" applyFont="1" applyFill="1" applyBorder="1" applyAlignment="1">
      <alignment horizontal="center"/>
    </xf>
    <xf numFmtId="0" fontId="29" fillId="31" borderId="16" xfId="0" applyFont="1" applyFill="1" applyBorder="1" applyAlignment="1">
      <alignment horizontal="center"/>
    </xf>
    <xf numFmtId="0" fontId="8" fillId="31" borderId="15" xfId="0" applyFont="1" applyFill="1" applyBorder="1" applyAlignment="1">
      <alignment horizontal="center"/>
    </xf>
    <xf numFmtId="0" fontId="8" fillId="31" borderId="16" xfId="0" applyFont="1" applyFill="1" applyBorder="1" applyAlignment="1">
      <alignment horizontal="center"/>
    </xf>
    <xf numFmtId="0" fontId="8" fillId="31" borderId="14" xfId="0" applyFont="1" applyFill="1" applyBorder="1" applyAlignment="1">
      <alignment horizontal="center"/>
    </xf>
    <xf numFmtId="0" fontId="70" fillId="31" borderId="0" xfId="0" applyFont="1" applyFill="1" applyAlignment="1">
      <alignment horizontal="center"/>
    </xf>
    <xf numFmtId="164" fontId="70" fillId="31" borderId="0" xfId="26" applyNumberFormat="1" applyFont="1" applyFill="1" applyBorder="1" applyAlignment="1">
      <alignment horizontal="center"/>
    </xf>
    <xf numFmtId="0" fontId="69" fillId="0" borderId="0" xfId="0" applyFont="1" applyAlignment="1">
      <alignment horizontal="center"/>
    </xf>
    <xf numFmtId="0" fontId="70" fillId="33" borderId="0" xfId="0" applyFont="1" applyFill="1" applyAlignment="1">
      <alignment horizontal="center"/>
    </xf>
    <xf numFmtId="164" fontId="70" fillId="33" borderId="0" xfId="26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164" fontId="32" fillId="0" borderId="15" xfId="26" applyNumberFormat="1" applyFont="1" applyBorder="1" applyAlignment="1">
      <alignment horizontal="center" vertical="center" wrapText="1"/>
    </xf>
    <xf numFmtId="164" fontId="32" fillId="0" borderId="16" xfId="26" applyNumberFormat="1" applyFont="1" applyBorder="1" applyAlignment="1">
      <alignment horizontal="center" vertical="center" wrapText="1"/>
    </xf>
    <xf numFmtId="164" fontId="32" fillId="0" borderId="14" xfId="26" applyNumberFormat="1" applyFont="1" applyBorder="1" applyAlignment="1">
      <alignment horizontal="center" vertical="center" wrapText="1"/>
    </xf>
    <xf numFmtId="164" fontId="32" fillId="0" borderId="10" xfId="26" applyNumberFormat="1" applyFont="1" applyBorder="1" applyAlignment="1">
      <alignment horizontal="center" vertical="center"/>
    </xf>
    <xf numFmtId="164" fontId="32" fillId="0" borderId="10" xfId="26" applyNumberFormat="1" applyFont="1" applyBorder="1" applyAlignment="1">
      <alignment horizontal="center" vertical="center" wrapText="1"/>
    </xf>
    <xf numFmtId="0" fontId="7" fillId="40" borderId="15" xfId="0" applyFont="1" applyFill="1" applyBorder="1" applyAlignment="1">
      <alignment horizontal="center" textRotation="255"/>
    </xf>
    <xf numFmtId="0" fontId="7" fillId="40" borderId="16" xfId="0" applyFont="1" applyFill="1" applyBorder="1" applyAlignment="1">
      <alignment horizontal="center" textRotation="255"/>
    </xf>
    <xf numFmtId="0" fontId="7" fillId="40" borderId="14" xfId="0" applyFont="1" applyFill="1" applyBorder="1" applyAlignment="1">
      <alignment horizontal="center" textRotation="255"/>
    </xf>
    <xf numFmtId="165" fontId="29" fillId="31" borderId="10" xfId="27" applyNumberFormat="1" applyFont="1" applyFill="1" applyBorder="1" applyAlignment="1">
      <alignment horizontal="center"/>
    </xf>
    <xf numFmtId="165" fontId="8" fillId="31" borderId="10" xfId="27" applyNumberFormat="1" applyFont="1" applyFill="1" applyBorder="1" applyAlignment="1">
      <alignment horizontal="center" vertical="center"/>
    </xf>
    <xf numFmtId="0" fontId="7" fillId="25" borderId="0" xfId="0" applyFont="1" applyFill="1" applyAlignment="1">
      <alignment horizontal="center"/>
    </xf>
    <xf numFmtId="164" fontId="7" fillId="0" borderId="11" xfId="26" applyNumberFormat="1" applyFont="1" applyBorder="1" applyAlignment="1">
      <alignment horizontal="center"/>
    </xf>
    <xf numFmtId="164" fontId="7" fillId="0" borderId="12" xfId="26" applyNumberFormat="1" applyFont="1" applyBorder="1" applyAlignment="1">
      <alignment horizontal="center"/>
    </xf>
    <xf numFmtId="164" fontId="88" fillId="0" borderId="12" xfId="26" applyNumberFormat="1" applyFont="1" applyBorder="1" applyAlignment="1">
      <alignment horizontal="center"/>
    </xf>
    <xf numFmtId="164" fontId="88" fillId="0" borderId="13" xfId="26" applyNumberFormat="1" applyFont="1" applyBorder="1" applyAlignment="1">
      <alignment horizontal="center"/>
    </xf>
    <xf numFmtId="164" fontId="32" fillId="0" borderId="16" xfId="26" applyNumberFormat="1" applyFont="1" applyBorder="1" applyAlignment="1">
      <alignment horizontal="center"/>
    </xf>
    <xf numFmtId="164" fontId="32" fillId="0" borderId="14" xfId="26" applyNumberFormat="1" applyFont="1" applyBorder="1" applyAlignment="1">
      <alignment horizontal="center"/>
    </xf>
    <xf numFmtId="164" fontId="32" fillId="0" borderId="16" xfId="26" applyNumberFormat="1" applyFont="1" applyBorder="1" applyAlignment="1">
      <alignment horizontal="center" wrapText="1"/>
    </xf>
    <xf numFmtId="164" fontId="32" fillId="0" borderId="14" xfId="26" applyNumberFormat="1" applyFont="1" applyBorder="1" applyAlignment="1">
      <alignment horizontal="center" wrapText="1"/>
    </xf>
    <xf numFmtId="164" fontId="31" fillId="0" borderId="10" xfId="26" applyNumberFormat="1" applyFont="1" applyBorder="1" applyAlignment="1">
      <alignment horizontal="left"/>
    </xf>
    <xf numFmtId="165" fontId="8" fillId="31" borderId="10" xfId="27" applyNumberFormat="1" applyFont="1" applyFill="1" applyBorder="1" applyAlignment="1">
      <alignment horizontal="center"/>
    </xf>
    <xf numFmtId="166" fontId="29" fillId="26" borderId="41" xfId="0" applyNumberFormat="1" applyFont="1" applyFill="1" applyBorder="1" applyAlignment="1" applyProtection="1">
      <alignment horizontal="center" vertical="center" wrapText="1"/>
    </xf>
    <xf numFmtId="166" fontId="29" fillId="26" borderId="30" xfId="0" applyNumberFormat="1" applyFont="1" applyFill="1" applyBorder="1" applyAlignment="1" applyProtection="1">
      <alignment horizontal="center" vertical="center" wrapText="1"/>
    </xf>
    <xf numFmtId="166" fontId="29" fillId="26" borderId="12" xfId="0" applyNumberFormat="1" applyFont="1" applyFill="1" applyBorder="1" applyAlignment="1" applyProtection="1">
      <alignment horizontal="center" vertical="center" wrapText="1"/>
    </xf>
    <xf numFmtId="166" fontId="29" fillId="26" borderId="13" xfId="0" applyNumberFormat="1" applyFont="1" applyFill="1" applyBorder="1" applyAlignment="1" applyProtection="1">
      <alignment horizontal="center" vertical="center" wrapText="1"/>
    </xf>
    <xf numFmtId="0" fontId="57" fillId="0" borderId="44" xfId="41" applyFont="1" applyFill="1" applyBorder="1" applyAlignment="1" applyProtection="1">
      <alignment horizontal="left" vertical="center" indent="1"/>
    </xf>
    <xf numFmtId="0" fontId="57" fillId="0" borderId="45" xfId="41" applyFont="1" applyFill="1" applyBorder="1" applyAlignment="1" applyProtection="1">
      <alignment horizontal="left" vertical="center" indent="1"/>
    </xf>
    <xf numFmtId="0" fontId="57" fillId="0" borderId="46" xfId="41" applyFont="1" applyFill="1" applyBorder="1" applyAlignment="1" applyProtection="1">
      <alignment horizontal="left" vertical="center" inden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24" borderId="11" xfId="0" applyFont="1" applyFill="1" applyBorder="1" applyAlignment="1">
      <alignment horizontal="center"/>
    </xf>
    <xf numFmtId="0" fontId="8" fillId="24" borderId="12" xfId="0" applyFont="1" applyFill="1" applyBorder="1" applyAlignment="1">
      <alignment horizontal="center"/>
    </xf>
    <xf numFmtId="0" fontId="8" fillId="24" borderId="13" xfId="0" applyFont="1" applyFill="1" applyBorder="1" applyAlignment="1">
      <alignment horizontal="center"/>
    </xf>
    <xf numFmtId="0" fontId="111" fillId="0" borderId="0" xfId="0" applyFont="1" applyAlignment="1">
      <alignment horizontal="center" vertical="center"/>
    </xf>
    <xf numFmtId="0" fontId="72" fillId="0" borderId="49" xfId="46" applyFont="1" applyFill="1" applyBorder="1" applyAlignment="1">
      <alignment horizontal="center"/>
    </xf>
    <xf numFmtId="0" fontId="72" fillId="0" borderId="57" xfId="46" applyFont="1" applyFill="1" applyBorder="1" applyAlignment="1">
      <alignment horizontal="center"/>
    </xf>
    <xf numFmtId="0" fontId="112" fillId="0" borderId="47" xfId="46" applyFont="1" applyBorder="1" applyAlignment="1">
      <alignment horizontal="center"/>
    </xf>
    <xf numFmtId="0" fontId="112" fillId="0" borderId="56" xfId="46" applyFont="1" applyBorder="1" applyAlignment="1">
      <alignment horizontal="center"/>
    </xf>
    <xf numFmtId="0" fontId="112" fillId="0" borderId="46" xfId="46" applyFont="1" applyBorder="1" applyAlignment="1">
      <alignment horizontal="center"/>
    </xf>
    <xf numFmtId="0" fontId="112" fillId="0" borderId="0" xfId="0" applyFont="1" applyAlignment="1">
      <alignment horizontal="center"/>
    </xf>
    <xf numFmtId="0" fontId="112" fillId="0" borderId="0" xfId="0" applyFont="1" applyAlignment="1">
      <alignment horizontal="center" wrapText="1"/>
    </xf>
    <xf numFmtId="0" fontId="112" fillId="0" borderId="0" xfId="0" applyFont="1" applyBorder="1" applyAlignment="1">
      <alignment horizontal="center"/>
    </xf>
    <xf numFmtId="0" fontId="116" fillId="0" borderId="15" xfId="0" applyFont="1" applyBorder="1" applyAlignment="1">
      <alignment horizontal="center" vertical="center"/>
    </xf>
    <xf numFmtId="0" fontId="116" fillId="0" borderId="14" xfId="0" applyFont="1" applyBorder="1" applyAlignment="1">
      <alignment horizontal="center" vertical="center"/>
    </xf>
  </cellXfs>
  <cellStyles count="47">
    <cellStyle name="1. jelölőszín" xfId="31" builtinId="29" customBuiltin="1"/>
    <cellStyle name="2. jelölőszín" xfId="32" builtinId="33" customBuiltin="1"/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3. jelölőszín" xfId="33" builtinId="37" customBuiltin="1"/>
    <cellStyle name="4. jelölőszín" xfId="34" builtinId="41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5. jelölőszín" xfId="35" builtinId="45" customBuiltin="1"/>
    <cellStyle name="6. jelölőszín" xfId="36" builtinId="49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/>
    <cellStyle name="Figyelmeztetés" xfId="28" builtinId="11" customBuiltin="1"/>
    <cellStyle name="Hivatkozott cella" xfId="29" builtinId="24" customBuiltin="1"/>
    <cellStyle name="Jegyzet" xfId="30" builtinId="10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 2" xfId="46"/>
    <cellStyle name="Normál_Pénzátad." xfId="40"/>
    <cellStyle name="Normál_SEGEDLETEK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9D5BD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dvar2014/Ktgv%20Mudvar%202014.%20rende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tvetési mérleg"/>
      <sheetName val="Műk-felh.mérleg"/>
      <sheetName val="Bevétel össz."/>
      <sheetName val="Állami"/>
      <sheetName val="Ber.-felú."/>
      <sheetName val="Pénze.átadás"/>
      <sheetName val="Szoc.jutt."/>
      <sheetName val="Önkormányzat"/>
      <sheetName val="Önk.hivatal"/>
      <sheetName val="Eu tám."/>
      <sheetName val="Áth.köt."/>
      <sheetName val="Ktett tám."/>
      <sheetName val="Ei. felh.terv"/>
    </sheetNames>
    <sheetDataSet>
      <sheetData sheetId="0"/>
      <sheetData sheetId="1"/>
      <sheetData sheetId="2"/>
      <sheetData sheetId="3"/>
      <sheetData sheetId="4">
        <row r="31">
          <cell r="G31">
            <v>0</v>
          </cell>
        </row>
        <row r="37">
          <cell r="G37">
            <v>0</v>
          </cell>
        </row>
        <row r="43">
          <cell r="G43">
            <v>0</v>
          </cell>
        </row>
      </sheetData>
      <sheetData sheetId="5">
        <row r="20">
          <cell r="G20">
            <v>0</v>
          </cell>
        </row>
        <row r="23">
          <cell r="G23">
            <v>0</v>
          </cell>
        </row>
        <row r="31">
          <cell r="G31">
            <v>0</v>
          </cell>
        </row>
        <row r="35">
          <cell r="G35">
            <v>0</v>
          </cell>
        </row>
      </sheetData>
      <sheetData sheetId="6">
        <row r="35">
          <cell r="G35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FFC000"/>
    <pageSetUpPr fitToPage="1"/>
  </sheetPr>
  <dimension ref="A1:M36"/>
  <sheetViews>
    <sheetView view="pageLayout" zoomScale="80" zoomScaleNormal="70" zoomScalePageLayoutView="80" workbookViewId="0">
      <selection activeCell="H25" sqref="H25"/>
    </sheetView>
  </sheetViews>
  <sheetFormatPr defaultRowHeight="12.75" x14ac:dyDescent="0.2"/>
  <cols>
    <col min="1" max="1" width="7.42578125" bestFit="1" customWidth="1"/>
    <col min="2" max="2" width="56.7109375" customWidth="1"/>
    <col min="3" max="3" width="14.5703125" hidden="1" customWidth="1"/>
    <col min="4" max="4" width="13.140625" hidden="1" customWidth="1"/>
    <col min="5" max="5" width="14" hidden="1" customWidth="1"/>
    <col min="6" max="6" width="22.140625" customWidth="1"/>
    <col min="7" max="7" width="7" customWidth="1"/>
    <col min="8" max="8" width="59.5703125" customWidth="1"/>
    <col min="9" max="9" width="14.42578125" hidden="1" customWidth="1"/>
    <col min="10" max="11" width="14.5703125" hidden="1" customWidth="1"/>
    <col min="12" max="12" width="23.42578125" customWidth="1"/>
    <col min="13" max="13" width="14.5703125" bestFit="1" customWidth="1"/>
  </cols>
  <sheetData>
    <row r="1" spans="1:12" x14ac:dyDescent="0.2">
      <c r="A1" s="814"/>
      <c r="B1" s="814"/>
      <c r="C1" s="814"/>
      <c r="D1" s="814"/>
      <c r="E1" s="814"/>
      <c r="F1" s="814"/>
      <c r="G1" s="814"/>
      <c r="H1" s="814"/>
      <c r="I1" s="814"/>
      <c r="J1" s="814"/>
      <c r="K1" s="814"/>
      <c r="L1" s="814"/>
    </row>
    <row r="2" spans="1:12" ht="24.95" customHeight="1" x14ac:dyDescent="0.3">
      <c r="A2" s="820"/>
      <c r="B2" s="825" t="s">
        <v>87</v>
      </c>
      <c r="C2" s="822" t="s">
        <v>52</v>
      </c>
      <c r="D2" s="823"/>
      <c r="E2" s="824"/>
      <c r="F2" s="78" t="s">
        <v>726</v>
      </c>
      <c r="G2" s="818"/>
      <c r="H2" s="825" t="s">
        <v>9</v>
      </c>
      <c r="I2" s="815" t="s">
        <v>52</v>
      </c>
      <c r="J2" s="816"/>
      <c r="K2" s="817"/>
      <c r="L2" s="78" t="s">
        <v>726</v>
      </c>
    </row>
    <row r="3" spans="1:12" ht="24.95" customHeight="1" x14ac:dyDescent="0.3">
      <c r="A3" s="821"/>
      <c r="B3" s="825"/>
      <c r="C3" s="101" t="s">
        <v>58</v>
      </c>
      <c r="D3" s="101" t="s">
        <v>380</v>
      </c>
      <c r="E3" s="101" t="s">
        <v>73</v>
      </c>
      <c r="F3" s="79" t="s">
        <v>415</v>
      </c>
      <c r="G3" s="819"/>
      <c r="H3" s="825"/>
      <c r="I3" s="101" t="s">
        <v>58</v>
      </c>
      <c r="J3" s="101" t="s">
        <v>400</v>
      </c>
      <c r="K3" s="101" t="s">
        <v>73</v>
      </c>
      <c r="L3" s="79" t="s">
        <v>416</v>
      </c>
    </row>
    <row r="4" spans="1:12" ht="24.95" customHeight="1" x14ac:dyDescent="0.2">
      <c r="A4" s="705" t="s">
        <v>313</v>
      </c>
      <c r="B4" s="706" t="s">
        <v>307</v>
      </c>
      <c r="C4" s="707">
        <f>SUM('Bevétel össz.'!C8)</f>
        <v>0</v>
      </c>
      <c r="D4" s="707">
        <f>SUM('Bevétel össz.'!D8)</f>
        <v>0</v>
      </c>
      <c r="E4" s="707">
        <f>SUM('Bevétel össz.'!E8)</f>
        <v>0</v>
      </c>
      <c r="F4" s="708">
        <f>SUM('Bevétel össz.'!F8)</f>
        <v>73221456</v>
      </c>
      <c r="G4" s="709" t="s">
        <v>172</v>
      </c>
      <c r="H4" s="710" t="s">
        <v>1</v>
      </c>
      <c r="I4" s="709" t="e">
        <f>SUM('Kiadás ktgvszervenként'!S4)</f>
        <v>#REF!</v>
      </c>
      <c r="J4" s="709" t="e">
        <f>SUM('Kiadás ktgvszervenként'!T4)</f>
        <v>#REF!</v>
      </c>
      <c r="K4" s="709" t="e">
        <f>SUM('Kiadás ktgvszervenként'!U4)</f>
        <v>#REF!</v>
      </c>
      <c r="L4" s="709">
        <f>SUM('Kiadás ktgvszervenként'!V4)</f>
        <v>44697960</v>
      </c>
    </row>
    <row r="5" spans="1:12" ht="24.95" customHeight="1" x14ac:dyDescent="0.2">
      <c r="A5" s="705" t="s">
        <v>314</v>
      </c>
      <c r="B5" s="706" t="s">
        <v>401</v>
      </c>
      <c r="C5" s="711">
        <f>SUM('Bevétel össz.'!C13)</f>
        <v>0</v>
      </c>
      <c r="D5" s="711">
        <f>SUM('Bevétel össz.'!D13)</f>
        <v>0</v>
      </c>
      <c r="E5" s="711">
        <f>SUM('Bevétel össz.'!E13)</f>
        <v>0</v>
      </c>
      <c r="F5" s="708">
        <f>SUM('Bevétel össz.'!F13)</f>
        <v>5966400</v>
      </c>
      <c r="G5" s="709" t="s">
        <v>177</v>
      </c>
      <c r="H5" s="710" t="s">
        <v>57</v>
      </c>
      <c r="I5" s="709" t="e">
        <f>SUM('Kiadás ktgvszervenként'!S5)</f>
        <v>#REF!</v>
      </c>
      <c r="J5" s="709" t="e">
        <f>SUM('Kiadás ktgvszervenként'!T5)</f>
        <v>#REF!</v>
      </c>
      <c r="K5" s="709" t="e">
        <f>SUM('Kiadás ktgvszervenként'!U5)</f>
        <v>#REF!</v>
      </c>
      <c r="L5" s="709">
        <f>SUM('Kiadás ktgvszervenként'!V5)</f>
        <v>8677618</v>
      </c>
    </row>
    <row r="6" spans="1:12" ht="24.95" customHeight="1" x14ac:dyDescent="0.2">
      <c r="A6" s="712" t="s">
        <v>306</v>
      </c>
      <c r="B6" s="710" t="s">
        <v>417</v>
      </c>
      <c r="C6" s="713">
        <f>SUM(C4:C5)</f>
        <v>0</v>
      </c>
      <c r="D6" s="709">
        <f>SUM(D4:D5)</f>
        <v>0</v>
      </c>
      <c r="E6" s="713">
        <f>SUM(E4:E5)</f>
        <v>0</v>
      </c>
      <c r="F6" s="709">
        <f>SUM(F4:F5)</f>
        <v>79187856</v>
      </c>
      <c r="G6" s="709" t="s">
        <v>236</v>
      </c>
      <c r="H6" s="710" t="s">
        <v>2</v>
      </c>
      <c r="I6" s="709" t="e">
        <f>SUM('Kiadás ktgvszervenként'!S6)</f>
        <v>#REF!</v>
      </c>
      <c r="J6" s="709" t="e">
        <f>SUM('Kiadás ktgvszervenként'!T6)</f>
        <v>#REF!</v>
      </c>
      <c r="K6" s="709" t="e">
        <f>SUM('Kiadás ktgvszervenként'!U6)</f>
        <v>#REF!</v>
      </c>
      <c r="L6" s="709">
        <f>SUM('Kiadás ktgvszervenként'!V6)</f>
        <v>65188869.549999997</v>
      </c>
    </row>
    <row r="7" spans="1:12" ht="24.75" customHeight="1" x14ac:dyDescent="0.2">
      <c r="A7" s="705" t="s">
        <v>318</v>
      </c>
      <c r="B7" s="706" t="s">
        <v>402</v>
      </c>
      <c r="C7" s="711">
        <f>SUM('Bevétel össz.'!C15)</f>
        <v>0</v>
      </c>
      <c r="D7" s="711">
        <f>SUM('Bevétel össz.'!D15)</f>
        <v>0</v>
      </c>
      <c r="E7" s="711">
        <f>SUM('Bevétel össz.'!E15)</f>
        <v>0</v>
      </c>
      <c r="F7" s="708">
        <f>SUM('Bevétel össz.'!F15)</f>
        <v>0</v>
      </c>
      <c r="G7" s="709" t="s">
        <v>267</v>
      </c>
      <c r="H7" s="710" t="s">
        <v>3</v>
      </c>
      <c r="I7" s="709" t="e">
        <f>SUM('Kiadás ktgvszervenként'!S7)</f>
        <v>#REF!</v>
      </c>
      <c r="J7" s="709" t="e">
        <f>SUM('Kiadás ktgvszervenként'!T7)</f>
        <v>#REF!</v>
      </c>
      <c r="K7" s="709" t="e">
        <f>SUM('Kiadás ktgvszervenként'!U7)</f>
        <v>#REF!</v>
      </c>
      <c r="L7" s="709">
        <f>SUM('Kiadás ktgvszervenként'!V7)</f>
        <v>1394842</v>
      </c>
    </row>
    <row r="8" spans="1:12" ht="41.25" customHeight="1" x14ac:dyDescent="0.2">
      <c r="A8" s="714" t="s">
        <v>316</v>
      </c>
      <c r="B8" s="706" t="s">
        <v>403</v>
      </c>
      <c r="C8" s="711">
        <f>SUM('Bevétel össz.'!C19)</f>
        <v>0</v>
      </c>
      <c r="D8" s="711">
        <f>SUM('Bevétel össz.'!D19)</f>
        <v>0</v>
      </c>
      <c r="E8" s="711">
        <f>SUM('Bevétel össz.'!E19)</f>
        <v>0</v>
      </c>
      <c r="F8" s="708">
        <f>SUM('Bevétel össz.'!F19)</f>
        <v>0</v>
      </c>
      <c r="G8" s="715" t="s">
        <v>268</v>
      </c>
      <c r="H8" s="704" t="s">
        <v>649</v>
      </c>
      <c r="I8" s="716" t="e">
        <f>SUM('Kiadás ktgvszervenként'!S8)</f>
        <v>#REF!</v>
      </c>
      <c r="J8" s="717" t="e">
        <f>SUM('Kiadás ktgvszervenként'!T8)</f>
        <v>#REF!</v>
      </c>
      <c r="K8" s="716" t="e">
        <f>SUM('Kiadás ktgvszervenként'!U8)</f>
        <v>#REF!</v>
      </c>
      <c r="L8" s="718">
        <f>SUM('Kiadás ktgvszervenként'!V8)</f>
        <v>0</v>
      </c>
    </row>
    <row r="9" spans="1:12" ht="18.75" x14ac:dyDescent="0.2">
      <c r="A9" s="719" t="s">
        <v>317</v>
      </c>
      <c r="B9" s="710" t="s">
        <v>405</v>
      </c>
      <c r="C9" s="709">
        <f>SUM(C7:C8)</f>
        <v>0</v>
      </c>
      <c r="D9" s="709">
        <f>SUM(D7:D8)</f>
        <v>0</v>
      </c>
      <c r="E9" s="713">
        <f>SUM(E7:E8)</f>
        <v>0</v>
      </c>
      <c r="F9" s="709">
        <f>SUM(F7:F8)</f>
        <v>0</v>
      </c>
      <c r="G9" s="720" t="s">
        <v>270</v>
      </c>
      <c r="H9" s="721" t="s">
        <v>291</v>
      </c>
      <c r="I9" s="716" t="e">
        <f>SUM('Kiadás ktgvszervenként'!S9)</f>
        <v>#REF!</v>
      </c>
      <c r="J9" s="717" t="e">
        <f>SUM('Kiadás ktgvszervenként'!T9)</f>
        <v>#REF!</v>
      </c>
      <c r="K9" s="716" t="e">
        <f>SUM('Kiadás ktgvszervenként'!U9)</f>
        <v>#REF!</v>
      </c>
      <c r="L9" s="718">
        <f>SUM('Kiadás ktgvszervenként'!V9)</f>
        <v>19822000</v>
      </c>
    </row>
    <row r="10" spans="1:12" ht="24.95" customHeight="1" x14ac:dyDescent="0.2">
      <c r="A10" s="722" t="s">
        <v>320</v>
      </c>
      <c r="B10" s="723" t="s">
        <v>653</v>
      </c>
      <c r="C10" s="711">
        <f>SUM('Bevétel össz.'!C21)</f>
        <v>0</v>
      </c>
      <c r="D10" s="711">
        <f>SUM('Bevétel össz.'!D21)</f>
        <v>0</v>
      </c>
      <c r="E10" s="711">
        <f>SUM('Bevétel össz.'!E21)</f>
        <v>0</v>
      </c>
      <c r="F10" s="708">
        <f>SUM('Bevétel össz.'!F21)</f>
        <v>0</v>
      </c>
      <c r="G10" s="724" t="s">
        <v>272</v>
      </c>
      <c r="H10" s="721" t="s">
        <v>408</v>
      </c>
      <c r="I10" s="716" t="e">
        <f>SUM('Kiadás ktgvszervenként'!S10)</f>
        <v>#REF!</v>
      </c>
      <c r="J10" s="717" t="e">
        <f>SUM('Kiadás ktgvszervenként'!T10)</f>
        <v>#REF!</v>
      </c>
      <c r="K10" s="716" t="e">
        <f>SUM('Kiadás ktgvszervenként'!U10)</f>
        <v>#REF!</v>
      </c>
      <c r="L10" s="718">
        <f>SUM('Kiadás ktgvszervenként'!V10)</f>
        <v>0</v>
      </c>
    </row>
    <row r="11" spans="1:12" ht="37.5" x14ac:dyDescent="0.2">
      <c r="A11" s="722" t="s">
        <v>322</v>
      </c>
      <c r="B11" s="723" t="s">
        <v>654</v>
      </c>
      <c r="C11" s="711">
        <f>SUM('Bevétel össz.'!C22)</f>
        <v>0</v>
      </c>
      <c r="D11" s="711">
        <f>SUM('Bevétel össz.'!D22)</f>
        <v>0</v>
      </c>
      <c r="E11" s="711">
        <f>SUM('Bevétel össz.'!E22)</f>
        <v>0</v>
      </c>
      <c r="F11" s="708">
        <f>SUM('Bevétel össz.'!F22)</f>
        <v>38700000</v>
      </c>
      <c r="G11" s="724" t="s">
        <v>276</v>
      </c>
      <c r="H11" s="721" t="s">
        <v>293</v>
      </c>
      <c r="I11" s="716" t="e">
        <f>SUM('Kiadás ktgvszervenként'!S11)</f>
        <v>#REF!</v>
      </c>
      <c r="J11" s="717" t="e">
        <f>SUM('Kiadás ktgvszervenként'!T11)</f>
        <v>#REF!</v>
      </c>
      <c r="K11" s="716" t="e">
        <f>SUM('Kiadás ktgvszervenként'!U11)</f>
        <v>#REF!</v>
      </c>
      <c r="L11" s="718">
        <f>SUM('Kiadás ktgvszervenként'!V11)</f>
        <v>519400</v>
      </c>
    </row>
    <row r="12" spans="1:12" ht="18.75" x14ac:dyDescent="0.2">
      <c r="A12" s="722" t="s">
        <v>324</v>
      </c>
      <c r="B12" s="725" t="s">
        <v>655</v>
      </c>
      <c r="C12" s="711">
        <f>SUM('Bevétel össz.'!C23)</f>
        <v>0</v>
      </c>
      <c r="D12" s="711">
        <f>SUM('Bevétel össz.'!D23)</f>
        <v>0</v>
      </c>
      <c r="E12" s="711">
        <f>SUM('Bevétel össz.'!E23)</f>
        <v>0</v>
      </c>
      <c r="F12" s="708">
        <f>SUM('Bevétel össz.'!F23)</f>
        <v>18000000</v>
      </c>
      <c r="G12" s="709" t="s">
        <v>278</v>
      </c>
      <c r="H12" s="710" t="s">
        <v>411</v>
      </c>
      <c r="I12" s="709" t="e">
        <f>SUM(I9:I11)</f>
        <v>#REF!</v>
      </c>
      <c r="J12" s="709" t="e">
        <f>SUM(J9:J11)</f>
        <v>#REF!</v>
      </c>
      <c r="K12" s="709" t="e">
        <f>SUM(K9:K11)</f>
        <v>#REF!</v>
      </c>
      <c r="L12" s="709">
        <f>SUM(L8:L11)</f>
        <v>20341400</v>
      </c>
    </row>
    <row r="13" spans="1:12" ht="18.75" x14ac:dyDescent="0.2">
      <c r="A13" s="722" t="s">
        <v>326</v>
      </c>
      <c r="B13" s="725" t="s">
        <v>328</v>
      </c>
      <c r="C13" s="711">
        <f>SUM('Bevétel össz.'!C24)</f>
        <v>0</v>
      </c>
      <c r="D13" s="711">
        <f>SUM('Bevétel össz.'!D24)</f>
        <v>0</v>
      </c>
      <c r="E13" s="711">
        <f>SUM('Bevétel össz.'!E24)</f>
        <v>0</v>
      </c>
      <c r="F13" s="708">
        <f>SUM('Bevétel össz.'!F24)</f>
        <v>3500000</v>
      </c>
      <c r="G13" s="726" t="s">
        <v>250</v>
      </c>
      <c r="H13" s="727" t="s">
        <v>4</v>
      </c>
      <c r="I13" s="709" t="e">
        <f>SUM('Kiadás ktgvszervenként'!S13)</f>
        <v>#REF!</v>
      </c>
      <c r="J13" s="709" t="e">
        <f>SUM('Kiadás ktgvszervenként'!T13)</f>
        <v>#REF!</v>
      </c>
      <c r="K13" s="709" t="e">
        <f>SUM('Kiadás ktgvszervenként'!U13)</f>
        <v>#REF!</v>
      </c>
      <c r="L13" s="709">
        <f>SUM('Kiadás ktgvszervenként'!V13)</f>
        <v>1432998.15</v>
      </c>
    </row>
    <row r="14" spans="1:12" ht="24.95" customHeight="1" x14ac:dyDescent="0.2">
      <c r="A14" s="722" t="s">
        <v>327</v>
      </c>
      <c r="B14" s="725" t="s">
        <v>656</v>
      </c>
      <c r="C14" s="711">
        <f>SUM('Bevétel össz.'!C25)</f>
        <v>0</v>
      </c>
      <c r="D14" s="711">
        <f>SUM('Bevétel össz.'!D25)</f>
        <v>0</v>
      </c>
      <c r="E14" s="711">
        <f>SUM('Bevétel össz.'!E25)</f>
        <v>0</v>
      </c>
      <c r="F14" s="708">
        <f>SUM('Bevétel össz.'!F25)</f>
        <v>0</v>
      </c>
      <c r="G14" s="726" t="s">
        <v>255</v>
      </c>
      <c r="H14" s="727" t="s">
        <v>65</v>
      </c>
      <c r="I14" s="709" t="e">
        <f>SUM('Kiadás ktgvszervenként'!S14)</f>
        <v>#REF!</v>
      </c>
      <c r="J14" s="709" t="e">
        <f>SUM('Kiadás ktgvszervenként'!T14)</f>
        <v>#REF!</v>
      </c>
      <c r="K14" s="709" t="e">
        <f>SUM('Kiadás ktgvszervenként'!U14)</f>
        <v>#REF!</v>
      </c>
      <c r="L14" s="709">
        <f>SUM('Kiadás ktgvszervenként'!V14)</f>
        <v>2249939</v>
      </c>
    </row>
    <row r="15" spans="1:12" ht="25.5" customHeight="1" x14ac:dyDescent="0.2">
      <c r="A15" s="722"/>
      <c r="B15" s="725"/>
      <c r="C15" s="711"/>
      <c r="D15" s="711"/>
      <c r="E15" s="711"/>
      <c r="F15" s="708"/>
      <c r="G15" s="706" t="s">
        <v>257</v>
      </c>
      <c r="H15" s="721" t="s">
        <v>298</v>
      </c>
      <c r="I15" s="716" t="e">
        <f>SUM('Kiadás ktgvszervenként'!S15)</f>
        <v>#REF!</v>
      </c>
      <c r="J15" s="716" t="e">
        <f>SUM('Kiadás ktgvszervenként'!T15)</f>
        <v>#REF!</v>
      </c>
      <c r="K15" s="716" t="e">
        <f>SUM('Kiadás ktgvszervenként'!U15)</f>
        <v>#REF!</v>
      </c>
      <c r="L15" s="718">
        <f>SUM('Kiadás ktgvszervenként'!V15)</f>
        <v>0</v>
      </c>
    </row>
    <row r="16" spans="1:12" ht="24.95" customHeight="1" x14ac:dyDescent="0.2">
      <c r="A16" s="722"/>
      <c r="B16" s="728" t="s">
        <v>330</v>
      </c>
      <c r="C16" s="711">
        <f>SUM('Bevétel össz.'!C26)</f>
        <v>0</v>
      </c>
      <c r="D16" s="711">
        <f>SUM('Bevétel össz.'!D26)</f>
        <v>0</v>
      </c>
      <c r="E16" s="711">
        <f>SUM('Bevétel össz.'!E26)</f>
        <v>0</v>
      </c>
      <c r="F16" s="708">
        <f>SUM('Bevétel össz.'!F26)</f>
        <v>0</v>
      </c>
      <c r="G16" s="706" t="s">
        <v>258</v>
      </c>
      <c r="H16" s="721" t="s">
        <v>299</v>
      </c>
      <c r="I16" s="716" t="e">
        <f>SUM('Kiadás ktgvszervenként'!S16)</f>
        <v>#REF!</v>
      </c>
      <c r="J16" s="716" t="e">
        <f>SUM('Kiadás ktgvszervenként'!T16)</f>
        <v>#REF!</v>
      </c>
      <c r="K16" s="716" t="e">
        <f>SUM('Kiadás ktgvszervenként'!U16)</f>
        <v>#REF!</v>
      </c>
      <c r="L16" s="718">
        <f>SUM('Kiadás ktgvszervenként'!V16)</f>
        <v>0</v>
      </c>
    </row>
    <row r="17" spans="1:12" ht="18.75" x14ac:dyDescent="0.2">
      <c r="A17" s="719" t="s">
        <v>331</v>
      </c>
      <c r="B17" s="710" t="s">
        <v>404</v>
      </c>
      <c r="C17" s="713">
        <f>SUM(C10:C16)</f>
        <v>0</v>
      </c>
      <c r="D17" s="709">
        <f>SUM(D10:D16)</f>
        <v>0</v>
      </c>
      <c r="E17" s="713">
        <f>SUM(E10:E16)</f>
        <v>0</v>
      </c>
      <c r="F17" s="709">
        <f>SUM(F10:F16)</f>
        <v>60200000</v>
      </c>
      <c r="G17" s="706" t="s">
        <v>259</v>
      </c>
      <c r="H17" s="721" t="s">
        <v>300</v>
      </c>
      <c r="I17" s="716" t="e">
        <f>SUM('Kiadás ktgvszervenként'!S17)</f>
        <v>#REF!</v>
      </c>
      <c r="J17" s="716" t="e">
        <f>SUM('Kiadás ktgvszervenként'!T17)</f>
        <v>#REF!</v>
      </c>
      <c r="K17" s="716" t="e">
        <f>SUM('Kiadás ktgvszervenként'!U17)</f>
        <v>#REF!</v>
      </c>
      <c r="L17" s="718">
        <f>SUM('Kiadás ktgvszervenként'!V17)</f>
        <v>0</v>
      </c>
    </row>
    <row r="18" spans="1:12" ht="24.95" customHeight="1" x14ac:dyDescent="0.2">
      <c r="A18" s="712" t="s">
        <v>333</v>
      </c>
      <c r="B18" s="710" t="s">
        <v>113</v>
      </c>
      <c r="C18" s="713" t="e">
        <f>SUM('Bevétel össz.'!C37)</f>
        <v>#REF!</v>
      </c>
      <c r="D18" s="709" t="e">
        <f>SUM('Bevétel össz.'!D37)</f>
        <v>#REF!</v>
      </c>
      <c r="E18" s="713" t="e">
        <f>SUM('Bevétel össz.'!E37)</f>
        <v>#REF!</v>
      </c>
      <c r="F18" s="709">
        <f>SUM('Bevétel össz.'!F37)</f>
        <v>7599390</v>
      </c>
      <c r="G18" s="709" t="s">
        <v>261</v>
      </c>
      <c r="H18" s="710" t="s">
        <v>412</v>
      </c>
      <c r="I18" s="709" t="e">
        <f>SUM(I15:I17)</f>
        <v>#REF!</v>
      </c>
      <c r="J18" s="709" t="e">
        <f>SUM(J15:J17)</f>
        <v>#REF!</v>
      </c>
      <c r="K18" s="709" t="e">
        <f>SUM(K15:K17)</f>
        <v>#REF!</v>
      </c>
      <c r="L18" s="709">
        <f>SUM(L15:L17)</f>
        <v>0</v>
      </c>
    </row>
    <row r="19" spans="1:12" ht="24.95" customHeight="1" x14ac:dyDescent="0.2">
      <c r="A19" s="712" t="s">
        <v>406</v>
      </c>
      <c r="B19" s="710" t="s">
        <v>407</v>
      </c>
      <c r="C19" s="713">
        <f>SUM('Bevétel össz.'!C40)</f>
        <v>0</v>
      </c>
      <c r="D19" s="709">
        <f>SUM('Bevétel össz.'!D40)</f>
        <v>0</v>
      </c>
      <c r="E19" s="713">
        <f>SUM('Bevétel össz.'!E40)</f>
        <v>0</v>
      </c>
      <c r="F19" s="709">
        <f>SUM('Bevétel össz.'!F40)</f>
        <v>0</v>
      </c>
      <c r="G19" s="706" t="s">
        <v>276</v>
      </c>
      <c r="H19" s="721" t="s">
        <v>61</v>
      </c>
      <c r="I19" s="711" t="e">
        <f>SUM('Kiadás ktgvszervenként'!S19)</f>
        <v>#REF!</v>
      </c>
      <c r="J19" s="711" t="e">
        <f>SUM('Kiadás ktgvszervenként'!T19)</f>
        <v>#REF!</v>
      </c>
      <c r="K19" s="711" t="e">
        <f>SUM('Kiadás ktgvszervenként'!U19)</f>
        <v>#REF!</v>
      </c>
      <c r="L19" s="708"/>
    </row>
    <row r="20" spans="1:12" ht="24" customHeight="1" x14ac:dyDescent="0.2">
      <c r="A20" s="729" t="s">
        <v>356</v>
      </c>
      <c r="B20" s="721" t="s">
        <v>418</v>
      </c>
      <c r="C20" s="716">
        <f>SUM('Bevétel össz.'!C41)</f>
        <v>0</v>
      </c>
      <c r="D20" s="716">
        <f>SUM('Bevétel össz.'!D41)</f>
        <v>0</v>
      </c>
      <c r="E20" s="717">
        <f>SUM('Bevétel össz.'!E41)</f>
        <v>0</v>
      </c>
      <c r="F20" s="708">
        <f>SUM('Bevétel össz.'!F41)</f>
        <v>0</v>
      </c>
      <c r="G20" s="716"/>
      <c r="H20" s="730"/>
      <c r="I20" s="717"/>
      <c r="J20" s="717"/>
      <c r="K20" s="717"/>
      <c r="L20" s="708"/>
    </row>
    <row r="21" spans="1:12" ht="24.75" customHeight="1" x14ac:dyDescent="0.2">
      <c r="A21" s="729" t="s">
        <v>358</v>
      </c>
      <c r="B21" s="721" t="s">
        <v>419</v>
      </c>
      <c r="C21" s="716">
        <f>SUM('Bevétel össz.'!C42)</f>
        <v>0</v>
      </c>
      <c r="D21" s="716">
        <f>SUM('Bevétel össz.'!D42)</f>
        <v>0</v>
      </c>
      <c r="E21" s="717">
        <f>SUM('Bevétel össz.'!E42)</f>
        <v>0</v>
      </c>
      <c r="F21" s="708">
        <f>SUM('Bevétel össz.'!F42)</f>
        <v>0</v>
      </c>
      <c r="G21" s="716"/>
      <c r="H21" s="706"/>
      <c r="I21" s="731"/>
      <c r="J21" s="732"/>
      <c r="K21" s="731"/>
      <c r="L21" s="89"/>
    </row>
    <row r="22" spans="1:12" ht="18.75" x14ac:dyDescent="0.2">
      <c r="A22" s="733" t="s">
        <v>360</v>
      </c>
      <c r="B22" s="734" t="s">
        <v>420</v>
      </c>
      <c r="C22" s="709">
        <f>SUM(C20:C21)</f>
        <v>0</v>
      </c>
      <c r="D22" s="709">
        <f>SUM(D20:D21)</f>
        <v>0</v>
      </c>
      <c r="E22" s="713">
        <f>SUM(E20:E21)</f>
        <v>0</v>
      </c>
      <c r="F22" s="713">
        <f>SUM(F20:F21)</f>
        <v>0</v>
      </c>
      <c r="G22" s="716"/>
      <c r="H22" s="706"/>
      <c r="I22" s="731"/>
      <c r="J22" s="732"/>
      <c r="K22" s="731"/>
      <c r="L22" s="89"/>
    </row>
    <row r="23" spans="1:12" ht="24.95" customHeight="1" x14ac:dyDescent="0.2">
      <c r="A23" s="729" t="s">
        <v>364</v>
      </c>
      <c r="B23" s="721" t="s">
        <v>365</v>
      </c>
      <c r="C23" s="732">
        <f>SUM('Bevétel össz.'!C44)</f>
        <v>0</v>
      </c>
      <c r="D23" s="731">
        <f>SUM('Bevétel össz.'!D44)</f>
        <v>0</v>
      </c>
      <c r="E23" s="732">
        <f>SUM('Bevétel össz.'!E44)</f>
        <v>0</v>
      </c>
      <c r="F23" s="718">
        <f>SUM('Bevétel össz.'!F44)</f>
        <v>0</v>
      </c>
      <c r="G23" s="716"/>
      <c r="H23" s="706"/>
      <c r="I23" s="731"/>
      <c r="J23" s="732"/>
      <c r="K23" s="731"/>
      <c r="L23" s="89"/>
    </row>
    <row r="24" spans="1:12" ht="25.5" customHeight="1" x14ac:dyDescent="0.2">
      <c r="A24" s="729" t="s">
        <v>366</v>
      </c>
      <c r="B24" s="721" t="s">
        <v>422</v>
      </c>
      <c r="C24" s="732">
        <f>SUM('Bevétel össz.'!C45)</f>
        <v>0</v>
      </c>
      <c r="D24" s="731">
        <f>SUM('Bevétel össz.'!D45)</f>
        <v>0</v>
      </c>
      <c r="E24" s="732">
        <f>SUM('Bevétel össz.'!E45)</f>
        <v>0</v>
      </c>
      <c r="F24" s="718">
        <f>SUM('Bevétel össz.'!F45)</f>
        <v>0</v>
      </c>
      <c r="G24" s="716"/>
      <c r="H24" s="706"/>
      <c r="I24" s="731"/>
      <c r="J24" s="732"/>
      <c r="K24" s="731"/>
      <c r="L24" s="89"/>
    </row>
    <row r="25" spans="1:12" ht="35.25" customHeight="1" x14ac:dyDescent="0.2">
      <c r="A25" s="733" t="s">
        <v>361</v>
      </c>
      <c r="B25" s="734" t="s">
        <v>421</v>
      </c>
      <c r="C25" s="735">
        <f>SUM(C23:C24)</f>
        <v>0</v>
      </c>
      <c r="D25" s="736">
        <f>SUM(D23:D24)</f>
        <v>0</v>
      </c>
      <c r="E25" s="735">
        <f>SUM(E23:E24)</f>
        <v>0</v>
      </c>
      <c r="F25" s="736">
        <f>SUM(F23:F24)</f>
        <v>0</v>
      </c>
      <c r="G25" s="737"/>
      <c r="H25" s="706"/>
      <c r="I25" s="731"/>
      <c r="J25" s="732"/>
      <c r="K25" s="731"/>
      <c r="L25" s="89"/>
    </row>
    <row r="26" spans="1:12" ht="24.95" customHeight="1" x14ac:dyDescent="0.2">
      <c r="A26" s="712"/>
      <c r="B26" s="710" t="s">
        <v>409</v>
      </c>
      <c r="C26" s="709" t="e">
        <f>SUM(C25,C22,C17,C9,C6,C18,C19)</f>
        <v>#REF!</v>
      </c>
      <c r="D26" s="713" t="e">
        <f>SUM(D25,D22,D17,D9,D6,D18,D19)</f>
        <v>#REF!</v>
      </c>
      <c r="E26" s="709" t="e">
        <f>SUM(E25,E22,E17,E9,E6,E18,E19)</f>
        <v>#REF!</v>
      </c>
      <c r="F26" s="738">
        <f>SUM(F25,F22,F17,F9,F6,F18,F19)</f>
        <v>146987246</v>
      </c>
      <c r="G26" s="709"/>
      <c r="H26" s="710" t="s">
        <v>410</v>
      </c>
      <c r="I26" s="709" t="e">
        <f>SUM(I4:I7,I12:I14,I18,I19)</f>
        <v>#REF!</v>
      </c>
      <c r="J26" s="713" t="e">
        <f>SUM(J4:J7,J12:J14,J18,J19)</f>
        <v>#REF!</v>
      </c>
      <c r="K26" s="709" t="e">
        <f>SUM(K4:K7,K12:K14,K18,K19)</f>
        <v>#REF!</v>
      </c>
      <c r="L26" s="738">
        <f>SUM(L4:L7,L12:L14,L18,L19)</f>
        <v>143983626.70000002</v>
      </c>
    </row>
    <row r="27" spans="1:12" ht="24.95" customHeight="1" x14ac:dyDescent="0.2">
      <c r="A27" s="729" t="s">
        <v>371</v>
      </c>
      <c r="B27" s="739" t="s">
        <v>370</v>
      </c>
      <c r="C27" s="732">
        <f>SUM('Bevétel össz.'!C48)</f>
        <v>0</v>
      </c>
      <c r="D27" s="731">
        <f>SUM('Bevétel össz.'!D48)</f>
        <v>0</v>
      </c>
      <c r="E27" s="732">
        <f>SUM('Bevétel össz.'!E48)</f>
        <v>0</v>
      </c>
      <c r="F27" s="718">
        <f>SUM('Bevétel össz.'!F48)</f>
        <v>0</v>
      </c>
      <c r="G27" s="706" t="s">
        <v>302</v>
      </c>
      <c r="H27" s="739" t="s">
        <v>303</v>
      </c>
      <c r="I27" s="732" t="e">
        <f>SUM('Kiadás ktgvszervenként'!S21)</f>
        <v>#REF!</v>
      </c>
      <c r="J27" s="732" t="e">
        <f>SUM('Kiadás ktgvszervenként'!T21)</f>
        <v>#REF!</v>
      </c>
      <c r="K27" s="732" t="e">
        <f>SUM('Kiadás ktgvszervenként'!U21)</f>
        <v>#REF!</v>
      </c>
      <c r="L27" s="708">
        <f>SUM('Kiadás ktgvszervenként'!V21)</f>
        <v>0</v>
      </c>
    </row>
    <row r="28" spans="1:12" ht="24.95" customHeight="1" x14ac:dyDescent="0.2">
      <c r="A28" s="729" t="s">
        <v>372</v>
      </c>
      <c r="B28" s="739" t="s">
        <v>373</v>
      </c>
      <c r="C28" s="732" t="e">
        <f>SUM('Bevétel össz.'!C49)</f>
        <v>#REF!</v>
      </c>
      <c r="D28" s="731" t="e">
        <f>SUM('Bevétel össz.'!D49)</f>
        <v>#REF!</v>
      </c>
      <c r="E28" s="732" t="e">
        <f>SUM('Bevétel össz.'!E49)</f>
        <v>#REF!</v>
      </c>
      <c r="F28" s="718">
        <f>SUM('Bevétel össz.'!F49)</f>
        <v>0</v>
      </c>
      <c r="G28" s="706"/>
      <c r="H28" s="739"/>
      <c r="I28" s="732">
        <f>SUM('Kiadás ktgvszervenként'!S22)</f>
        <v>0</v>
      </c>
      <c r="J28" s="732">
        <f>SUM('Kiadás ktgvszervenként'!T22)</f>
        <v>0</v>
      </c>
      <c r="K28" s="732">
        <f>SUM('Kiadás ktgvszervenként'!U22)</f>
        <v>0</v>
      </c>
      <c r="L28" s="708"/>
    </row>
    <row r="29" spans="1:12" ht="24.95" customHeight="1" x14ac:dyDescent="0.2">
      <c r="A29" s="740"/>
      <c r="B29" s="741" t="s">
        <v>497</v>
      </c>
      <c r="C29" s="742" t="e">
        <f>SUM(C26:C28)</f>
        <v>#REF!</v>
      </c>
      <c r="D29" s="743" t="e">
        <f>SUM(D26:D28)</f>
        <v>#REF!</v>
      </c>
      <c r="E29" s="742" t="e">
        <f>SUM(E26:E28)</f>
        <v>#REF!</v>
      </c>
      <c r="F29" s="744">
        <f>SUM(F26:F28)</f>
        <v>146987246</v>
      </c>
      <c r="G29" s="745"/>
      <c r="H29" s="741" t="s">
        <v>497</v>
      </c>
      <c r="I29" s="742" t="e">
        <f>SUM(I26:I28)</f>
        <v>#REF!</v>
      </c>
      <c r="J29" s="746" t="e">
        <f>SUM(J26:J28)</f>
        <v>#REF!</v>
      </c>
      <c r="K29" s="742" t="e">
        <f>SUM(K26:K28)</f>
        <v>#REF!</v>
      </c>
      <c r="L29" s="744">
        <f>SUM(L26:L28)</f>
        <v>143983626.70000002</v>
      </c>
    </row>
    <row r="30" spans="1:12" ht="24.95" customHeight="1" x14ac:dyDescent="0.2">
      <c r="A30" s="729" t="s">
        <v>374</v>
      </c>
      <c r="B30" s="739" t="s">
        <v>79</v>
      </c>
      <c r="C30" s="732" t="e">
        <f>SUM('Bevétel össz.'!C50)</f>
        <v>#REF!</v>
      </c>
      <c r="D30" s="731" t="e">
        <f>SUM('Bevétel össz.'!D50)</f>
        <v>#REF!</v>
      </c>
      <c r="E30" s="732" t="e">
        <f>SUM('Bevétel össz.'!E50)</f>
        <v>#REF!</v>
      </c>
      <c r="F30" s="718">
        <f>SUM('Bevétel össz.'!I50)</f>
        <v>38397441</v>
      </c>
      <c r="G30" s="706" t="s">
        <v>290</v>
      </c>
      <c r="H30" s="739" t="s">
        <v>79</v>
      </c>
      <c r="I30" s="732" t="e">
        <f>SUM('Kiadás ktgvszervenként'!C23)</f>
        <v>#REF!</v>
      </c>
      <c r="J30" s="732" t="e">
        <f>SUM('Kiadás ktgvszervenként'!D23)</f>
        <v>#REF!</v>
      </c>
      <c r="K30" s="732" t="e">
        <f>SUM('Kiadás ktgvszervenként'!E23)</f>
        <v>#REF!</v>
      </c>
      <c r="L30" s="708">
        <f>SUM('Kiadás ktgvszervenként'!F23)</f>
        <v>38397441</v>
      </c>
    </row>
    <row r="31" spans="1:12" ht="24.95" customHeight="1" x14ac:dyDescent="0.2">
      <c r="A31" s="729"/>
      <c r="B31" s="739"/>
      <c r="C31" s="732"/>
      <c r="D31" s="731"/>
      <c r="E31" s="732"/>
      <c r="F31" s="718"/>
      <c r="G31" s="706"/>
      <c r="H31" s="739" t="s">
        <v>613</v>
      </c>
      <c r="I31" s="732"/>
      <c r="J31" s="732"/>
      <c r="K31" s="732"/>
      <c r="L31" s="708">
        <v>0</v>
      </c>
    </row>
    <row r="32" spans="1:12" ht="24.95" customHeight="1" x14ac:dyDescent="0.2">
      <c r="A32" s="729"/>
      <c r="B32" s="739"/>
      <c r="C32" s="732"/>
      <c r="D32" s="731"/>
      <c r="E32" s="732"/>
      <c r="F32" s="718"/>
      <c r="G32" s="706" t="s">
        <v>623</v>
      </c>
      <c r="H32" s="739" t="s">
        <v>626</v>
      </c>
      <c r="I32" s="732"/>
      <c r="J32" s="732"/>
      <c r="K32" s="732"/>
      <c r="L32" s="708">
        <f>SUM(Önkormányzat!F75)</f>
        <v>2524705</v>
      </c>
    </row>
    <row r="33" spans="1:13" ht="24.95" customHeight="1" x14ac:dyDescent="0.2">
      <c r="A33" s="729" t="s">
        <v>375</v>
      </c>
      <c r="B33" s="739" t="s">
        <v>376</v>
      </c>
      <c r="C33" s="732">
        <f>SUM('Bevétel össz.'!C51)</f>
        <v>0</v>
      </c>
      <c r="D33" s="731">
        <f>SUM('Bevétel össz.'!D51)</f>
        <v>0</v>
      </c>
      <c r="E33" s="732">
        <f>SUM('Bevétel össz.'!E51)</f>
        <v>0</v>
      </c>
      <c r="F33" s="718">
        <f>SUM('Bevétel össz.'!F51)</f>
        <v>0</v>
      </c>
      <c r="G33" s="706" t="s">
        <v>304</v>
      </c>
      <c r="H33" s="739" t="s">
        <v>305</v>
      </c>
      <c r="I33" s="732" t="e">
        <f>SUM('Kiadás ktgvszervenként'!S24)</f>
        <v>#REF!</v>
      </c>
      <c r="J33" s="732" t="e">
        <f>SUM('Kiadás ktgvszervenként'!T24)</f>
        <v>#REF!</v>
      </c>
      <c r="K33" s="732" t="e">
        <f>SUM('Kiadás ktgvszervenként'!U24)</f>
        <v>#REF!</v>
      </c>
      <c r="L33" s="708"/>
    </row>
    <row r="34" spans="1:13" ht="24.95" customHeight="1" x14ac:dyDescent="0.2">
      <c r="A34" s="729"/>
      <c r="B34" s="739"/>
      <c r="C34" s="732"/>
      <c r="D34" s="731"/>
      <c r="E34" s="732"/>
      <c r="F34" s="718"/>
      <c r="G34" s="706" t="s">
        <v>647</v>
      </c>
      <c r="H34" s="747" t="s">
        <v>648</v>
      </c>
      <c r="I34" s="732"/>
      <c r="J34" s="732"/>
      <c r="K34" s="732"/>
      <c r="L34" s="708">
        <f>SUM('Kiadás ktgvszervenként'!V25)</f>
        <v>478914</v>
      </c>
      <c r="M34" s="103"/>
    </row>
    <row r="35" spans="1:13" ht="18.75" x14ac:dyDescent="0.2">
      <c r="A35" s="712"/>
      <c r="B35" s="710" t="s">
        <v>413</v>
      </c>
      <c r="C35" s="709" t="e">
        <f>SUM(C26:C33)</f>
        <v>#REF!</v>
      </c>
      <c r="D35" s="713" t="e">
        <f>SUM(D26:D33)</f>
        <v>#REF!</v>
      </c>
      <c r="E35" s="709" t="e">
        <f>SUM(E26:E33)</f>
        <v>#REF!</v>
      </c>
      <c r="F35" s="748">
        <f>SUM(F29:F33)</f>
        <v>185384687</v>
      </c>
      <c r="G35" s="709"/>
      <c r="H35" s="710" t="s">
        <v>414</v>
      </c>
      <c r="I35" s="709" t="e">
        <f>SUM(I26:I33)</f>
        <v>#REF!</v>
      </c>
      <c r="J35" s="713" t="e">
        <f>SUM(J26:J33)</f>
        <v>#REF!</v>
      </c>
      <c r="K35" s="709" t="e">
        <f>SUM(K26:K33)</f>
        <v>#REF!</v>
      </c>
      <c r="L35" s="748">
        <f>SUM(L29:L34)</f>
        <v>185384686.70000002</v>
      </c>
      <c r="M35" s="103">
        <f>+F35-L35</f>
        <v>0.29999998211860657</v>
      </c>
    </row>
    <row r="36" spans="1:13" x14ac:dyDescent="0.2">
      <c r="A36" s="703"/>
      <c r="B36" s="703"/>
      <c r="C36" s="703"/>
      <c r="D36" s="703"/>
      <c r="E36" s="703"/>
      <c r="F36" s="703"/>
    </row>
  </sheetData>
  <mergeCells count="7">
    <mergeCell ref="A1:L1"/>
    <mergeCell ref="I2:K2"/>
    <mergeCell ref="G2:G3"/>
    <mergeCell ref="A2:A3"/>
    <mergeCell ref="C2:E2"/>
    <mergeCell ref="H2:H3"/>
    <mergeCell ref="B2:B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&amp;L&amp;"Times,Félkövér"&amp;14Bezenye Község 
  Önkormányzata&amp;C&amp;"Times,Félkövér"&amp;14KÖLTSÉGVETÉSI MÉRLEG
2018. &amp;R&amp;"Times,Normál"&amp;12 1. melléklet
Adatok: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tabColor rgb="FFFF0000"/>
  </sheetPr>
  <dimension ref="A5:L82"/>
  <sheetViews>
    <sheetView view="pageLayout" zoomScale="80" zoomScaleNormal="100" zoomScaleSheetLayoutView="90" zoomScalePageLayoutView="80" workbookViewId="0">
      <selection activeCell="B28" sqref="B28"/>
    </sheetView>
  </sheetViews>
  <sheetFormatPr defaultRowHeight="12.75" x14ac:dyDescent="0.2"/>
  <cols>
    <col min="1" max="1" width="6.140625" bestFit="1" customWidth="1"/>
    <col min="2" max="2" width="59.140625" customWidth="1"/>
    <col min="3" max="3" width="14.28515625" hidden="1" customWidth="1"/>
    <col min="4" max="4" width="12.140625" hidden="1" customWidth="1"/>
    <col min="5" max="5" width="14" hidden="1" customWidth="1"/>
    <col min="6" max="6" width="15" bestFit="1" customWidth="1"/>
    <col min="7" max="7" width="10.42578125" bestFit="1" customWidth="1"/>
    <col min="9" max="9" width="5.42578125" bestFit="1" customWidth="1"/>
    <col min="10" max="10" width="57" bestFit="1" customWidth="1"/>
    <col min="11" max="11" width="15" bestFit="1" customWidth="1"/>
    <col min="12" max="12" width="8.42578125" bestFit="1" customWidth="1"/>
  </cols>
  <sheetData>
    <row r="5" spans="1:12" ht="20.25" customHeight="1" x14ac:dyDescent="0.3">
      <c r="A5" s="903" t="s">
        <v>280</v>
      </c>
      <c r="B5" s="231"/>
      <c r="C5" s="906" t="s">
        <v>52</v>
      </c>
      <c r="D5" s="906"/>
      <c r="E5" s="906"/>
      <c r="F5" s="342"/>
      <c r="G5" s="343" t="s">
        <v>135</v>
      </c>
      <c r="I5" s="903" t="s">
        <v>280</v>
      </c>
      <c r="J5" s="231"/>
      <c r="K5" s="342"/>
      <c r="L5" s="343" t="s">
        <v>135</v>
      </c>
    </row>
    <row r="6" spans="1:12" ht="20.25" x14ac:dyDescent="0.3">
      <c r="A6" s="904"/>
      <c r="B6" s="230" t="s">
        <v>438</v>
      </c>
      <c r="C6" s="906"/>
      <c r="D6" s="906"/>
      <c r="E6" s="906"/>
      <c r="F6" s="347" t="s">
        <v>724</v>
      </c>
      <c r="G6" s="344" t="s">
        <v>138</v>
      </c>
      <c r="I6" s="904"/>
      <c r="J6" s="230" t="s">
        <v>438</v>
      </c>
      <c r="K6" s="760" t="s">
        <v>724</v>
      </c>
      <c r="L6" s="344" t="s">
        <v>138</v>
      </c>
    </row>
    <row r="7" spans="1:12" ht="20.25" x14ac:dyDescent="0.3">
      <c r="A7" s="904"/>
      <c r="B7" s="390"/>
      <c r="C7" s="918" t="s">
        <v>264</v>
      </c>
      <c r="D7" s="918"/>
      <c r="E7" s="918" t="s">
        <v>73</v>
      </c>
      <c r="F7" s="347" t="s">
        <v>74</v>
      </c>
      <c r="G7" s="344" t="s">
        <v>139</v>
      </c>
      <c r="I7" s="904"/>
      <c r="J7" s="390"/>
      <c r="K7" s="760" t="s">
        <v>74</v>
      </c>
      <c r="L7" s="344" t="s">
        <v>139</v>
      </c>
    </row>
    <row r="8" spans="1:12" ht="20.25" x14ac:dyDescent="0.3">
      <c r="A8" s="905"/>
      <c r="B8" s="232"/>
      <c r="C8" s="391" t="s">
        <v>286</v>
      </c>
      <c r="D8" s="392" t="s">
        <v>287</v>
      </c>
      <c r="E8" s="918"/>
      <c r="F8" s="345"/>
      <c r="G8" s="346" t="s">
        <v>140</v>
      </c>
      <c r="I8" s="905"/>
      <c r="J8" s="232"/>
      <c r="K8" s="345"/>
      <c r="L8" s="346" t="s">
        <v>140</v>
      </c>
    </row>
    <row r="9" spans="1:12" ht="18.75" x14ac:dyDescent="0.3">
      <c r="A9" s="1" t="s">
        <v>145</v>
      </c>
      <c r="B9" s="87" t="s">
        <v>146</v>
      </c>
      <c r="C9" s="393"/>
      <c r="D9" s="394"/>
      <c r="E9" s="393"/>
      <c r="F9" s="766">
        <v>21260469</v>
      </c>
      <c r="G9" s="393"/>
      <c r="I9" s="11" t="s">
        <v>385</v>
      </c>
      <c r="J9" s="3" t="s">
        <v>391</v>
      </c>
      <c r="K9" s="772"/>
      <c r="L9" s="393"/>
    </row>
    <row r="10" spans="1:12" ht="18.75" x14ac:dyDescent="0.3">
      <c r="A10" s="1" t="s">
        <v>147</v>
      </c>
      <c r="B10" s="87" t="s">
        <v>148</v>
      </c>
      <c r="C10" s="393"/>
      <c r="D10" s="394"/>
      <c r="E10" s="393"/>
      <c r="F10" s="766"/>
      <c r="G10" s="393"/>
      <c r="I10" s="11" t="s">
        <v>386</v>
      </c>
      <c r="J10" s="87" t="s">
        <v>392</v>
      </c>
      <c r="K10" s="772"/>
      <c r="L10" s="393"/>
    </row>
    <row r="11" spans="1:12" ht="18.75" x14ac:dyDescent="0.3">
      <c r="A11" s="1" t="s">
        <v>149</v>
      </c>
      <c r="B11" s="87" t="s">
        <v>150</v>
      </c>
      <c r="C11" s="393"/>
      <c r="D11" s="394"/>
      <c r="E11" s="393"/>
      <c r="F11" s="766"/>
      <c r="G11" s="393"/>
      <c r="I11" s="11" t="s">
        <v>387</v>
      </c>
      <c r="J11" s="87" t="s">
        <v>393</v>
      </c>
      <c r="K11" s="772"/>
      <c r="L11" s="393"/>
    </row>
    <row r="12" spans="1:12" ht="18.75" x14ac:dyDescent="0.3">
      <c r="A12" s="1" t="s">
        <v>151</v>
      </c>
      <c r="B12" s="87" t="s">
        <v>152</v>
      </c>
      <c r="C12" s="393"/>
      <c r="D12" s="394"/>
      <c r="E12" s="393"/>
      <c r="F12" s="766"/>
      <c r="G12" s="393"/>
      <c r="I12" s="11" t="s">
        <v>388</v>
      </c>
      <c r="J12" s="87" t="s">
        <v>394</v>
      </c>
      <c r="K12" s="772"/>
      <c r="L12" s="393"/>
    </row>
    <row r="13" spans="1:12" ht="18.75" x14ac:dyDescent="0.3">
      <c r="A13" s="1" t="s">
        <v>153</v>
      </c>
      <c r="B13" s="87" t="s">
        <v>154</v>
      </c>
      <c r="C13" s="393"/>
      <c r="D13" s="394"/>
      <c r="E13" s="393"/>
      <c r="F13" s="766">
        <v>3697810</v>
      </c>
      <c r="G13" s="393"/>
      <c r="I13" s="11" t="s">
        <v>389</v>
      </c>
      <c r="J13" s="87" t="s">
        <v>395</v>
      </c>
      <c r="K13" s="772"/>
      <c r="L13" s="393"/>
    </row>
    <row r="14" spans="1:12" ht="18.75" x14ac:dyDescent="0.3">
      <c r="A14" s="1" t="s">
        <v>155</v>
      </c>
      <c r="B14" s="87" t="s">
        <v>156</v>
      </c>
      <c r="C14" s="393"/>
      <c r="D14" s="394"/>
      <c r="E14" s="393"/>
      <c r="F14" s="766"/>
      <c r="G14" s="393"/>
      <c r="I14" s="11" t="s">
        <v>390</v>
      </c>
      <c r="J14" s="87" t="s">
        <v>396</v>
      </c>
      <c r="K14" s="772"/>
      <c r="L14" s="393"/>
    </row>
    <row r="15" spans="1:12" ht="18.75" x14ac:dyDescent="0.3">
      <c r="A15" s="1" t="s">
        <v>157</v>
      </c>
      <c r="B15" s="87" t="s">
        <v>728</v>
      </c>
      <c r="C15" s="393"/>
      <c r="D15" s="394"/>
      <c r="E15" s="393"/>
      <c r="F15" s="767"/>
      <c r="G15" s="393"/>
      <c r="I15" s="177" t="s">
        <v>313</v>
      </c>
      <c r="J15" s="179" t="s">
        <v>307</v>
      </c>
      <c r="K15" s="768">
        <f>SUM(K9:K14)</f>
        <v>0</v>
      </c>
      <c r="L15" s="398">
        <f>SUM(L9:L14)</f>
        <v>0</v>
      </c>
    </row>
    <row r="16" spans="1:12" ht="18.75" x14ac:dyDescent="0.3">
      <c r="A16" s="1" t="s">
        <v>159</v>
      </c>
      <c r="B16" s="87" t="s">
        <v>160</v>
      </c>
      <c r="C16" s="393"/>
      <c r="D16" s="394"/>
      <c r="E16" s="393"/>
      <c r="F16" s="766">
        <v>100000</v>
      </c>
      <c r="G16" s="393"/>
      <c r="I16" s="1"/>
      <c r="J16" s="87" t="s">
        <v>436</v>
      </c>
      <c r="K16" s="779"/>
      <c r="L16" s="393"/>
    </row>
    <row r="17" spans="1:12" ht="18.75" x14ac:dyDescent="0.3">
      <c r="A17" s="1" t="s">
        <v>161</v>
      </c>
      <c r="B17" s="87" t="s">
        <v>162</v>
      </c>
      <c r="C17" s="393"/>
      <c r="D17" s="394"/>
      <c r="E17" s="393"/>
      <c r="F17" s="766"/>
      <c r="G17" s="393"/>
      <c r="I17" s="1"/>
      <c r="J17" s="87"/>
      <c r="K17" s="779"/>
      <c r="L17" s="393"/>
    </row>
    <row r="18" spans="1:12" ht="18.75" x14ac:dyDescent="0.3">
      <c r="A18" s="1" t="s">
        <v>163</v>
      </c>
      <c r="B18" s="87" t="s">
        <v>197</v>
      </c>
      <c r="C18" s="393"/>
      <c r="D18" s="394"/>
      <c r="E18" s="393"/>
      <c r="F18" s="766">
        <v>10600</v>
      </c>
      <c r="G18" s="393"/>
      <c r="I18" s="177" t="s">
        <v>314</v>
      </c>
      <c r="J18" s="179" t="s">
        <v>308</v>
      </c>
      <c r="K18" s="780">
        <f>SUM(K16:K17)</f>
        <v>0</v>
      </c>
      <c r="L18" s="404">
        <f>SUM(L16:L17)</f>
        <v>0</v>
      </c>
    </row>
    <row r="19" spans="1:12" ht="18.75" x14ac:dyDescent="0.3">
      <c r="A19" s="396" t="s">
        <v>170</v>
      </c>
      <c r="B19" s="179" t="s">
        <v>169</v>
      </c>
      <c r="C19" s="397">
        <f>SUM(C9:C18)</f>
        <v>0</v>
      </c>
      <c r="D19" s="398">
        <f>SUM(D9:D18)</f>
        <v>0</v>
      </c>
      <c r="E19" s="397">
        <f>SUM(E9:E18)</f>
        <v>0</v>
      </c>
      <c r="F19" s="768">
        <f>SUM(F9:F18)</f>
        <v>25068879</v>
      </c>
      <c r="G19" s="397">
        <f>SUM(G9:G18)</f>
        <v>0</v>
      </c>
      <c r="I19" s="217" t="s">
        <v>306</v>
      </c>
      <c r="J19" s="211" t="s">
        <v>311</v>
      </c>
      <c r="K19" s="769">
        <f>SUM(K15,K18)</f>
        <v>0</v>
      </c>
      <c r="L19" s="403">
        <f>SUM(L15,L18)</f>
        <v>0</v>
      </c>
    </row>
    <row r="20" spans="1:12" ht="18.75" x14ac:dyDescent="0.3">
      <c r="A20" s="1" t="s">
        <v>164</v>
      </c>
      <c r="B20" s="87" t="s">
        <v>167</v>
      </c>
      <c r="C20" s="393"/>
      <c r="D20" s="394"/>
      <c r="E20" s="393"/>
      <c r="F20" s="766"/>
      <c r="G20" s="394"/>
      <c r="I20" s="177" t="s">
        <v>318</v>
      </c>
      <c r="J20" s="179" t="s">
        <v>312</v>
      </c>
      <c r="K20" s="780"/>
      <c r="L20" s="398"/>
    </row>
    <row r="21" spans="1:12" ht="18.75" x14ac:dyDescent="0.3">
      <c r="A21" s="1" t="s">
        <v>165</v>
      </c>
      <c r="B21" s="87" t="s">
        <v>168</v>
      </c>
      <c r="C21" s="393"/>
      <c r="D21" s="394"/>
      <c r="E21" s="393"/>
      <c r="F21" s="766">
        <v>1120500</v>
      </c>
      <c r="G21" s="394"/>
      <c r="I21" s="1"/>
      <c r="J21" s="87" t="s">
        <v>437</v>
      </c>
      <c r="K21" s="772"/>
      <c r="L21" s="393"/>
    </row>
    <row r="22" spans="1:12" ht="18.75" x14ac:dyDescent="0.3">
      <c r="A22" s="1" t="s">
        <v>166</v>
      </c>
      <c r="B22" s="87" t="s">
        <v>729</v>
      </c>
      <c r="C22" s="393"/>
      <c r="D22" s="393"/>
      <c r="E22" s="393"/>
      <c r="F22" s="766"/>
      <c r="G22" s="394"/>
      <c r="I22" s="1"/>
      <c r="J22" s="87"/>
      <c r="K22" s="779"/>
      <c r="L22" s="393"/>
    </row>
    <row r="23" spans="1:12" ht="18.75" x14ac:dyDescent="0.3">
      <c r="A23" s="396" t="s">
        <v>171</v>
      </c>
      <c r="B23" s="179" t="s">
        <v>75</v>
      </c>
      <c r="C23" s="397">
        <f>SUM(C20:C22)</f>
        <v>0</v>
      </c>
      <c r="D23" s="398">
        <f>SUM(D20:D22)</f>
        <v>0</v>
      </c>
      <c r="E23" s="397">
        <f>SUM(E20:E22)</f>
        <v>0</v>
      </c>
      <c r="F23" s="768">
        <f>SUM(F20:F22)</f>
        <v>1120500</v>
      </c>
      <c r="G23" s="398"/>
      <c r="I23" s="177" t="s">
        <v>316</v>
      </c>
      <c r="J23" s="179" t="s">
        <v>315</v>
      </c>
      <c r="K23" s="780">
        <f>SUM(K21:K22)</f>
        <v>0</v>
      </c>
      <c r="L23" s="404">
        <f>SUM(L21:L22)</f>
        <v>0</v>
      </c>
    </row>
    <row r="24" spans="1:12" ht="18.75" x14ac:dyDescent="0.3">
      <c r="A24" s="210" t="s">
        <v>172</v>
      </c>
      <c r="B24" s="211" t="s">
        <v>179</v>
      </c>
      <c r="C24" s="400">
        <f>SUM(C19,C23)</f>
        <v>0</v>
      </c>
      <c r="D24" s="401">
        <f>SUM(D19,D23)</f>
        <v>0</v>
      </c>
      <c r="E24" s="400">
        <f>SUM(E19,E23)</f>
        <v>0</v>
      </c>
      <c r="F24" s="769">
        <f>SUM(F19,F23)</f>
        <v>26189379</v>
      </c>
      <c r="G24" s="400">
        <f>SUM(G19,G23)</f>
        <v>0</v>
      </c>
      <c r="I24" s="217" t="s">
        <v>317</v>
      </c>
      <c r="J24" s="211" t="s">
        <v>319</v>
      </c>
      <c r="K24" s="769">
        <f>SUM(K20,K23)</f>
        <v>0</v>
      </c>
      <c r="L24" s="400">
        <f>SUM(L20,L23)</f>
        <v>0</v>
      </c>
    </row>
    <row r="25" spans="1:12" ht="18.75" x14ac:dyDescent="0.3">
      <c r="A25" s="1" t="s">
        <v>173</v>
      </c>
      <c r="B25" s="98" t="s">
        <v>76</v>
      </c>
      <c r="C25" s="393"/>
      <c r="D25" s="394"/>
      <c r="E25" s="393"/>
      <c r="F25" s="766">
        <v>5087694</v>
      </c>
      <c r="G25" s="393"/>
      <c r="I25" s="1" t="s">
        <v>320</v>
      </c>
      <c r="J25" s="99" t="s">
        <v>321</v>
      </c>
      <c r="K25" s="779"/>
      <c r="L25" s="393"/>
    </row>
    <row r="26" spans="1:12" ht="18.75" x14ac:dyDescent="0.3">
      <c r="A26" s="1" t="s">
        <v>174</v>
      </c>
      <c r="B26" s="98" t="s">
        <v>77</v>
      </c>
      <c r="C26" s="393"/>
      <c r="D26" s="394"/>
      <c r="E26" s="393"/>
      <c r="F26" s="770"/>
      <c r="G26" s="393"/>
      <c r="I26" s="1" t="s">
        <v>322</v>
      </c>
      <c r="J26" s="99" t="s">
        <v>323</v>
      </c>
      <c r="K26" s="772"/>
      <c r="L26" s="393"/>
    </row>
    <row r="27" spans="1:12" ht="18.75" x14ac:dyDescent="0.3">
      <c r="A27" s="1" t="s">
        <v>175</v>
      </c>
      <c r="B27" s="98" t="s">
        <v>730</v>
      </c>
      <c r="C27" s="393"/>
      <c r="D27" s="394"/>
      <c r="E27" s="393"/>
      <c r="F27" s="766">
        <v>10000</v>
      </c>
      <c r="G27" s="393"/>
      <c r="I27" s="1" t="s">
        <v>324</v>
      </c>
      <c r="J27" s="87" t="s">
        <v>325</v>
      </c>
      <c r="K27" s="772"/>
      <c r="L27" s="393"/>
    </row>
    <row r="28" spans="1:12" ht="18.75" x14ac:dyDescent="0.3">
      <c r="A28" s="1" t="s">
        <v>176</v>
      </c>
      <c r="B28" s="98" t="s">
        <v>72</v>
      </c>
      <c r="C28" s="393"/>
      <c r="D28" s="394"/>
      <c r="E28" s="394"/>
      <c r="F28" s="770"/>
      <c r="G28" s="393"/>
      <c r="I28" s="1" t="s">
        <v>326</v>
      </c>
      <c r="J28" s="97" t="s">
        <v>328</v>
      </c>
      <c r="K28" s="772"/>
      <c r="L28" s="393"/>
    </row>
    <row r="29" spans="1:12" ht="18.75" x14ac:dyDescent="0.3">
      <c r="A29" s="214" t="s">
        <v>177</v>
      </c>
      <c r="B29" s="215" t="s">
        <v>178</v>
      </c>
      <c r="C29" s="401">
        <f>SUM(C25:C28)</f>
        <v>0</v>
      </c>
      <c r="D29" s="400">
        <f>SUM(D25:D28)</f>
        <v>0</v>
      </c>
      <c r="E29" s="401">
        <f>SUM(E25:E28)</f>
        <v>0</v>
      </c>
      <c r="F29" s="769">
        <f>SUM(F25:F28)</f>
        <v>5097694</v>
      </c>
      <c r="G29" s="403">
        <f>SUM(G25:G28)</f>
        <v>0</v>
      </c>
      <c r="I29" s="1" t="s">
        <v>327</v>
      </c>
      <c r="J29" s="87" t="s">
        <v>329</v>
      </c>
      <c r="K29" s="772"/>
      <c r="L29" s="393"/>
    </row>
    <row r="30" spans="1:12" ht="18.75" x14ac:dyDescent="0.3">
      <c r="A30" s="1" t="s">
        <v>181</v>
      </c>
      <c r="B30" s="98" t="s">
        <v>95</v>
      </c>
      <c r="C30" s="393"/>
      <c r="D30" s="394"/>
      <c r="E30" s="393"/>
      <c r="F30" s="766">
        <v>5000</v>
      </c>
      <c r="G30" s="393"/>
      <c r="I30" s="1"/>
      <c r="J30" s="98" t="s">
        <v>330</v>
      </c>
      <c r="K30" s="772"/>
      <c r="L30" s="393"/>
    </row>
    <row r="31" spans="1:12" ht="18.75" x14ac:dyDescent="0.3">
      <c r="A31" s="1" t="s">
        <v>181</v>
      </c>
      <c r="B31" s="98" t="s">
        <v>642</v>
      </c>
      <c r="C31" s="393"/>
      <c r="D31" s="394"/>
      <c r="E31" s="393"/>
      <c r="F31" s="766">
        <v>60000</v>
      </c>
      <c r="G31" s="393"/>
      <c r="I31" s="217" t="s">
        <v>331</v>
      </c>
      <c r="J31" s="211" t="s">
        <v>332</v>
      </c>
      <c r="K31" s="769">
        <f>SUM(K26:K30)</f>
        <v>0</v>
      </c>
      <c r="L31" s="403">
        <f>SUM(L26:L30)</f>
        <v>0</v>
      </c>
    </row>
    <row r="32" spans="1:12" ht="18.75" x14ac:dyDescent="0.3">
      <c r="A32" s="1" t="s">
        <v>182</v>
      </c>
      <c r="B32" s="87" t="s">
        <v>183</v>
      </c>
      <c r="C32" s="393"/>
      <c r="D32" s="394"/>
      <c r="E32" s="393"/>
      <c r="F32" s="766">
        <v>50000</v>
      </c>
      <c r="G32" s="393"/>
      <c r="I32" s="1" t="s">
        <v>335</v>
      </c>
      <c r="J32" s="98" t="s">
        <v>484</v>
      </c>
      <c r="K32" s="781"/>
      <c r="L32" s="393"/>
    </row>
    <row r="33" spans="1:12" ht="18.75" x14ac:dyDescent="0.3">
      <c r="A33" s="1" t="s">
        <v>643</v>
      </c>
      <c r="B33" s="87" t="s">
        <v>644</v>
      </c>
      <c r="C33" s="393"/>
      <c r="D33" s="394"/>
      <c r="E33" s="393"/>
      <c r="F33" s="766">
        <v>30000</v>
      </c>
      <c r="G33" s="393"/>
      <c r="I33" s="1" t="s">
        <v>336</v>
      </c>
      <c r="J33" s="98" t="s">
        <v>631</v>
      </c>
      <c r="K33" s="781">
        <v>300000</v>
      </c>
      <c r="L33" s="393">
        <v>0</v>
      </c>
    </row>
    <row r="34" spans="1:12" ht="18.75" x14ac:dyDescent="0.3">
      <c r="A34" s="405" t="s">
        <v>184</v>
      </c>
      <c r="B34" s="406" t="s">
        <v>185</v>
      </c>
      <c r="C34" s="394">
        <f>SUM(C30:C32)</f>
        <v>0</v>
      </c>
      <c r="D34" s="393">
        <f>SUM(D30:D32)</f>
        <v>0</v>
      </c>
      <c r="E34" s="394">
        <f>SUM(E30:E32)</f>
        <v>0</v>
      </c>
      <c r="F34" s="771">
        <f>SUM(F30:F33)</f>
        <v>145000</v>
      </c>
      <c r="G34" s="394">
        <f>SUM(G30:G32)</f>
        <v>0</v>
      </c>
      <c r="I34" s="1" t="s">
        <v>337</v>
      </c>
      <c r="J34" s="98" t="s">
        <v>543</v>
      </c>
      <c r="K34" s="781"/>
      <c r="L34" s="393"/>
    </row>
    <row r="35" spans="1:12" ht="18.75" x14ac:dyDescent="0.3">
      <c r="A35" s="1" t="s">
        <v>189</v>
      </c>
      <c r="B35" s="87" t="s">
        <v>69</v>
      </c>
      <c r="C35" s="393"/>
      <c r="D35" s="394"/>
      <c r="E35" s="393"/>
      <c r="F35" s="766"/>
      <c r="G35" s="393"/>
      <c r="I35" s="1"/>
      <c r="J35" s="98" t="s">
        <v>485</v>
      </c>
      <c r="K35" s="781"/>
      <c r="L35" s="393"/>
    </row>
    <row r="36" spans="1:12" ht="18.75" x14ac:dyDescent="0.3">
      <c r="A36" s="1" t="s">
        <v>190</v>
      </c>
      <c r="B36" s="87" t="s">
        <v>186</v>
      </c>
      <c r="C36" s="393"/>
      <c r="D36" s="394"/>
      <c r="E36" s="393"/>
      <c r="F36" s="766">
        <v>30000</v>
      </c>
      <c r="G36" s="393"/>
      <c r="I36" s="1" t="s">
        <v>339</v>
      </c>
      <c r="J36" s="98" t="s">
        <v>486</v>
      </c>
      <c r="K36" s="781">
        <v>2165240</v>
      </c>
      <c r="L36" s="393">
        <v>0</v>
      </c>
    </row>
    <row r="37" spans="1:12" ht="18.75" x14ac:dyDescent="0.3">
      <c r="A37" s="1" t="s">
        <v>191</v>
      </c>
      <c r="B37" s="87" t="s">
        <v>187</v>
      </c>
      <c r="C37" s="393"/>
      <c r="D37" s="394"/>
      <c r="E37" s="393"/>
      <c r="F37" s="766"/>
      <c r="G37" s="393"/>
      <c r="I37" s="1" t="s">
        <v>339</v>
      </c>
      <c r="J37" s="98" t="s">
        <v>487</v>
      </c>
      <c r="K37" s="781"/>
      <c r="L37" s="393"/>
    </row>
    <row r="38" spans="1:12" ht="18.75" x14ac:dyDescent="0.3">
      <c r="A38" s="1" t="s">
        <v>192</v>
      </c>
      <c r="B38" s="87" t="s">
        <v>70</v>
      </c>
      <c r="C38" s="393"/>
      <c r="D38" s="394"/>
      <c r="E38" s="393"/>
      <c r="F38" s="766"/>
      <c r="G38" s="393"/>
      <c r="I38" s="1" t="s">
        <v>340</v>
      </c>
      <c r="J38" s="98" t="s">
        <v>397</v>
      </c>
      <c r="K38" s="781"/>
      <c r="L38" s="393"/>
    </row>
    <row r="39" spans="1:12" ht="18.75" x14ac:dyDescent="0.3">
      <c r="A39" s="1" t="s">
        <v>193</v>
      </c>
      <c r="B39" s="98" t="s">
        <v>78</v>
      </c>
      <c r="C39" s="393"/>
      <c r="D39" s="394"/>
      <c r="E39" s="393"/>
      <c r="F39" s="766"/>
      <c r="G39" s="393"/>
      <c r="I39" s="1" t="s">
        <v>344</v>
      </c>
      <c r="J39" s="98" t="s">
        <v>345</v>
      </c>
      <c r="K39" s="781"/>
      <c r="L39" s="393"/>
    </row>
    <row r="40" spans="1:12" ht="18.75" x14ac:dyDescent="0.3">
      <c r="A40" s="1" t="s">
        <v>194</v>
      </c>
      <c r="B40" s="87" t="s">
        <v>188</v>
      </c>
      <c r="C40" s="393"/>
      <c r="D40" s="394"/>
      <c r="E40" s="393"/>
      <c r="F40" s="766">
        <v>135000</v>
      </c>
      <c r="G40" s="393"/>
      <c r="I40" s="1" t="s">
        <v>346</v>
      </c>
      <c r="J40" s="98" t="s">
        <v>347</v>
      </c>
      <c r="K40" s="781"/>
      <c r="L40" s="393"/>
    </row>
    <row r="41" spans="1:12" ht="18.75" x14ac:dyDescent="0.3">
      <c r="A41" s="1" t="s">
        <v>195</v>
      </c>
      <c r="B41" s="97" t="s">
        <v>196</v>
      </c>
      <c r="C41" s="394">
        <f>SUM(C35:C40)</f>
        <v>0</v>
      </c>
      <c r="D41" s="393">
        <f>SUM(D35:D40)</f>
        <v>0</v>
      </c>
      <c r="E41" s="394">
        <f>SUM(E35:E40)</f>
        <v>0</v>
      </c>
      <c r="F41" s="771">
        <f>SUM(F35:F40)</f>
        <v>165000</v>
      </c>
      <c r="G41" s="394">
        <f>SUM(G35:G40)</f>
        <v>0</v>
      </c>
      <c r="I41" s="217" t="s">
        <v>333</v>
      </c>
      <c r="J41" s="211" t="s">
        <v>334</v>
      </c>
      <c r="K41" s="769">
        <f>SUM(K32:K40)</f>
        <v>2465240</v>
      </c>
      <c r="L41" s="403">
        <f>SUM(L32:L40)</f>
        <v>0</v>
      </c>
    </row>
    <row r="42" spans="1:12" ht="18.75" x14ac:dyDescent="0.3">
      <c r="A42" s="171" t="s">
        <v>180</v>
      </c>
      <c r="B42" s="179" t="s">
        <v>198</v>
      </c>
      <c r="C42" s="404">
        <f>SUM(C41,C34)</f>
        <v>0</v>
      </c>
      <c r="D42" s="423">
        <f>SUM(D41,D34)</f>
        <v>0</v>
      </c>
      <c r="E42" s="404">
        <f>SUM(E41,E34)</f>
        <v>0</v>
      </c>
      <c r="F42" s="768">
        <f>SUM(F41,F34)</f>
        <v>310000</v>
      </c>
      <c r="G42" s="398">
        <f>SUM(G41,G34)</f>
        <v>0</v>
      </c>
      <c r="I42" s="1" t="s">
        <v>350</v>
      </c>
      <c r="J42" s="87" t="s">
        <v>352</v>
      </c>
      <c r="K42" s="779"/>
      <c r="L42" s="393"/>
    </row>
    <row r="43" spans="1:12" ht="18.75" x14ac:dyDescent="0.3">
      <c r="A43" s="1" t="s">
        <v>199</v>
      </c>
      <c r="B43" s="87" t="s">
        <v>200</v>
      </c>
      <c r="C43" s="393"/>
      <c r="D43" s="394"/>
      <c r="E43" s="393"/>
      <c r="F43" s="772"/>
      <c r="G43" s="393"/>
      <c r="I43" s="1" t="s">
        <v>351</v>
      </c>
      <c r="J43" s="87" t="s">
        <v>353</v>
      </c>
      <c r="K43" s="779"/>
      <c r="L43" s="393"/>
    </row>
    <row r="44" spans="1:12" ht="18.75" x14ac:dyDescent="0.3">
      <c r="A44" s="1" t="s">
        <v>201</v>
      </c>
      <c r="B44" s="87" t="s">
        <v>434</v>
      </c>
      <c r="C44" s="393"/>
      <c r="D44" s="394"/>
      <c r="E44" s="393"/>
      <c r="F44" s="772">
        <v>90000</v>
      </c>
      <c r="G44" s="393"/>
      <c r="I44" s="217" t="s">
        <v>354</v>
      </c>
      <c r="J44" s="211" t="s">
        <v>355</v>
      </c>
      <c r="K44" s="769">
        <f>SUM(K42:K43)</f>
        <v>0</v>
      </c>
      <c r="L44" s="403">
        <f>SUM(L42:L43)</f>
        <v>0</v>
      </c>
    </row>
    <row r="45" spans="1:12" ht="18.75" x14ac:dyDescent="0.3">
      <c r="A45" s="171" t="s">
        <v>202</v>
      </c>
      <c r="B45" s="172" t="s">
        <v>203</v>
      </c>
      <c r="C45" s="398">
        <f>SUM(C43:C44)</f>
        <v>0</v>
      </c>
      <c r="D45" s="398">
        <f>SUM(D43:D44)</f>
        <v>0</v>
      </c>
      <c r="E45" s="398">
        <f>SUM(E43:E44)</f>
        <v>0</v>
      </c>
      <c r="F45" s="768">
        <f>SUM(F43:F44)</f>
        <v>90000</v>
      </c>
      <c r="G45" s="398">
        <f>SUM(G43:G44)</f>
        <v>0</v>
      </c>
      <c r="I45" s="1" t="s">
        <v>356</v>
      </c>
      <c r="J45" s="87" t="s">
        <v>357</v>
      </c>
      <c r="K45" s="772"/>
      <c r="L45" s="393"/>
    </row>
    <row r="46" spans="1:12" ht="18.75" x14ac:dyDescent="0.3">
      <c r="A46" s="1" t="s">
        <v>204</v>
      </c>
      <c r="B46" s="87" t="s">
        <v>435</v>
      </c>
      <c r="C46" s="393"/>
      <c r="D46" s="394"/>
      <c r="E46" s="393"/>
      <c r="F46" s="772">
        <f>190000+500000+240000</f>
        <v>930000</v>
      </c>
      <c r="G46" s="393"/>
      <c r="I46" s="1" t="s">
        <v>358</v>
      </c>
      <c r="J46" s="87" t="s">
        <v>359</v>
      </c>
      <c r="K46" s="779"/>
      <c r="L46" s="393"/>
    </row>
    <row r="47" spans="1:12" ht="18.75" x14ac:dyDescent="0.3">
      <c r="A47" s="1" t="s">
        <v>215</v>
      </c>
      <c r="B47" s="87" t="s">
        <v>216</v>
      </c>
      <c r="C47" s="393"/>
      <c r="D47" s="394"/>
      <c r="E47" s="393"/>
      <c r="F47" s="772">
        <v>5008080</v>
      </c>
      <c r="G47" s="393">
        <v>0</v>
      </c>
      <c r="I47" s="217" t="s">
        <v>360</v>
      </c>
      <c r="J47" s="211" t="s">
        <v>363</v>
      </c>
      <c r="K47" s="769">
        <f>SUM(K45:K46)</f>
        <v>0</v>
      </c>
      <c r="L47" s="403">
        <f>SUM(L45:L46)</f>
        <v>0</v>
      </c>
    </row>
    <row r="48" spans="1:12" ht="18.75" x14ac:dyDescent="0.3">
      <c r="A48" s="1" t="s">
        <v>205</v>
      </c>
      <c r="B48" s="87" t="s">
        <v>206</v>
      </c>
      <c r="C48" s="393"/>
      <c r="D48" s="394"/>
      <c r="E48" s="393"/>
      <c r="F48" s="772">
        <v>780000</v>
      </c>
      <c r="G48" s="393"/>
      <c r="I48" s="1" t="s">
        <v>364</v>
      </c>
      <c r="J48" s="87" t="s">
        <v>365</v>
      </c>
      <c r="K48" s="779"/>
      <c r="L48" s="393"/>
    </row>
    <row r="49" spans="1:12" ht="18.75" x14ac:dyDescent="0.3">
      <c r="A49" s="1" t="s">
        <v>207</v>
      </c>
      <c r="B49" s="87" t="s">
        <v>208</v>
      </c>
      <c r="C49" s="393"/>
      <c r="D49" s="394"/>
      <c r="E49" s="393"/>
      <c r="F49" s="772">
        <v>100000</v>
      </c>
      <c r="G49" s="393"/>
      <c r="I49" s="1" t="s">
        <v>366</v>
      </c>
      <c r="J49" s="87" t="s">
        <v>367</v>
      </c>
      <c r="K49" s="779"/>
      <c r="L49" s="393"/>
    </row>
    <row r="50" spans="1:12" ht="18.75" x14ac:dyDescent="0.3">
      <c r="A50" s="1" t="s">
        <v>209</v>
      </c>
      <c r="B50" s="87" t="s">
        <v>210</v>
      </c>
      <c r="C50" s="393"/>
      <c r="D50" s="394"/>
      <c r="E50" s="393"/>
      <c r="F50" s="772"/>
      <c r="G50" s="393"/>
      <c r="I50" s="217" t="s">
        <v>361</v>
      </c>
      <c r="J50" s="211" t="s">
        <v>362</v>
      </c>
      <c r="K50" s="769">
        <f>SUM(K48:K49)</f>
        <v>0</v>
      </c>
      <c r="L50" s="403">
        <f>SUM(L48:L49)</f>
        <v>0</v>
      </c>
    </row>
    <row r="51" spans="1:12" ht="18.75" x14ac:dyDescent="0.3">
      <c r="A51" s="1" t="s">
        <v>211</v>
      </c>
      <c r="B51" s="87" t="s">
        <v>482</v>
      </c>
      <c r="C51" s="393"/>
      <c r="D51" s="394"/>
      <c r="E51" s="393"/>
      <c r="F51" s="772"/>
      <c r="G51" s="393"/>
      <c r="I51" s="227"/>
      <c r="J51" s="221" t="s">
        <v>80</v>
      </c>
      <c r="K51" s="776">
        <f>SUM(K19,K24,K31,K41,K44,K47,K50)</f>
        <v>2465240</v>
      </c>
      <c r="L51" s="413">
        <f>SUM(L19,L24,L31,L41,L44,L47,L50)</f>
        <v>0</v>
      </c>
    </row>
    <row r="52" spans="1:12" ht="18.75" x14ac:dyDescent="0.3">
      <c r="A52" s="1" t="s">
        <v>212</v>
      </c>
      <c r="B52" s="87" t="s">
        <v>483</v>
      </c>
      <c r="C52" s="393"/>
      <c r="D52" s="394"/>
      <c r="E52" s="393"/>
      <c r="F52" s="772">
        <f>342521+120000+50000+75000+30000</f>
        <v>617521</v>
      </c>
      <c r="G52" s="393"/>
      <c r="I52" s="5" t="s">
        <v>371</v>
      </c>
      <c r="J52" s="100" t="s">
        <v>370</v>
      </c>
      <c r="K52" s="774"/>
      <c r="L52" s="393"/>
    </row>
    <row r="53" spans="1:12" ht="18.75" x14ac:dyDescent="0.3">
      <c r="A53" s="171" t="s">
        <v>213</v>
      </c>
      <c r="B53" s="172" t="s">
        <v>214</v>
      </c>
      <c r="C53" s="397">
        <f>SUM(C46:C52)</f>
        <v>0</v>
      </c>
      <c r="D53" s="398">
        <f>SUM(D46:D52)</f>
        <v>0</v>
      </c>
      <c r="E53" s="397">
        <f>SUM(E46:E52)</f>
        <v>0</v>
      </c>
      <c r="F53" s="768">
        <f>SUM(F46:F52)</f>
        <v>7435601</v>
      </c>
      <c r="G53" s="398">
        <f>SUM(G46:G52)</f>
        <v>0</v>
      </c>
      <c r="I53" s="5" t="s">
        <v>372</v>
      </c>
      <c r="J53" s="100" t="s">
        <v>373</v>
      </c>
      <c r="K53" s="774"/>
      <c r="L53" s="393"/>
    </row>
    <row r="54" spans="1:12" ht="18.75" x14ac:dyDescent="0.3">
      <c r="A54" s="1" t="s">
        <v>217</v>
      </c>
      <c r="B54" s="87" t="s">
        <v>220</v>
      </c>
      <c r="C54" s="393"/>
      <c r="D54" s="394"/>
      <c r="E54" s="393"/>
      <c r="F54" s="772"/>
      <c r="G54" s="393"/>
      <c r="I54" s="5" t="s">
        <v>374</v>
      </c>
      <c r="J54" s="100" t="s">
        <v>79</v>
      </c>
      <c r="K54" s="774">
        <v>38397441</v>
      </c>
      <c r="L54" s="393">
        <v>0</v>
      </c>
    </row>
    <row r="55" spans="1:12" ht="18.75" x14ac:dyDescent="0.3">
      <c r="A55" s="1" t="s">
        <v>218</v>
      </c>
      <c r="B55" s="87" t="s">
        <v>221</v>
      </c>
      <c r="C55" s="393"/>
      <c r="D55" s="394"/>
      <c r="E55" s="393"/>
      <c r="F55" s="772"/>
      <c r="G55" s="393"/>
      <c r="I55" s="5" t="s">
        <v>375</v>
      </c>
      <c r="J55" s="100" t="s">
        <v>376</v>
      </c>
      <c r="K55" s="774"/>
      <c r="L55" s="393"/>
    </row>
    <row r="56" spans="1:12" ht="18.75" x14ac:dyDescent="0.3">
      <c r="A56" s="1" t="s">
        <v>219</v>
      </c>
      <c r="B56" s="87" t="s">
        <v>71</v>
      </c>
      <c r="C56" s="393"/>
      <c r="D56" s="394"/>
      <c r="E56" s="393"/>
      <c r="F56" s="772"/>
      <c r="G56" s="393"/>
      <c r="I56" s="228"/>
      <c r="J56" s="221" t="s">
        <v>369</v>
      </c>
      <c r="K56" s="776">
        <f>SUM(K51:K55)</f>
        <v>40862681</v>
      </c>
      <c r="L56" s="414">
        <f>SUM(L51:L55)</f>
        <v>0</v>
      </c>
    </row>
    <row r="57" spans="1:12" ht="18.75" x14ac:dyDescent="0.3">
      <c r="A57" s="171" t="s">
        <v>222</v>
      </c>
      <c r="B57" s="172" t="s">
        <v>223</v>
      </c>
      <c r="C57" s="397">
        <f>SUM(C54:C56)</f>
        <v>0</v>
      </c>
      <c r="D57" s="398">
        <f>SUM(D54:D56)</f>
        <v>0</v>
      </c>
      <c r="E57" s="397">
        <f>SUM(E54:E56)</f>
        <v>0</v>
      </c>
      <c r="F57" s="768">
        <f>SUM(F54:F56)</f>
        <v>0</v>
      </c>
      <c r="G57" s="398">
        <f>SUM(G54:G56)</f>
        <v>0</v>
      </c>
      <c r="L57" s="336"/>
    </row>
    <row r="58" spans="1:12" ht="18.75" x14ac:dyDescent="0.3">
      <c r="A58" s="1" t="s">
        <v>224</v>
      </c>
      <c r="B58" s="87" t="s">
        <v>229</v>
      </c>
      <c r="C58" s="393"/>
      <c r="D58" s="394"/>
      <c r="E58" s="393"/>
      <c r="F58" s="772">
        <f>763431+976576</f>
        <v>1740007</v>
      </c>
      <c r="G58" s="393">
        <v>0</v>
      </c>
      <c r="I58" s="338"/>
      <c r="J58" s="339" t="s">
        <v>137</v>
      </c>
      <c r="K58" s="501">
        <v>6</v>
      </c>
      <c r="L58" s="424"/>
    </row>
    <row r="59" spans="1:12" ht="18.75" x14ac:dyDescent="0.3">
      <c r="A59" s="1" t="s">
        <v>225</v>
      </c>
      <c r="B59" s="87" t="s">
        <v>230</v>
      </c>
      <c r="C59" s="393"/>
      <c r="D59" s="394"/>
      <c r="E59" s="393"/>
      <c r="F59" s="772"/>
      <c r="G59" s="393"/>
    </row>
    <row r="60" spans="1:12" ht="18.75" x14ac:dyDescent="0.3">
      <c r="A60" s="1" t="s">
        <v>226</v>
      </c>
      <c r="B60" s="87" t="s">
        <v>231</v>
      </c>
      <c r="C60" s="393"/>
      <c r="D60" s="394"/>
      <c r="E60" s="393"/>
      <c r="F60" s="772"/>
      <c r="G60" s="393"/>
    </row>
    <row r="61" spans="1:12" ht="18.75" x14ac:dyDescent="0.3">
      <c r="A61" s="1" t="s">
        <v>227</v>
      </c>
      <c r="B61" s="98" t="s">
        <v>232</v>
      </c>
      <c r="C61" s="393"/>
      <c r="D61" s="394"/>
      <c r="E61" s="393"/>
      <c r="F61" s="772"/>
      <c r="G61" s="393"/>
    </row>
    <row r="62" spans="1:12" ht="18.75" x14ac:dyDescent="0.3">
      <c r="A62" s="1" t="s">
        <v>228</v>
      </c>
      <c r="B62" s="87" t="s">
        <v>233</v>
      </c>
      <c r="C62" s="393"/>
      <c r="D62" s="394"/>
      <c r="E62" s="393"/>
      <c r="F62" s="773">
        <v>0</v>
      </c>
      <c r="G62" s="393"/>
    </row>
    <row r="63" spans="1:12" ht="18.75" x14ac:dyDescent="0.3">
      <c r="A63" s="9" t="s">
        <v>234</v>
      </c>
      <c r="B63" s="168" t="s">
        <v>235</v>
      </c>
      <c r="C63" s="409">
        <f>SUM(C58:C62)</f>
        <v>0</v>
      </c>
      <c r="D63" s="410">
        <f>SUM(D58:D62)</f>
        <v>0</v>
      </c>
      <c r="E63" s="410">
        <f>SUM(E58:E62)</f>
        <v>0</v>
      </c>
      <c r="F63" s="774">
        <f>SUM(F58:F62)</f>
        <v>1740007</v>
      </c>
      <c r="G63" s="410">
        <f>SUM(G58:G62)</f>
        <v>0</v>
      </c>
    </row>
    <row r="64" spans="1:12" ht="18.75" x14ac:dyDescent="0.3">
      <c r="A64" s="217" t="s">
        <v>236</v>
      </c>
      <c r="B64" s="211" t="s">
        <v>237</v>
      </c>
      <c r="C64" s="400">
        <f>SUM(C42,C45,C53,C57,C63)</f>
        <v>0</v>
      </c>
      <c r="D64" s="401">
        <f>SUM(D42,D45,D53,D57,D63)</f>
        <v>0</v>
      </c>
      <c r="E64" s="400">
        <f>SUM(E42,E45,E53,E57,E63)</f>
        <v>0</v>
      </c>
      <c r="F64" s="769">
        <f>SUM(F42,F45,F53,F57,F63)</f>
        <v>9575608</v>
      </c>
      <c r="G64" s="402">
        <f>SUM(G42,G45,G53,G57,G63)</f>
        <v>0</v>
      </c>
    </row>
    <row r="65" spans="1:7" ht="18.75" x14ac:dyDescent="0.3">
      <c r="A65" s="219" t="s">
        <v>267</v>
      </c>
      <c r="B65" s="211" t="s">
        <v>294</v>
      </c>
      <c r="C65" s="400"/>
      <c r="D65" s="400"/>
      <c r="E65" s="400"/>
      <c r="F65" s="769"/>
      <c r="G65" s="403">
        <f>SUM([1]Szoc.jutt.!G35)</f>
        <v>0</v>
      </c>
    </row>
    <row r="66" spans="1:7" ht="18.75" x14ac:dyDescent="0.3">
      <c r="A66" s="209" t="s">
        <v>270</v>
      </c>
      <c r="B66" s="167" t="s">
        <v>291</v>
      </c>
      <c r="C66" s="412"/>
      <c r="D66" s="412"/>
      <c r="E66" s="412"/>
      <c r="F66" s="772"/>
      <c r="G66" s="393">
        <f>SUM([1]Pénze.átadás!G20)</f>
        <v>0</v>
      </c>
    </row>
    <row r="67" spans="1:7" ht="18.75" x14ac:dyDescent="0.3">
      <c r="A67" s="209" t="s">
        <v>272</v>
      </c>
      <c r="B67" s="167" t="s">
        <v>292</v>
      </c>
      <c r="C67" s="412"/>
      <c r="D67" s="412"/>
      <c r="E67" s="412"/>
      <c r="F67" s="772"/>
      <c r="G67" s="393">
        <f>SUM([1]Pénze.átadás!G23)</f>
        <v>0</v>
      </c>
    </row>
    <row r="68" spans="1:7" ht="18.75" x14ac:dyDescent="0.3">
      <c r="A68" s="209" t="s">
        <v>274</v>
      </c>
      <c r="B68" s="167" t="s">
        <v>293</v>
      </c>
      <c r="C68" s="412"/>
      <c r="D68" s="412"/>
      <c r="E68" s="412"/>
      <c r="F68" s="772"/>
      <c r="G68" s="393">
        <f>SUM([1]Pénze.átadás!G31)</f>
        <v>0</v>
      </c>
    </row>
    <row r="69" spans="1:7" ht="18.75" x14ac:dyDescent="0.3">
      <c r="A69" s="209" t="s">
        <v>276</v>
      </c>
      <c r="B69" s="167" t="s">
        <v>277</v>
      </c>
      <c r="C69" s="412"/>
      <c r="D69" s="412"/>
      <c r="E69" s="412"/>
      <c r="F69" s="772"/>
      <c r="G69" s="393">
        <f>SUM([1]Pénze.átadás!G35)</f>
        <v>0</v>
      </c>
    </row>
    <row r="70" spans="1:7" ht="18.75" x14ac:dyDescent="0.3">
      <c r="A70" s="217" t="s">
        <v>278</v>
      </c>
      <c r="B70" s="211" t="s">
        <v>279</v>
      </c>
      <c r="C70" s="400">
        <f>SUM(C66:C69)</f>
        <v>0</v>
      </c>
      <c r="D70" s="400">
        <f>SUM(D66:D69)</f>
        <v>0</v>
      </c>
      <c r="E70" s="400">
        <f>SUM(E66:E69)</f>
        <v>0</v>
      </c>
      <c r="F70" s="769">
        <f>SUM(F66:F69)</f>
        <v>0</v>
      </c>
      <c r="G70" s="403">
        <f>SUM(G66:G69)</f>
        <v>0</v>
      </c>
    </row>
    <row r="71" spans="1:7" ht="18.75" x14ac:dyDescent="0.3">
      <c r="A71" s="217" t="s">
        <v>250</v>
      </c>
      <c r="B71" s="211" t="s">
        <v>295</v>
      </c>
      <c r="C71" s="400"/>
      <c r="D71" s="400"/>
      <c r="E71" s="400"/>
      <c r="F71" s="769">
        <v>0</v>
      </c>
      <c r="G71" s="403">
        <f>SUM('[1]Ber.-felú.'!G31)</f>
        <v>0</v>
      </c>
    </row>
    <row r="72" spans="1:7" ht="18.75" x14ac:dyDescent="0.3">
      <c r="A72" s="217" t="s">
        <v>255</v>
      </c>
      <c r="B72" s="211" t="s">
        <v>296</v>
      </c>
      <c r="C72" s="400"/>
      <c r="D72" s="400"/>
      <c r="E72" s="400"/>
      <c r="F72" s="769"/>
      <c r="G72" s="403">
        <f>SUM('[1]Ber.-felú.'!G37)</f>
        <v>0</v>
      </c>
    </row>
    <row r="73" spans="1:7" ht="15" x14ac:dyDescent="0.25">
      <c r="A73" s="5" t="s">
        <v>257</v>
      </c>
      <c r="B73" s="167" t="s">
        <v>298</v>
      </c>
      <c r="C73" s="394"/>
      <c r="D73" s="394"/>
      <c r="E73" s="394"/>
      <c r="F73" s="775"/>
      <c r="G73" s="394">
        <f>SUM('[1]Ber.-felú.'!G38)</f>
        <v>0</v>
      </c>
    </row>
    <row r="74" spans="1:7" ht="15" x14ac:dyDescent="0.25">
      <c r="A74" s="5" t="s">
        <v>258</v>
      </c>
      <c r="B74" s="167" t="s">
        <v>299</v>
      </c>
      <c r="C74" s="394"/>
      <c r="D74" s="394"/>
      <c r="E74" s="394"/>
      <c r="F74" s="775"/>
      <c r="G74" s="394">
        <f>SUM('[1]Ber.-felú.'!G39)</f>
        <v>0</v>
      </c>
    </row>
    <row r="75" spans="1:7" ht="15" x14ac:dyDescent="0.25">
      <c r="A75" s="5" t="s">
        <v>259</v>
      </c>
      <c r="B75" s="167" t="s">
        <v>300</v>
      </c>
      <c r="C75" s="394"/>
      <c r="D75" s="394"/>
      <c r="E75" s="394"/>
      <c r="F75" s="775"/>
      <c r="G75" s="394">
        <f>SUM('[1]Ber.-felú.'!G43)</f>
        <v>0</v>
      </c>
    </row>
    <row r="76" spans="1:7" ht="18.75" x14ac:dyDescent="0.3">
      <c r="A76" s="217" t="s">
        <v>261</v>
      </c>
      <c r="B76" s="211" t="s">
        <v>297</v>
      </c>
      <c r="C76" s="400">
        <f>SUM(C73:C75)</f>
        <v>0</v>
      </c>
      <c r="D76" s="400">
        <f>SUM(D73:D75)</f>
        <v>0</v>
      </c>
      <c r="E76" s="400">
        <f>SUM(E73:E75)</f>
        <v>0</v>
      </c>
      <c r="F76" s="769">
        <f>SUM(F73:F75)</f>
        <v>0</v>
      </c>
      <c r="G76" s="403">
        <f>SUM(G73:G75)</f>
        <v>0</v>
      </c>
    </row>
    <row r="77" spans="1:7" ht="18.75" x14ac:dyDescent="0.3">
      <c r="A77" s="224"/>
      <c r="B77" s="221" t="s">
        <v>301</v>
      </c>
      <c r="C77" s="413">
        <f>SUM(C24,C29,C64,C65,C70,C71,C72,C76)</f>
        <v>0</v>
      </c>
      <c r="D77" s="413">
        <f>SUM(D24,D29,D64,D65,D70,D71,D72,D76)</f>
        <v>0</v>
      </c>
      <c r="E77" s="413">
        <f>SUM(E24,E29,E64,E65,E70,E71,E72,E76)</f>
        <v>0</v>
      </c>
      <c r="F77" s="776">
        <f>SUM(F24,F29,F64,F65,F70,F71,F72,F76)</f>
        <v>40862681</v>
      </c>
      <c r="G77" s="414">
        <f>SUM(G24,G29,G64,G65,G70,G71,G72,G76)</f>
        <v>0</v>
      </c>
    </row>
    <row r="78" spans="1:7" ht="18.75" x14ac:dyDescent="0.3">
      <c r="A78" s="5" t="s">
        <v>302</v>
      </c>
      <c r="B78" s="225" t="s">
        <v>303</v>
      </c>
      <c r="C78" s="415"/>
      <c r="D78" s="416"/>
      <c r="E78" s="417"/>
      <c r="F78" s="774"/>
      <c r="G78" s="393"/>
    </row>
    <row r="79" spans="1:7" ht="18.75" x14ac:dyDescent="0.3">
      <c r="A79" s="5"/>
      <c r="B79" s="225" t="s">
        <v>587</v>
      </c>
      <c r="C79" s="415"/>
      <c r="D79" s="415"/>
      <c r="E79" s="415"/>
      <c r="F79" s="777"/>
      <c r="G79" s="415"/>
    </row>
    <row r="80" spans="1:7" ht="18.75" x14ac:dyDescent="0.3">
      <c r="A80" s="5" t="s">
        <v>304</v>
      </c>
      <c r="B80" s="225" t="s">
        <v>305</v>
      </c>
      <c r="C80" s="415"/>
      <c r="D80" s="416"/>
      <c r="E80" s="417"/>
      <c r="F80" s="774"/>
      <c r="G80" s="393"/>
    </row>
    <row r="81" spans="1:7" ht="18.75" x14ac:dyDescent="0.3">
      <c r="A81" s="246"/>
      <c r="B81" s="247" t="s">
        <v>368</v>
      </c>
      <c r="C81" s="418">
        <f>SUM(C77:C80)</f>
        <v>0</v>
      </c>
      <c r="D81" s="418">
        <f>SUM(D77:D80)</f>
        <v>0</v>
      </c>
      <c r="E81" s="418">
        <f>SUM(E77:E80)</f>
        <v>0</v>
      </c>
      <c r="F81" s="778">
        <f>SUM(F77:F80)</f>
        <v>40862681</v>
      </c>
      <c r="G81" s="419">
        <f>SUM(G77:G80)</f>
        <v>0</v>
      </c>
    </row>
    <row r="82" spans="1:7" ht="18.75" x14ac:dyDescent="0.3">
      <c r="A82" s="250"/>
      <c r="B82" s="251"/>
      <c r="C82" s="420"/>
      <c r="D82" s="420"/>
      <c r="E82" s="420"/>
      <c r="F82" s="421"/>
      <c r="G82" s="422"/>
    </row>
  </sheetData>
  <mergeCells count="5">
    <mergeCell ref="E7:E8"/>
    <mergeCell ref="A5:A8"/>
    <mergeCell ref="C5:E6"/>
    <mergeCell ref="C7:D7"/>
    <mergeCell ref="I5:I8"/>
  </mergeCells>
  <phoneticPr fontId="2" type="noConversion"/>
  <pageMargins left="0.74803149606299213" right="0.35433070866141736" top="0.98425196850393704" bottom="0.78740157480314965" header="0.51181102362204722" footer="0.51181102362204722"/>
  <pageSetup paperSize="9" scale="50" orientation="portrait" r:id="rId1"/>
  <headerFooter alignWithMargins="0">
    <oddHeader>&amp;L&amp;"Times,Félkövér"&amp;16Bezenye Község 
   Önkormányzata&amp;C&amp;"Times,Félkövér"&amp;16Óvoda
2018. év&amp;R&amp;"Times,Normál"&amp;16 10. melléklet
Adatok: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FF0000"/>
  </sheetPr>
  <dimension ref="A1:F7"/>
  <sheetViews>
    <sheetView view="pageLayout" zoomScaleNormal="100" workbookViewId="0">
      <selection activeCell="F3" sqref="F3"/>
    </sheetView>
  </sheetViews>
  <sheetFormatPr defaultRowHeight="12.75" x14ac:dyDescent="0.2"/>
  <cols>
    <col min="1" max="1" width="44.85546875" customWidth="1"/>
    <col min="2" max="2" width="15.28515625" customWidth="1"/>
    <col min="3" max="3" width="12.85546875" customWidth="1"/>
    <col min="4" max="4" width="16.140625" customWidth="1"/>
    <col min="5" max="5" width="15.5703125" customWidth="1"/>
    <col min="6" max="6" width="15" customWidth="1"/>
  </cols>
  <sheetData>
    <row r="1" spans="1:6" ht="20.100000000000001" customHeight="1" x14ac:dyDescent="0.2">
      <c r="A1" s="112" t="s">
        <v>91</v>
      </c>
      <c r="B1" s="919" t="s">
        <v>687</v>
      </c>
      <c r="C1" s="920"/>
      <c r="D1" s="921"/>
      <c r="E1" s="921"/>
      <c r="F1" s="922"/>
    </row>
    <row r="2" spans="1:6" ht="20.100000000000001" customHeight="1" x14ac:dyDescent="0.2">
      <c r="A2" s="676"/>
      <c r="B2" s="113" t="s">
        <v>4</v>
      </c>
      <c r="C2" s="114" t="s">
        <v>65</v>
      </c>
      <c r="D2" s="116" t="s">
        <v>668</v>
      </c>
      <c r="E2" s="115" t="s">
        <v>722</v>
      </c>
      <c r="F2" s="115" t="s">
        <v>723</v>
      </c>
    </row>
    <row r="3" spans="1:6" ht="20.100000000000001" customHeight="1" x14ac:dyDescent="0.25">
      <c r="A3" s="3" t="s">
        <v>632</v>
      </c>
      <c r="B3" s="117"/>
      <c r="C3" s="118"/>
      <c r="D3" s="120">
        <v>478914</v>
      </c>
      <c r="E3" s="119">
        <v>0</v>
      </c>
      <c r="F3" s="119">
        <v>0</v>
      </c>
    </row>
    <row r="4" spans="1:6" ht="20.100000000000001" customHeight="1" x14ac:dyDescent="0.25">
      <c r="A4" s="677"/>
      <c r="B4" s="117"/>
      <c r="C4" s="118"/>
      <c r="D4" s="120"/>
      <c r="E4" s="119"/>
      <c r="F4" s="119"/>
    </row>
    <row r="5" spans="1:6" ht="20.100000000000001" customHeight="1" x14ac:dyDescent="0.25">
      <c r="A5" s="121" t="s">
        <v>97</v>
      </c>
      <c r="B5" s="117">
        <f>SUM(B3:B4)</f>
        <v>0</v>
      </c>
      <c r="C5" s="117">
        <f>SUM(C3:C4)</f>
        <v>0</v>
      </c>
      <c r="D5" s="117">
        <f>SUM(D3:D4)</f>
        <v>478914</v>
      </c>
      <c r="E5" s="117">
        <f>SUM(E3:E4)</f>
        <v>0</v>
      </c>
      <c r="F5" s="117">
        <f>SUM(F3:F4)</f>
        <v>0</v>
      </c>
    </row>
    <row r="6" spans="1:6" ht="20.100000000000001" customHeight="1" x14ac:dyDescent="0.25">
      <c r="A6" s="3"/>
      <c r="B6" s="117"/>
      <c r="C6" s="122"/>
      <c r="D6" s="123"/>
      <c r="E6" s="119"/>
      <c r="F6" s="119"/>
    </row>
    <row r="7" spans="1:6" ht="20.100000000000001" customHeight="1" x14ac:dyDescent="0.2">
      <c r="A7" s="124" t="s">
        <v>98</v>
      </c>
      <c r="B7" s="125">
        <f>SUM(B5:B6)</f>
        <v>0</v>
      </c>
      <c r="C7" s="125">
        <f>SUM(C5:C6)</f>
        <v>0</v>
      </c>
      <c r="D7" s="125">
        <f>SUM(D5:D6)</f>
        <v>478914</v>
      </c>
      <c r="E7" s="125">
        <f>SUM(E5:E6)</f>
        <v>0</v>
      </c>
      <c r="F7" s="125">
        <f>SUM(F5:F6)</f>
        <v>0</v>
      </c>
    </row>
  </sheetData>
  <mergeCells count="2">
    <mergeCell ref="B1:C1"/>
    <mergeCell ref="D1:F1"/>
  </mergeCells>
  <phoneticPr fontId="2" type="noConversion"/>
  <pageMargins left="0.75" right="0.75" top="1" bottom="1" header="0.5" footer="0.5"/>
  <pageSetup paperSize="9" scale="62" orientation="portrait" r:id="rId1"/>
  <headerFooter alignWithMargins="0">
    <oddHeader>&amp;L&amp;"Times New Roman,Félkövér"&amp;14Bezenye Község 
  Önkormányzata&amp;C&amp;"Times,Félkövér"&amp;14Áthúzódó kötelezettség vállalások
2018. terv&amp;R&amp;12 11.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rgb="FFFF0000"/>
    <pageSetUpPr fitToPage="1"/>
  </sheetPr>
  <dimension ref="A1:O30"/>
  <sheetViews>
    <sheetView view="pageLayout" topLeftCell="B1" zoomScaleNormal="100" workbookViewId="0">
      <selection activeCell="O29" sqref="O29"/>
    </sheetView>
  </sheetViews>
  <sheetFormatPr defaultRowHeight="12.75" x14ac:dyDescent="0.2"/>
  <cols>
    <col min="1" max="1" width="35.42578125" customWidth="1"/>
    <col min="2" max="2" width="15.5703125" customWidth="1"/>
    <col min="3" max="3" width="14.7109375" customWidth="1"/>
    <col min="4" max="4" width="16.42578125" customWidth="1"/>
    <col min="5" max="5" width="15" customWidth="1"/>
    <col min="6" max="6" width="14.5703125" customWidth="1"/>
    <col min="7" max="7" width="14.28515625" customWidth="1"/>
    <col min="8" max="8" width="15.140625" customWidth="1"/>
    <col min="9" max="9" width="14.28515625" customWidth="1"/>
    <col min="10" max="10" width="15.140625" customWidth="1"/>
    <col min="11" max="11" width="14.7109375" customWidth="1"/>
    <col min="12" max="12" width="15" customWidth="1"/>
    <col min="13" max="13" width="14.28515625" customWidth="1"/>
    <col min="14" max="14" width="17" customWidth="1"/>
    <col min="15" max="15" width="11.140625" bestFit="1" customWidth="1"/>
  </cols>
  <sheetData>
    <row r="1" spans="1:15" ht="15" thickBot="1" x14ac:dyDescent="0.25">
      <c r="A1" s="126" t="s">
        <v>92</v>
      </c>
      <c r="B1" s="126" t="s">
        <v>100</v>
      </c>
      <c r="C1" s="126" t="s">
        <v>101</v>
      </c>
      <c r="D1" s="126" t="s">
        <v>102</v>
      </c>
      <c r="E1" s="126" t="s">
        <v>103</v>
      </c>
      <c r="F1" s="126" t="s">
        <v>104</v>
      </c>
      <c r="G1" s="126" t="s">
        <v>105</v>
      </c>
      <c r="H1" s="126" t="s">
        <v>106</v>
      </c>
      <c r="I1" s="126" t="s">
        <v>107</v>
      </c>
      <c r="J1" s="126" t="s">
        <v>108</v>
      </c>
      <c r="K1" s="126" t="s">
        <v>109</v>
      </c>
      <c r="L1" s="126" t="s">
        <v>110</v>
      </c>
      <c r="M1" s="126" t="s">
        <v>111</v>
      </c>
      <c r="N1" s="127" t="s">
        <v>99</v>
      </c>
    </row>
    <row r="2" spans="1:15" ht="15.75" thickBot="1" x14ac:dyDescent="0.25">
      <c r="A2" s="923" t="s">
        <v>96</v>
      </c>
      <c r="B2" s="924"/>
      <c r="C2" s="924"/>
      <c r="D2" s="924"/>
      <c r="E2" s="924"/>
      <c r="F2" s="924"/>
      <c r="G2" s="924"/>
      <c r="H2" s="924"/>
      <c r="I2" s="924"/>
      <c r="J2" s="924"/>
      <c r="K2" s="924"/>
      <c r="L2" s="924"/>
      <c r="M2" s="924"/>
      <c r="N2" s="925"/>
    </row>
    <row r="3" spans="1:15" ht="15" x14ac:dyDescent="0.2">
      <c r="A3" s="129" t="s">
        <v>113</v>
      </c>
      <c r="B3" s="130">
        <f>+$N$3/12</f>
        <v>633282.5</v>
      </c>
      <c r="C3" s="130">
        <f t="shared" ref="C3:M3" si="0">+$N$3/12</f>
        <v>633282.5</v>
      </c>
      <c r="D3" s="130">
        <f t="shared" si="0"/>
        <v>633282.5</v>
      </c>
      <c r="E3" s="130">
        <f t="shared" si="0"/>
        <v>633282.5</v>
      </c>
      <c r="F3" s="130">
        <f t="shared" si="0"/>
        <v>633282.5</v>
      </c>
      <c r="G3" s="130">
        <f t="shared" si="0"/>
        <v>633282.5</v>
      </c>
      <c r="H3" s="130">
        <f t="shared" si="0"/>
        <v>633282.5</v>
      </c>
      <c r="I3" s="130">
        <f t="shared" si="0"/>
        <v>633282.5</v>
      </c>
      <c r="J3" s="130">
        <f t="shared" si="0"/>
        <v>633282.5</v>
      </c>
      <c r="K3" s="130">
        <f t="shared" si="0"/>
        <v>633282.5</v>
      </c>
      <c r="L3" s="130">
        <f t="shared" si="0"/>
        <v>633282.5</v>
      </c>
      <c r="M3" s="130">
        <f t="shared" si="0"/>
        <v>633282.5</v>
      </c>
      <c r="N3" s="131">
        <f>SUM('Bevétel össz.'!K37)</f>
        <v>7599390</v>
      </c>
    </row>
    <row r="4" spans="1:15" ht="15" x14ac:dyDescent="0.2">
      <c r="A4" s="132" t="s">
        <v>628</v>
      </c>
      <c r="B4" s="130">
        <f>+$N$4/12</f>
        <v>6101788</v>
      </c>
      <c r="C4" s="130">
        <f t="shared" ref="C4:M4" si="1">+$N$4/12</f>
        <v>6101788</v>
      </c>
      <c r="D4" s="130">
        <f t="shared" si="1"/>
        <v>6101788</v>
      </c>
      <c r="E4" s="130">
        <f t="shared" si="1"/>
        <v>6101788</v>
      </c>
      <c r="F4" s="130">
        <f t="shared" si="1"/>
        <v>6101788</v>
      </c>
      <c r="G4" s="130">
        <f t="shared" si="1"/>
        <v>6101788</v>
      </c>
      <c r="H4" s="130">
        <f t="shared" si="1"/>
        <v>6101788</v>
      </c>
      <c r="I4" s="130">
        <f t="shared" si="1"/>
        <v>6101788</v>
      </c>
      <c r="J4" s="130">
        <f t="shared" si="1"/>
        <v>6101788</v>
      </c>
      <c r="K4" s="130">
        <f t="shared" si="1"/>
        <v>6101788</v>
      </c>
      <c r="L4" s="130">
        <f t="shared" si="1"/>
        <v>6101788</v>
      </c>
      <c r="M4" s="130">
        <f t="shared" si="1"/>
        <v>6101788</v>
      </c>
      <c r="N4" s="133">
        <f>SUM('Bevétel össz.'!K8)</f>
        <v>73221456</v>
      </c>
    </row>
    <row r="5" spans="1:15" ht="15" x14ac:dyDescent="0.2">
      <c r="A5" s="129" t="s">
        <v>114</v>
      </c>
      <c r="B5" s="130">
        <f t="shared" ref="B5:B7" si="2">+$N5/12</f>
        <v>0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1">
        <v>0</v>
      </c>
    </row>
    <row r="6" spans="1:15" ht="15" x14ac:dyDescent="0.2">
      <c r="A6" s="129" t="s">
        <v>133</v>
      </c>
      <c r="B6" s="130">
        <f>+$N$6/12</f>
        <v>497200</v>
      </c>
      <c r="C6" s="130">
        <f t="shared" ref="C6:M6" si="3">+$N$6/12</f>
        <v>497200</v>
      </c>
      <c r="D6" s="130">
        <f t="shared" si="3"/>
        <v>497200</v>
      </c>
      <c r="E6" s="130">
        <f t="shared" si="3"/>
        <v>497200</v>
      </c>
      <c r="F6" s="130">
        <f t="shared" si="3"/>
        <v>497200</v>
      </c>
      <c r="G6" s="130">
        <f t="shared" si="3"/>
        <v>497200</v>
      </c>
      <c r="H6" s="130">
        <f t="shared" si="3"/>
        <v>497200</v>
      </c>
      <c r="I6" s="130">
        <f t="shared" si="3"/>
        <v>497200</v>
      </c>
      <c r="J6" s="130">
        <f t="shared" si="3"/>
        <v>497200</v>
      </c>
      <c r="K6" s="130">
        <f t="shared" si="3"/>
        <v>497200</v>
      </c>
      <c r="L6" s="130">
        <f t="shared" si="3"/>
        <v>497200</v>
      </c>
      <c r="M6" s="130">
        <f t="shared" si="3"/>
        <v>497200</v>
      </c>
      <c r="N6" s="131">
        <f>SUM('Bevétel össz.'!K12)</f>
        <v>5966400</v>
      </c>
    </row>
    <row r="7" spans="1:15" ht="15" x14ac:dyDescent="0.2">
      <c r="A7" s="129" t="s">
        <v>134</v>
      </c>
      <c r="B7" s="130">
        <f t="shared" si="2"/>
        <v>0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1">
        <v>0</v>
      </c>
    </row>
    <row r="8" spans="1:15" ht="15" x14ac:dyDescent="0.2">
      <c r="A8" s="129" t="s">
        <v>88</v>
      </c>
      <c r="B8" s="130">
        <f>+$N$8/12</f>
        <v>1500000</v>
      </c>
      <c r="C8" s="130">
        <f t="shared" ref="C8:M8" si="4">+$N$8/12</f>
        <v>1500000</v>
      </c>
      <c r="D8" s="130">
        <f t="shared" si="4"/>
        <v>1500000</v>
      </c>
      <c r="E8" s="130">
        <f t="shared" si="4"/>
        <v>1500000</v>
      </c>
      <c r="F8" s="130">
        <f t="shared" si="4"/>
        <v>1500000</v>
      </c>
      <c r="G8" s="130">
        <f t="shared" si="4"/>
        <v>1500000</v>
      </c>
      <c r="H8" s="130">
        <f t="shared" si="4"/>
        <v>1500000</v>
      </c>
      <c r="I8" s="130">
        <f t="shared" si="4"/>
        <v>1500000</v>
      </c>
      <c r="J8" s="130">
        <f t="shared" si="4"/>
        <v>1500000</v>
      </c>
      <c r="K8" s="130">
        <f t="shared" si="4"/>
        <v>1500000</v>
      </c>
      <c r="L8" s="130">
        <f t="shared" si="4"/>
        <v>1500000</v>
      </c>
      <c r="M8" s="130">
        <f t="shared" si="4"/>
        <v>1500000</v>
      </c>
      <c r="N8" s="131">
        <f>SUM('Bevétel össz.'!K23)</f>
        <v>18000000</v>
      </c>
    </row>
    <row r="9" spans="1:15" ht="15" x14ac:dyDescent="0.2">
      <c r="A9" s="129" t="s">
        <v>89</v>
      </c>
      <c r="B9" s="130">
        <f>+$N$9/12</f>
        <v>291666.66666666669</v>
      </c>
      <c r="C9" s="130">
        <f t="shared" ref="C9:M9" si="5">+$N$9/12</f>
        <v>291666.66666666669</v>
      </c>
      <c r="D9" s="130">
        <f t="shared" si="5"/>
        <v>291666.66666666669</v>
      </c>
      <c r="E9" s="130">
        <f t="shared" si="5"/>
        <v>291666.66666666669</v>
      </c>
      <c r="F9" s="130">
        <f t="shared" si="5"/>
        <v>291666.66666666669</v>
      </c>
      <c r="G9" s="130">
        <f t="shared" si="5"/>
        <v>291666.66666666669</v>
      </c>
      <c r="H9" s="130">
        <f t="shared" si="5"/>
        <v>291666.66666666669</v>
      </c>
      <c r="I9" s="130">
        <f t="shared" si="5"/>
        <v>291666.66666666669</v>
      </c>
      <c r="J9" s="130">
        <f t="shared" si="5"/>
        <v>291666.66666666669</v>
      </c>
      <c r="K9" s="130">
        <f t="shared" si="5"/>
        <v>291666.66666666669</v>
      </c>
      <c r="L9" s="130">
        <f t="shared" si="5"/>
        <v>291666.66666666669</v>
      </c>
      <c r="M9" s="130">
        <f t="shared" si="5"/>
        <v>291666.66666666669</v>
      </c>
      <c r="N9" s="131">
        <f>SUM('Bevétel össz.'!K24)</f>
        <v>3500000</v>
      </c>
    </row>
    <row r="10" spans="1:15" ht="15" x14ac:dyDescent="0.2">
      <c r="A10" s="129" t="s">
        <v>658</v>
      </c>
      <c r="B10" s="130"/>
      <c r="C10" s="130"/>
      <c r="D10" s="130"/>
      <c r="E10" s="130"/>
      <c r="F10" s="130"/>
      <c r="G10" s="130"/>
      <c r="H10" s="130">
        <v>0</v>
      </c>
      <c r="I10" s="130"/>
      <c r="J10" s="130"/>
      <c r="K10" s="130"/>
      <c r="L10" s="130"/>
      <c r="M10" s="130"/>
      <c r="N10" s="131">
        <f>SUM(B10:M10)</f>
        <v>0</v>
      </c>
    </row>
    <row r="11" spans="1:15" ht="15" x14ac:dyDescent="0.2">
      <c r="A11" s="129" t="s">
        <v>90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1">
        <f t="shared" ref="N11:N28" si="6">SUM(B11:M11)</f>
        <v>0</v>
      </c>
    </row>
    <row r="12" spans="1:15" ht="15" x14ac:dyDescent="0.2">
      <c r="A12" s="134" t="s">
        <v>566</v>
      </c>
      <c r="B12" s="135">
        <f>+$N$12/12</f>
        <v>3225000</v>
      </c>
      <c r="C12" s="135">
        <f t="shared" ref="C12:M12" si="7">+$N$12/12</f>
        <v>3225000</v>
      </c>
      <c r="D12" s="135">
        <f t="shared" si="7"/>
        <v>3225000</v>
      </c>
      <c r="E12" s="135">
        <f t="shared" si="7"/>
        <v>3225000</v>
      </c>
      <c r="F12" s="135">
        <f t="shared" si="7"/>
        <v>3225000</v>
      </c>
      <c r="G12" s="135">
        <f t="shared" si="7"/>
        <v>3225000</v>
      </c>
      <c r="H12" s="135">
        <f t="shared" si="7"/>
        <v>3225000</v>
      </c>
      <c r="I12" s="135">
        <f t="shared" si="7"/>
        <v>3225000</v>
      </c>
      <c r="J12" s="135">
        <f t="shared" si="7"/>
        <v>3225000</v>
      </c>
      <c r="K12" s="135">
        <f t="shared" si="7"/>
        <v>3225000</v>
      </c>
      <c r="L12" s="135">
        <f t="shared" si="7"/>
        <v>3225000</v>
      </c>
      <c r="M12" s="135">
        <f t="shared" si="7"/>
        <v>3225000</v>
      </c>
      <c r="N12" s="136">
        <f>SUM('Bevétel össz.'!K22)</f>
        <v>38700000</v>
      </c>
    </row>
    <row r="13" spans="1:15" ht="15.75" thickBot="1" x14ac:dyDescent="0.25">
      <c r="A13" s="128" t="s">
        <v>112</v>
      </c>
      <c r="B13" s="130">
        <f t="shared" ref="B13:M13" si="8">+$N$13/12</f>
        <v>3199786.75</v>
      </c>
      <c r="C13" s="130">
        <f t="shared" si="8"/>
        <v>3199786.75</v>
      </c>
      <c r="D13" s="130">
        <f t="shared" si="8"/>
        <v>3199786.75</v>
      </c>
      <c r="E13" s="130">
        <f t="shared" si="8"/>
        <v>3199786.75</v>
      </c>
      <c r="F13" s="130">
        <f t="shared" si="8"/>
        <v>3199786.75</v>
      </c>
      <c r="G13" s="130">
        <f t="shared" si="8"/>
        <v>3199786.75</v>
      </c>
      <c r="H13" s="130">
        <f t="shared" si="8"/>
        <v>3199786.75</v>
      </c>
      <c r="I13" s="130">
        <f t="shared" si="8"/>
        <v>3199786.75</v>
      </c>
      <c r="J13" s="130">
        <f t="shared" si="8"/>
        <v>3199786.75</v>
      </c>
      <c r="K13" s="130">
        <f t="shared" si="8"/>
        <v>3199786.75</v>
      </c>
      <c r="L13" s="130">
        <f t="shared" si="8"/>
        <v>3199786.75</v>
      </c>
      <c r="M13" s="130">
        <f t="shared" si="8"/>
        <v>3199786.75</v>
      </c>
      <c r="N13" s="811">
        <f>SUM('Bevétel össz.'!K50)</f>
        <v>38397441</v>
      </c>
    </row>
    <row r="14" spans="1:15" ht="15" thickBot="1" x14ac:dyDescent="0.25">
      <c r="A14" s="137" t="s">
        <v>115</v>
      </c>
      <c r="B14" s="138">
        <f>SUM(B3:B13)</f>
        <v>15448723.916666666</v>
      </c>
      <c r="C14" s="138">
        <f t="shared" ref="C14:M14" si="9">SUM(C3:C13)</f>
        <v>15448723.916666666</v>
      </c>
      <c r="D14" s="138">
        <f t="shared" si="9"/>
        <v>15448723.916666666</v>
      </c>
      <c r="E14" s="138">
        <f t="shared" si="9"/>
        <v>15448723.916666666</v>
      </c>
      <c r="F14" s="138">
        <f t="shared" si="9"/>
        <v>15448723.916666666</v>
      </c>
      <c r="G14" s="138">
        <f t="shared" si="9"/>
        <v>15448723.916666666</v>
      </c>
      <c r="H14" s="138">
        <f t="shared" si="9"/>
        <v>15448723.916666666</v>
      </c>
      <c r="I14" s="138">
        <f t="shared" si="9"/>
        <v>15448723.916666666</v>
      </c>
      <c r="J14" s="138">
        <f t="shared" si="9"/>
        <v>15448723.916666666</v>
      </c>
      <c r="K14" s="138">
        <f t="shared" si="9"/>
        <v>15448723.916666666</v>
      </c>
      <c r="L14" s="138">
        <f t="shared" si="9"/>
        <v>15448723.916666666</v>
      </c>
      <c r="M14" s="138">
        <f t="shared" si="9"/>
        <v>15448723.916666666</v>
      </c>
      <c r="N14" s="668">
        <f>SUM(B14:M14)</f>
        <v>185384686.99999997</v>
      </c>
      <c r="O14" s="756"/>
    </row>
    <row r="15" spans="1:15" ht="15.75" thickBot="1" x14ac:dyDescent="0.25">
      <c r="A15" s="923" t="s">
        <v>67</v>
      </c>
      <c r="B15" s="924"/>
      <c r="C15" s="924"/>
      <c r="D15" s="924"/>
      <c r="E15" s="924"/>
      <c r="F15" s="924"/>
      <c r="G15" s="924"/>
      <c r="H15" s="924"/>
      <c r="I15" s="924"/>
      <c r="J15" s="924"/>
      <c r="K15" s="924"/>
      <c r="L15" s="924"/>
      <c r="M15" s="924"/>
      <c r="N15" s="925"/>
    </row>
    <row r="16" spans="1:15" ht="15" x14ac:dyDescent="0.2">
      <c r="A16" s="132" t="s">
        <v>1</v>
      </c>
      <c r="B16" s="130">
        <f>+$N$16/12</f>
        <v>3724830</v>
      </c>
      <c r="C16" s="130">
        <f t="shared" ref="C16:M16" si="10">+$N$16/12</f>
        <v>3724830</v>
      </c>
      <c r="D16" s="130">
        <f t="shared" si="10"/>
        <v>3724830</v>
      </c>
      <c r="E16" s="130">
        <f t="shared" si="10"/>
        <v>3724830</v>
      </c>
      <c r="F16" s="130">
        <f t="shared" si="10"/>
        <v>3724830</v>
      </c>
      <c r="G16" s="130">
        <f t="shared" si="10"/>
        <v>3724830</v>
      </c>
      <c r="H16" s="130">
        <f t="shared" si="10"/>
        <v>3724830</v>
      </c>
      <c r="I16" s="130">
        <f t="shared" si="10"/>
        <v>3724830</v>
      </c>
      <c r="J16" s="130">
        <f t="shared" si="10"/>
        <v>3724830</v>
      </c>
      <c r="K16" s="130">
        <f t="shared" si="10"/>
        <v>3724830</v>
      </c>
      <c r="L16" s="130">
        <f t="shared" si="10"/>
        <v>3724830</v>
      </c>
      <c r="M16" s="130">
        <f t="shared" si="10"/>
        <v>3724830</v>
      </c>
      <c r="N16" s="133">
        <f>SUM('Kiadás ktgvszervenként'!V4)</f>
        <v>44697960</v>
      </c>
    </row>
    <row r="17" spans="1:15" ht="15" x14ac:dyDescent="0.2">
      <c r="A17" s="129" t="s">
        <v>116</v>
      </c>
      <c r="B17" s="130">
        <f>+$N$17/12</f>
        <v>723134.83333333337</v>
      </c>
      <c r="C17" s="130">
        <f t="shared" ref="C17:M17" si="11">+$N$17/12</f>
        <v>723134.83333333337</v>
      </c>
      <c r="D17" s="130">
        <f t="shared" si="11"/>
        <v>723134.83333333337</v>
      </c>
      <c r="E17" s="130">
        <f t="shared" si="11"/>
        <v>723134.83333333337</v>
      </c>
      <c r="F17" s="130">
        <f t="shared" si="11"/>
        <v>723134.83333333337</v>
      </c>
      <c r="G17" s="130">
        <f t="shared" si="11"/>
        <v>723134.83333333337</v>
      </c>
      <c r="H17" s="130">
        <f t="shared" si="11"/>
        <v>723134.83333333337</v>
      </c>
      <c r="I17" s="130">
        <f t="shared" si="11"/>
        <v>723134.83333333337</v>
      </c>
      <c r="J17" s="130">
        <f t="shared" si="11"/>
        <v>723134.83333333337</v>
      </c>
      <c r="K17" s="130">
        <f t="shared" si="11"/>
        <v>723134.83333333337</v>
      </c>
      <c r="L17" s="130">
        <f t="shared" si="11"/>
        <v>723134.83333333337</v>
      </c>
      <c r="M17" s="130">
        <f t="shared" si="11"/>
        <v>723134.83333333337</v>
      </c>
      <c r="N17" s="133">
        <f>SUM('Kiadás ktgvszervenként'!V5)</f>
        <v>8677618</v>
      </c>
    </row>
    <row r="18" spans="1:15" ht="15" x14ac:dyDescent="0.2">
      <c r="A18" s="129" t="s">
        <v>117</v>
      </c>
      <c r="B18" s="130">
        <f>+$N$18/12</f>
        <v>5432405.7958333334</v>
      </c>
      <c r="C18" s="130">
        <f t="shared" ref="C18:M18" si="12">+$N$18/12</f>
        <v>5432405.7958333334</v>
      </c>
      <c r="D18" s="130">
        <f t="shared" si="12"/>
        <v>5432405.7958333334</v>
      </c>
      <c r="E18" s="130">
        <f t="shared" si="12"/>
        <v>5432405.7958333334</v>
      </c>
      <c r="F18" s="130">
        <f t="shared" si="12"/>
        <v>5432405.7958333334</v>
      </c>
      <c r="G18" s="130">
        <f t="shared" si="12"/>
        <v>5432405.7958333334</v>
      </c>
      <c r="H18" s="130">
        <f t="shared" si="12"/>
        <v>5432405.7958333334</v>
      </c>
      <c r="I18" s="130">
        <f t="shared" si="12"/>
        <v>5432405.7958333334</v>
      </c>
      <c r="J18" s="130">
        <f t="shared" si="12"/>
        <v>5432405.7958333334</v>
      </c>
      <c r="K18" s="130">
        <f t="shared" si="12"/>
        <v>5432405.7958333334</v>
      </c>
      <c r="L18" s="130">
        <f t="shared" si="12"/>
        <v>5432405.7958333334</v>
      </c>
      <c r="M18" s="130">
        <f t="shared" si="12"/>
        <v>5432405.7958333334</v>
      </c>
      <c r="N18" s="131">
        <f>SUM('Kiadás ktgvszervenként'!V6)</f>
        <v>65188869.549999997</v>
      </c>
    </row>
    <row r="19" spans="1:15" ht="15" x14ac:dyDescent="0.2">
      <c r="A19" s="129" t="s">
        <v>94</v>
      </c>
      <c r="B19" s="130">
        <f>+$N$19/12</f>
        <v>116236.83333333333</v>
      </c>
      <c r="C19" s="130">
        <f t="shared" ref="C19:M19" si="13">+$N$19/12</f>
        <v>116236.83333333333</v>
      </c>
      <c r="D19" s="130">
        <f t="shared" si="13"/>
        <v>116236.83333333333</v>
      </c>
      <c r="E19" s="130">
        <f t="shared" si="13"/>
        <v>116236.83333333333</v>
      </c>
      <c r="F19" s="130">
        <f t="shared" si="13"/>
        <v>116236.83333333333</v>
      </c>
      <c r="G19" s="130">
        <f t="shared" si="13"/>
        <v>116236.83333333333</v>
      </c>
      <c r="H19" s="130">
        <f t="shared" si="13"/>
        <v>116236.83333333333</v>
      </c>
      <c r="I19" s="130">
        <f t="shared" si="13"/>
        <v>116236.83333333333</v>
      </c>
      <c r="J19" s="130">
        <f t="shared" si="13"/>
        <v>116236.83333333333</v>
      </c>
      <c r="K19" s="130">
        <f t="shared" si="13"/>
        <v>116236.83333333333</v>
      </c>
      <c r="L19" s="130">
        <f t="shared" si="13"/>
        <v>116236.83333333333</v>
      </c>
      <c r="M19" s="130">
        <f t="shared" si="13"/>
        <v>116236.83333333333</v>
      </c>
      <c r="N19" s="131">
        <f>SUM('Kiadás ktgvszervenként'!V7)</f>
        <v>1394842</v>
      </c>
    </row>
    <row r="20" spans="1:15" ht="15" x14ac:dyDescent="0.2">
      <c r="A20" s="757" t="s">
        <v>659</v>
      </c>
      <c r="B20" s="130">
        <f>+$N$20/12</f>
        <v>1695116.6666666667</v>
      </c>
      <c r="C20" s="130">
        <f t="shared" ref="C20:M20" si="14">+$N$20/12</f>
        <v>1695116.6666666667</v>
      </c>
      <c r="D20" s="130">
        <f t="shared" si="14"/>
        <v>1695116.6666666667</v>
      </c>
      <c r="E20" s="130">
        <f t="shared" si="14"/>
        <v>1695116.6666666667</v>
      </c>
      <c r="F20" s="130">
        <f t="shared" si="14"/>
        <v>1695116.6666666667</v>
      </c>
      <c r="G20" s="130">
        <f t="shared" si="14"/>
        <v>1695116.6666666667</v>
      </c>
      <c r="H20" s="130">
        <f t="shared" si="14"/>
        <v>1695116.6666666667</v>
      </c>
      <c r="I20" s="130">
        <f t="shared" si="14"/>
        <v>1695116.6666666667</v>
      </c>
      <c r="J20" s="130">
        <f t="shared" si="14"/>
        <v>1695116.6666666667</v>
      </c>
      <c r="K20" s="130">
        <f t="shared" si="14"/>
        <v>1695116.6666666667</v>
      </c>
      <c r="L20" s="130">
        <f t="shared" si="14"/>
        <v>1695116.6666666667</v>
      </c>
      <c r="M20" s="130">
        <f t="shared" si="14"/>
        <v>1695116.6666666667</v>
      </c>
      <c r="N20" s="131">
        <f>SUM('Ktvetési mérleg'!L12)</f>
        <v>20341400</v>
      </c>
    </row>
    <row r="21" spans="1:15" ht="15" x14ac:dyDescent="0.2">
      <c r="A21" s="129" t="s">
        <v>118</v>
      </c>
      <c r="B21" s="130"/>
      <c r="C21" s="130"/>
      <c r="D21" s="130">
        <v>635000</v>
      </c>
      <c r="E21" s="130"/>
      <c r="F21" s="130"/>
      <c r="G21" s="130">
        <v>35998</v>
      </c>
      <c r="H21" s="130">
        <v>762000</v>
      </c>
      <c r="I21" s="130"/>
      <c r="J21" s="130"/>
      <c r="K21" s="130"/>
      <c r="L21" s="130"/>
      <c r="M21" s="130"/>
      <c r="N21" s="131">
        <f>SUM('Kiadás ktgvszervenként'!V13)</f>
        <v>1432998.15</v>
      </c>
    </row>
    <row r="22" spans="1:15" ht="15" x14ac:dyDescent="0.2">
      <c r="A22" s="129" t="s">
        <v>119</v>
      </c>
      <c r="B22" s="130"/>
      <c r="C22" s="130"/>
      <c r="D22" s="130"/>
      <c r="E22" s="130"/>
      <c r="F22" s="130">
        <v>2249939</v>
      </c>
      <c r="G22" s="130"/>
      <c r="H22" s="130"/>
      <c r="I22" s="130"/>
      <c r="J22" s="130"/>
      <c r="K22" s="130"/>
      <c r="L22" s="130"/>
      <c r="M22" s="130"/>
      <c r="N22" s="131">
        <f>SUM('Kiadás ktgvszervenként'!V14)</f>
        <v>2249939</v>
      </c>
    </row>
    <row r="23" spans="1:15" ht="15" x14ac:dyDescent="0.2">
      <c r="A23" s="758" t="s">
        <v>660</v>
      </c>
      <c r="B23" s="130">
        <f>+$N$23/12</f>
        <v>3199786.75</v>
      </c>
      <c r="C23" s="130">
        <f t="shared" ref="C23:M23" si="15">+$N$23/12</f>
        <v>3199786.75</v>
      </c>
      <c r="D23" s="130">
        <f t="shared" si="15"/>
        <v>3199786.75</v>
      </c>
      <c r="E23" s="130">
        <f t="shared" si="15"/>
        <v>3199786.75</v>
      </c>
      <c r="F23" s="130">
        <f t="shared" si="15"/>
        <v>3199786.75</v>
      </c>
      <c r="G23" s="130">
        <f t="shared" si="15"/>
        <v>3199786.75</v>
      </c>
      <c r="H23" s="130">
        <f t="shared" si="15"/>
        <v>3199786.75</v>
      </c>
      <c r="I23" s="130">
        <f t="shared" si="15"/>
        <v>3199786.75</v>
      </c>
      <c r="J23" s="130">
        <f t="shared" si="15"/>
        <v>3199786.75</v>
      </c>
      <c r="K23" s="130">
        <f t="shared" si="15"/>
        <v>3199786.75</v>
      </c>
      <c r="L23" s="130">
        <f t="shared" si="15"/>
        <v>3199786.75</v>
      </c>
      <c r="M23" s="130">
        <f t="shared" si="15"/>
        <v>3199786.75</v>
      </c>
      <c r="N23" s="131">
        <f>SUM('Kiadás ktgvszervenként'!V23)</f>
        <v>38397441</v>
      </c>
    </row>
    <row r="24" spans="1:15" ht="30" x14ac:dyDescent="0.25">
      <c r="A24" s="759" t="s">
        <v>661</v>
      </c>
      <c r="B24" s="130"/>
      <c r="C24" s="130">
        <v>2524705</v>
      </c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1">
        <f>SUM('Kiadás ktgvszervenként'!V22)</f>
        <v>2524705</v>
      </c>
    </row>
    <row r="25" spans="1:15" ht="15" x14ac:dyDescent="0.2">
      <c r="A25" s="758" t="s">
        <v>662</v>
      </c>
      <c r="B25" s="130">
        <f>+$N$25/4</f>
        <v>119728.5</v>
      </c>
      <c r="C25" s="130">
        <f t="shared" ref="C25:E25" si="16">+$N$25/4</f>
        <v>119728.5</v>
      </c>
      <c r="D25" s="130">
        <f t="shared" si="16"/>
        <v>119728.5</v>
      </c>
      <c r="E25" s="130">
        <f t="shared" si="16"/>
        <v>119728.5</v>
      </c>
      <c r="F25" s="130"/>
      <c r="G25" s="130"/>
      <c r="H25" s="130"/>
      <c r="I25" s="130"/>
      <c r="J25" s="130"/>
      <c r="K25" s="130"/>
      <c r="L25" s="130"/>
      <c r="M25" s="130"/>
      <c r="N25" s="812">
        <f>SUM('Kiadás ktgvszervenként'!V25)</f>
        <v>478914</v>
      </c>
    </row>
    <row r="26" spans="1:15" ht="15" x14ac:dyDescent="0.2">
      <c r="A26" s="129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1">
        <f t="shared" si="6"/>
        <v>0</v>
      </c>
    </row>
    <row r="27" spans="1:15" ht="15" x14ac:dyDescent="0.2">
      <c r="A27" s="129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1"/>
    </row>
    <row r="28" spans="1:15" ht="15.75" thickBot="1" x14ac:dyDescent="0.25">
      <c r="A28" s="129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1">
        <f t="shared" si="6"/>
        <v>0</v>
      </c>
    </row>
    <row r="29" spans="1:15" ht="15" thickBot="1" x14ac:dyDescent="0.25">
      <c r="A29" s="137" t="s">
        <v>120</v>
      </c>
      <c r="B29" s="138">
        <f>SUM(B16:B28)</f>
        <v>15011239.379166666</v>
      </c>
      <c r="C29" s="138">
        <f t="shared" ref="C29:M29" si="17">SUM(C16:C28)</f>
        <v>17535944.379166666</v>
      </c>
      <c r="D29" s="138">
        <f t="shared" si="17"/>
        <v>15646239.379166666</v>
      </c>
      <c r="E29" s="138">
        <f t="shared" si="17"/>
        <v>15011239.379166666</v>
      </c>
      <c r="F29" s="138">
        <f t="shared" si="17"/>
        <v>17141449.879166666</v>
      </c>
      <c r="G29" s="138">
        <f t="shared" si="17"/>
        <v>14927508.879166666</v>
      </c>
      <c r="H29" s="138">
        <f t="shared" si="17"/>
        <v>15653510.879166666</v>
      </c>
      <c r="I29" s="138">
        <f t="shared" si="17"/>
        <v>14891510.879166666</v>
      </c>
      <c r="J29" s="138">
        <f t="shared" si="17"/>
        <v>14891510.879166666</v>
      </c>
      <c r="K29" s="138">
        <f t="shared" si="17"/>
        <v>14891510.879166666</v>
      </c>
      <c r="L29" s="138">
        <f t="shared" si="17"/>
        <v>14891510.879166666</v>
      </c>
      <c r="M29" s="138">
        <f t="shared" si="17"/>
        <v>14891510.879166666</v>
      </c>
      <c r="N29" s="139">
        <f>SUM(B29:M29)</f>
        <v>185384686.54999998</v>
      </c>
      <c r="O29" s="756"/>
    </row>
    <row r="30" spans="1:15" x14ac:dyDescent="0.2">
      <c r="N30" s="756"/>
    </row>
  </sheetData>
  <mergeCells count="2">
    <mergeCell ref="A2:N2"/>
    <mergeCell ref="A15:N15"/>
  </mergeCells>
  <phoneticPr fontId="2" type="noConversion"/>
  <pageMargins left="0.75" right="0.75" top="1" bottom="1" header="0.5" footer="0.5"/>
  <pageSetup paperSize="9" scale="57" orientation="landscape" r:id="rId1"/>
  <headerFooter alignWithMargins="0">
    <oddHeader>&amp;L&amp;"Times New Roman,Félkövér"&amp;14Bezenye Község Önkormányzata&amp;C&amp;"Times,Félkövér"&amp;14Előirányzat felhasználási terv
2018.&amp;R&amp;12 12.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rgb="FFFF0000"/>
  </sheetPr>
  <dimension ref="A1:N57"/>
  <sheetViews>
    <sheetView view="pageLayout" zoomScaleNormal="100" workbookViewId="0">
      <selection activeCell="K9" sqref="K9"/>
    </sheetView>
  </sheetViews>
  <sheetFormatPr defaultRowHeight="12.75" x14ac:dyDescent="0.2"/>
  <cols>
    <col min="1" max="1" width="26.42578125" customWidth="1"/>
    <col min="2" max="4" width="0" hidden="1" customWidth="1"/>
    <col min="5" max="5" width="16.140625" hidden="1" customWidth="1"/>
    <col min="6" max="6" width="14.5703125" hidden="1" customWidth="1"/>
    <col min="7" max="7" width="15.5703125" hidden="1" customWidth="1"/>
    <col min="8" max="10" width="9.42578125" bestFit="1" customWidth="1"/>
    <col min="11" max="11" width="16.140625" customWidth="1"/>
    <col min="12" max="12" width="17.5703125" bestFit="1" customWidth="1"/>
    <col min="13" max="13" width="15.85546875" customWidth="1"/>
    <col min="14" max="14" width="12.5703125" bestFit="1" customWidth="1"/>
  </cols>
  <sheetData>
    <row r="1" spans="1:14" ht="15.75" x14ac:dyDescent="0.25">
      <c r="A1" s="47"/>
      <c r="B1" s="926" t="s">
        <v>16</v>
      </c>
      <c r="C1" s="927"/>
      <c r="D1" s="927"/>
      <c r="E1" s="927"/>
      <c r="F1" s="927"/>
      <c r="G1" s="928"/>
      <c r="H1" s="929" t="s">
        <v>678</v>
      </c>
      <c r="I1" s="930"/>
      <c r="J1" s="930"/>
      <c r="K1" s="930"/>
      <c r="L1" s="930"/>
      <c r="M1" s="931"/>
    </row>
    <row r="2" spans="1:14" ht="15.75" x14ac:dyDescent="0.25">
      <c r="A2" s="47"/>
      <c r="B2" s="51"/>
      <c r="C2" s="52"/>
      <c r="D2" s="52"/>
      <c r="E2" s="52"/>
      <c r="F2" s="52"/>
      <c r="G2" s="53"/>
      <c r="H2" s="48"/>
      <c r="I2" s="49"/>
      <c r="J2" s="49"/>
      <c r="K2" s="49"/>
      <c r="L2" s="49"/>
      <c r="M2" s="50"/>
    </row>
    <row r="3" spans="1:14" ht="15.75" x14ac:dyDescent="0.25">
      <c r="A3" s="54" t="s">
        <v>10</v>
      </c>
      <c r="B3" s="36" t="s">
        <v>11</v>
      </c>
      <c r="C3" s="36" t="s">
        <v>12</v>
      </c>
      <c r="D3" s="36" t="s">
        <v>13</v>
      </c>
      <c r="E3" s="36" t="s">
        <v>14</v>
      </c>
      <c r="F3" s="36" t="s">
        <v>15</v>
      </c>
      <c r="G3" s="55" t="s">
        <v>66</v>
      </c>
      <c r="H3" s="32" t="s">
        <v>11</v>
      </c>
      <c r="I3" s="36" t="s">
        <v>12</v>
      </c>
      <c r="J3" s="36" t="s">
        <v>13</v>
      </c>
      <c r="K3" s="36" t="s">
        <v>14</v>
      </c>
      <c r="L3" s="36" t="s">
        <v>15</v>
      </c>
      <c r="M3" s="28" t="s">
        <v>66</v>
      </c>
    </row>
    <row r="4" spans="1:14" ht="15.75" x14ac:dyDescent="0.25">
      <c r="A4" s="1" t="s">
        <v>34</v>
      </c>
      <c r="B4" s="56"/>
      <c r="C4" s="1"/>
      <c r="D4" s="1"/>
      <c r="E4" s="64">
        <f>B4*C4*D4</f>
        <v>0</v>
      </c>
      <c r="F4" s="64">
        <f>E4*0.27</f>
        <v>0</v>
      </c>
      <c r="G4" s="10">
        <f>SUM(E4:F4)</f>
        <v>0</v>
      </c>
      <c r="H4" s="56">
        <v>42</v>
      </c>
      <c r="I4" s="1">
        <v>220</v>
      </c>
      <c r="J4" s="1">
        <v>511</v>
      </c>
      <c r="K4" s="64">
        <f>H4*I4*J4</f>
        <v>4721640</v>
      </c>
      <c r="L4" s="64">
        <f>K4*0.27</f>
        <v>1274842.8</v>
      </c>
      <c r="M4" s="10">
        <f>SUM(K4+L4)</f>
        <v>5996482.7999999998</v>
      </c>
    </row>
    <row r="5" spans="1:14" ht="15.75" x14ac:dyDescent="0.25">
      <c r="A5" s="1" t="s">
        <v>633</v>
      </c>
      <c r="B5" s="56"/>
      <c r="C5" s="1"/>
      <c r="D5" s="1"/>
      <c r="E5" s="64">
        <f>B5*C5*D5</f>
        <v>0</v>
      </c>
      <c r="F5" s="64">
        <f>E5*0.27</f>
        <v>0</v>
      </c>
      <c r="G5" s="10">
        <f>SUM(E5:F5)</f>
        <v>0</v>
      </c>
      <c r="H5" s="56">
        <v>3</v>
      </c>
      <c r="I5" s="1">
        <v>220</v>
      </c>
      <c r="J5" s="1">
        <v>434</v>
      </c>
      <c r="K5" s="64">
        <f>H5*I5*J5</f>
        <v>286440</v>
      </c>
      <c r="L5" s="64">
        <f>K5*0.27</f>
        <v>77338.8</v>
      </c>
      <c r="M5" s="10">
        <f t="shared" ref="M5:M13" si="0">SUM(K5+L5)</f>
        <v>363778.8</v>
      </c>
    </row>
    <row r="6" spans="1:14" ht="15.75" x14ac:dyDescent="0.25">
      <c r="A6" s="1"/>
      <c r="B6" s="56"/>
      <c r="C6" s="1"/>
      <c r="D6" s="1"/>
      <c r="E6" s="64">
        <f>B6*C6*D6</f>
        <v>0</v>
      </c>
      <c r="F6" s="64">
        <f>E6*0.27</f>
        <v>0</v>
      </c>
      <c r="G6" s="10">
        <f>SUM(E6:F6)</f>
        <v>0</v>
      </c>
      <c r="H6" s="56"/>
      <c r="I6" s="1"/>
      <c r="J6" s="1"/>
      <c r="K6" s="64">
        <f>H6*I6*J6</f>
        <v>0</v>
      </c>
      <c r="L6" s="64">
        <f>K6*0.27</f>
        <v>0</v>
      </c>
      <c r="M6" s="10">
        <f t="shared" si="0"/>
        <v>0</v>
      </c>
    </row>
    <row r="7" spans="1:14" ht="15.75" x14ac:dyDescent="0.25">
      <c r="A7" s="57" t="s">
        <v>35</v>
      </c>
      <c r="B7" s="46">
        <f>SUM(B4:B6)</f>
        <v>0</v>
      </c>
      <c r="C7" s="57"/>
      <c r="D7" s="57"/>
      <c r="E7" s="65">
        <f>SUM(E4:E6)</f>
        <v>0</v>
      </c>
      <c r="F7" s="65">
        <f>SUM(F4:F6)</f>
        <v>0</v>
      </c>
      <c r="G7" s="4">
        <f>SUM(G4:G6)</f>
        <v>0</v>
      </c>
      <c r="H7" s="46">
        <f>SUM(H4:H6)</f>
        <v>45</v>
      </c>
      <c r="I7" s="57"/>
      <c r="J7" s="57"/>
      <c r="K7" s="671">
        <f>SUM(K4:K6)</f>
        <v>5008080</v>
      </c>
      <c r="L7" s="671">
        <f>SUM(L4:L6)</f>
        <v>1352181.6</v>
      </c>
      <c r="M7" s="10">
        <f t="shared" si="0"/>
        <v>6360261.5999999996</v>
      </c>
      <c r="N7" s="103"/>
    </row>
    <row r="8" spans="1:14" ht="15.75" x14ac:dyDescent="0.25">
      <c r="A8" s="1"/>
      <c r="B8" s="56"/>
      <c r="C8" s="1"/>
      <c r="D8" s="1"/>
      <c r="E8" s="1"/>
      <c r="F8" s="1"/>
      <c r="G8" s="10"/>
      <c r="H8" s="56"/>
      <c r="I8" s="1"/>
      <c r="J8" s="1"/>
      <c r="K8" s="1"/>
      <c r="L8" s="1"/>
      <c r="M8" s="10">
        <f t="shared" si="0"/>
        <v>0</v>
      </c>
      <c r="N8" s="103"/>
    </row>
    <row r="9" spans="1:14" ht="15.75" x14ac:dyDescent="0.25">
      <c r="A9" s="1" t="s">
        <v>36</v>
      </c>
      <c r="B9" s="56"/>
      <c r="C9" s="1"/>
      <c r="D9" s="1"/>
      <c r="E9" s="64">
        <f>B9*C9*D9</f>
        <v>0</v>
      </c>
      <c r="F9" s="64">
        <f>E9*0.27</f>
        <v>0</v>
      </c>
      <c r="G9" s="10">
        <f>SUM(E9:F9)</f>
        <v>0</v>
      </c>
      <c r="H9" s="56">
        <v>18</v>
      </c>
      <c r="I9" s="1">
        <v>185</v>
      </c>
      <c r="J9" s="1">
        <v>453</v>
      </c>
      <c r="K9" s="64">
        <f>((I9*H9*J9)/1000)*1000</f>
        <v>1508490</v>
      </c>
      <c r="L9" s="64">
        <f>K9*0.27</f>
        <v>407292.30000000005</v>
      </c>
      <c r="M9" s="10">
        <f t="shared" si="0"/>
        <v>1915782.3</v>
      </c>
      <c r="N9" s="103"/>
    </row>
    <row r="10" spans="1:14" ht="15.75" x14ac:dyDescent="0.25">
      <c r="A10" s="1" t="s">
        <v>704</v>
      </c>
      <c r="B10" s="56"/>
      <c r="C10" s="1"/>
      <c r="D10" s="1"/>
      <c r="E10" s="64">
        <f>B10*C10*D10</f>
        <v>0</v>
      </c>
      <c r="F10" s="64">
        <f>E10*0.27</f>
        <v>0</v>
      </c>
      <c r="G10" s="10">
        <f>SUM(E10:F10)</f>
        <v>0</v>
      </c>
      <c r="H10" s="56">
        <v>2</v>
      </c>
      <c r="I10" s="1">
        <v>185</v>
      </c>
      <c r="J10" s="1">
        <v>468</v>
      </c>
      <c r="K10" s="64">
        <f>H10*I10*J10</f>
        <v>173160</v>
      </c>
      <c r="L10" s="64">
        <f>K10*0.27</f>
        <v>46753.200000000004</v>
      </c>
      <c r="M10" s="10">
        <f t="shared" si="0"/>
        <v>219913.2</v>
      </c>
      <c r="N10" s="103"/>
    </row>
    <row r="11" spans="1:14" ht="15.75" x14ac:dyDescent="0.25">
      <c r="A11" s="1" t="s">
        <v>705</v>
      </c>
      <c r="B11" s="56"/>
      <c r="C11" s="1"/>
      <c r="D11" s="1"/>
      <c r="E11" s="64">
        <f>B11*C11*D11</f>
        <v>0</v>
      </c>
      <c r="F11" s="64">
        <f>E11*0.27</f>
        <v>0</v>
      </c>
      <c r="G11" s="10">
        <f>SUM(E11:F11)</f>
        <v>0</v>
      </c>
      <c r="H11" s="56">
        <v>3</v>
      </c>
      <c r="I11" s="1">
        <v>185</v>
      </c>
      <c r="J11" s="1">
        <v>504</v>
      </c>
      <c r="K11" s="64">
        <f>H11*I11*J11</f>
        <v>279720</v>
      </c>
      <c r="L11" s="64">
        <f>K11*0.27</f>
        <v>75524.400000000009</v>
      </c>
      <c r="M11" s="10">
        <f t="shared" si="0"/>
        <v>355244.4</v>
      </c>
      <c r="N11" s="103"/>
    </row>
    <row r="12" spans="1:14" ht="15.75" x14ac:dyDescent="0.25">
      <c r="A12" s="1" t="s">
        <v>706</v>
      </c>
      <c r="B12" s="56"/>
      <c r="C12" s="1"/>
      <c r="D12" s="1"/>
      <c r="E12" s="64">
        <f>B12*C12*D12</f>
        <v>0</v>
      </c>
      <c r="F12" s="64">
        <f>E12*0.27</f>
        <v>0</v>
      </c>
      <c r="G12" s="10">
        <f>SUM(E12:F12)</f>
        <v>0</v>
      </c>
      <c r="H12" s="56">
        <v>19</v>
      </c>
      <c r="I12" s="1">
        <v>185</v>
      </c>
      <c r="J12" s="1">
        <v>593</v>
      </c>
      <c r="K12" s="64">
        <f>H12*I12*J12</f>
        <v>2084395</v>
      </c>
      <c r="L12" s="64">
        <f>K12*0.27</f>
        <v>562786.65</v>
      </c>
      <c r="M12" s="10">
        <f t="shared" si="0"/>
        <v>2647181.65</v>
      </c>
      <c r="N12" s="103"/>
    </row>
    <row r="13" spans="1:14" ht="15.75" x14ac:dyDescent="0.25">
      <c r="A13" s="57" t="s">
        <v>37</v>
      </c>
      <c r="B13" s="46">
        <f>SUM(B9:B12)</f>
        <v>0</v>
      </c>
      <c r="C13" s="57"/>
      <c r="D13" s="57"/>
      <c r="E13" s="65">
        <f>SUM(E9:E12)</f>
        <v>0</v>
      </c>
      <c r="F13" s="65">
        <f>SUM(F9:F12)</f>
        <v>0</v>
      </c>
      <c r="G13" s="4">
        <f>SUM(G9:G12)</f>
        <v>0</v>
      </c>
      <c r="H13" s="46">
        <f>SUM(H9:H12)</f>
        <v>42</v>
      </c>
      <c r="I13" s="57"/>
      <c r="J13" s="57"/>
      <c r="K13" s="671">
        <f>SUM(K9:K12)</f>
        <v>4045765</v>
      </c>
      <c r="L13" s="671">
        <f>SUM(L9:L12)</f>
        <v>1092356.55</v>
      </c>
      <c r="M13" s="10">
        <f t="shared" si="0"/>
        <v>5138121.55</v>
      </c>
      <c r="N13" s="103"/>
    </row>
    <row r="14" spans="1:14" ht="15.75" x14ac:dyDescent="0.25">
      <c r="A14" s="1"/>
      <c r="B14" s="56"/>
      <c r="C14" s="1"/>
      <c r="D14" s="1"/>
      <c r="E14" s="1"/>
      <c r="F14" s="1"/>
      <c r="G14" s="10"/>
      <c r="H14" s="56"/>
      <c r="I14" s="1"/>
      <c r="J14" s="1"/>
      <c r="K14" s="1"/>
      <c r="L14" s="1"/>
      <c r="M14" s="10"/>
    </row>
    <row r="15" spans="1:14" ht="15.75" x14ac:dyDescent="0.25">
      <c r="A15" s="1" t="s">
        <v>59</v>
      </c>
      <c r="B15" s="56"/>
      <c r="C15" s="1"/>
      <c r="D15" s="1"/>
      <c r="E15" s="64">
        <f>B15*C15*D15</f>
        <v>0</v>
      </c>
      <c r="F15" s="64">
        <f>E15*0.27</f>
        <v>0</v>
      </c>
      <c r="G15" s="10">
        <f>SUM(E15:F15)</f>
        <v>0</v>
      </c>
      <c r="H15" s="56"/>
      <c r="I15" s="1"/>
      <c r="J15" s="1"/>
      <c r="K15" s="64">
        <f>H15*I15*J15</f>
        <v>0</v>
      </c>
      <c r="L15" s="64">
        <f>K15*0.27</f>
        <v>0</v>
      </c>
      <c r="M15" s="10">
        <f>SUM(K15:L15)</f>
        <v>0</v>
      </c>
    </row>
    <row r="16" spans="1:14" ht="15.75" x14ac:dyDescent="0.25">
      <c r="A16" s="57" t="s">
        <v>60</v>
      </c>
      <c r="B16" s="46">
        <f>SUM(B15)</f>
        <v>0</v>
      </c>
      <c r="C16" s="46">
        <f>SUM(C15)</f>
        <v>0</v>
      </c>
      <c r="D16" s="46">
        <f>SUM(D15)</f>
        <v>0</v>
      </c>
      <c r="E16" s="34">
        <f>SUM(E15)</f>
        <v>0</v>
      </c>
      <c r="F16" s="34">
        <f>SUM(F15)</f>
        <v>0</v>
      </c>
      <c r="G16" s="4">
        <f>SUM(E16:F16)</f>
        <v>0</v>
      </c>
      <c r="H16" s="46">
        <f>SUM(H15)</f>
        <v>0</v>
      </c>
      <c r="I16" s="46">
        <f>SUM(I15)</f>
        <v>0</v>
      </c>
      <c r="J16" s="46">
        <f>SUM(J15)</f>
        <v>0</v>
      </c>
      <c r="K16" s="13">
        <f>SUM(K15)</f>
        <v>0</v>
      </c>
      <c r="L16" s="34">
        <f>SUM(L15)</f>
        <v>0</v>
      </c>
      <c r="M16" s="4">
        <f>SUM(K16:L16)</f>
        <v>0</v>
      </c>
    </row>
    <row r="17" spans="1:13" ht="15.75" x14ac:dyDescent="0.25">
      <c r="A17" s="1"/>
      <c r="B17" s="56"/>
      <c r="C17" s="1"/>
      <c r="D17" s="1"/>
      <c r="E17" s="1"/>
      <c r="F17" s="1"/>
      <c r="G17" s="10"/>
      <c r="H17" s="56"/>
      <c r="I17" s="1"/>
      <c r="J17" s="1"/>
      <c r="K17" s="1"/>
      <c r="L17" s="1"/>
      <c r="M17" s="10"/>
    </row>
    <row r="18" spans="1:13" ht="15.75" x14ac:dyDescent="0.25">
      <c r="A18" s="58" t="s">
        <v>38</v>
      </c>
      <c r="B18" s="56"/>
      <c r="C18" s="1"/>
      <c r="D18" s="1"/>
      <c r="E18" s="1"/>
      <c r="F18" s="1"/>
      <c r="G18" s="10"/>
      <c r="H18" s="56"/>
      <c r="I18" s="1"/>
      <c r="J18" s="1"/>
      <c r="K18" s="1"/>
      <c r="L18" s="1"/>
      <c r="M18" s="10"/>
    </row>
    <row r="19" spans="1:13" ht="15.75" x14ac:dyDescent="0.25">
      <c r="A19" s="1" t="s">
        <v>39</v>
      </c>
      <c r="B19" s="56"/>
      <c r="C19" s="80"/>
      <c r="D19" s="1"/>
      <c r="E19" s="64">
        <f>B19*C19*D19</f>
        <v>0</v>
      </c>
      <c r="F19" s="64">
        <f>E19*0.27</f>
        <v>0</v>
      </c>
      <c r="G19" s="10">
        <f>SUM(E19:F19)</f>
        <v>0</v>
      </c>
      <c r="H19" s="56"/>
      <c r="I19" s="80"/>
      <c r="J19" s="1"/>
      <c r="K19" s="64">
        <f>H19*I19*J19</f>
        <v>0</v>
      </c>
      <c r="L19" s="64">
        <f>K19*0.27</f>
        <v>0</v>
      </c>
      <c r="M19" s="10">
        <f>SUM(K19:L19)</f>
        <v>0</v>
      </c>
    </row>
    <row r="20" spans="1:13" ht="15.75" x14ac:dyDescent="0.25">
      <c r="A20" s="1" t="s">
        <v>40</v>
      </c>
      <c r="B20" s="56"/>
      <c r="C20" s="1"/>
      <c r="D20" s="1"/>
      <c r="E20" s="64">
        <f>B20*C20*D20</f>
        <v>0</v>
      </c>
      <c r="F20" s="64">
        <f>E20*0.27</f>
        <v>0</v>
      </c>
      <c r="G20" s="10">
        <f>SUM(E20:F20)</f>
        <v>0</v>
      </c>
      <c r="H20" s="56"/>
      <c r="I20" s="1"/>
      <c r="J20" s="1"/>
      <c r="K20" s="64">
        <f>H20*I20*J20</f>
        <v>0</v>
      </c>
      <c r="L20" s="64">
        <f>K20*0.27</f>
        <v>0</v>
      </c>
      <c r="M20" s="10">
        <f>SUM(K20:L20)</f>
        <v>0</v>
      </c>
    </row>
    <row r="21" spans="1:13" ht="15.75" x14ac:dyDescent="0.25">
      <c r="A21" s="57" t="s">
        <v>41</v>
      </c>
      <c r="B21" s="46">
        <f>SUM(B19:B20)</f>
        <v>0</v>
      </c>
      <c r="C21" s="57"/>
      <c r="D21" s="57"/>
      <c r="E21" s="65">
        <f>SUM(E19:E20)</f>
        <v>0</v>
      </c>
      <c r="F21" s="65">
        <f>SUM(F19:F20)</f>
        <v>0</v>
      </c>
      <c r="G21" s="4">
        <f>SUM(E21:F21)</f>
        <v>0</v>
      </c>
      <c r="H21" s="46">
        <f>SUM(H19:H20)</f>
        <v>0</v>
      </c>
      <c r="I21" s="57"/>
      <c r="J21" s="57"/>
      <c r="K21" s="65">
        <f>SUM(K19:K20)</f>
        <v>0</v>
      </c>
      <c r="L21" s="65">
        <f>SUM(L19:L20)</f>
        <v>0</v>
      </c>
      <c r="M21" s="4">
        <f>SUM(K21:L21)</f>
        <v>0</v>
      </c>
    </row>
    <row r="22" spans="1:13" ht="15.75" x14ac:dyDescent="0.25">
      <c r="A22" s="59"/>
      <c r="B22" s="60"/>
      <c r="C22" s="59"/>
      <c r="D22" s="59"/>
      <c r="E22" s="66"/>
      <c r="F22" s="66"/>
      <c r="G22" s="61"/>
      <c r="H22" s="60"/>
      <c r="I22" s="59"/>
      <c r="J22" s="59"/>
      <c r="K22" s="66"/>
      <c r="L22" s="66"/>
      <c r="M22" s="61"/>
    </row>
    <row r="23" spans="1:13" ht="15.75" x14ac:dyDescent="0.25">
      <c r="A23" s="57"/>
      <c r="B23" s="46">
        <v>0</v>
      </c>
      <c r="C23" s="57">
        <v>0</v>
      </c>
      <c r="D23" s="57">
        <v>0</v>
      </c>
      <c r="E23" s="65">
        <f>B23*C23*D23</f>
        <v>0</v>
      </c>
      <c r="F23" s="65">
        <f>E23*0.2</f>
        <v>0</v>
      </c>
      <c r="G23" s="4">
        <f>SUM(E23:F23)</f>
        <v>0</v>
      </c>
      <c r="H23" s="46"/>
      <c r="I23" s="57"/>
      <c r="J23" s="57"/>
      <c r="K23" s="65">
        <f>H23*I23*J23</f>
        <v>0</v>
      </c>
      <c r="L23" s="65">
        <f>K23*0.2</f>
        <v>0</v>
      </c>
      <c r="M23" s="4">
        <f>SUM(K23:L23)</f>
        <v>0</v>
      </c>
    </row>
    <row r="24" spans="1:13" ht="15.75" x14ac:dyDescent="0.25">
      <c r="A24" s="92" t="s">
        <v>42</v>
      </c>
      <c r="B24" s="91">
        <f>SUM(B7,B13,B21,B23,B16)</f>
        <v>0</v>
      </c>
      <c r="C24" s="91"/>
      <c r="D24" s="91"/>
      <c r="E24" s="91">
        <f>SUM(E7,E13,E21,E23,E16)</f>
        <v>0</v>
      </c>
      <c r="F24" s="91">
        <f>SUM(F7,F13,F21,F23,F16)</f>
        <v>0</v>
      </c>
      <c r="G24" s="91">
        <f>SUM(G7,G13,G21,G23,G16)</f>
        <v>0</v>
      </c>
      <c r="H24" s="91">
        <f>SUM(H7,H13,H21,H23,H16)</f>
        <v>87</v>
      </c>
      <c r="I24" s="91"/>
      <c r="J24" s="91"/>
      <c r="K24" s="91">
        <f>SUM(K7,K13,K21,K23,K16)</f>
        <v>9053845</v>
      </c>
      <c r="L24" s="91">
        <f>SUM(L7,L13,L21,L23,L16)</f>
        <v>2444538.1500000004</v>
      </c>
      <c r="M24" s="91">
        <f>SUM(M7,M13,M21,M23,M16)</f>
        <v>11498383.149999999</v>
      </c>
    </row>
    <row r="25" spans="1:13" ht="15.75" x14ac:dyDescent="0.25">
      <c r="A25" s="1"/>
      <c r="B25" s="56"/>
      <c r="C25" s="1"/>
      <c r="D25" s="1"/>
      <c r="E25" s="1"/>
      <c r="F25" s="1"/>
      <c r="G25" s="10"/>
      <c r="H25" s="56"/>
      <c r="I25" s="1"/>
      <c r="J25" s="1"/>
      <c r="K25" s="1"/>
      <c r="L25" s="1"/>
      <c r="M25" s="10"/>
    </row>
    <row r="26" spans="1:13" ht="15.75" x14ac:dyDescent="0.25">
      <c r="A26" s="58" t="s">
        <v>10</v>
      </c>
      <c r="B26" s="56"/>
      <c r="C26" s="1"/>
      <c r="D26" s="1"/>
      <c r="E26" s="1"/>
      <c r="F26" s="1"/>
      <c r="G26" s="10"/>
      <c r="H26" s="56"/>
      <c r="I26" s="1"/>
      <c r="J26" s="1"/>
      <c r="K26" s="1"/>
      <c r="L26" s="1"/>
      <c r="M26" s="10"/>
    </row>
    <row r="27" spans="1:13" ht="15.75" x14ac:dyDescent="0.25">
      <c r="A27" s="1" t="s">
        <v>634</v>
      </c>
      <c r="B27" s="56"/>
      <c r="C27" s="1"/>
      <c r="D27" s="1"/>
      <c r="E27" s="64">
        <f>B27*C27*D27</f>
        <v>0</v>
      </c>
      <c r="F27" s="64">
        <f t="shared" ref="F27:F32" si="1">E27*0.27</f>
        <v>0</v>
      </c>
      <c r="G27" s="10">
        <f t="shared" ref="G27:G33" si="2">SUM(E27:F27)</f>
        <v>0</v>
      </c>
      <c r="H27" s="56">
        <v>19</v>
      </c>
      <c r="I27" s="1">
        <v>220</v>
      </c>
      <c r="J27" s="1">
        <v>518</v>
      </c>
      <c r="K27" s="64">
        <f>H27*I27*J27</f>
        <v>2165240</v>
      </c>
      <c r="L27" s="64">
        <v>0</v>
      </c>
      <c r="M27" s="10">
        <f>SUM(K27:L27)</f>
        <v>2165240</v>
      </c>
    </row>
    <row r="28" spans="1:13" ht="15.75" x14ac:dyDescent="0.25">
      <c r="A28" s="62"/>
      <c r="B28" s="56"/>
      <c r="C28" s="1"/>
      <c r="D28" s="1"/>
      <c r="E28" s="64">
        <f>B28*C28*D28</f>
        <v>0</v>
      </c>
      <c r="F28" s="64">
        <f t="shared" si="1"/>
        <v>0</v>
      </c>
      <c r="G28" s="10">
        <f t="shared" si="2"/>
        <v>0</v>
      </c>
      <c r="H28" s="56"/>
      <c r="I28" s="1"/>
      <c r="J28" s="1"/>
      <c r="K28" s="64">
        <f>H28*I28*J28</f>
        <v>0</v>
      </c>
      <c r="L28" s="64"/>
      <c r="M28" s="10">
        <f t="shared" ref="M28:M34" si="3">SUM(K28:L28)</f>
        <v>0</v>
      </c>
    </row>
    <row r="29" spans="1:13" ht="15.75" x14ac:dyDescent="0.25">
      <c r="A29" s="62"/>
      <c r="B29" s="56"/>
      <c r="C29" s="1"/>
      <c r="D29" s="1"/>
      <c r="E29" s="64">
        <f>B29*C29*D29</f>
        <v>0</v>
      </c>
      <c r="F29" s="64">
        <f t="shared" si="1"/>
        <v>0</v>
      </c>
      <c r="G29" s="10">
        <f t="shared" si="2"/>
        <v>0</v>
      </c>
      <c r="H29" s="56"/>
      <c r="I29" s="1"/>
      <c r="J29" s="1"/>
      <c r="K29" s="64">
        <f>H29*I29*J29</f>
        <v>0</v>
      </c>
      <c r="L29" s="64">
        <f>K29*0.27</f>
        <v>0</v>
      </c>
      <c r="M29" s="10">
        <f t="shared" si="3"/>
        <v>0</v>
      </c>
    </row>
    <row r="30" spans="1:13" ht="15.75" x14ac:dyDescent="0.25">
      <c r="A30" s="62"/>
      <c r="B30" s="56"/>
      <c r="C30" s="1"/>
      <c r="D30" s="1"/>
      <c r="E30" s="64">
        <f>B30*C30*D30</f>
        <v>0</v>
      </c>
      <c r="F30" s="64">
        <f t="shared" si="1"/>
        <v>0</v>
      </c>
      <c r="G30" s="10">
        <f t="shared" si="2"/>
        <v>0</v>
      </c>
      <c r="H30" s="56"/>
      <c r="I30" s="1"/>
      <c r="J30" s="1"/>
      <c r="K30" s="64">
        <f>H30*I30*J30</f>
        <v>0</v>
      </c>
      <c r="L30" s="64"/>
      <c r="M30" s="10">
        <f t="shared" si="3"/>
        <v>0</v>
      </c>
    </row>
    <row r="31" spans="1:13" ht="15.75" x14ac:dyDescent="0.25">
      <c r="A31" s="62"/>
      <c r="B31" s="56"/>
      <c r="C31" s="1"/>
      <c r="D31" s="1"/>
      <c r="E31" s="64">
        <f>B31*C31*D31</f>
        <v>0</v>
      </c>
      <c r="F31" s="64">
        <f t="shared" si="1"/>
        <v>0</v>
      </c>
      <c r="G31" s="10">
        <f t="shared" si="2"/>
        <v>0</v>
      </c>
      <c r="H31" s="56"/>
      <c r="I31" s="1"/>
      <c r="J31" s="1"/>
      <c r="K31" s="64">
        <f>H31*I31*J31</f>
        <v>0</v>
      </c>
      <c r="L31" s="64">
        <f>K31*0.27</f>
        <v>0</v>
      </c>
      <c r="M31" s="10">
        <f t="shared" si="3"/>
        <v>0</v>
      </c>
    </row>
    <row r="32" spans="1:13" ht="15.75" x14ac:dyDescent="0.25">
      <c r="A32" s="1" t="s">
        <v>48</v>
      </c>
      <c r="B32" s="56"/>
      <c r="C32" s="1"/>
      <c r="D32" s="1"/>
      <c r="E32" s="64"/>
      <c r="F32" s="64">
        <f t="shared" si="1"/>
        <v>0</v>
      </c>
      <c r="G32" s="10">
        <f t="shared" si="2"/>
        <v>0</v>
      </c>
      <c r="H32" s="56">
        <v>26</v>
      </c>
      <c r="I32" s="1">
        <v>220</v>
      </c>
      <c r="J32" s="1"/>
      <c r="K32" s="64"/>
      <c r="L32" s="64">
        <f>K32*0.27</f>
        <v>0</v>
      </c>
      <c r="M32" s="10">
        <f t="shared" si="3"/>
        <v>0</v>
      </c>
    </row>
    <row r="33" spans="1:13" ht="15.75" x14ac:dyDescent="0.25">
      <c r="A33" s="1" t="s">
        <v>635</v>
      </c>
      <c r="B33" s="56"/>
      <c r="C33" s="1"/>
      <c r="D33" s="1"/>
      <c r="E33" s="64"/>
      <c r="F33" s="64">
        <f>B33*C33*D33*0.25</f>
        <v>0</v>
      </c>
      <c r="G33" s="10">
        <f t="shared" si="2"/>
        <v>0</v>
      </c>
      <c r="H33" s="56">
        <v>4</v>
      </c>
      <c r="I33" s="1">
        <v>220</v>
      </c>
      <c r="J33" s="1"/>
      <c r="K33" s="64"/>
      <c r="L33" s="64">
        <f>H33*I33*J33*0.25</f>
        <v>0</v>
      </c>
      <c r="M33" s="10">
        <f t="shared" si="3"/>
        <v>0</v>
      </c>
    </row>
    <row r="34" spans="1:13" ht="15.75" x14ac:dyDescent="0.25">
      <c r="A34" s="807" t="s">
        <v>710</v>
      </c>
      <c r="B34" s="808">
        <f>SUM(B27:B33)</f>
        <v>0</v>
      </c>
      <c r="C34" s="807"/>
      <c r="D34" s="807"/>
      <c r="E34" s="809">
        <f>SUM(E27:E33)</f>
        <v>0</v>
      </c>
      <c r="F34" s="809">
        <f>SUM(F27:F33)</f>
        <v>0</v>
      </c>
      <c r="G34" s="674">
        <f>SUM(G27:G33)</f>
        <v>0</v>
      </c>
      <c r="H34" s="808">
        <f>SUM(H27:H33)</f>
        <v>49</v>
      </c>
      <c r="I34" s="807"/>
      <c r="J34" s="807"/>
      <c r="K34" s="809">
        <f>SUM(K27:K33)</f>
        <v>2165240</v>
      </c>
      <c r="L34" s="809">
        <f>SUM(L27:L33)</f>
        <v>0</v>
      </c>
      <c r="M34" s="674">
        <f t="shared" si="3"/>
        <v>2165240</v>
      </c>
    </row>
    <row r="35" spans="1:13" ht="15.75" x14ac:dyDescent="0.25">
      <c r="A35" s="1"/>
      <c r="B35" s="56"/>
      <c r="C35" s="1"/>
      <c r="D35" s="1"/>
      <c r="E35" s="64"/>
      <c r="F35" s="64"/>
      <c r="G35" s="10"/>
      <c r="H35" s="56"/>
      <c r="I35" s="1"/>
      <c r="J35" s="1"/>
      <c r="K35" s="64"/>
      <c r="L35" s="64"/>
      <c r="M35" s="674">
        <f>SUM(L35:L35)</f>
        <v>0</v>
      </c>
    </row>
    <row r="36" spans="1:13" ht="15.75" x14ac:dyDescent="0.25">
      <c r="A36" s="1" t="s">
        <v>43</v>
      </c>
      <c r="B36" s="56"/>
      <c r="C36" s="1"/>
      <c r="D36" s="1"/>
      <c r="E36" s="64">
        <f t="shared" ref="E36:E44" si="4">B36*C36*D36</f>
        <v>0</v>
      </c>
      <c r="F36" s="64">
        <f t="shared" ref="F36:F44" si="5">E36*0.27</f>
        <v>0</v>
      </c>
      <c r="G36" s="10">
        <f t="shared" ref="G36:G45" si="6">SUM(E36:F36)</f>
        <v>0</v>
      </c>
      <c r="H36" s="56">
        <v>12</v>
      </c>
      <c r="I36" s="1">
        <v>185</v>
      </c>
      <c r="J36" s="1">
        <v>358</v>
      </c>
      <c r="K36" s="64">
        <f t="shared" ref="K36:K44" si="7">H36*I36*J36</f>
        <v>794760</v>
      </c>
      <c r="L36" s="64">
        <f t="shared" ref="L36:L44" si="8">K36*0.27</f>
        <v>214585.2</v>
      </c>
      <c r="M36" s="675">
        <f>SUM(K36:L36)</f>
        <v>1009345.2</v>
      </c>
    </row>
    <row r="37" spans="1:13" ht="15.75" x14ac:dyDescent="0.25">
      <c r="A37" s="1" t="s">
        <v>49</v>
      </c>
      <c r="B37" s="56"/>
      <c r="C37" s="1"/>
      <c r="D37" s="1"/>
      <c r="E37" s="64">
        <f t="shared" si="4"/>
        <v>0</v>
      </c>
      <c r="F37" s="64">
        <f t="shared" si="5"/>
        <v>0</v>
      </c>
      <c r="G37" s="10">
        <f t="shared" si="6"/>
        <v>0</v>
      </c>
      <c r="H37" s="56">
        <v>6</v>
      </c>
      <c r="I37" s="1">
        <v>185</v>
      </c>
      <c r="J37" s="1">
        <v>179</v>
      </c>
      <c r="K37" s="64">
        <f t="shared" si="7"/>
        <v>198690</v>
      </c>
      <c r="L37" s="64">
        <f t="shared" si="8"/>
        <v>53646.3</v>
      </c>
      <c r="M37" s="675">
        <f t="shared" ref="M37:M46" si="9">SUM(K37:L37)</f>
        <v>252336.3</v>
      </c>
    </row>
    <row r="38" spans="1:13" ht="15.75" x14ac:dyDescent="0.25">
      <c r="A38" s="1" t="s">
        <v>707</v>
      </c>
      <c r="B38" s="56"/>
      <c r="C38" s="1"/>
      <c r="D38" s="1"/>
      <c r="E38" s="64"/>
      <c r="F38" s="64"/>
      <c r="G38" s="10"/>
      <c r="H38" s="56">
        <v>1</v>
      </c>
      <c r="I38" s="1">
        <v>185</v>
      </c>
      <c r="J38" s="1">
        <v>379</v>
      </c>
      <c r="K38" s="64">
        <f>H38*I38*J38</f>
        <v>70115</v>
      </c>
      <c r="L38" s="64">
        <f t="shared" ref="L38" si="10">K38*0.27</f>
        <v>18931.050000000003</v>
      </c>
      <c r="M38" s="675">
        <f t="shared" ref="M38" si="11">SUM(K38:L38)</f>
        <v>89046.05</v>
      </c>
    </row>
    <row r="39" spans="1:13" ht="15.75" x14ac:dyDescent="0.25">
      <c r="A39" s="1" t="s">
        <v>636</v>
      </c>
      <c r="B39" s="56"/>
      <c r="C39" s="1"/>
      <c r="D39" s="1"/>
      <c r="E39" s="64">
        <f t="shared" si="4"/>
        <v>0</v>
      </c>
      <c r="F39" s="64">
        <f t="shared" si="5"/>
        <v>0</v>
      </c>
      <c r="G39" s="10">
        <f t="shared" si="6"/>
        <v>0</v>
      </c>
      <c r="H39" s="56">
        <v>1</v>
      </c>
      <c r="I39" s="1">
        <v>185</v>
      </c>
      <c r="J39" s="1">
        <v>189</v>
      </c>
      <c r="K39" s="64">
        <f t="shared" si="7"/>
        <v>34965</v>
      </c>
      <c r="L39" s="64">
        <f t="shared" si="8"/>
        <v>9440.5500000000011</v>
      </c>
      <c r="M39" s="675">
        <f t="shared" si="9"/>
        <v>44405.55</v>
      </c>
    </row>
    <row r="40" spans="1:13" ht="15.75" x14ac:dyDescent="0.25">
      <c r="A40" s="1" t="s">
        <v>708</v>
      </c>
      <c r="B40" s="56"/>
      <c r="C40" s="1"/>
      <c r="D40" s="1"/>
      <c r="E40" s="64">
        <f t="shared" si="4"/>
        <v>0</v>
      </c>
      <c r="F40" s="64">
        <f t="shared" si="5"/>
        <v>0</v>
      </c>
      <c r="G40" s="10">
        <f t="shared" si="6"/>
        <v>0</v>
      </c>
      <c r="H40" s="56">
        <v>2</v>
      </c>
      <c r="I40" s="1">
        <v>185</v>
      </c>
      <c r="J40" s="1">
        <v>403</v>
      </c>
      <c r="K40" s="64">
        <f t="shared" si="7"/>
        <v>149110</v>
      </c>
      <c r="L40" s="64">
        <f t="shared" si="8"/>
        <v>40259.700000000004</v>
      </c>
      <c r="M40" s="675">
        <f t="shared" si="9"/>
        <v>189369.7</v>
      </c>
    </row>
    <row r="41" spans="1:13" ht="15.75" x14ac:dyDescent="0.25">
      <c r="A41" s="1" t="s">
        <v>709</v>
      </c>
      <c r="B41" s="56"/>
      <c r="C41" s="1"/>
      <c r="D41" s="1"/>
      <c r="E41" s="64">
        <f t="shared" si="4"/>
        <v>0</v>
      </c>
      <c r="F41" s="64">
        <f t="shared" si="5"/>
        <v>0</v>
      </c>
      <c r="G41" s="10">
        <f t="shared" si="6"/>
        <v>0</v>
      </c>
      <c r="H41" s="56">
        <v>2</v>
      </c>
      <c r="I41" s="1">
        <v>185</v>
      </c>
      <c r="J41" s="1">
        <v>202</v>
      </c>
      <c r="K41" s="64">
        <f t="shared" si="7"/>
        <v>74740</v>
      </c>
      <c r="L41" s="64">
        <f t="shared" si="8"/>
        <v>20179.800000000003</v>
      </c>
      <c r="M41" s="675">
        <f t="shared" si="9"/>
        <v>94919.8</v>
      </c>
    </row>
    <row r="42" spans="1:13" ht="15.75" x14ac:dyDescent="0.25">
      <c r="A42" s="1"/>
      <c r="B42" s="56"/>
      <c r="C42" s="1"/>
      <c r="D42" s="1"/>
      <c r="E42" s="64">
        <f t="shared" si="4"/>
        <v>0</v>
      </c>
      <c r="F42" s="64">
        <f t="shared" si="5"/>
        <v>0</v>
      </c>
      <c r="G42" s="10">
        <f t="shared" si="6"/>
        <v>0</v>
      </c>
      <c r="H42" s="56"/>
      <c r="I42" s="1"/>
      <c r="J42" s="1"/>
      <c r="K42" s="64">
        <f t="shared" si="7"/>
        <v>0</v>
      </c>
      <c r="L42" s="64">
        <f t="shared" si="8"/>
        <v>0</v>
      </c>
      <c r="M42" s="675">
        <f t="shared" si="9"/>
        <v>0</v>
      </c>
    </row>
    <row r="43" spans="1:13" ht="15.75" x14ac:dyDescent="0.25">
      <c r="A43" s="1" t="s">
        <v>44</v>
      </c>
      <c r="B43" s="56"/>
      <c r="C43" s="1"/>
      <c r="D43" s="1"/>
      <c r="E43" s="64">
        <f t="shared" si="4"/>
        <v>0</v>
      </c>
      <c r="F43" s="64">
        <f t="shared" si="5"/>
        <v>0</v>
      </c>
      <c r="G43" s="10">
        <f t="shared" si="6"/>
        <v>0</v>
      </c>
      <c r="H43" s="56">
        <v>8</v>
      </c>
      <c r="I43" s="1">
        <v>185</v>
      </c>
      <c r="J43" s="1">
        <v>496</v>
      </c>
      <c r="K43" s="64">
        <f t="shared" si="7"/>
        <v>734080</v>
      </c>
      <c r="L43" s="64">
        <f t="shared" si="8"/>
        <v>198201.60000000001</v>
      </c>
      <c r="M43" s="675">
        <f t="shared" si="9"/>
        <v>932281.6</v>
      </c>
    </row>
    <row r="44" spans="1:13" ht="15.75" x14ac:dyDescent="0.25">
      <c r="A44" s="1" t="s">
        <v>50</v>
      </c>
      <c r="B44" s="56"/>
      <c r="C44" s="1"/>
      <c r="D44" s="1"/>
      <c r="E44" s="64">
        <f t="shared" si="4"/>
        <v>0</v>
      </c>
      <c r="F44" s="64">
        <f t="shared" si="5"/>
        <v>0</v>
      </c>
      <c r="G44" s="10">
        <f t="shared" si="6"/>
        <v>0</v>
      </c>
      <c r="H44" s="56">
        <v>3</v>
      </c>
      <c r="I44" s="1">
        <v>185</v>
      </c>
      <c r="J44" s="1">
        <v>248</v>
      </c>
      <c r="K44" s="64">
        <f t="shared" si="7"/>
        <v>137640</v>
      </c>
      <c r="L44" s="64">
        <f t="shared" si="8"/>
        <v>37162.800000000003</v>
      </c>
      <c r="M44" s="675">
        <f t="shared" si="9"/>
        <v>174802.8</v>
      </c>
    </row>
    <row r="45" spans="1:13" ht="15.75" x14ac:dyDescent="0.25">
      <c r="A45" s="1" t="s">
        <v>637</v>
      </c>
      <c r="B45" s="56"/>
      <c r="C45" s="1"/>
      <c r="D45" s="1"/>
      <c r="E45" s="64"/>
      <c r="F45" s="64"/>
      <c r="G45" s="10">
        <f t="shared" si="6"/>
        <v>0</v>
      </c>
      <c r="H45" s="56">
        <v>8</v>
      </c>
      <c r="I45" s="1"/>
      <c r="J45" s="1"/>
      <c r="K45" s="64"/>
      <c r="L45" s="64"/>
      <c r="M45" s="675">
        <f t="shared" si="9"/>
        <v>0</v>
      </c>
    </row>
    <row r="46" spans="1:13" ht="15.75" x14ac:dyDescent="0.25">
      <c r="A46" s="57" t="s">
        <v>45</v>
      </c>
      <c r="B46" s="46">
        <f>SUM(B36:B45)</f>
        <v>0</v>
      </c>
      <c r="C46" s="57"/>
      <c r="D46" s="57"/>
      <c r="E46" s="65">
        <f>SUM(E36:E45)</f>
        <v>0</v>
      </c>
      <c r="F46" s="65">
        <f>SUM(F36:F45)</f>
        <v>0</v>
      </c>
      <c r="G46" s="4">
        <f>SUM(G36:G45)</f>
        <v>0</v>
      </c>
      <c r="H46" s="46">
        <f>SUM(H36:H45)</f>
        <v>43</v>
      </c>
      <c r="I46" s="57"/>
      <c r="J46" s="57"/>
      <c r="K46" s="806">
        <f>SUM(K36:K45)</f>
        <v>2194100</v>
      </c>
      <c r="L46" s="806">
        <f>SUM(L36:L45)</f>
        <v>592407</v>
      </c>
      <c r="M46" s="674">
        <f t="shared" si="9"/>
        <v>2786507</v>
      </c>
    </row>
    <row r="47" spans="1:13" ht="15.75" x14ac:dyDescent="0.25">
      <c r="A47" s="1"/>
      <c r="B47" s="56"/>
      <c r="C47" s="1"/>
      <c r="D47" s="1"/>
      <c r="E47" s="1"/>
      <c r="F47" s="1"/>
      <c r="G47" s="10"/>
      <c r="H47" s="56"/>
      <c r="I47" s="1"/>
      <c r="J47" s="1"/>
      <c r="K47" s="1"/>
      <c r="L47" s="1"/>
      <c r="M47" s="674">
        <f t="shared" ref="M47:M56" si="12">SUM(L47:L47)</f>
        <v>0</v>
      </c>
    </row>
    <row r="48" spans="1:13" ht="15.75" x14ac:dyDescent="0.25">
      <c r="A48" s="1" t="s">
        <v>59</v>
      </c>
      <c r="B48" s="56"/>
      <c r="C48" s="1"/>
      <c r="D48" s="1"/>
      <c r="E48" s="64">
        <f>B48*C48*D48</f>
        <v>0</v>
      </c>
      <c r="F48" s="64">
        <f>E48*0.27</f>
        <v>0</v>
      </c>
      <c r="G48" s="10">
        <f t="shared" ref="G48:G53" si="13">SUM(E48:F48)</f>
        <v>0</v>
      </c>
      <c r="H48" s="56"/>
      <c r="I48" s="1"/>
      <c r="J48" s="1"/>
      <c r="K48" s="64">
        <f>H48*I48*J48</f>
        <v>0</v>
      </c>
      <c r="L48" s="64">
        <f>K48*0.27</f>
        <v>0</v>
      </c>
      <c r="M48" s="674">
        <f t="shared" si="12"/>
        <v>0</v>
      </c>
    </row>
    <row r="49" spans="1:13" ht="15.75" x14ac:dyDescent="0.25">
      <c r="A49" s="57" t="s">
        <v>56</v>
      </c>
      <c r="B49" s="46">
        <f>SUM(B48)</f>
        <v>0</v>
      </c>
      <c r="C49" s="46">
        <f>SUM(C48)</f>
        <v>0</v>
      </c>
      <c r="D49" s="46">
        <f>SUM(D48)</f>
        <v>0</v>
      </c>
      <c r="E49" s="34">
        <f>SUM(E48)</f>
        <v>0</v>
      </c>
      <c r="F49" s="34">
        <f>SUM(F48)</f>
        <v>0</v>
      </c>
      <c r="G49" s="4">
        <f t="shared" si="13"/>
        <v>0</v>
      </c>
      <c r="H49" s="46"/>
      <c r="I49" s="46">
        <f>SUM(I48)</f>
        <v>0</v>
      </c>
      <c r="J49" s="46">
        <f>SUM(J48)</f>
        <v>0</v>
      </c>
      <c r="K49" s="13">
        <f>SUM(K48)</f>
        <v>0</v>
      </c>
      <c r="L49" s="13">
        <f>SUM(L48)</f>
        <v>0</v>
      </c>
      <c r="M49" s="674">
        <f t="shared" si="12"/>
        <v>0</v>
      </c>
    </row>
    <row r="50" spans="1:13" ht="15.75" x14ac:dyDescent="0.25">
      <c r="A50" s="1"/>
      <c r="B50" s="56"/>
      <c r="C50" s="1"/>
      <c r="D50" s="1"/>
      <c r="E50" s="1"/>
      <c r="F50" s="1"/>
      <c r="G50" s="10">
        <f t="shared" si="13"/>
        <v>0</v>
      </c>
      <c r="H50" s="56"/>
      <c r="I50" s="1"/>
      <c r="J50" s="1"/>
      <c r="K50" s="1"/>
      <c r="L50" s="1"/>
      <c r="M50" s="674">
        <f t="shared" si="12"/>
        <v>0</v>
      </c>
    </row>
    <row r="51" spans="1:13" ht="15.75" x14ac:dyDescent="0.25">
      <c r="A51" s="58" t="s">
        <v>38</v>
      </c>
      <c r="B51" s="56"/>
      <c r="C51" s="1"/>
      <c r="D51" s="1"/>
      <c r="E51" s="1"/>
      <c r="F51" s="1"/>
      <c r="G51" s="10">
        <f t="shared" si="13"/>
        <v>0</v>
      </c>
      <c r="H51" s="56"/>
      <c r="I51" s="1"/>
      <c r="J51" s="1"/>
      <c r="K51" s="64">
        <f>H51*I51*J51</f>
        <v>0</v>
      </c>
      <c r="L51" s="64">
        <f>K51*0.27</f>
        <v>0</v>
      </c>
      <c r="M51" s="674">
        <f t="shared" si="12"/>
        <v>0</v>
      </c>
    </row>
    <row r="52" spans="1:13" ht="15.75" x14ac:dyDescent="0.25">
      <c r="A52" s="1" t="s">
        <v>39</v>
      </c>
      <c r="B52" s="56"/>
      <c r="C52" s="80"/>
      <c r="D52" s="1"/>
      <c r="E52" s="64">
        <f>B52*C52*D52</f>
        <v>0</v>
      </c>
      <c r="F52" s="64">
        <f>E52*0.27</f>
        <v>0</v>
      </c>
      <c r="G52" s="10">
        <f t="shared" si="13"/>
        <v>0</v>
      </c>
      <c r="H52" s="56"/>
      <c r="I52" s="673"/>
      <c r="J52" s="1"/>
      <c r="K52" s="64">
        <f>H52*I52*J52</f>
        <v>0</v>
      </c>
      <c r="L52" s="64">
        <f>K52*0.27</f>
        <v>0</v>
      </c>
      <c r="M52" s="674">
        <f t="shared" si="12"/>
        <v>0</v>
      </c>
    </row>
    <row r="53" spans="1:13" ht="15.75" x14ac:dyDescent="0.25">
      <c r="A53" s="1" t="s">
        <v>40</v>
      </c>
      <c r="B53" s="56"/>
      <c r="C53" s="1"/>
      <c r="D53" s="1"/>
      <c r="E53" s="64">
        <f>B53*C53*D53</f>
        <v>0</v>
      </c>
      <c r="F53" s="64">
        <f>E53*0.27</f>
        <v>0</v>
      </c>
      <c r="G53" s="10">
        <f t="shared" si="13"/>
        <v>0</v>
      </c>
      <c r="H53" s="56"/>
      <c r="I53" s="1"/>
      <c r="J53" s="1"/>
      <c r="K53" s="64">
        <f>H53*I53*J53</f>
        <v>0</v>
      </c>
      <c r="L53" s="64">
        <f>K53*0.27</f>
        <v>0</v>
      </c>
      <c r="M53" s="674">
        <f t="shared" si="12"/>
        <v>0</v>
      </c>
    </row>
    <row r="54" spans="1:13" ht="15.75" x14ac:dyDescent="0.25">
      <c r="A54" s="63" t="s">
        <v>46</v>
      </c>
      <c r="B54" s="46">
        <f>SUM(B52:B53)</f>
        <v>0</v>
      </c>
      <c r="C54" s="57"/>
      <c r="D54" s="57"/>
      <c r="E54" s="65">
        <f>SUM(E52:E53)</f>
        <v>0</v>
      </c>
      <c r="F54" s="65">
        <f>SUM(F52:F53)</f>
        <v>0</v>
      </c>
      <c r="G54" s="4">
        <f>SUM(G52:G53)</f>
        <v>0</v>
      </c>
      <c r="H54" s="46">
        <f>SUM(H52:H53)</f>
        <v>0</v>
      </c>
      <c r="I54" s="57"/>
      <c r="J54" s="57"/>
      <c r="K54" s="65">
        <f>SUM(K51:K53)</f>
        <v>0</v>
      </c>
      <c r="L54" s="65">
        <f>SUM(L51:L53)</f>
        <v>0</v>
      </c>
      <c r="M54" s="674">
        <f t="shared" si="12"/>
        <v>0</v>
      </c>
    </row>
    <row r="55" spans="1:13" ht="15.75" x14ac:dyDescent="0.25">
      <c r="A55" s="57"/>
      <c r="B55" s="46"/>
      <c r="C55" s="57"/>
      <c r="D55" s="57"/>
      <c r="E55" s="65">
        <f>B55*C55*D55</f>
        <v>0</v>
      </c>
      <c r="F55" s="65">
        <f>E55*0.27</f>
        <v>0</v>
      </c>
      <c r="G55" s="4">
        <f>SUM(E55+F55)</f>
        <v>0</v>
      </c>
      <c r="H55" s="46"/>
      <c r="I55" s="57"/>
      <c r="J55" s="57"/>
      <c r="K55" s="65">
        <f>H55*I55*J55</f>
        <v>0</v>
      </c>
      <c r="L55" s="65">
        <f>K55*0.27</f>
        <v>0</v>
      </c>
      <c r="M55" s="674">
        <f t="shared" si="12"/>
        <v>0</v>
      </c>
    </row>
    <row r="56" spans="1:13" ht="15.75" x14ac:dyDescent="0.25">
      <c r="A56" s="57"/>
      <c r="B56" s="46"/>
      <c r="C56" s="57"/>
      <c r="D56" s="57"/>
      <c r="E56" s="65"/>
      <c r="F56" s="65"/>
      <c r="G56" s="4"/>
      <c r="H56" s="46"/>
      <c r="I56" s="57"/>
      <c r="J56" s="57"/>
      <c r="K56" s="65"/>
      <c r="L56" s="65"/>
      <c r="M56" s="674">
        <f t="shared" si="12"/>
        <v>0</v>
      </c>
    </row>
    <row r="57" spans="1:13" ht="15.75" x14ac:dyDescent="0.25">
      <c r="A57" s="2" t="s">
        <v>47</v>
      </c>
      <c r="B57" s="6" t="e">
        <f>SUM(B34,B46,B54,B55,B49,#REF!)</f>
        <v>#REF!</v>
      </c>
      <c r="C57" s="6"/>
      <c r="D57" s="6"/>
      <c r="E57" s="6" t="e">
        <f>SUM(E34,E46,E54,E55,E49,#REF!)</f>
        <v>#REF!</v>
      </c>
      <c r="F57" s="81" t="e">
        <f>SUM(F34,F46,F54,F55,F49,#REF!)</f>
        <v>#REF!</v>
      </c>
      <c r="G57" s="90" t="e">
        <f>SUM(G34,G46,G54,G55,G49,#REF!)</f>
        <v>#REF!</v>
      </c>
      <c r="H57" s="6"/>
      <c r="I57" s="6"/>
      <c r="J57" s="6"/>
      <c r="K57" s="672"/>
      <c r="L57" s="672"/>
      <c r="M57" s="674">
        <f>SUM(M34+M46+M49+M54)</f>
        <v>4951747</v>
      </c>
    </row>
  </sheetData>
  <mergeCells count="2">
    <mergeCell ref="B1:G1"/>
    <mergeCell ref="H1:M1"/>
  </mergeCells>
  <phoneticPr fontId="2" type="noConversion"/>
  <pageMargins left="0.94488188976377963" right="0.74803149606299213" top="1.1811023622047245" bottom="0.78740157480314965" header="0.51181102362204722" footer="0.51181102362204722"/>
  <pageSetup paperSize="9" scale="80" orientation="portrait" r:id="rId1"/>
  <headerFooter alignWithMargins="0">
    <oddHeader>&amp;L&amp;"Times,Félkövér"&amp;14Bezenye Község
  Önkormányzat&amp;C&amp;"Times,Félkövér"&amp;14Élelmezési kiadások és bevételek
2018. évi terv &amp;R&amp;"Times,Normál"&amp;12 13. melléklet
Adatok: Ft-ban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7"/>
  <sheetViews>
    <sheetView view="pageLayout" zoomScaleNormal="100" workbookViewId="0">
      <selection activeCell="A3" sqref="A3"/>
    </sheetView>
  </sheetViews>
  <sheetFormatPr defaultRowHeight="12.75" x14ac:dyDescent="0.2"/>
  <cols>
    <col min="1" max="1" width="20.7109375" customWidth="1"/>
    <col min="2" max="2" width="35.42578125" customWidth="1"/>
    <col min="3" max="3" width="28.5703125" customWidth="1"/>
  </cols>
  <sheetData>
    <row r="1" spans="1:7" ht="15.75" x14ac:dyDescent="0.2">
      <c r="A1" s="932" t="s">
        <v>574</v>
      </c>
      <c r="B1" s="932"/>
      <c r="C1" s="932"/>
    </row>
    <row r="2" spans="1:7" ht="15.75" x14ac:dyDescent="0.2">
      <c r="A2" s="932" t="s">
        <v>743</v>
      </c>
      <c r="B2" s="932"/>
      <c r="C2" s="932"/>
    </row>
    <row r="3" spans="1:7" ht="15.75" x14ac:dyDescent="0.2">
      <c r="A3" s="551"/>
      <c r="B3" s="551" t="s">
        <v>720</v>
      </c>
      <c r="C3" s="551"/>
    </row>
    <row r="4" spans="1:7" ht="13.5" thickBot="1" x14ac:dyDescent="0.25">
      <c r="C4" s="552" t="s">
        <v>669</v>
      </c>
    </row>
    <row r="5" spans="1:7" ht="15.75" thickBot="1" x14ac:dyDescent="0.3">
      <c r="A5" s="553" t="s">
        <v>500</v>
      </c>
      <c r="B5" s="553" t="s">
        <v>501</v>
      </c>
      <c r="C5" s="553" t="s">
        <v>721</v>
      </c>
    </row>
    <row r="6" spans="1:7" ht="15" x14ac:dyDescent="0.25">
      <c r="A6" s="554"/>
      <c r="B6" s="555"/>
      <c r="C6" s="556"/>
    </row>
    <row r="7" spans="1:7" ht="14.25" x14ac:dyDescent="0.2">
      <c r="A7" s="557" t="s">
        <v>573</v>
      </c>
      <c r="B7" s="558" t="s">
        <v>576</v>
      </c>
      <c r="C7" s="559"/>
    </row>
    <row r="8" spans="1:7" ht="14.25" x14ac:dyDescent="0.2">
      <c r="A8" s="560" t="s">
        <v>575</v>
      </c>
      <c r="B8" s="561" t="s">
        <v>567</v>
      </c>
      <c r="C8" s="562">
        <f>SUM('Kiadás ktgvszervenként'!N26)</f>
        <v>40862681</v>
      </c>
    </row>
    <row r="9" spans="1:7" ht="14.25" x14ac:dyDescent="0.2">
      <c r="A9" s="560"/>
      <c r="B9" s="561" t="s">
        <v>577</v>
      </c>
      <c r="C9" s="562">
        <f>SUM(C8)</f>
        <v>40862681</v>
      </c>
    </row>
    <row r="10" spans="1:7" ht="14.25" x14ac:dyDescent="0.2">
      <c r="A10" s="560"/>
      <c r="B10" s="561"/>
      <c r="C10" s="562"/>
    </row>
    <row r="11" spans="1:7" ht="14.25" x14ac:dyDescent="0.2">
      <c r="A11" s="560" t="s">
        <v>578</v>
      </c>
      <c r="B11" s="561" t="s">
        <v>62</v>
      </c>
      <c r="C11" s="562">
        <f>SUM('Kiadás ktgvszervenként'!F26)</f>
        <v>144522005.69999999</v>
      </c>
    </row>
    <row r="12" spans="1:7" ht="14.25" x14ac:dyDescent="0.2">
      <c r="A12" s="560"/>
      <c r="B12" s="561" t="s">
        <v>579</v>
      </c>
      <c r="C12" s="562">
        <f>SUM(C11)</f>
        <v>144522005.69999999</v>
      </c>
      <c r="G12" s="642"/>
    </row>
    <row r="13" spans="1:7" ht="14.25" x14ac:dyDescent="0.2">
      <c r="A13" s="560"/>
      <c r="B13" s="561"/>
      <c r="C13" s="562"/>
      <c r="G13" s="642"/>
    </row>
    <row r="14" spans="1:7" ht="15" x14ac:dyDescent="0.25">
      <c r="A14" s="560"/>
      <c r="B14" s="563"/>
      <c r="C14" s="564"/>
    </row>
    <row r="15" spans="1:7" ht="15" x14ac:dyDescent="0.25">
      <c r="A15" s="565"/>
      <c r="B15" s="566"/>
      <c r="C15" s="562"/>
    </row>
    <row r="16" spans="1:7" ht="14.25" x14ac:dyDescent="0.2">
      <c r="A16" s="560"/>
      <c r="B16" s="561" t="s">
        <v>99</v>
      </c>
      <c r="C16" s="562">
        <f>SUM(C12,C9)</f>
        <v>185384686.69999999</v>
      </c>
      <c r="G16" s="642"/>
    </row>
    <row r="17" spans="1:3" ht="14.25" x14ac:dyDescent="0.2">
      <c r="A17" s="560"/>
      <c r="B17" s="561"/>
      <c r="C17" s="562"/>
    </row>
    <row r="18" spans="1:3" ht="14.25" x14ac:dyDescent="0.2">
      <c r="A18" s="560"/>
      <c r="B18" s="561"/>
      <c r="C18" s="562"/>
    </row>
    <row r="19" spans="1:3" ht="14.25" x14ac:dyDescent="0.2">
      <c r="A19" s="560"/>
      <c r="B19" s="561"/>
      <c r="C19" s="562"/>
    </row>
    <row r="20" spans="1:3" ht="14.25" x14ac:dyDescent="0.2">
      <c r="A20" s="560"/>
      <c r="B20" s="561"/>
      <c r="C20" s="562"/>
    </row>
    <row r="21" spans="1:3" ht="14.25" x14ac:dyDescent="0.2">
      <c r="A21" s="560"/>
      <c r="B21" s="561"/>
      <c r="C21" s="562"/>
    </row>
    <row r="22" spans="1:3" ht="14.25" x14ac:dyDescent="0.2">
      <c r="A22" s="560"/>
      <c r="B22" s="561"/>
      <c r="C22" s="562"/>
    </row>
    <row r="23" spans="1:3" ht="14.25" x14ac:dyDescent="0.2">
      <c r="A23" s="560"/>
      <c r="B23" s="567"/>
      <c r="C23" s="568"/>
    </row>
    <row r="24" spans="1:3" ht="14.25" x14ac:dyDescent="0.2">
      <c r="A24" s="569"/>
      <c r="B24" s="567"/>
      <c r="C24" s="568"/>
    </row>
    <row r="25" spans="1:3" ht="14.25" x14ac:dyDescent="0.2">
      <c r="A25" s="560"/>
      <c r="B25" s="561"/>
      <c r="C25" s="562"/>
    </row>
    <row r="26" spans="1:3" ht="14.25" x14ac:dyDescent="0.2">
      <c r="A26" s="560"/>
      <c r="B26" s="561"/>
      <c r="C26" s="562"/>
    </row>
    <row r="27" spans="1:3" ht="14.25" x14ac:dyDescent="0.2">
      <c r="A27" s="560"/>
      <c r="B27" s="561"/>
      <c r="C27" s="562"/>
    </row>
    <row r="28" spans="1:3" ht="14.25" x14ac:dyDescent="0.2">
      <c r="A28" s="560"/>
      <c r="B28" s="561"/>
      <c r="C28" s="562"/>
    </row>
    <row r="29" spans="1:3" ht="15" x14ac:dyDescent="0.25">
      <c r="A29" s="560"/>
      <c r="B29" s="563"/>
      <c r="C29" s="564"/>
    </row>
    <row r="30" spans="1:3" ht="14.25" x14ac:dyDescent="0.2">
      <c r="A30" s="560"/>
      <c r="B30" s="561"/>
      <c r="C30" s="562"/>
    </row>
    <row r="31" spans="1:3" ht="14.25" x14ac:dyDescent="0.2">
      <c r="A31" s="560"/>
      <c r="B31" s="561"/>
      <c r="C31" s="562"/>
    </row>
    <row r="32" spans="1:3" ht="14.25" x14ac:dyDescent="0.2">
      <c r="A32" s="560"/>
      <c r="B32" s="561"/>
      <c r="C32" s="562"/>
    </row>
    <row r="33" spans="1:3" ht="15" x14ac:dyDescent="0.25">
      <c r="A33" s="560"/>
      <c r="B33" s="563"/>
      <c r="C33" s="564"/>
    </row>
    <row r="34" spans="1:3" ht="15" x14ac:dyDescent="0.25">
      <c r="A34" s="560"/>
      <c r="B34" s="561"/>
      <c r="C34" s="564"/>
    </row>
    <row r="35" spans="1:3" ht="15" x14ac:dyDescent="0.25">
      <c r="A35" s="565"/>
      <c r="B35" s="561"/>
      <c r="C35" s="564"/>
    </row>
    <row r="36" spans="1:3" ht="15.75" thickBot="1" x14ac:dyDescent="0.3">
      <c r="A36" s="563"/>
      <c r="B36" s="561"/>
      <c r="C36" s="564"/>
    </row>
    <row r="37" spans="1:3" ht="16.5" thickBot="1" x14ac:dyDescent="0.3">
      <c r="A37" s="570"/>
      <c r="B37" s="571"/>
      <c r="C37" s="572"/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1"/>
  <sheetViews>
    <sheetView view="pageLayout" zoomScaleNormal="100" workbookViewId="0">
      <selection activeCell="E6" sqref="E6:E12"/>
    </sheetView>
  </sheetViews>
  <sheetFormatPr defaultRowHeight="12.75" x14ac:dyDescent="0.2"/>
  <cols>
    <col min="1" max="1" width="6.28515625" customWidth="1"/>
    <col min="2" max="2" width="33.28515625" customWidth="1"/>
    <col min="3" max="3" width="13" customWidth="1"/>
    <col min="4" max="4" width="12.28515625" customWidth="1"/>
  </cols>
  <sheetData>
    <row r="1" spans="1:6" x14ac:dyDescent="0.2">
      <c r="A1" s="573"/>
      <c r="B1" s="574" t="s">
        <v>719</v>
      </c>
      <c r="C1" s="575"/>
      <c r="D1" s="575"/>
      <c r="E1" s="575"/>
      <c r="F1" s="575"/>
    </row>
    <row r="2" spans="1:6" ht="13.5" thickBot="1" x14ac:dyDescent="0.25">
      <c r="A2" s="573"/>
      <c r="B2" s="573"/>
      <c r="C2" s="575"/>
      <c r="D2" s="576" t="s">
        <v>670</v>
      </c>
      <c r="E2" s="575"/>
      <c r="F2" s="575"/>
    </row>
    <row r="3" spans="1:6" ht="16.5" thickBot="1" x14ac:dyDescent="0.3">
      <c r="A3" s="577"/>
      <c r="B3" s="933"/>
      <c r="C3" s="935" t="s">
        <v>286</v>
      </c>
      <c r="D3" s="935"/>
      <c r="E3" s="935"/>
      <c r="F3" s="578"/>
    </row>
    <row r="4" spans="1:6" ht="16.5" thickBot="1" x14ac:dyDescent="0.3">
      <c r="A4" s="579"/>
      <c r="B4" s="934"/>
      <c r="C4" s="936" t="s">
        <v>62</v>
      </c>
      <c r="D4" s="937"/>
      <c r="E4" s="580" t="s">
        <v>503</v>
      </c>
      <c r="F4" s="581"/>
    </row>
    <row r="5" spans="1:6" ht="39" x14ac:dyDescent="0.25">
      <c r="A5" s="579"/>
      <c r="B5" s="582"/>
      <c r="C5" s="583" t="s">
        <v>504</v>
      </c>
      <c r="D5" s="584" t="s">
        <v>505</v>
      </c>
      <c r="E5" s="585"/>
      <c r="F5" s="581"/>
    </row>
    <row r="6" spans="1:6" ht="15.75" x14ac:dyDescent="0.25">
      <c r="A6" s="586">
        <v>1</v>
      </c>
      <c r="B6" s="587" t="s">
        <v>567</v>
      </c>
      <c r="C6" s="587">
        <v>6</v>
      </c>
      <c r="D6" s="588"/>
      <c r="E6" s="589">
        <f>+C6+D6</f>
        <v>6</v>
      </c>
      <c r="F6" s="590"/>
    </row>
    <row r="7" spans="1:6" ht="15.75" x14ac:dyDescent="0.25">
      <c r="A7" s="586">
        <f>SUM(A6+1)</f>
        <v>2</v>
      </c>
      <c r="B7" s="587" t="s">
        <v>568</v>
      </c>
      <c r="C7" s="587"/>
      <c r="D7" s="588"/>
      <c r="E7" s="589">
        <f t="shared" ref="E7:E12" si="0">+C7+D7</f>
        <v>0</v>
      </c>
      <c r="F7" s="590"/>
    </row>
    <row r="8" spans="1:6" ht="15.75" x14ac:dyDescent="0.25">
      <c r="A8" s="586">
        <f t="shared" ref="A8:A34" si="1">SUM(A7+1)</f>
        <v>3</v>
      </c>
      <c r="B8" s="587" t="s">
        <v>570</v>
      </c>
      <c r="C8" s="588">
        <v>2</v>
      </c>
      <c r="D8" s="588"/>
      <c r="E8" s="589">
        <f t="shared" si="0"/>
        <v>2</v>
      </c>
      <c r="F8" s="590"/>
    </row>
    <row r="9" spans="1:6" ht="15.75" x14ac:dyDescent="0.25">
      <c r="A9" s="586">
        <f t="shared" si="1"/>
        <v>4</v>
      </c>
      <c r="B9" s="587" t="s">
        <v>569</v>
      </c>
      <c r="C9" s="588">
        <v>0</v>
      </c>
      <c r="D9" s="588">
        <v>1</v>
      </c>
      <c r="E9" s="589">
        <f t="shared" si="0"/>
        <v>1</v>
      </c>
      <c r="F9" s="590"/>
    </row>
    <row r="10" spans="1:6" ht="15.75" x14ac:dyDescent="0.25">
      <c r="A10" s="586">
        <f t="shared" si="1"/>
        <v>5</v>
      </c>
      <c r="B10" s="587" t="s">
        <v>571</v>
      </c>
      <c r="C10" s="588">
        <v>1</v>
      </c>
      <c r="D10" s="588"/>
      <c r="E10" s="589">
        <f t="shared" si="0"/>
        <v>1</v>
      </c>
      <c r="F10" s="590"/>
    </row>
    <row r="11" spans="1:6" ht="15.75" x14ac:dyDescent="0.25">
      <c r="A11" s="586">
        <f t="shared" si="1"/>
        <v>6</v>
      </c>
      <c r="B11" s="587" t="s">
        <v>572</v>
      </c>
      <c r="C11" s="588">
        <v>0</v>
      </c>
      <c r="D11" s="588"/>
      <c r="E11" s="589">
        <f t="shared" si="0"/>
        <v>0</v>
      </c>
      <c r="F11" s="590"/>
    </row>
    <row r="12" spans="1:6" ht="15.75" x14ac:dyDescent="0.25">
      <c r="A12" s="586">
        <f t="shared" si="1"/>
        <v>7</v>
      </c>
      <c r="B12" s="641" t="s">
        <v>742</v>
      </c>
      <c r="C12" s="588">
        <v>0</v>
      </c>
      <c r="D12" s="588"/>
      <c r="E12" s="589">
        <f t="shared" si="0"/>
        <v>0</v>
      </c>
      <c r="F12" s="590"/>
    </row>
    <row r="13" spans="1:6" ht="15.75" x14ac:dyDescent="0.25">
      <c r="A13" s="586"/>
      <c r="B13" s="591"/>
      <c r="C13" s="588"/>
      <c r="D13" s="588"/>
      <c r="E13" s="589"/>
      <c r="F13" s="590"/>
    </row>
    <row r="14" spans="1:6" ht="15.75" x14ac:dyDescent="0.25">
      <c r="A14" s="586">
        <f>SUM(A12+1)</f>
        <v>8</v>
      </c>
      <c r="B14" s="587"/>
      <c r="C14" s="587"/>
      <c r="D14" s="588"/>
      <c r="E14" s="589"/>
      <c r="F14" s="590"/>
    </row>
    <row r="15" spans="1:6" ht="15.75" x14ac:dyDescent="0.25">
      <c r="A15" s="586">
        <f t="shared" si="1"/>
        <v>9</v>
      </c>
      <c r="B15" s="587"/>
      <c r="C15" s="588"/>
      <c r="D15" s="588"/>
      <c r="E15" s="589"/>
      <c r="F15" s="590"/>
    </row>
    <row r="16" spans="1:6" ht="15.75" x14ac:dyDescent="0.25">
      <c r="A16" s="586">
        <f t="shared" si="1"/>
        <v>10</v>
      </c>
      <c r="B16" s="587"/>
      <c r="C16" s="587"/>
      <c r="D16" s="588"/>
      <c r="E16" s="589"/>
      <c r="F16" s="590"/>
    </row>
    <row r="17" spans="1:6" ht="15.75" x14ac:dyDescent="0.25">
      <c r="A17" s="586">
        <f t="shared" si="1"/>
        <v>11</v>
      </c>
      <c r="B17" s="587"/>
      <c r="C17" s="587"/>
      <c r="D17" s="588"/>
      <c r="E17" s="589"/>
      <c r="F17" s="590"/>
    </row>
    <row r="18" spans="1:6" ht="15.75" x14ac:dyDescent="0.25">
      <c r="A18" s="586">
        <f t="shared" si="1"/>
        <v>12</v>
      </c>
      <c r="B18" s="587"/>
      <c r="C18" s="588"/>
      <c r="D18" s="588"/>
      <c r="E18" s="589"/>
      <c r="F18" s="590"/>
    </row>
    <row r="19" spans="1:6" ht="15.75" x14ac:dyDescent="0.25">
      <c r="A19" s="586">
        <f t="shared" si="1"/>
        <v>13</v>
      </c>
      <c r="B19" s="587"/>
      <c r="C19" s="588"/>
      <c r="D19" s="588"/>
      <c r="E19" s="589"/>
      <c r="F19" s="590"/>
    </row>
    <row r="20" spans="1:6" ht="15.75" x14ac:dyDescent="0.25">
      <c r="A20" s="586">
        <f t="shared" si="1"/>
        <v>14</v>
      </c>
      <c r="B20" s="587"/>
      <c r="C20" s="587"/>
      <c r="D20" s="588"/>
      <c r="E20" s="589"/>
      <c r="F20" s="590"/>
    </row>
    <row r="21" spans="1:6" ht="15.75" x14ac:dyDescent="0.25">
      <c r="A21" s="586">
        <f t="shared" si="1"/>
        <v>15</v>
      </c>
      <c r="B21" s="587"/>
      <c r="C21" s="588"/>
      <c r="D21" s="588"/>
      <c r="E21" s="589"/>
      <c r="F21" s="590"/>
    </row>
    <row r="22" spans="1:6" ht="15.75" x14ac:dyDescent="0.25">
      <c r="A22" s="586">
        <f t="shared" si="1"/>
        <v>16</v>
      </c>
      <c r="B22" s="587"/>
      <c r="C22" s="587"/>
      <c r="D22" s="588"/>
      <c r="E22" s="589"/>
      <c r="F22" s="590"/>
    </row>
    <row r="23" spans="1:6" ht="15.75" x14ac:dyDescent="0.25">
      <c r="A23" s="586">
        <f t="shared" si="1"/>
        <v>17</v>
      </c>
      <c r="B23" s="587"/>
      <c r="C23" s="588"/>
      <c r="D23" s="588"/>
      <c r="E23" s="589"/>
      <c r="F23" s="590"/>
    </row>
    <row r="24" spans="1:6" ht="15.75" x14ac:dyDescent="0.25">
      <c r="A24" s="586">
        <f t="shared" si="1"/>
        <v>18</v>
      </c>
      <c r="B24" s="587"/>
      <c r="C24" s="588"/>
      <c r="D24" s="588"/>
      <c r="E24" s="589"/>
      <c r="F24" s="590"/>
    </row>
    <row r="25" spans="1:6" ht="15.75" x14ac:dyDescent="0.25">
      <c r="A25" s="586">
        <f t="shared" si="1"/>
        <v>19</v>
      </c>
      <c r="B25" s="587"/>
      <c r="C25" s="588"/>
      <c r="D25" s="588"/>
      <c r="E25" s="589"/>
      <c r="F25" s="590"/>
    </row>
    <row r="26" spans="1:6" ht="15.75" x14ac:dyDescent="0.25">
      <c r="A26" s="586">
        <f t="shared" si="1"/>
        <v>20</v>
      </c>
      <c r="B26" s="587"/>
      <c r="C26" s="588"/>
      <c r="D26" s="588"/>
      <c r="E26" s="589"/>
      <c r="F26" s="590"/>
    </row>
    <row r="27" spans="1:6" ht="15.75" x14ac:dyDescent="0.25">
      <c r="A27" s="586"/>
      <c r="B27" s="591"/>
      <c r="C27" s="592"/>
      <c r="D27" s="588"/>
      <c r="E27" s="593"/>
      <c r="F27" s="590"/>
    </row>
    <row r="28" spans="1:6" ht="15.75" x14ac:dyDescent="0.25">
      <c r="A28" s="586"/>
      <c r="B28" s="594"/>
      <c r="C28" s="588"/>
      <c r="D28" s="588"/>
      <c r="E28" s="589"/>
      <c r="F28" s="590"/>
    </row>
    <row r="29" spans="1:6" ht="15.75" x14ac:dyDescent="0.25">
      <c r="A29" s="586">
        <f>SUM(A26+1)</f>
        <v>21</v>
      </c>
      <c r="B29" s="587"/>
      <c r="C29" s="588"/>
      <c r="D29" s="588"/>
      <c r="E29" s="589"/>
      <c r="F29" s="590"/>
    </row>
    <row r="30" spans="1:6" ht="15.75" x14ac:dyDescent="0.25">
      <c r="A30" s="586">
        <f t="shared" si="1"/>
        <v>22</v>
      </c>
      <c r="B30" s="587"/>
      <c r="C30" s="587"/>
      <c r="D30" s="587"/>
      <c r="E30" s="589"/>
      <c r="F30" s="590"/>
    </row>
    <row r="31" spans="1:6" ht="15.75" x14ac:dyDescent="0.25">
      <c r="A31" s="586">
        <f t="shared" si="1"/>
        <v>23</v>
      </c>
      <c r="B31" s="595"/>
      <c r="C31" s="595"/>
      <c r="D31" s="595"/>
      <c r="E31" s="589"/>
      <c r="F31" s="590"/>
    </row>
    <row r="32" spans="1:6" ht="15.75" x14ac:dyDescent="0.25">
      <c r="A32" s="586"/>
      <c r="B32" s="595"/>
      <c r="C32" s="595"/>
      <c r="D32" s="595"/>
      <c r="E32" s="589"/>
      <c r="F32" s="590"/>
    </row>
    <row r="33" spans="1:6" ht="15.75" x14ac:dyDescent="0.25">
      <c r="A33" s="586">
        <f>SUM(A31+1)</f>
        <v>24</v>
      </c>
      <c r="B33" s="587"/>
      <c r="C33" s="588"/>
      <c r="D33" s="588"/>
      <c r="E33" s="589"/>
      <c r="F33" s="590"/>
    </row>
    <row r="34" spans="1:6" ht="15.75" x14ac:dyDescent="0.25">
      <c r="A34" s="586">
        <f t="shared" si="1"/>
        <v>25</v>
      </c>
      <c r="B34" s="587"/>
      <c r="C34" s="587"/>
      <c r="D34" s="587"/>
      <c r="E34" s="589"/>
      <c r="F34" s="590"/>
    </row>
    <row r="35" spans="1:6" ht="15.75" x14ac:dyDescent="0.25">
      <c r="A35" s="586">
        <v>26</v>
      </c>
      <c r="B35" s="595"/>
      <c r="C35" s="595"/>
      <c r="D35" s="595"/>
      <c r="E35" s="589"/>
      <c r="F35" s="590"/>
    </row>
    <row r="36" spans="1:6" ht="16.5" thickBot="1" x14ac:dyDescent="0.3">
      <c r="A36" s="586">
        <v>27</v>
      </c>
      <c r="B36" s="596"/>
      <c r="C36" s="596"/>
      <c r="D36" s="596"/>
      <c r="E36" s="589"/>
      <c r="F36" s="590"/>
    </row>
    <row r="37" spans="1:6" ht="13.5" thickBot="1" x14ac:dyDescent="0.25">
      <c r="A37" s="573"/>
      <c r="B37" s="597" t="s">
        <v>99</v>
      </c>
      <c r="C37" s="580">
        <f>SUM(C33:C36,C29:C31,C27,C6:C12)</f>
        <v>9</v>
      </c>
      <c r="D37" s="580">
        <f t="shared" ref="D37:E37" si="2">SUM(D33:D36,D29:D31,D27,D6:D12)</f>
        <v>1</v>
      </c>
      <c r="E37" s="580">
        <f t="shared" si="2"/>
        <v>10</v>
      </c>
      <c r="F37" s="581"/>
    </row>
    <row r="38" spans="1:6" x14ac:dyDescent="0.2">
      <c r="A38" s="573"/>
      <c r="B38" s="573"/>
      <c r="C38" s="575"/>
      <c r="D38" s="575"/>
      <c r="E38" s="575"/>
      <c r="F38" s="575"/>
    </row>
    <row r="39" spans="1:6" x14ac:dyDescent="0.2">
      <c r="A39" s="575"/>
      <c r="B39" s="575"/>
      <c r="C39" s="575"/>
      <c r="D39" s="575"/>
      <c r="E39" s="575"/>
      <c r="F39" s="575"/>
    </row>
    <row r="40" spans="1:6" x14ac:dyDescent="0.2">
      <c r="A40" s="575"/>
      <c r="B40" s="575"/>
      <c r="C40" s="575"/>
      <c r="D40" s="575"/>
      <c r="E40" s="575"/>
      <c r="F40" s="575"/>
    </row>
    <row r="41" spans="1:6" x14ac:dyDescent="0.2">
      <c r="A41" s="575"/>
      <c r="B41" s="575"/>
      <c r="C41" s="575"/>
      <c r="D41" s="575"/>
      <c r="E41" s="575"/>
      <c r="F41" s="575"/>
    </row>
  </sheetData>
  <mergeCells count="3">
    <mergeCell ref="B3:B4"/>
    <mergeCell ref="C3:E3"/>
    <mergeCell ref="C4:D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45"/>
  <sheetViews>
    <sheetView tabSelected="1" view="pageLayout" topLeftCell="A28" zoomScaleNormal="100" workbookViewId="0">
      <selection activeCell="E4" sqref="E4"/>
    </sheetView>
  </sheetViews>
  <sheetFormatPr defaultRowHeight="12.75" x14ac:dyDescent="0.2"/>
  <cols>
    <col min="1" max="1" width="31.7109375" customWidth="1"/>
    <col min="2" max="2" width="13.140625" customWidth="1"/>
    <col min="3" max="3" width="14.28515625" customWidth="1"/>
    <col min="4" max="4" width="12.7109375" customWidth="1"/>
    <col min="5" max="5" width="12" customWidth="1"/>
  </cols>
  <sheetData>
    <row r="1" spans="1:6" x14ac:dyDescent="0.2">
      <c r="A1" s="938" t="s">
        <v>718</v>
      </c>
      <c r="B1" s="938"/>
      <c r="C1" s="938"/>
      <c r="D1" s="938"/>
      <c r="E1" s="938"/>
      <c r="F1" s="938"/>
    </row>
    <row r="2" spans="1:6" x14ac:dyDescent="0.2">
      <c r="A2" s="938" t="s">
        <v>506</v>
      </c>
      <c r="B2" s="938"/>
      <c r="C2" s="938"/>
      <c r="D2" s="938"/>
      <c r="E2" s="938"/>
      <c r="F2" s="938"/>
    </row>
    <row r="3" spans="1:6" x14ac:dyDescent="0.2">
      <c r="E3" s="598" t="s">
        <v>671</v>
      </c>
      <c r="F3" s="598"/>
    </row>
    <row r="4" spans="1:6" ht="13.5" thickBot="1" x14ac:dyDescent="0.25">
      <c r="E4" s="662" t="s">
        <v>745</v>
      </c>
      <c r="F4" s="598"/>
    </row>
    <row r="5" spans="1:6" ht="13.5" thickBot="1" x14ac:dyDescent="0.25">
      <c r="A5" s="599"/>
      <c r="B5" s="600">
        <v>2018</v>
      </c>
      <c r="C5" s="600">
        <v>2019</v>
      </c>
      <c r="D5" s="600">
        <v>2020</v>
      </c>
      <c r="E5" s="600">
        <v>2021</v>
      </c>
    </row>
    <row r="6" spans="1:6" x14ac:dyDescent="0.2">
      <c r="A6" s="601" t="s">
        <v>507</v>
      </c>
      <c r="B6" s="602">
        <f>SUM('Bevétel össz.'!K37)</f>
        <v>7599390</v>
      </c>
      <c r="C6" s="602">
        <v>8000000</v>
      </c>
      <c r="D6" s="602">
        <v>9000000</v>
      </c>
      <c r="E6" s="602">
        <v>9000000</v>
      </c>
    </row>
    <row r="7" spans="1:6" x14ac:dyDescent="0.2">
      <c r="A7" s="603" t="s">
        <v>508</v>
      </c>
      <c r="B7" s="604">
        <f>SUM('Bevétel össz.'!K13)</f>
        <v>5966400</v>
      </c>
      <c r="C7" s="604">
        <v>6500000</v>
      </c>
      <c r="D7" s="604">
        <v>6500000</v>
      </c>
      <c r="E7" s="604">
        <v>6800000</v>
      </c>
    </row>
    <row r="8" spans="1:6" x14ac:dyDescent="0.2">
      <c r="A8" s="603" t="s">
        <v>509</v>
      </c>
      <c r="B8" s="604"/>
      <c r="C8" s="604"/>
      <c r="D8" s="604"/>
      <c r="E8" s="604"/>
    </row>
    <row r="9" spans="1:6" x14ac:dyDescent="0.2">
      <c r="A9" s="603" t="s">
        <v>510</v>
      </c>
      <c r="B9" s="604">
        <f>SUM('Bevétel össz.'!K8)</f>
        <v>73221456</v>
      </c>
      <c r="C9" s="604">
        <v>74500000</v>
      </c>
      <c r="D9" s="604">
        <v>74500000</v>
      </c>
      <c r="E9" s="604">
        <v>75000000</v>
      </c>
    </row>
    <row r="10" spans="1:6" ht="13.5" thickBot="1" x14ac:dyDescent="0.25">
      <c r="A10" s="605" t="s">
        <v>511</v>
      </c>
      <c r="B10" s="606"/>
      <c r="C10" s="606"/>
      <c r="D10" s="606"/>
      <c r="E10" s="606"/>
    </row>
    <row r="11" spans="1:6" ht="13.5" thickBot="1" x14ac:dyDescent="0.25">
      <c r="A11" s="607" t="s">
        <v>512</v>
      </c>
      <c r="B11" s="608">
        <f>SUM(B6:B10)</f>
        <v>86787246</v>
      </c>
      <c r="C11" s="608">
        <f>SUM(C6:C10)</f>
        <v>89000000</v>
      </c>
      <c r="D11" s="608">
        <f>SUM(D6:D10)</f>
        <v>90000000</v>
      </c>
      <c r="E11" s="608">
        <f>SUM(E6:E10)</f>
        <v>90800000</v>
      </c>
    </row>
    <row r="12" spans="1:6" x14ac:dyDescent="0.2">
      <c r="A12" s="601" t="s">
        <v>513</v>
      </c>
      <c r="B12" s="602"/>
      <c r="C12" s="602"/>
      <c r="D12" s="602"/>
      <c r="E12" s="602"/>
    </row>
    <row r="13" spans="1:6" x14ac:dyDescent="0.2">
      <c r="A13" s="603" t="s">
        <v>514</v>
      </c>
      <c r="B13" s="604"/>
      <c r="C13" s="604"/>
      <c r="D13" s="604"/>
      <c r="E13" s="604"/>
    </row>
    <row r="14" spans="1:6" x14ac:dyDescent="0.2">
      <c r="A14" s="603" t="s">
        <v>515</v>
      </c>
      <c r="B14" s="604"/>
      <c r="C14" s="604"/>
      <c r="D14" s="604"/>
      <c r="E14" s="604"/>
    </row>
    <row r="15" spans="1:6" ht="13.5" thickBot="1" x14ac:dyDescent="0.25">
      <c r="A15" s="609" t="s">
        <v>516</v>
      </c>
      <c r="B15" s="610"/>
      <c r="C15" s="610"/>
      <c r="D15" s="610"/>
      <c r="E15" s="610"/>
    </row>
    <row r="16" spans="1:6" ht="13.5" thickBot="1" x14ac:dyDescent="0.25">
      <c r="A16" s="607" t="s">
        <v>517</v>
      </c>
      <c r="B16" s="608">
        <f>SUM(B12:B15)</f>
        <v>0</v>
      </c>
      <c r="C16" s="608">
        <f>SUM(C12:C15)</f>
        <v>0</v>
      </c>
      <c r="D16" s="608">
        <f>SUM(D12:D15)</f>
        <v>0</v>
      </c>
      <c r="E16" s="608">
        <f>SUM(E12:E15)</f>
        <v>0</v>
      </c>
    </row>
    <row r="17" spans="1:5" x14ac:dyDescent="0.2">
      <c r="A17" s="601" t="s">
        <v>518</v>
      </c>
      <c r="B17" s="602">
        <f>SUM(B18:B23)</f>
        <v>60200000</v>
      </c>
      <c r="C17" s="602">
        <f t="shared" ref="C17:E17" si="0">SUM(C18:C23)</f>
        <v>41400000</v>
      </c>
      <c r="D17" s="602">
        <f t="shared" si="0"/>
        <v>60350000</v>
      </c>
      <c r="E17" s="602">
        <f t="shared" si="0"/>
        <v>60400000</v>
      </c>
    </row>
    <row r="18" spans="1:5" x14ac:dyDescent="0.2">
      <c r="A18" s="603" t="s">
        <v>519</v>
      </c>
      <c r="B18" s="604">
        <v>18000000</v>
      </c>
      <c r="C18" s="604">
        <v>18300000</v>
      </c>
      <c r="D18" s="604">
        <v>23000000</v>
      </c>
      <c r="E18" s="604">
        <v>23000000</v>
      </c>
    </row>
    <row r="19" spans="1:5" x14ac:dyDescent="0.2">
      <c r="A19" s="603" t="s">
        <v>520</v>
      </c>
      <c r="B19" s="604">
        <v>16200000</v>
      </c>
      <c r="C19" s="604">
        <v>10500000</v>
      </c>
      <c r="D19" s="604">
        <v>22000000</v>
      </c>
      <c r="E19" s="604">
        <v>22000000</v>
      </c>
    </row>
    <row r="20" spans="1:5" x14ac:dyDescent="0.2">
      <c r="A20" s="603" t="s">
        <v>580</v>
      </c>
      <c r="B20" s="604"/>
      <c r="C20" s="604"/>
      <c r="D20" s="604"/>
      <c r="E20" s="604"/>
    </row>
    <row r="21" spans="1:5" x14ac:dyDescent="0.2">
      <c r="A21" s="609" t="s">
        <v>521</v>
      </c>
      <c r="B21" s="610">
        <v>16000000</v>
      </c>
      <c r="C21" s="610">
        <v>2500000</v>
      </c>
      <c r="D21" s="610">
        <v>5000000</v>
      </c>
      <c r="E21" s="610">
        <v>5000000</v>
      </c>
    </row>
    <row r="22" spans="1:5" x14ac:dyDescent="0.2">
      <c r="A22" s="609" t="s">
        <v>89</v>
      </c>
      <c r="B22" s="610">
        <v>3500000</v>
      </c>
      <c r="C22" s="610">
        <v>3500000</v>
      </c>
      <c r="D22" s="610">
        <v>3600000</v>
      </c>
      <c r="E22" s="610">
        <v>3600000</v>
      </c>
    </row>
    <row r="23" spans="1:5" x14ac:dyDescent="0.2">
      <c r="A23" s="609" t="s">
        <v>581</v>
      </c>
      <c r="B23" s="610">
        <v>6500000</v>
      </c>
      <c r="C23" s="610">
        <v>6600000</v>
      </c>
      <c r="D23" s="610">
        <v>6750000</v>
      </c>
      <c r="E23" s="610">
        <v>6800000</v>
      </c>
    </row>
    <row r="24" spans="1:5" x14ac:dyDescent="0.2">
      <c r="A24" s="609" t="s">
        <v>90</v>
      </c>
      <c r="B24" s="610"/>
      <c r="C24" s="610"/>
      <c r="D24" s="610"/>
      <c r="E24" s="610"/>
    </row>
    <row r="25" spans="1:5" ht="13.5" thickBot="1" x14ac:dyDescent="0.25">
      <c r="A25" s="609" t="s">
        <v>582</v>
      </c>
      <c r="B25" s="606">
        <f>SUM('Bevétel össz.'!K50)</f>
        <v>38397441</v>
      </c>
      <c r="C25" s="606">
        <v>34100000</v>
      </c>
      <c r="D25" s="606">
        <v>34100000</v>
      </c>
      <c r="E25" s="606">
        <v>34150000</v>
      </c>
    </row>
    <row r="26" spans="1:5" ht="13.5" thickBot="1" x14ac:dyDescent="0.25">
      <c r="A26" s="607" t="s">
        <v>522</v>
      </c>
      <c r="B26" s="608">
        <f>SUM(B17,B11,B25,B16)</f>
        <v>185384687</v>
      </c>
      <c r="C26" s="608">
        <f>SUM(C11,C17,C25)</f>
        <v>164500000</v>
      </c>
      <c r="D26" s="608">
        <f>SUM(D11,D17,D25)</f>
        <v>184450000</v>
      </c>
      <c r="E26" s="608">
        <f>SUM(E17,E11,E25)</f>
        <v>185350000</v>
      </c>
    </row>
    <row r="27" spans="1:5" ht="13.5" thickBot="1" x14ac:dyDescent="0.25">
      <c r="A27" s="607" t="s">
        <v>523</v>
      </c>
      <c r="B27" s="611"/>
      <c r="C27" s="611"/>
      <c r="D27" s="611"/>
      <c r="E27" s="611"/>
    </row>
    <row r="28" spans="1:5" ht="13.5" thickBot="1" x14ac:dyDescent="0.25">
      <c r="A28" s="607"/>
      <c r="B28" s="611"/>
      <c r="C28" s="611"/>
      <c r="D28" s="611"/>
      <c r="E28" s="611"/>
    </row>
    <row r="29" spans="1:5" ht="13.5" thickBot="1" x14ac:dyDescent="0.25">
      <c r="A29" s="607" t="s">
        <v>524</v>
      </c>
      <c r="B29" s="611">
        <f>SUM(B26:B28)</f>
        <v>185384687</v>
      </c>
      <c r="C29" s="611">
        <f>SUM(C26:C28)</f>
        <v>164500000</v>
      </c>
      <c r="D29" s="611">
        <f>SUM(D26:D28)</f>
        <v>184450000</v>
      </c>
      <c r="E29" s="611">
        <f>SUM(E26:E28)</f>
        <v>185350000</v>
      </c>
    </row>
    <row r="30" spans="1:5" ht="13.5" thickBot="1" x14ac:dyDescent="0.25">
      <c r="A30" s="612"/>
      <c r="B30" s="613"/>
      <c r="C30" s="613"/>
      <c r="D30" s="613"/>
      <c r="E30" s="613"/>
    </row>
    <row r="31" spans="1:5" ht="13.5" thickBot="1" x14ac:dyDescent="0.25">
      <c r="A31" s="599" t="s">
        <v>67</v>
      </c>
      <c r="B31" s="600">
        <v>2018</v>
      </c>
      <c r="C31" s="600">
        <v>2019</v>
      </c>
      <c r="D31" s="600">
        <v>2020</v>
      </c>
      <c r="E31" s="600">
        <v>2021</v>
      </c>
    </row>
    <row r="32" spans="1:5" x14ac:dyDescent="0.2">
      <c r="A32" s="614" t="s">
        <v>1</v>
      </c>
      <c r="B32" s="615">
        <f>SUM('Kiadás ktgvszervenként'!V4)</f>
        <v>44697960</v>
      </c>
      <c r="C32" s="615">
        <v>38100000</v>
      </c>
      <c r="D32" s="615">
        <v>41000000</v>
      </c>
      <c r="E32" s="615">
        <v>42000000</v>
      </c>
    </row>
    <row r="33" spans="1:5" x14ac:dyDescent="0.2">
      <c r="A33" s="616" t="s">
        <v>116</v>
      </c>
      <c r="B33" s="617">
        <f>SUM('Kiadás ktgvszervenként'!V5)</f>
        <v>8677618</v>
      </c>
      <c r="C33" s="617">
        <f>+C32*0.195</f>
        <v>7429500</v>
      </c>
      <c r="D33" s="617">
        <f>+D32*0.195</f>
        <v>7995000</v>
      </c>
      <c r="E33" s="617">
        <f>+E32*0.195</f>
        <v>8190000</v>
      </c>
    </row>
    <row r="34" spans="1:5" x14ac:dyDescent="0.2">
      <c r="A34" s="616" t="s">
        <v>525</v>
      </c>
      <c r="B34" s="617">
        <f>SUM('Kiadás ktgvszervenként'!V6)</f>
        <v>65188869.549999997</v>
      </c>
      <c r="C34" s="617">
        <v>62000000</v>
      </c>
      <c r="D34" s="617">
        <v>75000000</v>
      </c>
      <c r="E34" s="617">
        <v>76000000</v>
      </c>
    </row>
    <row r="35" spans="1:5" x14ac:dyDescent="0.2">
      <c r="A35" s="618" t="s">
        <v>526</v>
      </c>
      <c r="B35" s="617">
        <f>SUM('Kiadás ktgvszervenként'!V7)</f>
        <v>1394842</v>
      </c>
      <c r="C35" s="617">
        <v>1450000</v>
      </c>
      <c r="D35" s="617">
        <v>1450000</v>
      </c>
      <c r="E35" s="617">
        <v>1450000</v>
      </c>
    </row>
    <row r="36" spans="1:5" x14ac:dyDescent="0.2">
      <c r="A36" s="618" t="s">
        <v>411</v>
      </c>
      <c r="B36" s="617">
        <f>SUM('Kiadás ktgvszervenként'!V8:V10)</f>
        <v>19822000</v>
      </c>
      <c r="C36" s="617">
        <v>18352500</v>
      </c>
      <c r="D36" s="617">
        <v>21913000</v>
      </c>
      <c r="E36" s="617">
        <v>21250000</v>
      </c>
    </row>
    <row r="37" spans="1:5" x14ac:dyDescent="0.2">
      <c r="A37" s="618" t="s">
        <v>527</v>
      </c>
      <c r="B37" s="617">
        <f>SUM('Kiadás ktgvszervenként'!V11)</f>
        <v>519400</v>
      </c>
      <c r="C37" s="617">
        <v>600000</v>
      </c>
      <c r="D37" s="617">
        <v>600000</v>
      </c>
      <c r="E37" s="617">
        <v>620000</v>
      </c>
    </row>
    <row r="38" spans="1:5" x14ac:dyDescent="0.2">
      <c r="A38" s="764" t="s">
        <v>4</v>
      </c>
      <c r="B38" s="763">
        <f>SUM('Kiadás ktgvszervenként'!V13)</f>
        <v>1432998.15</v>
      </c>
      <c r="C38" s="617">
        <v>1000000</v>
      </c>
      <c r="D38" s="617">
        <v>1000000</v>
      </c>
      <c r="E38" s="617">
        <v>1000000</v>
      </c>
    </row>
    <row r="39" spans="1:5" x14ac:dyDescent="0.2">
      <c r="A39" s="618" t="s">
        <v>528</v>
      </c>
      <c r="B39" s="642">
        <f>SUM('Kiadás ktgvszervenként'!V14)</f>
        <v>2249939</v>
      </c>
      <c r="C39" s="617"/>
      <c r="D39" s="617"/>
      <c r="E39" s="617"/>
    </row>
    <row r="40" spans="1:5" x14ac:dyDescent="0.2">
      <c r="A40" s="618" t="s">
        <v>303</v>
      </c>
      <c r="B40" s="617"/>
      <c r="C40" s="617"/>
      <c r="D40" s="617"/>
      <c r="E40" s="617"/>
    </row>
    <row r="41" spans="1:5" x14ac:dyDescent="0.2">
      <c r="A41" s="618" t="s">
        <v>663</v>
      </c>
      <c r="B41" s="617">
        <f>SUM('Kiadás ktgvszervenként'!V21:V25)</f>
        <v>41401060</v>
      </c>
      <c r="C41" s="617">
        <v>35568000</v>
      </c>
      <c r="D41" s="617">
        <v>35492000</v>
      </c>
      <c r="E41" s="617">
        <v>34840000</v>
      </c>
    </row>
    <row r="42" spans="1:5" ht="13.5" thickBot="1" x14ac:dyDescent="0.25">
      <c r="A42" s="618" t="s">
        <v>583</v>
      </c>
      <c r="B42" s="617"/>
      <c r="C42" s="617"/>
      <c r="D42" s="617"/>
      <c r="E42" s="617"/>
    </row>
    <row r="43" spans="1:5" ht="13.5" thickBot="1" x14ac:dyDescent="0.25">
      <c r="A43" s="611" t="s">
        <v>529</v>
      </c>
      <c r="B43" s="611">
        <f>SUM(B32:B42)</f>
        <v>185384686.70000002</v>
      </c>
      <c r="C43" s="611">
        <f>SUM(C32:C42)</f>
        <v>164500000</v>
      </c>
      <c r="D43" s="611">
        <f>SUM(D32:D42)</f>
        <v>184450000</v>
      </c>
      <c r="E43" s="611">
        <f>SUM(E32:E42)</f>
        <v>185350000</v>
      </c>
    </row>
    <row r="45" spans="1:5" x14ac:dyDescent="0.2">
      <c r="B45" s="642"/>
    </row>
  </sheetData>
  <mergeCells count="2">
    <mergeCell ref="A1:F1"/>
    <mergeCell ref="A2:F2"/>
  </mergeCells>
  <pageMargins left="0.7" right="0.7" top="0.75" bottom="0.75" header="0.3" footer="0.3"/>
  <pageSetup paperSize="9" scale="9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zoomScaleNormal="100" workbookViewId="0">
      <selection activeCell="E6" sqref="E6"/>
    </sheetView>
  </sheetViews>
  <sheetFormatPr defaultRowHeight="12.75" x14ac:dyDescent="0.2"/>
  <cols>
    <col min="1" max="1" width="41.7109375" customWidth="1"/>
    <col min="2" max="2" width="12.85546875" customWidth="1"/>
    <col min="3" max="3" width="13.28515625" customWidth="1"/>
    <col min="4" max="4" width="12.7109375" customWidth="1"/>
    <col min="5" max="5" width="12.5703125" customWidth="1"/>
  </cols>
  <sheetData>
    <row r="1" spans="1:9" x14ac:dyDescent="0.2">
      <c r="A1" s="939" t="s">
        <v>530</v>
      </c>
      <c r="B1" s="939"/>
      <c r="C1" s="939"/>
      <c r="D1" s="939"/>
      <c r="E1" s="939"/>
      <c r="F1" s="939"/>
      <c r="G1" s="939"/>
      <c r="H1" s="939"/>
      <c r="I1" s="939"/>
    </row>
    <row r="2" spans="1:9" x14ac:dyDescent="0.2">
      <c r="A2" s="938" t="s">
        <v>665</v>
      </c>
      <c r="B2" s="938"/>
      <c r="C2" s="938"/>
      <c r="D2" s="938"/>
      <c r="E2" s="938"/>
      <c r="F2" s="938"/>
      <c r="G2" s="938"/>
      <c r="H2" s="938"/>
      <c r="I2" s="938"/>
    </row>
    <row r="3" spans="1:9" x14ac:dyDescent="0.2">
      <c r="A3" s="940" t="s">
        <v>664</v>
      </c>
      <c r="B3" s="940"/>
      <c r="C3" s="940"/>
      <c r="D3" s="940"/>
      <c r="E3" s="940"/>
      <c r="F3" s="940"/>
      <c r="G3" s="940"/>
      <c r="H3" s="940"/>
      <c r="I3" s="940"/>
    </row>
    <row r="4" spans="1:9" x14ac:dyDescent="0.2">
      <c r="A4" s="645"/>
      <c r="B4" s="646"/>
      <c r="C4" s="646"/>
      <c r="D4" s="646"/>
      <c r="E4" s="646"/>
      <c r="F4" s="646"/>
      <c r="G4" s="646"/>
      <c r="H4" s="646"/>
      <c r="I4" s="646"/>
    </row>
    <row r="5" spans="1:9" x14ac:dyDescent="0.2">
      <c r="A5" s="647"/>
      <c r="B5" s="648"/>
      <c r="C5" s="646"/>
      <c r="D5" s="646"/>
      <c r="E5" s="661" t="s">
        <v>744</v>
      </c>
      <c r="F5" s="649"/>
      <c r="G5" s="646"/>
      <c r="H5" s="646"/>
      <c r="I5" s="646"/>
    </row>
    <row r="6" spans="1:9" ht="15.75" x14ac:dyDescent="0.25">
      <c r="A6" s="941" t="s">
        <v>92</v>
      </c>
      <c r="B6" s="620">
        <v>2018</v>
      </c>
      <c r="C6" s="619">
        <v>2019</v>
      </c>
      <c r="D6" s="620">
        <v>2020</v>
      </c>
      <c r="E6" s="813">
        <v>2021</v>
      </c>
      <c r="F6" s="651"/>
      <c r="G6" s="651"/>
      <c r="H6" s="651"/>
      <c r="I6" s="651"/>
    </row>
    <row r="7" spans="1:9" ht="15.75" x14ac:dyDescent="0.25">
      <c r="A7" s="942"/>
      <c r="B7" s="619" t="s">
        <v>531</v>
      </c>
      <c r="C7" s="619" t="s">
        <v>531</v>
      </c>
      <c r="D7" s="652" t="s">
        <v>531</v>
      </c>
      <c r="E7" s="619" t="s">
        <v>531</v>
      </c>
      <c r="F7" s="619"/>
      <c r="G7" s="619"/>
      <c r="H7" s="619"/>
      <c r="I7" s="619"/>
    </row>
    <row r="8" spans="1:9" ht="15.75" x14ac:dyDescent="0.25">
      <c r="A8" s="621" t="s">
        <v>518</v>
      </c>
      <c r="B8" s="622">
        <f>SUM('Bevétel össz.'!K27)</f>
        <v>60200000</v>
      </c>
      <c r="C8" s="622">
        <f>SUM(gördülő!C17)</f>
        <v>41400000</v>
      </c>
      <c r="D8" s="622">
        <f>SUM(gördülő!D17)</f>
        <v>60350000</v>
      </c>
      <c r="E8" s="622">
        <f>SUM(gördülő!E17)</f>
        <v>60400000</v>
      </c>
      <c r="F8" s="653"/>
      <c r="G8" s="653"/>
      <c r="H8" s="653"/>
      <c r="I8" s="653"/>
    </row>
    <row r="9" spans="1:9" ht="15.75" x14ac:dyDescent="0.25">
      <c r="A9" s="623" t="s">
        <v>532</v>
      </c>
      <c r="B9" s="624"/>
      <c r="C9" s="624"/>
      <c r="D9" s="654"/>
      <c r="E9" s="653"/>
      <c r="F9" s="653"/>
      <c r="G9" s="653"/>
      <c r="H9" s="653"/>
      <c r="I9" s="653"/>
    </row>
    <row r="10" spans="1:9" ht="15.75" x14ac:dyDescent="0.25">
      <c r="A10" s="623" t="s">
        <v>533</v>
      </c>
      <c r="B10" s="624"/>
      <c r="C10" s="624"/>
      <c r="D10" s="654"/>
      <c r="E10" s="653"/>
      <c r="F10" s="653"/>
      <c r="G10" s="653"/>
      <c r="H10" s="653"/>
      <c r="I10" s="653"/>
    </row>
    <row r="11" spans="1:9" ht="69.75" customHeight="1" x14ac:dyDescent="0.25">
      <c r="A11" s="625" t="s">
        <v>534</v>
      </c>
      <c r="B11" s="626"/>
      <c r="C11" s="626"/>
      <c r="D11" s="655"/>
      <c r="E11" s="656"/>
      <c r="F11" s="656"/>
      <c r="G11" s="656"/>
      <c r="H11" s="656"/>
      <c r="I11" s="656"/>
    </row>
    <row r="12" spans="1:9" ht="37.5" customHeight="1" x14ac:dyDescent="0.25">
      <c r="A12" s="627" t="s">
        <v>535</v>
      </c>
      <c r="B12" s="626"/>
      <c r="C12" s="626"/>
      <c r="D12" s="655"/>
      <c r="E12" s="656"/>
      <c r="F12" s="656"/>
      <c r="G12" s="656"/>
      <c r="H12" s="656"/>
      <c r="I12" s="656"/>
    </row>
    <row r="13" spans="1:9" ht="39" customHeight="1" x14ac:dyDescent="0.25">
      <c r="A13" s="627" t="s">
        <v>536</v>
      </c>
      <c r="B13" s="626"/>
      <c r="C13" s="626"/>
      <c r="D13" s="655"/>
      <c r="E13" s="656"/>
      <c r="F13" s="656"/>
      <c r="G13" s="656"/>
      <c r="H13" s="656"/>
      <c r="I13" s="656"/>
    </row>
    <row r="14" spans="1:9" ht="15.75" x14ac:dyDescent="0.25">
      <c r="A14" s="628" t="s">
        <v>537</v>
      </c>
      <c r="B14" s="629"/>
      <c r="C14" s="629"/>
      <c r="D14" s="657"/>
      <c r="E14" s="653"/>
      <c r="F14" s="653"/>
      <c r="G14" s="653"/>
      <c r="H14" s="653"/>
      <c r="I14" s="653"/>
    </row>
    <row r="15" spans="1:9" ht="15.75" x14ac:dyDescent="0.25">
      <c r="A15" s="630" t="s">
        <v>538</v>
      </c>
      <c r="B15" s="631">
        <f>SUM(B8:B14)</f>
        <v>60200000</v>
      </c>
      <c r="C15" s="631">
        <f t="shared" ref="C15:E15" si="0">SUM(C8:C14)</f>
        <v>41400000</v>
      </c>
      <c r="D15" s="658">
        <f t="shared" si="0"/>
        <v>60350000</v>
      </c>
      <c r="E15" s="631">
        <f t="shared" si="0"/>
        <v>60400000</v>
      </c>
      <c r="F15" s="631"/>
      <c r="G15" s="631"/>
      <c r="H15" s="631"/>
      <c r="I15" s="631"/>
    </row>
    <row r="16" spans="1:9" ht="15.75" x14ac:dyDescent="0.25">
      <c r="A16" s="630" t="s">
        <v>539</v>
      </c>
      <c r="B16" s="631">
        <f>B15/2</f>
        <v>30100000</v>
      </c>
      <c r="C16" s="631">
        <f t="shared" ref="C16:E16" si="1">C15/2</f>
        <v>20700000</v>
      </c>
      <c r="D16" s="658">
        <f t="shared" si="1"/>
        <v>30175000</v>
      </c>
      <c r="E16" s="631">
        <f t="shared" si="1"/>
        <v>30200000</v>
      </c>
      <c r="F16" s="631"/>
      <c r="G16" s="631"/>
      <c r="H16" s="631"/>
      <c r="I16" s="631"/>
    </row>
    <row r="17" spans="1:9" x14ac:dyDescent="0.2">
      <c r="A17" s="659"/>
      <c r="B17" s="650"/>
      <c r="C17" s="650"/>
      <c r="D17" s="650"/>
      <c r="E17" s="660"/>
      <c r="F17" s="660"/>
      <c r="G17" s="660"/>
      <c r="H17" s="660"/>
      <c r="I17" s="660"/>
    </row>
  </sheetData>
  <mergeCells count="4">
    <mergeCell ref="A1:I1"/>
    <mergeCell ref="A2:I2"/>
    <mergeCell ref="A3:I3"/>
    <mergeCell ref="A6:A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FFC000"/>
    <pageSetUpPr fitToPage="1"/>
  </sheetPr>
  <dimension ref="A1:N33"/>
  <sheetViews>
    <sheetView view="pageLayout" topLeftCell="A13" zoomScale="80" zoomScaleNormal="90" zoomScalePageLayoutView="80" workbookViewId="0">
      <selection activeCell="I25" sqref="I25"/>
    </sheetView>
  </sheetViews>
  <sheetFormatPr defaultRowHeight="12.75" x14ac:dyDescent="0.2"/>
  <cols>
    <col min="1" max="1" width="5.140625" customWidth="1"/>
    <col min="2" max="2" width="51" customWidth="1"/>
    <col min="3" max="5" width="0" hidden="1" customWidth="1"/>
    <col min="6" max="6" width="17.85546875" customWidth="1"/>
    <col min="7" max="8" width="8.5703125" customWidth="1"/>
    <col min="9" max="9" width="43" customWidth="1"/>
    <col min="10" max="10" width="0" hidden="1" customWidth="1"/>
    <col min="11" max="11" width="9.140625" hidden="1" customWidth="1"/>
    <col min="12" max="12" width="11.28515625" hidden="1" customWidth="1"/>
    <col min="13" max="13" width="16.42578125" customWidth="1"/>
    <col min="14" max="14" width="10.140625" bestFit="1" customWidth="1"/>
  </cols>
  <sheetData>
    <row r="1" spans="1:14" ht="20.100000000000001" customHeight="1" x14ac:dyDescent="0.2">
      <c r="A1" s="827"/>
      <c r="B1" s="832" t="s">
        <v>96</v>
      </c>
      <c r="C1" s="826" t="s">
        <v>52</v>
      </c>
      <c r="D1" s="826"/>
      <c r="E1" s="826"/>
      <c r="F1" s="270"/>
      <c r="G1" s="273" t="s">
        <v>135</v>
      </c>
      <c r="H1" s="828"/>
      <c r="I1" s="829" t="s">
        <v>67</v>
      </c>
      <c r="J1" s="826" t="s">
        <v>52</v>
      </c>
      <c r="K1" s="826"/>
      <c r="L1" s="826"/>
      <c r="M1" s="270"/>
      <c r="N1" s="274" t="s">
        <v>135</v>
      </c>
    </row>
    <row r="2" spans="1:14" ht="15" customHeight="1" x14ac:dyDescent="0.2">
      <c r="A2" s="827"/>
      <c r="B2" s="832"/>
      <c r="C2" s="826" t="s">
        <v>264</v>
      </c>
      <c r="D2" s="826"/>
      <c r="E2" s="826" t="s">
        <v>424</v>
      </c>
      <c r="F2" s="665" t="s">
        <v>725</v>
      </c>
      <c r="G2" s="273" t="s">
        <v>425</v>
      </c>
      <c r="H2" s="828"/>
      <c r="I2" s="830"/>
      <c r="J2" s="826" t="s">
        <v>264</v>
      </c>
      <c r="K2" s="826"/>
      <c r="L2" s="826" t="s">
        <v>424</v>
      </c>
      <c r="M2" s="665" t="s">
        <v>725</v>
      </c>
      <c r="N2" s="275" t="s">
        <v>138</v>
      </c>
    </row>
    <row r="3" spans="1:14" ht="15" customHeight="1" x14ac:dyDescent="0.2">
      <c r="A3" s="827"/>
      <c r="B3" s="832"/>
      <c r="C3" s="267" t="s">
        <v>286</v>
      </c>
      <c r="D3" s="267" t="s">
        <v>423</v>
      </c>
      <c r="E3" s="826"/>
      <c r="F3" s="271" t="s">
        <v>74</v>
      </c>
      <c r="G3" s="273" t="s">
        <v>139</v>
      </c>
      <c r="H3" s="828"/>
      <c r="I3" s="831"/>
      <c r="J3" s="267" t="s">
        <v>286</v>
      </c>
      <c r="K3" s="267" t="s">
        <v>423</v>
      </c>
      <c r="L3" s="826"/>
      <c r="M3" s="271" t="s">
        <v>74</v>
      </c>
      <c r="N3" s="276" t="s">
        <v>139</v>
      </c>
    </row>
    <row r="4" spans="1:14" ht="20.100000000000001" customHeight="1" x14ac:dyDescent="0.25">
      <c r="A4" s="283" t="s">
        <v>313</v>
      </c>
      <c r="B4" s="87" t="s">
        <v>307</v>
      </c>
      <c r="C4" s="140">
        <f>SUM('Ktvetési mérleg'!C4)</f>
        <v>0</v>
      </c>
      <c r="D4" s="140">
        <f>SUM('Ktvetési mérleg'!D4)</f>
        <v>0</v>
      </c>
      <c r="E4" s="140">
        <f>SUM('Ktvetési mérleg'!E4)</f>
        <v>0</v>
      </c>
      <c r="F4" s="318">
        <f>SUM('Ktvetési mérleg'!F4)</f>
        <v>73221456</v>
      </c>
      <c r="G4" s="160"/>
      <c r="H4" s="169" t="s">
        <v>172</v>
      </c>
      <c r="I4" s="177" t="s">
        <v>1</v>
      </c>
      <c r="J4" s="316" t="e">
        <f>SUM('Ktvetési mérleg'!I4)</f>
        <v>#REF!</v>
      </c>
      <c r="K4" s="316" t="e">
        <f>SUM('Ktvetési mérleg'!J4)</f>
        <v>#REF!</v>
      </c>
      <c r="L4" s="316" t="e">
        <f>SUM('Ktvetési mérleg'!K4)</f>
        <v>#REF!</v>
      </c>
      <c r="M4" s="318">
        <f>SUM('Ktvetési mérleg'!L4)</f>
        <v>44697960</v>
      </c>
      <c r="N4" s="316">
        <f>SUM(Önkormányzat!G20,Óvoda!G24)</f>
        <v>0</v>
      </c>
    </row>
    <row r="5" spans="1:14" ht="20.100000000000001" customHeight="1" x14ac:dyDescent="0.25">
      <c r="A5" s="283" t="s">
        <v>314</v>
      </c>
      <c r="B5" s="87" t="s">
        <v>401</v>
      </c>
      <c r="C5" s="140">
        <f>SUM('Ktvetési mérleg'!C5)</f>
        <v>0</v>
      </c>
      <c r="D5" s="140">
        <f>SUM('Ktvetési mérleg'!D5)</f>
        <v>0</v>
      </c>
      <c r="E5" s="140">
        <f>SUM('Ktvetési mérleg'!E5)</f>
        <v>0</v>
      </c>
      <c r="F5" s="325">
        <f>SUM('Ktvetési mérleg'!F5)</f>
        <v>5966400</v>
      </c>
      <c r="G5" s="161"/>
      <c r="H5" s="169" t="s">
        <v>177</v>
      </c>
      <c r="I5" s="177" t="s">
        <v>57</v>
      </c>
      <c r="J5" s="316" t="e">
        <f>SUM('Ktvetési mérleg'!I5)</f>
        <v>#REF!</v>
      </c>
      <c r="K5" s="316" t="e">
        <f>SUM('Ktvetési mérleg'!J5)</f>
        <v>#REF!</v>
      </c>
      <c r="L5" s="316" t="e">
        <f>SUM('Ktvetési mérleg'!K5)</f>
        <v>#REF!</v>
      </c>
      <c r="M5" s="318">
        <f>SUM('Ktvetési mérleg'!L5)</f>
        <v>8677618</v>
      </c>
      <c r="N5" s="316">
        <f>SUM(Önkormányzat!G21,Óvoda!G25)</f>
        <v>0</v>
      </c>
    </row>
    <row r="6" spans="1:14" ht="20.100000000000001" customHeight="1" x14ac:dyDescent="0.25">
      <c r="A6" s="303" t="s">
        <v>306</v>
      </c>
      <c r="B6" s="179" t="s">
        <v>417</v>
      </c>
      <c r="C6" s="320">
        <f>SUM(C4:C5)</f>
        <v>0</v>
      </c>
      <c r="D6" s="320">
        <f>SUM(D4:D5)</f>
        <v>0</v>
      </c>
      <c r="E6" s="320">
        <f>SUM(E4:E5)</f>
        <v>0</v>
      </c>
      <c r="F6" s="321">
        <f>SUM('Ktvetési mérleg'!F6)</f>
        <v>79187856</v>
      </c>
      <c r="G6" s="304"/>
      <c r="H6" s="169" t="s">
        <v>236</v>
      </c>
      <c r="I6" s="177" t="s">
        <v>2</v>
      </c>
      <c r="J6" s="316" t="e">
        <f>SUM('Ktvetési mérleg'!I6)</f>
        <v>#REF!</v>
      </c>
      <c r="K6" s="316" t="e">
        <f>SUM('Ktvetési mérleg'!J6)</f>
        <v>#REF!</v>
      </c>
      <c r="L6" s="316" t="e">
        <f>SUM('Ktvetési mérleg'!K6)</f>
        <v>#REF!</v>
      </c>
      <c r="M6" s="318">
        <f>SUM('Ktvetési mérleg'!L6)</f>
        <v>65188869.549999997</v>
      </c>
      <c r="N6" s="316">
        <v>0</v>
      </c>
    </row>
    <row r="7" spans="1:14" ht="20.100000000000001" customHeight="1" x14ac:dyDescent="0.25">
      <c r="A7" s="305" t="s">
        <v>331</v>
      </c>
      <c r="B7" s="179" t="s">
        <v>404</v>
      </c>
      <c r="C7" s="320">
        <f>SUM('Ktvetési mérleg'!C17)</f>
        <v>0</v>
      </c>
      <c r="D7" s="320">
        <f>SUM('Ktvetési mérleg'!D17)</f>
        <v>0</v>
      </c>
      <c r="E7" s="320">
        <f>SUM('Ktvetési mérleg'!E17)</f>
        <v>0</v>
      </c>
      <c r="F7" s="321">
        <f>SUM('Ktvetési mérleg'!F17)</f>
        <v>60200000</v>
      </c>
      <c r="G7" s="304"/>
      <c r="H7" s="169" t="s">
        <v>267</v>
      </c>
      <c r="I7" s="177" t="s">
        <v>3</v>
      </c>
      <c r="J7" s="316" t="e">
        <f>SUM('Ktvetési mérleg'!I7)</f>
        <v>#REF!</v>
      </c>
      <c r="K7" s="316" t="e">
        <f>SUM('Ktvetési mérleg'!J7)</f>
        <v>#REF!</v>
      </c>
      <c r="L7" s="316" t="e">
        <f>SUM('Ktvetési mérleg'!K7)</f>
        <v>#REF!</v>
      </c>
      <c r="M7" s="318">
        <f>SUM('Ktvetési mérleg'!L7)</f>
        <v>1394842</v>
      </c>
      <c r="N7" s="316"/>
    </row>
    <row r="8" spans="1:14" ht="37.5" x14ac:dyDescent="0.25">
      <c r="A8" s="303" t="s">
        <v>333</v>
      </c>
      <c r="B8" s="179" t="s">
        <v>113</v>
      </c>
      <c r="C8" s="320" t="e">
        <f>SUM('Ktvetési mérleg'!C18)</f>
        <v>#REF!</v>
      </c>
      <c r="D8" s="320" t="e">
        <f>SUM('Ktvetési mérleg'!D18)</f>
        <v>#REF!</v>
      </c>
      <c r="E8" s="320" t="e">
        <f>SUM('Ktvetési mérleg'!E18)</f>
        <v>#REF!</v>
      </c>
      <c r="F8" s="321">
        <f>SUM('Ktvetési mérleg'!F18)</f>
        <v>7599390</v>
      </c>
      <c r="G8" s="304"/>
      <c r="H8" s="715" t="s">
        <v>268</v>
      </c>
      <c r="I8" s="704" t="s">
        <v>649</v>
      </c>
      <c r="J8" s="317" t="e">
        <f>SUM('Ktvetési mérleg'!I9)</f>
        <v>#REF!</v>
      </c>
      <c r="K8" s="317" t="e">
        <f>SUM('Ktvetési mérleg'!J9)</f>
        <v>#REF!</v>
      </c>
      <c r="L8" s="317" t="e">
        <f>SUM('Ktvetési mérleg'!K9)</f>
        <v>#REF!</v>
      </c>
      <c r="M8" s="749">
        <f>SUM('Ktvetési mérleg'!L8)</f>
        <v>0</v>
      </c>
      <c r="N8" s="316"/>
    </row>
    <row r="9" spans="1:14" ht="20.100000000000001" customHeight="1" x14ac:dyDescent="0.25">
      <c r="A9" s="284" t="s">
        <v>356</v>
      </c>
      <c r="B9" s="87" t="s">
        <v>418</v>
      </c>
      <c r="C9" s="142">
        <f>SUM('Ktvetési mérleg'!C20)</f>
        <v>0</v>
      </c>
      <c r="D9" s="142">
        <f>SUM('Ktvetési mérleg'!D20)</f>
        <v>0</v>
      </c>
      <c r="E9" s="142">
        <f>SUM('Ktvetési mérleg'!E20)</f>
        <v>0</v>
      </c>
      <c r="F9" s="321">
        <f>SUM('Ktvetési mérleg'!F20)</f>
        <v>0</v>
      </c>
      <c r="G9" s="161"/>
      <c r="H9" s="286" t="s">
        <v>270</v>
      </c>
      <c r="I9" s="87" t="s">
        <v>291</v>
      </c>
      <c r="J9" s="317" t="e">
        <f>SUM('Ktvetési mérleg'!I10)</f>
        <v>#REF!</v>
      </c>
      <c r="K9" s="317" t="e">
        <f>SUM('Ktvetési mérleg'!J10)</f>
        <v>#REF!</v>
      </c>
      <c r="L9" s="317" t="e">
        <f>SUM('Ktvetési mérleg'!K10)</f>
        <v>#REF!</v>
      </c>
      <c r="M9" s="319">
        <f>SUM('Ktvetési mérleg'!L9)</f>
        <v>19822000</v>
      </c>
      <c r="N9" s="316">
        <f>SUM(Önkormányzat!G24,Óvoda!G28)</f>
        <v>0</v>
      </c>
    </row>
    <row r="10" spans="1:14" ht="20.100000000000001" customHeight="1" x14ac:dyDescent="0.25">
      <c r="A10" s="284" t="s">
        <v>358</v>
      </c>
      <c r="B10" s="87" t="s">
        <v>419</v>
      </c>
      <c r="C10" s="142">
        <f>SUM('Ktvetési mérleg'!C21)</f>
        <v>0</v>
      </c>
      <c r="D10" s="142">
        <f>SUM('Ktvetési mérleg'!D21)</f>
        <v>0</v>
      </c>
      <c r="E10" s="142">
        <f>SUM('Ktvetési mérleg'!E21)</f>
        <v>0</v>
      </c>
      <c r="F10" s="321">
        <f>SUM('Ktvetési mérleg'!F21)</f>
        <v>0</v>
      </c>
      <c r="G10" s="161"/>
      <c r="H10" s="209" t="s">
        <v>272</v>
      </c>
      <c r="I10" s="87" t="s">
        <v>408</v>
      </c>
      <c r="J10" s="317" t="e">
        <f>SUM('Ktvetési mérleg'!I11)</f>
        <v>#REF!</v>
      </c>
      <c r="K10" s="317" t="e">
        <f>SUM('Ktvetési mérleg'!J11)</f>
        <v>#REF!</v>
      </c>
      <c r="L10" s="317" t="e">
        <f>SUM('Ktvetési mérleg'!K11)</f>
        <v>#REF!</v>
      </c>
      <c r="M10" s="319">
        <f>SUM('Ktvetési mérleg'!L10)</f>
        <v>0</v>
      </c>
      <c r="N10" s="316">
        <f>SUM(Önkormányzat!G25,Óvoda!G29)</f>
        <v>0</v>
      </c>
    </row>
    <row r="11" spans="1:14" ht="20.100000000000001" customHeight="1" x14ac:dyDescent="0.25">
      <c r="A11" s="306" t="s">
        <v>360</v>
      </c>
      <c r="B11" s="179" t="s">
        <v>420</v>
      </c>
      <c r="C11" s="320">
        <f>SUM(C9:C10)</f>
        <v>0</v>
      </c>
      <c r="D11" s="320">
        <f>SUM(D9:D10)</f>
        <v>0</v>
      </c>
      <c r="E11" s="320">
        <f>SUM(E9:E10)</f>
        <v>0</v>
      </c>
      <c r="F11" s="321">
        <f>SUM(F9:F10)</f>
        <v>0</v>
      </c>
      <c r="G11" s="304"/>
      <c r="H11" s="209" t="s">
        <v>274</v>
      </c>
      <c r="I11" s="87" t="s">
        <v>293</v>
      </c>
      <c r="J11" s="320" t="e">
        <f>SUM(J8:J10)</f>
        <v>#REF!</v>
      </c>
      <c r="K11" s="320" t="e">
        <f>SUM(K8:K10)</f>
        <v>#REF!</v>
      </c>
      <c r="L11" s="320" t="e">
        <f>SUM(L8:L10)</f>
        <v>#REF!</v>
      </c>
      <c r="M11" s="319">
        <f>SUM('Ktvetési mérleg'!L11)</f>
        <v>519400</v>
      </c>
      <c r="N11" s="316">
        <f>SUM(Önkormányzat!G26,Óvoda!G30)</f>
        <v>0</v>
      </c>
    </row>
    <row r="12" spans="1:14" ht="20.100000000000001" customHeight="1" x14ac:dyDescent="0.25">
      <c r="A12" s="284"/>
      <c r="B12" s="750" t="s">
        <v>121</v>
      </c>
      <c r="C12" s="143"/>
      <c r="D12" s="143"/>
      <c r="E12" s="143"/>
      <c r="F12" s="322">
        <v>0</v>
      </c>
      <c r="G12" s="162"/>
      <c r="H12" s="169" t="s">
        <v>278</v>
      </c>
      <c r="I12" s="177" t="s">
        <v>411</v>
      </c>
      <c r="J12" s="143" t="e">
        <f>SUM('Ktvetési mérleg'!I19)</f>
        <v>#REF!</v>
      </c>
      <c r="K12" s="143" t="e">
        <f>SUM('Ktvetési mérleg'!J19)</f>
        <v>#REF!</v>
      </c>
      <c r="L12" s="143" t="e">
        <f>SUM('Ktvetési mérleg'!K19)</f>
        <v>#REF!</v>
      </c>
      <c r="M12" s="321">
        <f>SUM(M8:M11)</f>
        <v>20341400</v>
      </c>
      <c r="N12" s="316">
        <f>SUM(Önkormányzat!G27,Óvoda!G32)</f>
        <v>0</v>
      </c>
    </row>
    <row r="13" spans="1:14" ht="20.100000000000001" customHeight="1" x14ac:dyDescent="0.25">
      <c r="A13" s="284"/>
      <c r="B13" s="750"/>
      <c r="C13" s="143"/>
      <c r="D13" s="143"/>
      <c r="E13" s="143"/>
      <c r="F13" s="322"/>
      <c r="G13" s="162"/>
      <c r="H13" s="5" t="s">
        <v>645</v>
      </c>
      <c r="I13" s="87" t="s">
        <v>61</v>
      </c>
      <c r="J13" s="143"/>
      <c r="K13" s="143"/>
      <c r="L13" s="143"/>
      <c r="M13" s="322"/>
      <c r="N13" s="316">
        <f>SUM(Önkormányzat!G28,Óvoda!G34)</f>
        <v>0</v>
      </c>
    </row>
    <row r="14" spans="1:14" ht="20.100000000000001" customHeight="1" x14ac:dyDescent="0.25">
      <c r="A14" s="284"/>
      <c r="B14" s="750"/>
      <c r="C14" s="143"/>
      <c r="D14" s="143"/>
      <c r="E14" s="143"/>
      <c r="F14" s="322"/>
      <c r="G14" s="162"/>
      <c r="H14" s="5" t="s">
        <v>623</v>
      </c>
      <c r="I14" s="87" t="s">
        <v>627</v>
      </c>
      <c r="J14" s="143"/>
      <c r="K14" s="143"/>
      <c r="L14" s="143"/>
      <c r="M14" s="322">
        <f>SUM('Ktvetési mérleg'!L32)</f>
        <v>2524705</v>
      </c>
      <c r="N14" s="316"/>
    </row>
    <row r="15" spans="1:14" ht="20.100000000000001" customHeight="1" x14ac:dyDescent="0.25">
      <c r="A15" s="660"/>
      <c r="B15" s="660"/>
      <c r="C15" s="660"/>
      <c r="D15" s="660"/>
      <c r="E15" s="660"/>
      <c r="F15" s="751"/>
      <c r="G15" s="660"/>
      <c r="H15" s="5" t="s">
        <v>290</v>
      </c>
      <c r="I15" s="87" t="s">
        <v>612</v>
      </c>
      <c r="J15" s="143"/>
      <c r="K15" s="143"/>
      <c r="L15" s="143"/>
      <c r="M15" s="322">
        <f>SUM('Ktvetési mérleg'!L30)</f>
        <v>38397441</v>
      </c>
      <c r="N15" s="316"/>
    </row>
    <row r="16" spans="1:14" ht="20.100000000000001" customHeight="1" x14ac:dyDescent="0.25">
      <c r="A16" s="284"/>
      <c r="B16" s="750"/>
      <c r="C16" s="143"/>
      <c r="D16" s="143"/>
      <c r="E16" s="143"/>
      <c r="F16" s="322"/>
      <c r="G16" s="162"/>
      <c r="H16" s="5" t="s">
        <v>647</v>
      </c>
      <c r="I16" s="87" t="s">
        <v>611</v>
      </c>
      <c r="J16" s="142"/>
      <c r="K16" s="142"/>
      <c r="L16" s="142"/>
      <c r="M16" s="322">
        <f>SUM('Ktvetési mérleg'!L34)</f>
        <v>478914</v>
      </c>
      <c r="N16" s="316"/>
    </row>
    <row r="17" spans="1:14" ht="20.100000000000001" customHeight="1" x14ac:dyDescent="0.2">
      <c r="A17" s="284"/>
      <c r="B17" s="144" t="s">
        <v>429</v>
      </c>
      <c r="C17" s="142"/>
      <c r="D17" s="142"/>
      <c r="E17" s="142"/>
      <c r="F17" s="328"/>
      <c r="G17" s="161"/>
      <c r="H17" s="142"/>
      <c r="I17" s="144" t="s">
        <v>63</v>
      </c>
      <c r="J17" s="268" t="e">
        <f>SUM(J12:J16)</f>
        <v>#REF!</v>
      </c>
      <c r="K17" s="268" t="e">
        <f>SUM(K12:K16)</f>
        <v>#REF!</v>
      </c>
      <c r="L17" s="268" t="e">
        <f>SUM(L12:L16)</f>
        <v>#REF!</v>
      </c>
      <c r="M17" s="269"/>
      <c r="N17" s="161"/>
    </row>
    <row r="18" spans="1:14" ht="20.100000000000001" customHeight="1" thickBot="1" x14ac:dyDescent="0.25">
      <c r="A18" s="308" t="s">
        <v>374</v>
      </c>
      <c r="B18" s="307" t="s">
        <v>122</v>
      </c>
      <c r="C18" s="268">
        <f>SUM(C12:C17)</f>
        <v>0</v>
      </c>
      <c r="D18" s="268">
        <f>SUM(D12:D17)</f>
        <v>0</v>
      </c>
      <c r="E18" s="268">
        <f>SUM(E12:E17)</f>
        <v>0</v>
      </c>
      <c r="F18" s="322">
        <f>SUM('Ktvetési mérleg'!F30)</f>
        <v>38397441</v>
      </c>
      <c r="G18" s="309">
        <f>SUM(G17:G17)</f>
        <v>0</v>
      </c>
      <c r="H18" s="268" t="s">
        <v>427</v>
      </c>
      <c r="I18" s="311" t="s">
        <v>123</v>
      </c>
      <c r="J18" s="300" t="e">
        <f>SUM(J4:J7,J11,J12:J16)</f>
        <v>#REF!</v>
      </c>
      <c r="K18" s="323" t="e">
        <f>SUM(K4:K7,K11,K12:K16)</f>
        <v>#REF!</v>
      </c>
      <c r="L18" s="300" t="e">
        <f>SUM(L4:L7,L11,L12:L16)</f>
        <v>#REF!</v>
      </c>
      <c r="M18" s="268">
        <f>SUM(M13:M17)</f>
        <v>41401060</v>
      </c>
      <c r="N18" s="268">
        <f>SUM(N13:N17)</f>
        <v>0</v>
      </c>
    </row>
    <row r="19" spans="1:14" ht="20.100000000000001" customHeight="1" thickBot="1" x14ac:dyDescent="0.25">
      <c r="A19" s="292"/>
      <c r="B19" s="293" t="s">
        <v>124</v>
      </c>
      <c r="C19" s="300" t="e">
        <f>SUM(C6:C8,C11,C18)</f>
        <v>#REF!</v>
      </c>
      <c r="D19" s="300" t="e">
        <f>SUM(D6:D8,D11,D18)</f>
        <v>#REF!</v>
      </c>
      <c r="E19" s="300" t="e">
        <f>SUM(E6:E8,E11,E18)</f>
        <v>#REF!</v>
      </c>
      <c r="F19" s="329">
        <f>SUM(F6:F8,F11,F18)</f>
        <v>185384687</v>
      </c>
      <c r="G19" s="300">
        <f>SUM(G6:G8,G11,G18)</f>
        <v>0</v>
      </c>
      <c r="H19" s="301"/>
      <c r="I19" s="302" t="s">
        <v>125</v>
      </c>
      <c r="J19" s="146" t="e">
        <f>IF(((C19-J18)&gt;0),C19-J18,"----")</f>
        <v>#REF!</v>
      </c>
      <c r="K19" s="146"/>
      <c r="L19" s="146" t="e">
        <f>IF(((E19-L18)&gt;0),E19-L18,"----")</f>
        <v>#REF!</v>
      </c>
      <c r="M19" s="300">
        <f>SUM(M4:M7,M12,M13:M17)</f>
        <v>181701749.55000001</v>
      </c>
      <c r="N19" s="300">
        <f>SUM(N4:N7,N12,N13:N17)</f>
        <v>0</v>
      </c>
    </row>
    <row r="20" spans="1:14" ht="20.100000000000001" customHeight="1" thickBot="1" x14ac:dyDescent="0.25">
      <c r="A20" s="284"/>
      <c r="B20" s="281" t="s">
        <v>126</v>
      </c>
      <c r="C20" s="330" t="e">
        <f>IF(((J18-C19)&gt;0),J18-C19,"----")</f>
        <v>#REF!</v>
      </c>
      <c r="D20" s="330"/>
      <c r="E20" s="330" t="e">
        <f>IF(((L18-E19)&gt;0),L18-E19,"----")</f>
        <v>#REF!</v>
      </c>
      <c r="F20" s="331" t="str">
        <f>IF(((M19-F19)&gt;0),M19-F19,"----")</f>
        <v>----</v>
      </c>
      <c r="G20" s="163"/>
      <c r="H20" s="288"/>
      <c r="I20" s="147" t="s">
        <v>127</v>
      </c>
      <c r="J20" s="316" t="e">
        <f>SUM('Ktvetési mérleg'!I13)</f>
        <v>#REF!</v>
      </c>
      <c r="K20" s="316" t="e">
        <f>SUM('Ktvetési mérleg'!J13)</f>
        <v>#REF!</v>
      </c>
      <c r="L20" s="316" t="e">
        <f>SUM('Ktvetési mérleg'!K13)</f>
        <v>#REF!</v>
      </c>
      <c r="M20" s="279"/>
      <c r="N20" s="146" t="str">
        <f>IF(((G19-N19)&gt;0),G19-N19,"----")</f>
        <v>----</v>
      </c>
    </row>
    <row r="21" spans="1:14" ht="20.100000000000001" customHeight="1" x14ac:dyDescent="0.25">
      <c r="A21" s="283" t="s">
        <v>318</v>
      </c>
      <c r="B21" s="87" t="s">
        <v>402</v>
      </c>
      <c r="C21" s="140">
        <f>SUM('Ktvetési mérleg'!C7)</f>
        <v>0</v>
      </c>
      <c r="D21" s="140">
        <f>SUM('Ktvetési mérleg'!D7)</f>
        <v>0</v>
      </c>
      <c r="E21" s="140">
        <f>SUM('Ktvetési mérleg'!E7)</f>
        <v>0</v>
      </c>
      <c r="F21" s="332">
        <f>SUM('Ktvetési mérleg'!F7)</f>
        <v>0</v>
      </c>
      <c r="G21" s="160"/>
      <c r="H21" s="169" t="s">
        <v>250</v>
      </c>
      <c r="I21" s="312" t="s">
        <v>4</v>
      </c>
      <c r="J21" s="316" t="e">
        <f>SUM('Ktvetési mérleg'!I14)</f>
        <v>#REF!</v>
      </c>
      <c r="K21" s="316" t="e">
        <f>SUM('Ktvetési mérleg'!J14)</f>
        <v>#REF!</v>
      </c>
      <c r="L21" s="316" t="e">
        <f>SUM('Ktvetési mérleg'!K14)</f>
        <v>#REF!</v>
      </c>
      <c r="M21" s="318">
        <f>SUM('Ktvetési mérleg'!L13)</f>
        <v>1432998.15</v>
      </c>
      <c r="N21" s="310">
        <f>SUM(Önkormányzat!G68)</f>
        <v>0</v>
      </c>
    </row>
    <row r="22" spans="1:14" ht="20.100000000000001" customHeight="1" x14ac:dyDescent="0.25">
      <c r="A22" s="285" t="s">
        <v>316</v>
      </c>
      <c r="B22" s="87" t="s">
        <v>403</v>
      </c>
      <c r="C22" s="140">
        <f>SUM('Ktvetési mérleg'!C8)</f>
        <v>0</v>
      </c>
      <c r="D22" s="140">
        <f>SUM('Ktvetési mérleg'!D8)</f>
        <v>0</v>
      </c>
      <c r="E22" s="140">
        <f>SUM('Ktvetési mérleg'!E8)</f>
        <v>0</v>
      </c>
      <c r="F22" s="332">
        <f>SUM('Ktvetési mérleg'!F8)</f>
        <v>0</v>
      </c>
      <c r="G22" s="161"/>
      <c r="H22" s="169" t="s">
        <v>255</v>
      </c>
      <c r="I22" s="312" t="s">
        <v>65</v>
      </c>
      <c r="J22" s="324" t="e">
        <f>SUM('Ktvetési mérleg'!I15)</f>
        <v>#REF!</v>
      </c>
      <c r="K22" s="324" t="e">
        <f>SUM('Ktvetési mérleg'!J15)</f>
        <v>#REF!</v>
      </c>
      <c r="L22" s="324" t="e">
        <f>SUM('Ktvetési mérleg'!K15)</f>
        <v>#REF!</v>
      </c>
      <c r="M22" s="318">
        <f>SUM('Ktvetési mérleg'!L14)</f>
        <v>2249939</v>
      </c>
      <c r="N22" s="310">
        <f>SUM(Önkormányzat!G69)</f>
        <v>0</v>
      </c>
    </row>
    <row r="23" spans="1:14" ht="20.100000000000001" customHeight="1" x14ac:dyDescent="0.25">
      <c r="A23" s="305" t="s">
        <v>317</v>
      </c>
      <c r="B23" s="179" t="s">
        <v>405</v>
      </c>
      <c r="C23" s="320">
        <f>SUM(C21:C22)</f>
        <v>0</v>
      </c>
      <c r="D23" s="320">
        <f>SUM(D21:D22)</f>
        <v>0</v>
      </c>
      <c r="E23" s="320">
        <f>SUM(E21:E22)</f>
        <v>0</v>
      </c>
      <c r="F23" s="321">
        <f>SUM(F21:F22)</f>
        <v>0</v>
      </c>
      <c r="G23" s="304"/>
      <c r="H23" s="5" t="s">
        <v>257</v>
      </c>
      <c r="I23" s="87" t="s">
        <v>298</v>
      </c>
      <c r="J23" s="324" t="e">
        <f>SUM('Ktvetési mérleg'!I16)</f>
        <v>#REF!</v>
      </c>
      <c r="K23" s="324" t="e">
        <f>SUM('Ktvetési mérleg'!J16)</f>
        <v>#REF!</v>
      </c>
      <c r="L23" s="324" t="e">
        <f>SUM('Ktvetési mérleg'!K16)</f>
        <v>#REF!</v>
      </c>
      <c r="M23" s="325">
        <f>SUM('Ktvetési mérleg'!L15)</f>
        <v>0</v>
      </c>
      <c r="N23" s="161">
        <f>SUM(Önkormányzat!G70)</f>
        <v>0</v>
      </c>
    </row>
    <row r="24" spans="1:14" ht="20.100000000000001" customHeight="1" x14ac:dyDescent="0.25">
      <c r="A24" s="303" t="s">
        <v>406</v>
      </c>
      <c r="B24" s="179" t="s">
        <v>407</v>
      </c>
      <c r="C24" s="320">
        <f>SUM('Ktvetési mérleg'!C19)</f>
        <v>0</v>
      </c>
      <c r="D24" s="320">
        <f>SUM('Ktvetési mérleg'!D19)</f>
        <v>0</v>
      </c>
      <c r="E24" s="320">
        <f>SUM('Ktvetési mérleg'!E19)</f>
        <v>0</v>
      </c>
      <c r="F24" s="321">
        <f>SUM('Ktvetési mérleg'!F19)</f>
        <v>0</v>
      </c>
      <c r="G24" s="304"/>
      <c r="H24" s="5" t="s">
        <v>258</v>
      </c>
      <c r="I24" s="87" t="s">
        <v>299</v>
      </c>
      <c r="J24" s="324" t="e">
        <f>SUM('Ktvetési mérleg'!I17)</f>
        <v>#REF!</v>
      </c>
      <c r="K24" s="324" t="e">
        <f>SUM('Ktvetési mérleg'!J17)</f>
        <v>#REF!</v>
      </c>
      <c r="L24" s="324" t="e">
        <f>SUM('Ktvetési mérleg'!K17)</f>
        <v>#REF!</v>
      </c>
      <c r="M24" s="325">
        <f>SUM('Ktvetési mérleg'!L16)</f>
        <v>0</v>
      </c>
      <c r="N24" s="161">
        <f>SUM(Önkormányzat!G71)</f>
        <v>0</v>
      </c>
    </row>
    <row r="25" spans="1:14" ht="20.100000000000001" customHeight="1" x14ac:dyDescent="0.25">
      <c r="A25" s="284" t="s">
        <v>364</v>
      </c>
      <c r="B25" s="87" t="s">
        <v>365</v>
      </c>
      <c r="C25" s="142">
        <f>SUM('Ktvetési mérleg'!C23)</f>
        <v>0</v>
      </c>
      <c r="D25" s="142">
        <f>SUM('Ktvetési mérleg'!D23)</f>
        <v>0</v>
      </c>
      <c r="E25" s="142">
        <f>SUM('Ktvetési mérleg'!E23)</f>
        <v>0</v>
      </c>
      <c r="F25" s="328">
        <f>SUM('Ktvetési mérleg'!F23)</f>
        <v>0</v>
      </c>
      <c r="G25" s="161"/>
      <c r="H25" s="5" t="s">
        <v>259</v>
      </c>
      <c r="I25" s="87" t="s">
        <v>300</v>
      </c>
      <c r="J25" s="320" t="e">
        <f>SUM(J22:J24)</f>
        <v>#REF!</v>
      </c>
      <c r="K25" s="320" t="e">
        <f>SUM(K22:K24)</f>
        <v>#REF!</v>
      </c>
      <c r="L25" s="320" t="e">
        <f>SUM(L22:L24)</f>
        <v>#REF!</v>
      </c>
      <c r="M25" s="325">
        <f>SUM('Ktvetési mérleg'!L17)</f>
        <v>0</v>
      </c>
      <c r="N25" s="161">
        <f>SUM(Önkormányzat!G72)</f>
        <v>0</v>
      </c>
    </row>
    <row r="26" spans="1:14" ht="20.100000000000001" customHeight="1" x14ac:dyDescent="0.25">
      <c r="A26" s="284" t="s">
        <v>366</v>
      </c>
      <c r="B26" s="87" t="s">
        <v>422</v>
      </c>
      <c r="C26" s="142">
        <f>SUM('Ktvetési mérleg'!C24)</f>
        <v>0</v>
      </c>
      <c r="D26" s="142">
        <f>SUM('Ktvetési mérleg'!D24)</f>
        <v>0</v>
      </c>
      <c r="E26" s="142">
        <f>SUM('Ktvetési mérleg'!E24)</f>
        <v>0</v>
      </c>
      <c r="F26" s="328">
        <f>SUM('Ktvetési mérleg'!F24)</f>
        <v>0</v>
      </c>
      <c r="G26" s="161"/>
      <c r="H26" s="169" t="s">
        <v>261</v>
      </c>
      <c r="I26" s="177" t="s">
        <v>412</v>
      </c>
      <c r="J26" s="142"/>
      <c r="K26" s="142"/>
      <c r="L26" s="142"/>
      <c r="M26" s="321">
        <f>SUM(M23:M25)</f>
        <v>0</v>
      </c>
      <c r="N26" s="320">
        <f>SUM(N23:N25)</f>
        <v>0</v>
      </c>
    </row>
    <row r="27" spans="1:14" ht="20.100000000000001" customHeight="1" x14ac:dyDescent="0.25">
      <c r="A27" s="306" t="s">
        <v>361</v>
      </c>
      <c r="B27" s="179" t="s">
        <v>421</v>
      </c>
      <c r="C27" s="320">
        <f>SUM(C25:C26)</f>
        <v>0</v>
      </c>
      <c r="D27" s="320">
        <f>SUM(D25:D26)</f>
        <v>0</v>
      </c>
      <c r="E27" s="320">
        <f>SUM(E25:E26)</f>
        <v>0</v>
      </c>
      <c r="F27" s="321">
        <f>SUM(F25:F26)</f>
        <v>0</v>
      </c>
      <c r="G27" s="320">
        <f>SUM(G25:G26)</f>
        <v>0</v>
      </c>
      <c r="H27" s="272"/>
      <c r="I27" s="313" t="s">
        <v>428</v>
      </c>
      <c r="J27" s="142"/>
      <c r="K27" s="142"/>
      <c r="L27" s="142"/>
      <c r="M27" s="278"/>
      <c r="N27" s="162"/>
    </row>
    <row r="28" spans="1:14" ht="20.100000000000001" customHeight="1" x14ac:dyDescent="0.2">
      <c r="A28" s="284"/>
      <c r="B28" s="291" t="s">
        <v>121</v>
      </c>
      <c r="C28" s="333">
        <f>SUM('Ktvetési mérleg'!C27,-C12)</f>
        <v>0</v>
      </c>
      <c r="D28" s="143">
        <f>SUM('Ktvetési mérleg'!D27,-D12)</f>
        <v>0</v>
      </c>
      <c r="E28" s="143">
        <f>SUM('Ktvetési mérleg'!E27,-E12)</f>
        <v>0</v>
      </c>
      <c r="F28" s="322">
        <f>SUM('Ktvetési mérleg'!F27,-F12)</f>
        <v>0</v>
      </c>
      <c r="G28" s="162"/>
      <c r="H28" s="272"/>
      <c r="I28" s="313"/>
      <c r="J28" s="142"/>
      <c r="K28" s="142"/>
      <c r="L28" s="142"/>
      <c r="M28" s="278"/>
      <c r="N28" s="162"/>
    </row>
    <row r="29" spans="1:14" ht="20.100000000000001" customHeight="1" thickBot="1" x14ac:dyDescent="0.25">
      <c r="A29" s="284"/>
      <c r="B29" s="145" t="s">
        <v>430</v>
      </c>
      <c r="C29" s="143" t="e">
        <f>SUM('Ktvetési mérleg'!C28,-C17)</f>
        <v>#REF!</v>
      </c>
      <c r="D29" s="143" t="e">
        <f>SUM('Ktvetési mérleg'!D28,-D17)</f>
        <v>#REF!</v>
      </c>
      <c r="E29" s="143" t="e">
        <f>SUM('Ktvetési mérleg'!E28,-E17)</f>
        <v>#REF!</v>
      </c>
      <c r="F29" s="322">
        <f>SUM('Ktvetési mérleg'!F28,-F17)</f>
        <v>0</v>
      </c>
      <c r="G29" s="161"/>
      <c r="H29" s="287"/>
      <c r="I29" s="141" t="s">
        <v>63</v>
      </c>
      <c r="J29" s="268">
        <f>SUM(J26:J27)</f>
        <v>0</v>
      </c>
      <c r="K29" s="268">
        <f>SUM(K26:K27)</f>
        <v>0</v>
      </c>
      <c r="L29" s="268">
        <f>SUM(L26:L27)</f>
        <v>0</v>
      </c>
      <c r="M29" s="277"/>
      <c r="N29" s="161"/>
    </row>
    <row r="30" spans="1:14" ht="20.100000000000001" customHeight="1" thickBot="1" x14ac:dyDescent="0.25">
      <c r="A30" s="306" t="s">
        <v>426</v>
      </c>
      <c r="B30" s="307" t="s">
        <v>128</v>
      </c>
      <c r="C30" s="268" t="e">
        <f>SUM(C28:C29)</f>
        <v>#REF!</v>
      </c>
      <c r="D30" s="268" t="e">
        <f>SUM(D28:D29)</f>
        <v>#REF!</v>
      </c>
      <c r="E30" s="268" t="e">
        <f>SUM(E28:E29)</f>
        <v>#REF!</v>
      </c>
      <c r="F30" s="322"/>
      <c r="G30" s="268">
        <f>SUM(G29:G29)</f>
        <v>0</v>
      </c>
      <c r="H30" s="314" t="s">
        <v>427</v>
      </c>
      <c r="I30" s="315" t="s">
        <v>123</v>
      </c>
      <c r="J30" s="294" t="e">
        <f>SUM(J20:J21,J25,J29)</f>
        <v>#REF!</v>
      </c>
      <c r="K30" s="294" t="e">
        <f>SUM(K20:K21,K25,K29)</f>
        <v>#REF!</v>
      </c>
      <c r="L30" s="294" t="e">
        <f>SUM(L20:L21,L25,L29)</f>
        <v>#REF!</v>
      </c>
      <c r="M30" s="322"/>
      <c r="N30" s="268">
        <f>SUM(N27:N29)</f>
        <v>0</v>
      </c>
    </row>
    <row r="31" spans="1:14" ht="20.100000000000001" customHeight="1" thickBot="1" x14ac:dyDescent="0.25">
      <c r="A31" s="292"/>
      <c r="B31" s="293" t="s">
        <v>129</v>
      </c>
      <c r="C31" s="294" t="e">
        <f t="shared" ref="C31:G32" si="0">SUM(C23:C24,C27,C30)</f>
        <v>#REF!</v>
      </c>
      <c r="D31" s="294" t="e">
        <f t="shared" si="0"/>
        <v>#REF!</v>
      </c>
      <c r="E31" s="294" t="e">
        <f t="shared" si="0"/>
        <v>#REF!</v>
      </c>
      <c r="F31" s="294">
        <f t="shared" si="0"/>
        <v>0</v>
      </c>
      <c r="G31" s="294">
        <f t="shared" si="0"/>
        <v>0</v>
      </c>
      <c r="H31" s="295"/>
      <c r="I31" s="296" t="s">
        <v>130</v>
      </c>
      <c r="J31" s="148" t="e">
        <f>IF(((C31-J30)&gt;0),C31-J30,"----")</f>
        <v>#REF!</v>
      </c>
      <c r="K31" s="148"/>
      <c r="L31" s="148" t="e">
        <f>IF(((E31-L30)&gt;0),E31-L30,"----")</f>
        <v>#REF!</v>
      </c>
      <c r="M31" s="326">
        <f>SUM(M21:M22,M26,M30)</f>
        <v>3682937.15</v>
      </c>
      <c r="N31" s="294">
        <f>SUM(N21:N22,N26,N30)</f>
        <v>0</v>
      </c>
    </row>
    <row r="32" spans="1:14" ht="20.100000000000001" customHeight="1" thickBot="1" x14ac:dyDescent="0.25">
      <c r="A32" s="284"/>
      <c r="B32" s="282" t="s">
        <v>126</v>
      </c>
      <c r="C32" s="334" t="e">
        <f t="shared" si="0"/>
        <v>#REF!</v>
      </c>
      <c r="D32" s="334" t="e">
        <f t="shared" si="0"/>
        <v>#REF!</v>
      </c>
      <c r="E32" s="334" t="e">
        <f t="shared" si="0"/>
        <v>#REF!</v>
      </c>
      <c r="F32" s="334">
        <f t="shared" si="0"/>
        <v>0</v>
      </c>
      <c r="G32" s="334">
        <f t="shared" si="0"/>
        <v>0</v>
      </c>
      <c r="H32" s="289"/>
      <c r="I32" s="149" t="s">
        <v>127</v>
      </c>
      <c r="J32" s="298" t="e">
        <f>SUM(J18,J30)</f>
        <v>#REF!</v>
      </c>
      <c r="K32" s="298" t="e">
        <f>SUM(K18,K30)</f>
        <v>#REF!</v>
      </c>
      <c r="L32" s="298" t="e">
        <f>SUM(L18,L30)</f>
        <v>#REF!</v>
      </c>
      <c r="M32" s="280" t="str">
        <f>IF(((F31-M31)&gt;0),F31-M31,"----")</f>
        <v>----</v>
      </c>
      <c r="N32" s="148" t="str">
        <f>IF(((G31-N31)&gt;0),G31-N31,"----")</f>
        <v>----</v>
      </c>
    </row>
    <row r="33" spans="1:14" ht="19.5" thickBot="1" x14ac:dyDescent="0.35">
      <c r="A33" s="290"/>
      <c r="B33" s="297" t="s">
        <v>131</v>
      </c>
      <c r="C33" s="298" t="e">
        <f>SUM(C19,C31)</f>
        <v>#REF!</v>
      </c>
      <c r="D33" s="298" t="e">
        <f>SUM(D19,D31)</f>
        <v>#REF!</v>
      </c>
      <c r="E33" s="298" t="e">
        <f>SUM(E19,E31)</f>
        <v>#REF!</v>
      </c>
      <c r="F33" s="298">
        <f>SUM(F19,F31)</f>
        <v>185384687</v>
      </c>
      <c r="G33" s="298">
        <f>SUM(G19,G31)</f>
        <v>0</v>
      </c>
      <c r="H33" s="298"/>
      <c r="I33" s="299" t="s">
        <v>132</v>
      </c>
      <c r="M33" s="327">
        <f>SUM(M19,M31)</f>
        <v>185384686.70000002</v>
      </c>
      <c r="N33" s="298">
        <f>SUM(N19,N31)</f>
        <v>0</v>
      </c>
    </row>
  </sheetData>
  <mergeCells count="10">
    <mergeCell ref="J1:L1"/>
    <mergeCell ref="J2:K2"/>
    <mergeCell ref="L2:L3"/>
    <mergeCell ref="A1:A3"/>
    <mergeCell ref="C2:D2"/>
    <mergeCell ref="E2:E3"/>
    <mergeCell ref="H1:H3"/>
    <mergeCell ref="I1:I3"/>
    <mergeCell ref="B1:B3"/>
    <mergeCell ref="C1:E1"/>
  </mergeCells>
  <phoneticPr fontId="2" type="noConversion"/>
  <pageMargins left="0.75" right="0.75" top="1" bottom="1" header="0.5" footer="0.5"/>
  <pageSetup paperSize="9" scale="69" orientation="landscape" r:id="rId1"/>
  <headerFooter alignWithMargins="0">
    <oddHeader>&amp;L&amp;"Times,Félkövér"&amp;14Bezenye Község 
  Önkormányzata&amp;C&amp;"Times,Félkövér"&amp;14Működési és felhalmozási mérleg 
2018. terv&amp;R&amp;12 2.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FFC000"/>
    <pageSetUpPr fitToPage="1"/>
  </sheetPr>
  <dimension ref="A1:K54"/>
  <sheetViews>
    <sheetView view="pageLayout" zoomScale="70" zoomScaleNormal="100" zoomScalePageLayoutView="70" workbookViewId="0">
      <selection activeCell="B16" sqref="B16"/>
    </sheetView>
  </sheetViews>
  <sheetFormatPr defaultRowHeight="12.75" x14ac:dyDescent="0.2"/>
  <cols>
    <col min="1" max="1" width="6.5703125" customWidth="1"/>
    <col min="2" max="2" width="56.85546875" customWidth="1"/>
    <col min="3" max="3" width="12.140625" hidden="1" customWidth="1"/>
    <col min="4" max="4" width="14.42578125" hidden="1" customWidth="1"/>
    <col min="5" max="5" width="13.140625" hidden="1" customWidth="1"/>
    <col min="6" max="6" width="24.140625" customWidth="1"/>
    <col min="7" max="7" width="19.5703125" customWidth="1"/>
    <col min="8" max="8" width="11.7109375" hidden="1" customWidth="1"/>
    <col min="9" max="9" width="17.85546875" customWidth="1"/>
    <col min="10" max="10" width="11.42578125" hidden="1" customWidth="1"/>
    <col min="11" max="11" width="20.28515625" customWidth="1"/>
  </cols>
  <sheetData>
    <row r="1" spans="1:11" ht="15" customHeight="1" x14ac:dyDescent="0.25">
      <c r="A1" s="836" t="s">
        <v>280</v>
      </c>
      <c r="B1" s="838" t="s">
        <v>87</v>
      </c>
      <c r="C1" s="841" t="s">
        <v>53</v>
      </c>
      <c r="D1" s="841"/>
      <c r="E1" s="841"/>
      <c r="F1" s="840" t="s">
        <v>727</v>
      </c>
      <c r="G1" s="833"/>
      <c r="H1" s="834"/>
      <c r="I1" s="834"/>
      <c r="J1" s="834"/>
      <c r="K1" s="835"/>
    </row>
    <row r="2" spans="1:11" ht="15.75" x14ac:dyDescent="0.25">
      <c r="A2" s="837"/>
      <c r="B2" s="839"/>
      <c r="C2" s="175" t="s">
        <v>58</v>
      </c>
      <c r="D2" s="175" t="s">
        <v>380</v>
      </c>
      <c r="E2" s="175" t="s">
        <v>73</v>
      </c>
      <c r="F2" s="840"/>
      <c r="G2" s="106" t="s">
        <v>288</v>
      </c>
      <c r="H2" s="106" t="s">
        <v>398</v>
      </c>
      <c r="I2" s="106" t="s">
        <v>54</v>
      </c>
      <c r="J2" s="106" t="s">
        <v>93</v>
      </c>
      <c r="K2" s="108" t="s">
        <v>66</v>
      </c>
    </row>
    <row r="3" spans="1:11" ht="18.75" x14ac:dyDescent="0.3">
      <c r="A3" s="11" t="s">
        <v>385</v>
      </c>
      <c r="B3" s="3" t="s">
        <v>391</v>
      </c>
      <c r="C3" s="255">
        <f>SUM(Önkormányzat!C81)</f>
        <v>0</v>
      </c>
      <c r="D3" s="254">
        <f>SUM(Önkormányzat!D81)</f>
        <v>0</v>
      </c>
      <c r="E3" s="254">
        <f>SUM(Önkormányzat!E81)</f>
        <v>0</v>
      </c>
      <c r="F3" s="259">
        <f>SUM(Önkormányzat!F81)</f>
        <v>25991090</v>
      </c>
      <c r="G3" s="696">
        <f>SUM(Önkormányzat!F81)</f>
        <v>25991090</v>
      </c>
      <c r="H3" s="3"/>
      <c r="I3" s="3"/>
      <c r="J3" s="3"/>
      <c r="K3" s="25">
        <f>SUM(G3:J3)</f>
        <v>25991090</v>
      </c>
    </row>
    <row r="4" spans="1:11" ht="18.75" x14ac:dyDescent="0.3">
      <c r="A4" s="11" t="s">
        <v>386</v>
      </c>
      <c r="B4" s="87" t="s">
        <v>392</v>
      </c>
      <c r="C4" s="255">
        <f>SUM(Önkormányzat!C82)</f>
        <v>0</v>
      </c>
      <c r="D4" s="254">
        <f>SUM(Önkormányzat!D82)</f>
        <v>0</v>
      </c>
      <c r="E4" s="254">
        <f>SUM(Önkormányzat!E82)</f>
        <v>0</v>
      </c>
      <c r="F4" s="259">
        <f>SUM(Önkormányzat!F82)</f>
        <v>29613366</v>
      </c>
      <c r="G4" s="696">
        <f>SUM(Önkormányzat!F82)</f>
        <v>29613366</v>
      </c>
      <c r="H4" s="35"/>
      <c r="I4" s="35"/>
      <c r="J4" s="35"/>
      <c r="K4" s="25">
        <f>SUM(G4:J4)</f>
        <v>29613366</v>
      </c>
    </row>
    <row r="5" spans="1:11" ht="31.5" x14ac:dyDescent="0.3">
      <c r="A5" s="11" t="s">
        <v>387</v>
      </c>
      <c r="B5" s="698" t="s">
        <v>651</v>
      </c>
      <c r="C5" s="255">
        <f>SUM(Önkormányzat!C83)</f>
        <v>0</v>
      </c>
      <c r="D5" s="254">
        <f>SUM(Önkormányzat!D83)</f>
        <v>0</v>
      </c>
      <c r="E5" s="254">
        <f>SUM(Önkormányzat!E83)</f>
        <v>0</v>
      </c>
      <c r="F5" s="259">
        <f>SUM(Önkormányzat!F83)</f>
        <v>15817000</v>
      </c>
      <c r="G5" s="699">
        <f>SUM(Önkormányzat!F83)</f>
        <v>15817000</v>
      </c>
      <c r="H5" s="700"/>
      <c r="I5" s="700"/>
      <c r="J5" s="700"/>
      <c r="K5" s="701">
        <f>SUM(G5:J5)</f>
        <v>15817000</v>
      </c>
    </row>
    <row r="6" spans="1:11" ht="18.75" x14ac:dyDescent="0.3">
      <c r="A6" s="11" t="s">
        <v>388</v>
      </c>
      <c r="B6" s="678" t="s">
        <v>652</v>
      </c>
      <c r="C6" s="255">
        <f>SUM(Önkormányzat!C84)</f>
        <v>0</v>
      </c>
      <c r="D6" s="254">
        <f>SUM(Önkormányzat!D84)</f>
        <v>0</v>
      </c>
      <c r="E6" s="254">
        <f>SUM(Önkormányzat!E84)</f>
        <v>0</v>
      </c>
      <c r="F6" s="259">
        <f>SUM(Önkormányzat!F84)</f>
        <v>1800000</v>
      </c>
      <c r="G6" s="696">
        <f>SUM(Önkormányzat!F84)</f>
        <v>1800000</v>
      </c>
      <c r="H6" s="35"/>
      <c r="I6" s="35"/>
      <c r="J6" s="35"/>
      <c r="K6" s="25">
        <f>SUM(G6:J6)</f>
        <v>1800000</v>
      </c>
    </row>
    <row r="7" spans="1:11" ht="32.25" x14ac:dyDescent="0.3">
      <c r="A7" s="11" t="s">
        <v>389</v>
      </c>
      <c r="B7" s="697" t="s">
        <v>650</v>
      </c>
      <c r="C7" s="255">
        <f>SUM(Önkormányzat!C85)</f>
        <v>0</v>
      </c>
      <c r="D7" s="254">
        <f>SUM(Önkormányzat!D85)</f>
        <v>0</v>
      </c>
      <c r="E7" s="254">
        <f>SUM(Önkormányzat!E85)</f>
        <v>0</v>
      </c>
      <c r="F7" s="259">
        <f>SUM(Önkormányzat!F85)</f>
        <v>0</v>
      </c>
      <c r="G7" s="696">
        <v>0</v>
      </c>
      <c r="H7" s="35"/>
      <c r="I7" s="35"/>
      <c r="J7" s="35"/>
      <c r="K7" s="25">
        <f>SUM(G7:J7)</f>
        <v>0</v>
      </c>
    </row>
    <row r="8" spans="1:11" ht="18.75" x14ac:dyDescent="0.3">
      <c r="A8" s="177" t="s">
        <v>313</v>
      </c>
      <c r="B8" s="179" t="s">
        <v>307</v>
      </c>
      <c r="C8" s="173">
        <f t="shared" ref="C8:K8" si="0">SUM(C3:C7)</f>
        <v>0</v>
      </c>
      <c r="D8" s="170">
        <f t="shared" si="0"/>
        <v>0</v>
      </c>
      <c r="E8" s="170">
        <f t="shared" si="0"/>
        <v>0</v>
      </c>
      <c r="F8" s="256">
        <f t="shared" si="0"/>
        <v>73221456</v>
      </c>
      <c r="G8" s="170">
        <f t="shared" si="0"/>
        <v>73221456</v>
      </c>
      <c r="H8" s="170">
        <f t="shared" si="0"/>
        <v>0</v>
      </c>
      <c r="I8" s="170">
        <f t="shared" si="0"/>
        <v>0</v>
      </c>
      <c r="J8" s="170">
        <f t="shared" si="0"/>
        <v>0</v>
      </c>
      <c r="K8" s="170">
        <f t="shared" si="0"/>
        <v>73221456</v>
      </c>
    </row>
    <row r="9" spans="1:11" ht="18.75" x14ac:dyDescent="0.3">
      <c r="A9" s="1"/>
      <c r="B9" s="87" t="s">
        <v>584</v>
      </c>
      <c r="C9" s="255">
        <f>SUM(Önkormányzat!C88)</f>
        <v>0</v>
      </c>
      <c r="D9" s="254">
        <f>SUM(Önkormányzat!D88)</f>
        <v>0</v>
      </c>
      <c r="E9" s="254">
        <f>SUM(Önkormányzat!E88)</f>
        <v>0</v>
      </c>
      <c r="F9" s="259">
        <f>SUM(Önkormányzat!F88)</f>
        <v>0</v>
      </c>
      <c r="G9" s="533">
        <f>SUM(Önkormányzat!F88)</f>
        <v>0</v>
      </c>
      <c r="H9" s="35"/>
      <c r="I9" s="35"/>
      <c r="J9" s="35"/>
      <c r="K9" s="25">
        <f>SUM(G9:J9)</f>
        <v>0</v>
      </c>
    </row>
    <row r="10" spans="1:11" ht="18.75" x14ac:dyDescent="0.3">
      <c r="A10" s="1"/>
      <c r="B10" s="87"/>
      <c r="C10" s="255">
        <f>SUM(Önkormányzat!C89)</f>
        <v>0</v>
      </c>
      <c r="D10" s="254">
        <f>SUM(Önkormányzat!D89)</f>
        <v>0</v>
      </c>
      <c r="E10" s="254"/>
      <c r="F10" s="259">
        <f>SUM(Önkormányzat!F89)</f>
        <v>0</v>
      </c>
      <c r="G10" s="533">
        <f>SUM(Önkormányzat!F89)</f>
        <v>0</v>
      </c>
      <c r="H10" s="35"/>
      <c r="I10" s="35"/>
      <c r="J10" s="35"/>
      <c r="K10" s="25">
        <f>SUM(G10:J10)</f>
        <v>0</v>
      </c>
    </row>
    <row r="11" spans="1:11" ht="18.75" x14ac:dyDescent="0.3">
      <c r="A11" s="1"/>
      <c r="B11" s="87" t="s">
        <v>310</v>
      </c>
      <c r="C11" s="255">
        <f>SUM(Önkormányzat!C90)</f>
        <v>0</v>
      </c>
      <c r="D11" s="254">
        <f>SUM(Önkormányzat!D90)</f>
        <v>0</v>
      </c>
      <c r="E11" s="254">
        <f>SUM(Önkormányzat!E90)</f>
        <v>0</v>
      </c>
      <c r="F11" s="259">
        <f>SUM(Önkormányzat!F90)</f>
        <v>0</v>
      </c>
      <c r="G11" s="533">
        <f>SUM(Önkormányzat!F90)</f>
        <v>0</v>
      </c>
      <c r="H11" s="35"/>
      <c r="I11" s="35"/>
      <c r="J11" s="35"/>
      <c r="K11" s="25">
        <f>SUM(G11:J11)</f>
        <v>0</v>
      </c>
    </row>
    <row r="12" spans="1:11" ht="18.75" x14ac:dyDescent="0.3">
      <c r="A12" s="1"/>
      <c r="B12" s="87" t="s">
        <v>309</v>
      </c>
      <c r="C12" s="255">
        <f>SUM(Önkormányzat!C91)</f>
        <v>0</v>
      </c>
      <c r="D12" s="254">
        <f>SUM(Önkormányzat!D91)</f>
        <v>0</v>
      </c>
      <c r="E12" s="254">
        <f>SUM(Önkormányzat!E91)</f>
        <v>0</v>
      </c>
      <c r="F12" s="259">
        <f>SUM(Önkormányzat!F91)</f>
        <v>5966400</v>
      </c>
      <c r="G12" s="533">
        <f>SUM(Önkormányzat!F91)</f>
        <v>5966400</v>
      </c>
      <c r="H12" s="35"/>
      <c r="I12" s="35"/>
      <c r="J12" s="35"/>
      <c r="K12" s="25">
        <f>SUM(G12:J12)</f>
        <v>5966400</v>
      </c>
    </row>
    <row r="13" spans="1:11" ht="18.75" x14ac:dyDescent="0.3">
      <c r="A13" s="177" t="s">
        <v>314</v>
      </c>
      <c r="B13" s="179" t="s">
        <v>308</v>
      </c>
      <c r="C13" s="173">
        <f t="shared" ref="C13:K13" si="1">SUM(C9:C12)</f>
        <v>0</v>
      </c>
      <c r="D13" s="170">
        <f t="shared" si="1"/>
        <v>0</v>
      </c>
      <c r="E13" s="170">
        <f t="shared" si="1"/>
        <v>0</v>
      </c>
      <c r="F13" s="256">
        <f t="shared" si="1"/>
        <v>5966400</v>
      </c>
      <c r="G13" s="170">
        <f t="shared" si="1"/>
        <v>5966400</v>
      </c>
      <c r="H13" s="170">
        <f t="shared" si="1"/>
        <v>0</v>
      </c>
      <c r="I13" s="170">
        <f t="shared" si="1"/>
        <v>0</v>
      </c>
      <c r="J13" s="170">
        <f t="shared" si="1"/>
        <v>0</v>
      </c>
      <c r="K13" s="170">
        <f t="shared" si="1"/>
        <v>5966400</v>
      </c>
    </row>
    <row r="14" spans="1:11" ht="18.75" x14ac:dyDescent="0.3">
      <c r="A14" s="217" t="s">
        <v>306</v>
      </c>
      <c r="B14" s="211" t="s">
        <v>311</v>
      </c>
      <c r="C14" s="218">
        <f t="shared" ref="C14:K14" si="2">SUM(C13,C8)</f>
        <v>0</v>
      </c>
      <c r="D14" s="218">
        <f t="shared" si="2"/>
        <v>0</v>
      </c>
      <c r="E14" s="218">
        <f t="shared" si="2"/>
        <v>0</v>
      </c>
      <c r="F14" s="212">
        <f t="shared" si="2"/>
        <v>79187856</v>
      </c>
      <c r="G14" s="218">
        <f t="shared" si="2"/>
        <v>79187856</v>
      </c>
      <c r="H14" s="218">
        <f t="shared" si="2"/>
        <v>0</v>
      </c>
      <c r="I14" s="218">
        <f t="shared" si="2"/>
        <v>0</v>
      </c>
      <c r="J14" s="218">
        <f t="shared" si="2"/>
        <v>0</v>
      </c>
      <c r="K14" s="218">
        <f t="shared" si="2"/>
        <v>79187856</v>
      </c>
    </row>
    <row r="15" spans="1:11" ht="18.75" x14ac:dyDescent="0.3">
      <c r="A15" s="177" t="s">
        <v>318</v>
      </c>
      <c r="B15" s="179" t="s">
        <v>312</v>
      </c>
      <c r="C15" s="258">
        <f>SUM(Önkormányzat!C94)</f>
        <v>0</v>
      </c>
      <c r="D15" s="258">
        <f>SUM(Önkormányzat!D94)</f>
        <v>0</v>
      </c>
      <c r="E15" s="258">
        <f>SUM(Önkormányzat!E94)</f>
        <v>0</v>
      </c>
      <c r="F15" s="260">
        <f>SUM(Önkormányzat!F94)</f>
        <v>0</v>
      </c>
      <c r="G15" s="258">
        <f>SUM(Önkormányzat!G94)</f>
        <v>0</v>
      </c>
      <c r="H15" s="216"/>
      <c r="I15" s="216"/>
      <c r="J15" s="216"/>
      <c r="K15" s="216"/>
    </row>
    <row r="16" spans="1:11" ht="18.75" x14ac:dyDescent="0.3">
      <c r="A16" s="1"/>
      <c r="B16" s="87"/>
      <c r="C16" s="255">
        <f>SUM(Önkormányzat!C95)</f>
        <v>0</v>
      </c>
      <c r="D16" s="254">
        <f>SUM(Önkormányzat!D95)</f>
        <v>0</v>
      </c>
      <c r="E16" s="254">
        <f>SUM(Önkormányzat!E95)</f>
        <v>0</v>
      </c>
      <c r="F16" s="259">
        <f>SUM(Önkormányzat!F95)</f>
        <v>0</v>
      </c>
      <c r="G16" s="533">
        <f>SUM(Önkormányzat!F95)</f>
        <v>0</v>
      </c>
      <c r="H16" s="35"/>
      <c r="I16" s="35"/>
      <c r="J16" s="35"/>
      <c r="K16" s="25">
        <f>SUM(G16:J16)</f>
        <v>0</v>
      </c>
    </row>
    <row r="17" spans="1:11" ht="18.75" x14ac:dyDescent="0.3">
      <c r="A17" s="1"/>
      <c r="B17" s="87"/>
      <c r="C17" s="255">
        <f>SUM(Önkormányzat!C96)</f>
        <v>0</v>
      </c>
      <c r="D17" s="254">
        <f>SUM(Önkormányzat!D96)</f>
        <v>0</v>
      </c>
      <c r="E17" s="254">
        <f>SUM(Önkormányzat!E96)</f>
        <v>0</v>
      </c>
      <c r="F17" s="259">
        <f>SUM(Önkormányzat!F96)</f>
        <v>0</v>
      </c>
      <c r="G17" s="255">
        <f>SUM(Önkormányzat!F96)</f>
        <v>0</v>
      </c>
      <c r="H17" s="35"/>
      <c r="I17" s="35"/>
      <c r="J17" s="35"/>
      <c r="K17" s="25">
        <f>SUM(G17:J17)</f>
        <v>0</v>
      </c>
    </row>
    <row r="18" spans="1:11" ht="18.75" x14ac:dyDescent="0.3">
      <c r="A18" s="1"/>
      <c r="B18" s="87"/>
      <c r="C18" s="255">
        <f>SUM(Önkormányzat!C97)</f>
        <v>0</v>
      </c>
      <c r="D18" s="254">
        <f>SUM(Önkormányzat!D97)</f>
        <v>0</v>
      </c>
      <c r="E18" s="254">
        <f>SUM(Önkormányzat!E97)</f>
        <v>0</v>
      </c>
      <c r="F18" s="259">
        <f>SUM(Önkormányzat!F97)</f>
        <v>0</v>
      </c>
      <c r="G18" s="255">
        <f>SUM(Önkormányzat!F97)</f>
        <v>0</v>
      </c>
      <c r="H18" s="35"/>
      <c r="I18" s="35"/>
      <c r="J18" s="35"/>
      <c r="K18" s="25">
        <f>SUM(G18:J18)</f>
        <v>0</v>
      </c>
    </row>
    <row r="19" spans="1:11" ht="18.75" x14ac:dyDescent="0.3">
      <c r="A19" s="177" t="s">
        <v>316</v>
      </c>
      <c r="B19" s="179" t="s">
        <v>315</v>
      </c>
      <c r="C19" s="173">
        <f t="shared" ref="C19:K19" si="3">SUM(C16:C18)</f>
        <v>0</v>
      </c>
      <c r="D19" s="170">
        <f t="shared" si="3"/>
        <v>0</v>
      </c>
      <c r="E19" s="170">
        <f t="shared" si="3"/>
        <v>0</v>
      </c>
      <c r="F19" s="256">
        <f t="shared" si="3"/>
        <v>0</v>
      </c>
      <c r="G19" s="170">
        <f t="shared" si="3"/>
        <v>0</v>
      </c>
      <c r="H19" s="170">
        <f t="shared" si="3"/>
        <v>0</v>
      </c>
      <c r="I19" s="170">
        <f t="shared" si="3"/>
        <v>0</v>
      </c>
      <c r="J19" s="170">
        <f t="shared" si="3"/>
        <v>0</v>
      </c>
      <c r="K19" s="170">
        <f t="shared" si="3"/>
        <v>0</v>
      </c>
    </row>
    <row r="20" spans="1:11" ht="18.75" x14ac:dyDescent="0.3">
      <c r="A20" s="217" t="s">
        <v>317</v>
      </c>
      <c r="B20" s="211" t="s">
        <v>319</v>
      </c>
      <c r="C20" s="218">
        <f t="shared" ref="C20:K20" si="4">SUM(C15,C19)</f>
        <v>0</v>
      </c>
      <c r="D20" s="218">
        <f t="shared" si="4"/>
        <v>0</v>
      </c>
      <c r="E20" s="218">
        <f t="shared" si="4"/>
        <v>0</v>
      </c>
      <c r="F20" s="212">
        <f t="shared" si="4"/>
        <v>0</v>
      </c>
      <c r="G20" s="218">
        <f t="shared" si="4"/>
        <v>0</v>
      </c>
      <c r="H20" s="218">
        <f t="shared" si="4"/>
        <v>0</v>
      </c>
      <c r="I20" s="218">
        <f t="shared" si="4"/>
        <v>0</v>
      </c>
      <c r="J20" s="218">
        <f t="shared" si="4"/>
        <v>0</v>
      </c>
      <c r="K20" s="218">
        <f t="shared" si="4"/>
        <v>0</v>
      </c>
    </row>
    <row r="21" spans="1:11" ht="18.75" x14ac:dyDescent="0.3">
      <c r="A21" s="1" t="s">
        <v>320</v>
      </c>
      <c r="B21" s="99" t="s">
        <v>321</v>
      </c>
      <c r="C21" s="255">
        <f>SUM(Önkormányzat!C100)</f>
        <v>0</v>
      </c>
      <c r="D21" s="254">
        <f>SUM(Önkormányzat!D100)</f>
        <v>0</v>
      </c>
      <c r="E21" s="254">
        <f>SUM(Önkormányzat!E100)</f>
        <v>0</v>
      </c>
      <c r="F21" s="259">
        <f>SUM(Önkormányzat!F100)</f>
        <v>0</v>
      </c>
      <c r="G21" s="533">
        <f>SUM(Önkormányzat!F100)</f>
        <v>0</v>
      </c>
      <c r="H21" s="35"/>
      <c r="I21" s="35"/>
      <c r="J21" s="35"/>
      <c r="K21" s="25">
        <f t="shared" ref="K21:K26" si="5">SUM(G21:J21)</f>
        <v>0</v>
      </c>
    </row>
    <row r="22" spans="1:11" ht="18.75" x14ac:dyDescent="0.3">
      <c r="A22" s="1" t="s">
        <v>322</v>
      </c>
      <c r="B22" s="99" t="s">
        <v>617</v>
      </c>
      <c r="C22" s="255">
        <f>SUM(Önkormányzat!C101)</f>
        <v>0</v>
      </c>
      <c r="D22" s="254">
        <f>SUM(Önkormányzat!D101)</f>
        <v>0</v>
      </c>
      <c r="E22" s="254">
        <f>SUM(Önkormányzat!E101)</f>
        <v>0</v>
      </c>
      <c r="F22" s="259">
        <f>SUM(Önkormányzat!F101)</f>
        <v>38700000</v>
      </c>
      <c r="G22" s="533">
        <f>SUM(Önkormányzat!F101)</f>
        <v>38700000</v>
      </c>
      <c r="H22" s="35"/>
      <c r="I22" s="35"/>
      <c r="J22" s="35"/>
      <c r="K22" s="25">
        <f t="shared" si="5"/>
        <v>38700000</v>
      </c>
    </row>
    <row r="23" spans="1:11" ht="18.75" x14ac:dyDescent="0.3">
      <c r="A23" s="1" t="s">
        <v>324</v>
      </c>
      <c r="B23" s="87" t="s">
        <v>325</v>
      </c>
      <c r="C23" s="255">
        <f>SUM(Önkormányzat!C102)</f>
        <v>0</v>
      </c>
      <c r="D23" s="254">
        <f>SUM(Önkormányzat!D102)</f>
        <v>0</v>
      </c>
      <c r="E23" s="254">
        <f>SUM(Önkormányzat!E102)</f>
        <v>0</v>
      </c>
      <c r="F23" s="259">
        <f>SUM(Önkormányzat!F102)</f>
        <v>18000000</v>
      </c>
      <c r="G23" s="533">
        <f>SUM(Önkormányzat!F102)</f>
        <v>18000000</v>
      </c>
      <c r="H23" s="35"/>
      <c r="I23" s="35"/>
      <c r="J23" s="35"/>
      <c r="K23" s="25">
        <f t="shared" si="5"/>
        <v>18000000</v>
      </c>
    </row>
    <row r="24" spans="1:11" ht="18.75" x14ac:dyDescent="0.3">
      <c r="A24" s="1" t="s">
        <v>326</v>
      </c>
      <c r="B24" s="97" t="s">
        <v>328</v>
      </c>
      <c r="C24" s="255">
        <f>SUM(Önkormányzat!C103)</f>
        <v>0</v>
      </c>
      <c r="D24" s="254">
        <f>SUM(Önkormányzat!D103)</f>
        <v>0</v>
      </c>
      <c r="E24" s="254">
        <f>SUM(Önkormányzat!E103)</f>
        <v>0</v>
      </c>
      <c r="F24" s="259">
        <f>SUM(Önkormányzat!F103)</f>
        <v>3500000</v>
      </c>
      <c r="G24" s="533">
        <f>SUM(Önkormányzat!F103)</f>
        <v>3500000</v>
      </c>
      <c r="H24" s="35"/>
      <c r="I24" s="35"/>
      <c r="J24" s="35"/>
      <c r="K24" s="25">
        <f t="shared" si="5"/>
        <v>3500000</v>
      </c>
    </row>
    <row r="25" spans="1:11" ht="18.75" x14ac:dyDescent="0.3">
      <c r="A25" s="1" t="s">
        <v>327</v>
      </c>
      <c r="B25" s="87" t="s">
        <v>616</v>
      </c>
      <c r="C25" s="255">
        <f>SUM(Önkormányzat!C104)</f>
        <v>0</v>
      </c>
      <c r="D25" s="254">
        <f>SUM(Önkormányzat!D104)</f>
        <v>0</v>
      </c>
      <c r="E25" s="254">
        <f>SUM(Önkormányzat!E104)</f>
        <v>0</v>
      </c>
      <c r="F25" s="259">
        <f>SUM(Önkormányzat!F104)</f>
        <v>0</v>
      </c>
      <c r="G25" s="533">
        <f>SUM(Önkormányzat!F104)</f>
        <v>0</v>
      </c>
      <c r="H25" s="35"/>
      <c r="I25" s="35"/>
      <c r="J25" s="35"/>
      <c r="K25" s="25">
        <f t="shared" si="5"/>
        <v>0</v>
      </c>
    </row>
    <row r="26" spans="1:11" ht="18.75" x14ac:dyDescent="0.3">
      <c r="A26" s="1"/>
      <c r="B26" s="98"/>
      <c r="C26" s="255">
        <f>SUM(Önkormányzat!C105)</f>
        <v>0</v>
      </c>
      <c r="D26" s="254">
        <f>SUM(Önkormányzat!D105)</f>
        <v>0</v>
      </c>
      <c r="E26" s="254">
        <f>SUM(Önkormányzat!E105)</f>
        <v>0</v>
      </c>
      <c r="F26" s="259">
        <f>SUM(Önkormányzat!F105)</f>
        <v>0</v>
      </c>
      <c r="G26" s="533">
        <f>SUM(Önkormányzat!F105)</f>
        <v>0</v>
      </c>
      <c r="H26" s="35"/>
      <c r="I26" s="35"/>
      <c r="J26" s="35"/>
      <c r="K26" s="25">
        <f t="shared" si="5"/>
        <v>0</v>
      </c>
    </row>
    <row r="27" spans="1:11" ht="18.75" x14ac:dyDescent="0.3">
      <c r="A27" s="217" t="s">
        <v>331</v>
      </c>
      <c r="B27" s="211" t="s">
        <v>332</v>
      </c>
      <c r="C27" s="257">
        <f t="shared" ref="C27:K27" si="6">SUM(C21:C26)</f>
        <v>0</v>
      </c>
      <c r="D27" s="218">
        <f t="shared" si="6"/>
        <v>0</v>
      </c>
      <c r="E27" s="218">
        <f t="shared" si="6"/>
        <v>0</v>
      </c>
      <c r="F27" s="213">
        <f t="shared" si="6"/>
        <v>60200000</v>
      </c>
      <c r="G27" s="218">
        <f t="shared" si="6"/>
        <v>60200000</v>
      </c>
      <c r="H27" s="218">
        <f t="shared" si="6"/>
        <v>0</v>
      </c>
      <c r="I27" s="218">
        <f t="shared" si="6"/>
        <v>0</v>
      </c>
      <c r="J27" s="218">
        <f t="shared" si="6"/>
        <v>0</v>
      </c>
      <c r="K27" s="218">
        <f t="shared" si="6"/>
        <v>60200000</v>
      </c>
    </row>
    <row r="28" spans="1:11" ht="18.75" x14ac:dyDescent="0.3">
      <c r="A28" s="1" t="s">
        <v>335</v>
      </c>
      <c r="B28" s="98" t="s">
        <v>341</v>
      </c>
      <c r="C28" s="534" t="e">
        <f>SUM(Önkormányzat!C107,#REF!,#REF!)</f>
        <v>#REF!</v>
      </c>
      <c r="D28" s="535" t="e">
        <f>SUM(Önkormányzat!D107,#REF!,#REF!)</f>
        <v>#REF!</v>
      </c>
      <c r="E28" s="534" t="e">
        <f>SUM(Önkormányzat!E107,#REF!,#REF!)</f>
        <v>#REF!</v>
      </c>
      <c r="F28" s="259"/>
      <c r="G28" s="533">
        <f>SUM(Önkormányzat!F107)</f>
        <v>0</v>
      </c>
      <c r="H28" s="255"/>
      <c r="I28" s="533"/>
      <c r="J28" s="188"/>
      <c r="K28" s="25">
        <f>SUM(G28:I28)</f>
        <v>0</v>
      </c>
    </row>
    <row r="29" spans="1:11" ht="18.75" x14ac:dyDescent="0.3">
      <c r="A29" s="1" t="s">
        <v>336</v>
      </c>
      <c r="B29" s="98" t="s">
        <v>741</v>
      </c>
      <c r="C29" s="534" t="e">
        <f>SUM(Önkormányzat!C108,#REF!,#REF!)</f>
        <v>#REF!</v>
      </c>
      <c r="D29" s="535" t="e">
        <f>SUM(Önkormányzat!D108,#REF!,#REF!)</f>
        <v>#REF!</v>
      </c>
      <c r="E29" s="534" t="e">
        <f>SUM(Önkormányzat!E108,#REF!,#REF!)</f>
        <v>#REF!</v>
      </c>
      <c r="F29" s="259">
        <f>SUM(Önkormányzat!F108)</f>
        <v>1485313</v>
      </c>
      <c r="G29" s="533">
        <f>SUM(Önkormányzat!F108)</f>
        <v>1485313</v>
      </c>
      <c r="H29" s="255" t="e">
        <f>SUM(#REF!)</f>
        <v>#REF!</v>
      </c>
      <c r="I29" s="533"/>
      <c r="J29" s="35"/>
      <c r="K29" s="25">
        <f>SUM(G29+I29)</f>
        <v>1485313</v>
      </c>
    </row>
    <row r="30" spans="1:11" ht="18.75" x14ac:dyDescent="0.3">
      <c r="A30" s="1" t="s">
        <v>337</v>
      </c>
      <c r="B30" s="98" t="s">
        <v>210</v>
      </c>
      <c r="C30" s="534" t="e">
        <f>SUM(Önkormányzat!C109,#REF!,#REF!)</f>
        <v>#REF!</v>
      </c>
      <c r="D30" s="535" t="e">
        <f>SUM(Önkormányzat!D109,#REF!,#REF!)</f>
        <v>#REF!</v>
      </c>
      <c r="E30" s="534" t="e">
        <f>SUM(Önkormányzat!E109,#REF!,#REF!)</f>
        <v>#REF!</v>
      </c>
      <c r="F30" s="259"/>
      <c r="G30" s="533"/>
      <c r="H30" s="255"/>
      <c r="I30" s="533"/>
      <c r="J30" s="35"/>
      <c r="K30" s="25">
        <f t="shared" ref="K30:K46" si="7">SUM(G30+I30)</f>
        <v>0</v>
      </c>
    </row>
    <row r="31" spans="1:11" ht="18.75" x14ac:dyDescent="0.3">
      <c r="A31" s="1" t="s">
        <v>338</v>
      </c>
      <c r="B31" s="98" t="s">
        <v>740</v>
      </c>
      <c r="C31" s="534" t="e">
        <f>SUM(Önkormányzat!C110,#REF!,#REF!)</f>
        <v>#REF!</v>
      </c>
      <c r="D31" s="535" t="e">
        <f>SUM(Önkormányzat!D110,#REF!,#REF!)</f>
        <v>#REF!</v>
      </c>
      <c r="E31" s="534" t="e">
        <f>SUM(Önkormányzat!E110,#REF!,#REF!)</f>
        <v>#REF!</v>
      </c>
      <c r="F31" s="259">
        <f>SUM(G31:I31)</f>
        <v>679000</v>
      </c>
      <c r="G31" s="533">
        <f>SUM(Önkormányzat!F110)</f>
        <v>379000</v>
      </c>
      <c r="H31" s="255"/>
      <c r="I31" s="533">
        <f>SUM(Óvoda!K33)</f>
        <v>300000</v>
      </c>
      <c r="J31" s="35" t="e">
        <f>SUM(#REF!)</f>
        <v>#REF!</v>
      </c>
      <c r="K31" s="25">
        <f t="shared" si="7"/>
        <v>679000</v>
      </c>
    </row>
    <row r="32" spans="1:11" ht="18.75" x14ac:dyDescent="0.3">
      <c r="A32" s="1" t="s">
        <v>339</v>
      </c>
      <c r="B32" s="98" t="s">
        <v>343</v>
      </c>
      <c r="C32" s="534" t="e">
        <f>SUM(Önkormányzat!C111,#REF!,Óvoda!#REF!,#REF!)</f>
        <v>#REF!</v>
      </c>
      <c r="D32" s="535" t="e">
        <f>SUM(Önkormányzat!D111,#REF!,Óvoda!#REF!,#REF!)</f>
        <v>#REF!</v>
      </c>
      <c r="E32" s="534" t="e">
        <f>SUM(Önkormányzat!E111,#REF!,Óvoda!#REF!,#REF!)</f>
        <v>#REF!</v>
      </c>
      <c r="F32" s="259">
        <f>SUM(G32:I32)</f>
        <v>4359340</v>
      </c>
      <c r="G32" s="533">
        <f>SUM(Önkormányzat!F111)</f>
        <v>2194100</v>
      </c>
      <c r="H32" s="255"/>
      <c r="I32" s="533">
        <f>SUM(Óvoda!K36)</f>
        <v>2165240</v>
      </c>
      <c r="J32" s="35"/>
      <c r="K32" s="25">
        <f t="shared" si="7"/>
        <v>4359340</v>
      </c>
    </row>
    <row r="33" spans="1:11" ht="18.75" x14ac:dyDescent="0.3">
      <c r="A33" s="1" t="s">
        <v>340</v>
      </c>
      <c r="B33" s="98" t="s">
        <v>397</v>
      </c>
      <c r="C33" s="534" t="e">
        <f>SUM(Önkormányzat!C112,#REF!,Óvoda!#REF!,#REF!)</f>
        <v>#REF!</v>
      </c>
      <c r="D33" s="535" t="e">
        <f>SUM(Önkormányzat!D112,Óvoda!#REF!)</f>
        <v>#REF!</v>
      </c>
      <c r="E33" s="534" t="e">
        <f>SUM(Önkormányzat!E112,#REF!,Óvoda!#REF!,#REF!)</f>
        <v>#REF!</v>
      </c>
      <c r="F33" s="259">
        <f>SUM(G33:I33)</f>
        <v>775737</v>
      </c>
      <c r="G33" s="533">
        <f>SUM(Önkormányzat!F112)</f>
        <v>775737</v>
      </c>
      <c r="H33" s="255"/>
      <c r="I33" s="533"/>
      <c r="J33" s="35"/>
      <c r="K33" s="25">
        <f t="shared" si="7"/>
        <v>775737</v>
      </c>
    </row>
    <row r="34" spans="1:11" ht="18.75" x14ac:dyDescent="0.3">
      <c r="A34" s="1" t="s">
        <v>344</v>
      </c>
      <c r="B34" s="98" t="s">
        <v>345</v>
      </c>
      <c r="C34" s="534" t="e">
        <f>SUM(Önkormányzat!C113,#REF!,#REF!)</f>
        <v>#REF!</v>
      </c>
      <c r="D34" s="535" t="e">
        <f>SUM(Önkormányzat!D113,#REF!,#REF!)</f>
        <v>#REF!</v>
      </c>
      <c r="E34" s="534" t="e">
        <f>SUM(Önkormányzat!E113,#REF!,#REF!)</f>
        <v>#REF!</v>
      </c>
      <c r="F34" s="259"/>
      <c r="G34" s="533"/>
      <c r="H34" s="255"/>
      <c r="I34" s="533"/>
      <c r="J34" s="35"/>
      <c r="K34" s="25">
        <f t="shared" si="7"/>
        <v>0</v>
      </c>
    </row>
    <row r="35" spans="1:11" ht="18.75" x14ac:dyDescent="0.3">
      <c r="A35" s="1" t="s">
        <v>346</v>
      </c>
      <c r="B35" s="98" t="s">
        <v>347</v>
      </c>
      <c r="C35" s="534" t="e">
        <f>SUM(Önkormányzat!C114,#REF!,#REF!)</f>
        <v>#REF!</v>
      </c>
      <c r="D35" s="535" t="e">
        <f>SUM(Önkormányzat!D114,#REF!,#REF!)</f>
        <v>#REF!</v>
      </c>
      <c r="E35" s="534" t="e">
        <f>SUM(Önkormányzat!E114,#REF!,#REF!)</f>
        <v>#REF!</v>
      </c>
      <c r="F35" s="259"/>
      <c r="G35" s="533">
        <v>0</v>
      </c>
      <c r="H35" s="255" t="e">
        <f>SUM(#REF!)</f>
        <v>#REF!</v>
      </c>
      <c r="I35" s="533">
        <v>0</v>
      </c>
      <c r="J35" s="35"/>
      <c r="K35" s="25">
        <f>SUM(G35+I35)</f>
        <v>0</v>
      </c>
    </row>
    <row r="36" spans="1:11" ht="18.75" x14ac:dyDescent="0.3">
      <c r="A36" s="1" t="s">
        <v>348</v>
      </c>
      <c r="B36" s="98" t="s">
        <v>349</v>
      </c>
      <c r="C36" s="534" t="e">
        <f>SUM(Önkormányzat!C115,#REF!,#REF!)</f>
        <v>#REF!</v>
      </c>
      <c r="D36" s="535" t="e">
        <f>SUM(Önkormányzat!D115,#REF!,#REF!)</f>
        <v>#REF!</v>
      </c>
      <c r="E36" s="534" t="e">
        <f>SUM(Önkormányzat!E115,#REF!,#REF!)</f>
        <v>#REF!</v>
      </c>
      <c r="F36" s="259">
        <f>SUM(G36:I36)</f>
        <v>300000</v>
      </c>
      <c r="G36" s="533">
        <f>SUM(Önkormányzat!F115)</f>
        <v>300000</v>
      </c>
      <c r="H36" s="255"/>
      <c r="I36" s="533"/>
      <c r="J36" s="35"/>
      <c r="K36" s="25">
        <f t="shared" si="7"/>
        <v>300000</v>
      </c>
    </row>
    <row r="37" spans="1:11" ht="18.75" x14ac:dyDescent="0.3">
      <c r="A37" s="217" t="s">
        <v>333</v>
      </c>
      <c r="B37" s="211" t="s">
        <v>334</v>
      </c>
      <c r="C37" s="257" t="e">
        <f t="shared" ref="C37:J37" si="8">SUM(C28:C36)</f>
        <v>#REF!</v>
      </c>
      <c r="D37" s="218" t="e">
        <f t="shared" si="8"/>
        <v>#REF!</v>
      </c>
      <c r="E37" s="218" t="e">
        <f t="shared" si="8"/>
        <v>#REF!</v>
      </c>
      <c r="F37" s="702">
        <f>SUM(F28:F36)</f>
        <v>7599390</v>
      </c>
      <c r="G37" s="218">
        <f t="shared" si="8"/>
        <v>5134150</v>
      </c>
      <c r="H37" s="218" t="e">
        <f t="shared" si="8"/>
        <v>#REF!</v>
      </c>
      <c r="I37" s="218">
        <f t="shared" si="8"/>
        <v>2465240</v>
      </c>
      <c r="J37" s="218" t="e">
        <f t="shared" si="8"/>
        <v>#REF!</v>
      </c>
      <c r="K37" s="25">
        <f>SUM(K28:K36)</f>
        <v>7599390</v>
      </c>
    </row>
    <row r="38" spans="1:11" ht="18.75" x14ac:dyDescent="0.3">
      <c r="A38" s="1" t="s">
        <v>350</v>
      </c>
      <c r="B38" s="87" t="s">
        <v>352</v>
      </c>
      <c r="C38" s="255">
        <f>SUM(Önkormányzat!C117)</f>
        <v>0</v>
      </c>
      <c r="D38" s="254">
        <f>SUM(Önkormányzat!D117)</f>
        <v>0</v>
      </c>
      <c r="E38" s="254">
        <f>SUM(Önkormányzat!E117)</f>
        <v>0</v>
      </c>
      <c r="F38" s="259">
        <f>SUM(Önkormányzat!F117)</f>
        <v>0</v>
      </c>
      <c r="G38" s="533">
        <f>SUM(Önkormányzat!F117)</f>
        <v>0</v>
      </c>
      <c r="H38" s="188"/>
      <c r="I38" s="188"/>
      <c r="J38" s="188"/>
      <c r="K38" s="25">
        <f t="shared" si="7"/>
        <v>0</v>
      </c>
    </row>
    <row r="39" spans="1:11" ht="18.75" x14ac:dyDescent="0.3">
      <c r="A39" s="1" t="s">
        <v>351</v>
      </c>
      <c r="B39" s="87" t="s">
        <v>353</v>
      </c>
      <c r="C39" s="255">
        <f>SUM(Önkormányzat!C118)</f>
        <v>0</v>
      </c>
      <c r="D39" s="254">
        <f>SUM(Önkormányzat!D118)</f>
        <v>0</v>
      </c>
      <c r="E39" s="254">
        <f>SUM(Önkormányzat!E118)</f>
        <v>0</v>
      </c>
      <c r="F39" s="259">
        <f>SUM(Önkormányzat!F118)</f>
        <v>0</v>
      </c>
      <c r="G39" s="533">
        <f>SUM(Önkormányzat!F118)</f>
        <v>0</v>
      </c>
      <c r="H39" s="35"/>
      <c r="I39" s="35"/>
      <c r="J39" s="35"/>
      <c r="K39" s="25">
        <f t="shared" si="7"/>
        <v>0</v>
      </c>
    </row>
    <row r="40" spans="1:11" ht="18.75" x14ac:dyDescent="0.3">
      <c r="A40" s="217" t="s">
        <v>354</v>
      </c>
      <c r="B40" s="211" t="s">
        <v>355</v>
      </c>
      <c r="C40" s="257">
        <f t="shared" ref="C40:J40" si="9">SUM(C38:C39)</f>
        <v>0</v>
      </c>
      <c r="D40" s="218">
        <f t="shared" si="9"/>
        <v>0</v>
      </c>
      <c r="E40" s="218">
        <f t="shared" si="9"/>
        <v>0</v>
      </c>
      <c r="F40" s="213">
        <f t="shared" si="9"/>
        <v>0</v>
      </c>
      <c r="G40" s="218">
        <f t="shared" si="9"/>
        <v>0</v>
      </c>
      <c r="H40" s="218">
        <f t="shared" si="9"/>
        <v>0</v>
      </c>
      <c r="I40" s="218">
        <f t="shared" si="9"/>
        <v>0</v>
      </c>
      <c r="J40" s="218">
        <f t="shared" si="9"/>
        <v>0</v>
      </c>
      <c r="K40" s="25">
        <f t="shared" si="7"/>
        <v>0</v>
      </c>
    </row>
    <row r="41" spans="1:11" ht="18.75" x14ac:dyDescent="0.3">
      <c r="A41" s="1" t="s">
        <v>356</v>
      </c>
      <c r="B41" s="87" t="s">
        <v>357</v>
      </c>
      <c r="C41" s="255">
        <f>SUM(Önkormányzat!C120)</f>
        <v>0</v>
      </c>
      <c r="D41" s="254">
        <f>SUM(Önkormányzat!D120)</f>
        <v>0</v>
      </c>
      <c r="E41" s="254">
        <f>SUM(Önkormányzat!E120)</f>
        <v>0</v>
      </c>
      <c r="F41" s="259">
        <f>SUM(Önkormányzat!F120)</f>
        <v>0</v>
      </c>
      <c r="G41" s="533">
        <f>SUM(Önkormányzat!F120)</f>
        <v>0</v>
      </c>
      <c r="H41" s="35"/>
      <c r="I41" s="35"/>
      <c r="J41" s="35"/>
      <c r="K41" s="25">
        <f t="shared" si="7"/>
        <v>0</v>
      </c>
    </row>
    <row r="42" spans="1:11" ht="18.75" x14ac:dyDescent="0.3">
      <c r="A42" s="1" t="s">
        <v>358</v>
      </c>
      <c r="B42" s="87" t="s">
        <v>359</v>
      </c>
      <c r="C42" s="255">
        <f>SUM(Önkormányzat!C121)</f>
        <v>0</v>
      </c>
      <c r="D42" s="254">
        <f>SUM(Önkormányzat!D121)</f>
        <v>0</v>
      </c>
      <c r="E42" s="254">
        <f>SUM(Önkormányzat!E121)</f>
        <v>0</v>
      </c>
      <c r="F42" s="259">
        <f>SUM(Önkormányzat!F121)</f>
        <v>0</v>
      </c>
      <c r="G42" s="533">
        <f>SUM(Önkormányzat!F121)</f>
        <v>0</v>
      </c>
      <c r="H42" s="35"/>
      <c r="I42" s="35"/>
      <c r="J42" s="35"/>
      <c r="K42" s="25">
        <f t="shared" si="7"/>
        <v>0</v>
      </c>
    </row>
    <row r="43" spans="1:11" ht="18.75" x14ac:dyDescent="0.3">
      <c r="A43" s="217" t="s">
        <v>360</v>
      </c>
      <c r="B43" s="211" t="s">
        <v>363</v>
      </c>
      <c r="C43" s="257">
        <f t="shared" ref="C43:J43" si="10">SUM(C41:C42)</f>
        <v>0</v>
      </c>
      <c r="D43" s="218">
        <f t="shared" si="10"/>
        <v>0</v>
      </c>
      <c r="E43" s="218">
        <f t="shared" si="10"/>
        <v>0</v>
      </c>
      <c r="F43" s="213">
        <f t="shared" si="10"/>
        <v>0</v>
      </c>
      <c r="G43" s="218">
        <f t="shared" si="10"/>
        <v>0</v>
      </c>
      <c r="H43" s="218">
        <f t="shared" si="10"/>
        <v>0</v>
      </c>
      <c r="I43" s="218">
        <f t="shared" si="10"/>
        <v>0</v>
      </c>
      <c r="J43" s="218">
        <f t="shared" si="10"/>
        <v>0</v>
      </c>
      <c r="K43" s="25">
        <f t="shared" si="7"/>
        <v>0</v>
      </c>
    </row>
    <row r="44" spans="1:11" ht="18.75" x14ac:dyDescent="0.3">
      <c r="A44" s="1" t="s">
        <v>364</v>
      </c>
      <c r="B44" s="87" t="s">
        <v>365</v>
      </c>
      <c r="C44" s="255">
        <f>SUM(Önkormányzat!C123)</f>
        <v>0</v>
      </c>
      <c r="D44" s="254">
        <f>SUM(Önkormányzat!D123)</f>
        <v>0</v>
      </c>
      <c r="E44" s="254">
        <f>SUM(Önkormányzat!E123)</f>
        <v>0</v>
      </c>
      <c r="F44" s="259">
        <f>SUM(Önkormányzat!F123)</f>
        <v>0</v>
      </c>
      <c r="G44" s="533">
        <f>SUM(Önkormányzat!F123)</f>
        <v>0</v>
      </c>
      <c r="H44" s="35"/>
      <c r="I44" s="35"/>
      <c r="J44" s="35"/>
      <c r="K44" s="25">
        <f t="shared" si="7"/>
        <v>0</v>
      </c>
    </row>
    <row r="45" spans="1:11" ht="18.75" x14ac:dyDescent="0.3">
      <c r="A45" s="1" t="s">
        <v>366</v>
      </c>
      <c r="B45" s="87" t="s">
        <v>367</v>
      </c>
      <c r="C45" s="255">
        <f>SUM(Önkormányzat!C124)</f>
        <v>0</v>
      </c>
      <c r="D45" s="254">
        <f>SUM(Önkormányzat!D124)</f>
        <v>0</v>
      </c>
      <c r="E45" s="254">
        <f>SUM(Önkormányzat!E124)</f>
        <v>0</v>
      </c>
      <c r="F45" s="259">
        <f>SUM(Önkormányzat!F124)</f>
        <v>0</v>
      </c>
      <c r="G45" s="255">
        <f>SUM(Önkormányzat!G124)</f>
        <v>0</v>
      </c>
      <c r="H45" s="188"/>
      <c r="I45" s="188"/>
      <c r="J45" s="188"/>
      <c r="K45" s="25">
        <f t="shared" si="7"/>
        <v>0</v>
      </c>
    </row>
    <row r="46" spans="1:11" ht="18.75" x14ac:dyDescent="0.3">
      <c r="A46" s="217" t="s">
        <v>361</v>
      </c>
      <c r="B46" s="211" t="s">
        <v>362</v>
      </c>
      <c r="C46" s="257">
        <f t="shared" ref="C46:J46" si="11">SUM(C44:C45)</f>
        <v>0</v>
      </c>
      <c r="D46" s="218">
        <f t="shared" si="11"/>
        <v>0</v>
      </c>
      <c r="E46" s="218">
        <f t="shared" si="11"/>
        <v>0</v>
      </c>
      <c r="F46" s="213">
        <f t="shared" si="11"/>
        <v>0</v>
      </c>
      <c r="G46" s="218">
        <f t="shared" si="11"/>
        <v>0</v>
      </c>
      <c r="H46" s="218">
        <f t="shared" si="11"/>
        <v>0</v>
      </c>
      <c r="I46" s="218">
        <f t="shared" si="11"/>
        <v>0</v>
      </c>
      <c r="J46" s="218">
        <f t="shared" si="11"/>
        <v>0</v>
      </c>
      <c r="K46" s="25">
        <f t="shared" si="7"/>
        <v>0</v>
      </c>
    </row>
    <row r="47" spans="1:11" ht="18.75" x14ac:dyDescent="0.3">
      <c r="A47" s="227"/>
      <c r="B47" s="221" t="s">
        <v>80</v>
      </c>
      <c r="C47" s="223" t="e">
        <f t="shared" ref="C47:K47" si="12">SUM(C14,C20,C27,C37,C40,C43,C46)</f>
        <v>#REF!</v>
      </c>
      <c r="D47" s="223" t="e">
        <f t="shared" si="12"/>
        <v>#REF!</v>
      </c>
      <c r="E47" s="223" t="e">
        <f t="shared" si="12"/>
        <v>#REF!</v>
      </c>
      <c r="F47" s="222">
        <f t="shared" si="12"/>
        <v>146987246</v>
      </c>
      <c r="G47" s="223">
        <f t="shared" si="12"/>
        <v>144522006</v>
      </c>
      <c r="H47" s="223" t="e">
        <f t="shared" si="12"/>
        <v>#REF!</v>
      </c>
      <c r="I47" s="223">
        <f t="shared" si="12"/>
        <v>2465240</v>
      </c>
      <c r="J47" s="223" t="e">
        <f t="shared" si="12"/>
        <v>#REF!</v>
      </c>
      <c r="K47" s="223">
        <f t="shared" si="12"/>
        <v>146987246</v>
      </c>
    </row>
    <row r="48" spans="1:11" ht="18.75" x14ac:dyDescent="0.3">
      <c r="A48" s="5" t="s">
        <v>371</v>
      </c>
      <c r="B48" s="100" t="s">
        <v>370</v>
      </c>
      <c r="C48" s="255">
        <f>SUM(Önkormányzat!C127)</f>
        <v>0</v>
      </c>
      <c r="D48" s="254">
        <f>SUM(Önkormányzat!D127)</f>
        <v>0</v>
      </c>
      <c r="E48" s="254">
        <f>SUM(Önkormányzat!E127)</f>
        <v>0</v>
      </c>
      <c r="F48" s="259">
        <f>SUM(Önkormányzat!F127)</f>
        <v>0</v>
      </c>
      <c r="G48" s="255">
        <f>SUM(Önkormányzat!G127)</f>
        <v>0</v>
      </c>
      <c r="H48" s="35"/>
      <c r="I48" s="35"/>
      <c r="J48" s="35"/>
      <c r="K48" s="25">
        <f>SUM(G48:J48)</f>
        <v>0</v>
      </c>
    </row>
    <row r="49" spans="1:11" ht="18.75" x14ac:dyDescent="0.3">
      <c r="A49" s="5" t="s">
        <v>372</v>
      </c>
      <c r="B49" s="100" t="s">
        <v>373</v>
      </c>
      <c r="C49" s="255" t="e">
        <f>SUM(Önkormányzat!C128,#REF!,Óvoda!#REF!,#REF!)</f>
        <v>#REF!</v>
      </c>
      <c r="D49" s="255" t="e">
        <f>SUM(Önkormányzat!D128,#REF!,Óvoda!#REF!,#REF!)</f>
        <v>#REF!</v>
      </c>
      <c r="E49" s="255" t="e">
        <f>SUM(Önkormányzat!E128,#REF!,Óvoda!#REF!,#REF!)</f>
        <v>#REF!</v>
      </c>
      <c r="F49" s="259">
        <f>SUM(Önkormányzat!F128,Óvoda!K53)</f>
        <v>0</v>
      </c>
      <c r="G49" s="533">
        <f>SUM(Önkormányzat!F128)</f>
        <v>0</v>
      </c>
      <c r="H49" s="512" t="e">
        <f>SUM(#REF!)</f>
        <v>#REF!</v>
      </c>
      <c r="I49" s="512">
        <f>SUM(Óvoda!K53)</f>
        <v>0</v>
      </c>
      <c r="J49" s="512" t="e">
        <f>SUM(#REF!)</f>
        <v>#REF!</v>
      </c>
      <c r="K49" s="25">
        <f>SUM(G49+I49)</f>
        <v>0</v>
      </c>
    </row>
    <row r="50" spans="1:11" ht="18.75" x14ac:dyDescent="0.3">
      <c r="A50" s="5" t="s">
        <v>374</v>
      </c>
      <c r="B50" s="100" t="s">
        <v>79</v>
      </c>
      <c r="C50" s="255" t="e">
        <f>SUM(#REF!,Óvoda!#REF!,#REF!)</f>
        <v>#REF!</v>
      </c>
      <c r="D50" s="255" t="e">
        <f>SUM(#REF!,Óvoda!#REF!,#REF!)</f>
        <v>#REF!</v>
      </c>
      <c r="E50" s="255" t="e">
        <f>SUM(#REF!,Óvoda!#REF!,#REF!)</f>
        <v>#REF!</v>
      </c>
      <c r="F50" s="259">
        <f>SUM(Óvoda!K54)</f>
        <v>38397441</v>
      </c>
      <c r="G50" s="255"/>
      <c r="H50" s="35" t="e">
        <f>SUM(#REF!)</f>
        <v>#REF!</v>
      </c>
      <c r="I50" s="35">
        <f>SUM(Óvoda!K54)</f>
        <v>38397441</v>
      </c>
      <c r="J50" s="35" t="e">
        <f>SUM(#REF!)</f>
        <v>#REF!</v>
      </c>
      <c r="K50" s="25">
        <f t="shared" ref="K50:K51" si="13">SUM(G50+I50)</f>
        <v>38397441</v>
      </c>
    </row>
    <row r="51" spans="1:11" ht="18.75" x14ac:dyDescent="0.3">
      <c r="A51" s="5" t="s">
        <v>375</v>
      </c>
      <c r="B51" s="100" t="s">
        <v>376</v>
      </c>
      <c r="C51" s="255">
        <f>SUM(Önkormányzat!C130)</f>
        <v>0</v>
      </c>
      <c r="D51" s="254">
        <f>SUM(Önkormányzat!D130)</f>
        <v>0</v>
      </c>
      <c r="E51" s="254">
        <f>SUM(Önkormányzat!E130)</f>
        <v>0</v>
      </c>
      <c r="F51" s="259">
        <f>SUM(Önkormányzat!F130)</f>
        <v>0</v>
      </c>
      <c r="G51" s="255">
        <f>SUM(Önkormányzat!G130)</f>
        <v>0</v>
      </c>
      <c r="H51" s="35"/>
      <c r="I51" s="35"/>
      <c r="J51" s="35"/>
      <c r="K51" s="25">
        <f t="shared" si="13"/>
        <v>0</v>
      </c>
    </row>
    <row r="52" spans="1:11" ht="18.75" x14ac:dyDescent="0.3">
      <c r="A52" s="228"/>
      <c r="B52" s="221" t="s">
        <v>369</v>
      </c>
      <c r="C52" s="223" t="e">
        <f t="shared" ref="C52:K52" si="14">SUM(C47:C51)</f>
        <v>#REF!</v>
      </c>
      <c r="D52" s="517" t="e">
        <f t="shared" si="14"/>
        <v>#REF!</v>
      </c>
      <c r="E52" s="223" t="e">
        <f t="shared" si="14"/>
        <v>#REF!</v>
      </c>
      <c r="F52" s="222">
        <f>SUM(F47:F51)</f>
        <v>185384687</v>
      </c>
      <c r="G52" s="223">
        <f t="shared" si="14"/>
        <v>144522006</v>
      </c>
      <c r="H52" s="223" t="e">
        <f t="shared" si="14"/>
        <v>#REF!</v>
      </c>
      <c r="I52" s="223">
        <f t="shared" si="14"/>
        <v>40862681</v>
      </c>
      <c r="J52" s="223" t="e">
        <f t="shared" si="14"/>
        <v>#REF!</v>
      </c>
      <c r="K52" s="223">
        <f t="shared" si="14"/>
        <v>185384687</v>
      </c>
    </row>
    <row r="53" spans="1:11" x14ac:dyDescent="0.2">
      <c r="K53" s="107"/>
    </row>
    <row r="54" spans="1:11" x14ac:dyDescent="0.2">
      <c r="D54" s="102"/>
    </row>
  </sheetData>
  <mergeCells count="5">
    <mergeCell ref="G1:K1"/>
    <mergeCell ref="A1:A2"/>
    <mergeCell ref="B1:B2"/>
    <mergeCell ref="F1:F2"/>
    <mergeCell ref="C1:E1"/>
  </mergeCells>
  <phoneticPr fontId="2" type="noConversion"/>
  <pageMargins left="0.7" right="0.7" top="0.75" bottom="0.75" header="0.3" footer="0.3"/>
  <pageSetup paperSize="9" scale="61" orientation="portrait" r:id="rId1"/>
  <headerFooter>
    <oddHeader>&amp;L&amp;"Times,Félkövér"&amp;14Bezenye Község
  Önkormányzata&amp;C&amp;"Times New Roman,Félkövér"&amp;14Bevételi terv
 2018.&amp;R&amp;"Times,Normál"&amp;11 3. melléklet
Adatok: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FFC000"/>
    <pageSetUpPr fitToPage="1"/>
  </sheetPr>
  <dimension ref="A1:W29"/>
  <sheetViews>
    <sheetView view="pageLayout" zoomScale="80" zoomScaleNormal="70" zoomScalePageLayoutView="80" workbookViewId="0">
      <selection activeCell="F10" sqref="F10"/>
    </sheetView>
  </sheetViews>
  <sheetFormatPr defaultRowHeight="12.75" x14ac:dyDescent="0.2"/>
  <cols>
    <col min="1" max="1" width="5.85546875" customWidth="1"/>
    <col min="2" max="2" width="44.140625" customWidth="1"/>
    <col min="3" max="3" width="13" hidden="1" customWidth="1"/>
    <col min="4" max="4" width="12.42578125" hidden="1" customWidth="1"/>
    <col min="5" max="5" width="12.85546875" hidden="1" customWidth="1"/>
    <col min="6" max="6" width="24" customWidth="1"/>
    <col min="7" max="8" width="12.140625" hidden="1" customWidth="1"/>
    <col min="9" max="9" width="11.5703125" hidden="1" customWidth="1"/>
    <col min="10" max="10" width="27.5703125" hidden="1" customWidth="1"/>
    <col min="11" max="13" width="11" hidden="1" customWidth="1"/>
    <col min="14" max="14" width="19.85546875" customWidth="1"/>
    <col min="15" max="16" width="12.5703125" hidden="1" customWidth="1"/>
    <col min="17" max="17" width="12.7109375" hidden="1" customWidth="1"/>
    <col min="18" max="18" width="20.5703125" hidden="1" customWidth="1"/>
    <col min="19" max="20" width="12.28515625" hidden="1" customWidth="1"/>
    <col min="21" max="21" width="12.85546875" hidden="1" customWidth="1"/>
    <col min="22" max="22" width="24" customWidth="1"/>
    <col min="23" max="23" width="14.7109375" bestFit="1" customWidth="1"/>
  </cols>
  <sheetData>
    <row r="1" spans="1:23" ht="18" customHeight="1" x14ac:dyDescent="0.3">
      <c r="A1" s="842" t="s">
        <v>280</v>
      </c>
      <c r="B1" s="851" t="s">
        <v>0</v>
      </c>
      <c r="C1" s="825" t="s">
        <v>62</v>
      </c>
      <c r="D1" s="825"/>
      <c r="E1" s="825"/>
      <c r="F1" s="825"/>
      <c r="G1" s="825" t="s">
        <v>377</v>
      </c>
      <c r="H1" s="825"/>
      <c r="I1" s="825"/>
      <c r="J1" s="825"/>
      <c r="K1" s="825" t="s">
        <v>54</v>
      </c>
      <c r="L1" s="825"/>
      <c r="M1" s="825"/>
      <c r="N1" s="825"/>
      <c r="O1" s="825" t="s">
        <v>81</v>
      </c>
      <c r="P1" s="825"/>
      <c r="Q1" s="825"/>
      <c r="R1" s="825"/>
      <c r="S1" s="825" t="s">
        <v>6</v>
      </c>
      <c r="T1" s="825"/>
      <c r="U1" s="825"/>
      <c r="V1" s="825"/>
    </row>
    <row r="2" spans="1:23" ht="18.75" x14ac:dyDescent="0.3">
      <c r="A2" s="843"/>
      <c r="B2" s="852"/>
      <c r="C2" s="854" t="s">
        <v>52</v>
      </c>
      <c r="D2" s="854"/>
      <c r="E2" s="854"/>
      <c r="F2" s="78" t="s">
        <v>726</v>
      </c>
      <c r="G2" s="854" t="s">
        <v>52</v>
      </c>
      <c r="H2" s="854"/>
      <c r="I2" s="854"/>
      <c r="J2" s="78" t="s">
        <v>379</v>
      </c>
      <c r="K2" s="854" t="s">
        <v>52</v>
      </c>
      <c r="L2" s="854"/>
      <c r="M2" s="854"/>
      <c r="N2" s="78" t="s">
        <v>726</v>
      </c>
      <c r="O2" s="854" t="s">
        <v>52</v>
      </c>
      <c r="P2" s="854"/>
      <c r="Q2" s="854"/>
      <c r="R2" s="78" t="s">
        <v>379</v>
      </c>
      <c r="S2" s="854" t="s">
        <v>52</v>
      </c>
      <c r="T2" s="854"/>
      <c r="U2" s="854"/>
      <c r="V2" s="78" t="s">
        <v>726</v>
      </c>
    </row>
    <row r="3" spans="1:23" ht="15" customHeight="1" x14ac:dyDescent="0.3">
      <c r="A3" s="844"/>
      <c r="B3" s="853"/>
      <c r="C3" s="101" t="s">
        <v>58</v>
      </c>
      <c r="D3" s="101" t="s">
        <v>378</v>
      </c>
      <c r="E3" s="101" t="s">
        <v>73</v>
      </c>
      <c r="F3" s="79" t="s">
        <v>74</v>
      </c>
      <c r="G3" s="101" t="s">
        <v>58</v>
      </c>
      <c r="H3" s="101" t="s">
        <v>380</v>
      </c>
      <c r="I3" s="101" t="s">
        <v>73</v>
      </c>
      <c r="J3" s="79" t="s">
        <v>74</v>
      </c>
      <c r="K3" s="101" t="s">
        <v>58</v>
      </c>
      <c r="L3" s="101" t="s">
        <v>380</v>
      </c>
      <c r="M3" s="101" t="s">
        <v>73</v>
      </c>
      <c r="N3" s="79" t="s">
        <v>74</v>
      </c>
      <c r="O3" s="101" t="s">
        <v>58</v>
      </c>
      <c r="P3" s="101" t="s">
        <v>380</v>
      </c>
      <c r="Q3" s="101" t="s">
        <v>73</v>
      </c>
      <c r="R3" s="79" t="s">
        <v>74</v>
      </c>
      <c r="S3" s="101" t="s">
        <v>58</v>
      </c>
      <c r="T3" s="101" t="s">
        <v>381</v>
      </c>
      <c r="U3" s="101" t="s">
        <v>73</v>
      </c>
      <c r="V3" s="79" t="s">
        <v>74</v>
      </c>
    </row>
    <row r="4" spans="1:23" ht="18.75" x14ac:dyDescent="0.3">
      <c r="A4" s="5" t="s">
        <v>172</v>
      </c>
      <c r="B4" s="87" t="s">
        <v>1</v>
      </c>
      <c r="C4" s="237">
        <f>SUM(Önkormányzat!C20)</f>
        <v>0</v>
      </c>
      <c r="D4" s="70">
        <f>SUM(Önkormányzat!D20)</f>
        <v>0</v>
      </c>
      <c r="E4" s="159">
        <f>SUM(Önkormányzat!E20)</f>
        <v>0</v>
      </c>
      <c r="F4" s="239">
        <f>SUM(Önkormányzat!F20)</f>
        <v>18508581</v>
      </c>
      <c r="G4" s="237" t="e">
        <f>SUM(#REF!)</f>
        <v>#REF!</v>
      </c>
      <c r="H4" s="159" t="e">
        <f>SUM(#REF!)</f>
        <v>#REF!</v>
      </c>
      <c r="I4" s="159" t="e">
        <f>SUM(#REF!)</f>
        <v>#REF!</v>
      </c>
      <c r="J4" s="239" t="e">
        <f>SUM(#REF!)</f>
        <v>#REF!</v>
      </c>
      <c r="K4" s="237">
        <f>SUM(Óvoda!C24)</f>
        <v>0</v>
      </c>
      <c r="L4" s="159">
        <f>SUM(Óvoda!D24)</f>
        <v>0</v>
      </c>
      <c r="M4" s="159">
        <f>SUM(Óvoda!E24)</f>
        <v>0</v>
      </c>
      <c r="N4" s="239">
        <f>SUM(Óvoda!F24)</f>
        <v>26189379</v>
      </c>
      <c r="O4" s="237" t="e">
        <f>SUM(#REF!)</f>
        <v>#REF!</v>
      </c>
      <c r="P4" s="159" t="e">
        <f>SUM(#REF!)</f>
        <v>#REF!</v>
      </c>
      <c r="Q4" s="159" t="e">
        <f>SUM(#REF!)</f>
        <v>#REF!</v>
      </c>
      <c r="R4" s="239" t="e">
        <f>SUM(#REF!)</f>
        <v>#REF!</v>
      </c>
      <c r="S4" s="237" t="e">
        <f>SUM(C4,G4,K4,O4)</f>
        <v>#REF!</v>
      </c>
      <c r="T4" s="159" t="e">
        <f t="shared" ref="T4:U23" si="0">SUM(D4,H4,L4,P4)</f>
        <v>#REF!</v>
      </c>
      <c r="U4" s="159" t="e">
        <f t="shared" si="0"/>
        <v>#REF!</v>
      </c>
      <c r="V4" s="29">
        <f>SUM(F4+N4)</f>
        <v>44697960</v>
      </c>
    </row>
    <row r="5" spans="1:23" ht="18.75" x14ac:dyDescent="0.3">
      <c r="A5" s="5" t="s">
        <v>177</v>
      </c>
      <c r="B5" s="87" t="s">
        <v>57</v>
      </c>
      <c r="C5" s="237">
        <f>SUM(Önkormányzat!C25)</f>
        <v>0</v>
      </c>
      <c r="D5" s="70">
        <f>SUM(Önkormányzat!D25)</f>
        <v>0</v>
      </c>
      <c r="E5" s="159">
        <f>SUM(Önkormányzat!E25)</f>
        <v>0</v>
      </c>
      <c r="F5" s="239">
        <f>SUM(Önkormányzat!F25)</f>
        <v>3579924</v>
      </c>
      <c r="G5" s="237" t="e">
        <f>SUM(#REF!)</f>
        <v>#REF!</v>
      </c>
      <c r="H5" s="159" t="e">
        <f>SUM(#REF!)</f>
        <v>#REF!</v>
      </c>
      <c r="I5" s="159" t="e">
        <f>SUM(#REF!)</f>
        <v>#REF!</v>
      </c>
      <c r="J5" s="239" t="e">
        <f>SUM(#REF!)</f>
        <v>#REF!</v>
      </c>
      <c r="K5" s="237">
        <f>SUM(Óvoda!C29)</f>
        <v>0</v>
      </c>
      <c r="L5" s="159">
        <f>SUM(Óvoda!D29)</f>
        <v>0</v>
      </c>
      <c r="M5" s="159">
        <f>SUM(Óvoda!E29)</f>
        <v>0</v>
      </c>
      <c r="N5" s="239">
        <f>SUM(Óvoda!F29)</f>
        <v>5097694</v>
      </c>
      <c r="O5" s="237" t="e">
        <f>SUM(#REF!)</f>
        <v>#REF!</v>
      </c>
      <c r="P5" s="159" t="e">
        <f>SUM(#REF!)</f>
        <v>#REF!</v>
      </c>
      <c r="Q5" s="159" t="e">
        <f>SUM(#REF!)</f>
        <v>#REF!</v>
      </c>
      <c r="R5" s="239" t="e">
        <f>SUM(#REF!)</f>
        <v>#REF!</v>
      </c>
      <c r="S5" s="237" t="e">
        <f t="shared" ref="S5:S11" si="1">SUM(C5,G5,K5,O5)</f>
        <v>#REF!</v>
      </c>
      <c r="T5" s="159" t="e">
        <f t="shared" si="0"/>
        <v>#REF!</v>
      </c>
      <c r="U5" s="159" t="e">
        <f t="shared" si="0"/>
        <v>#REF!</v>
      </c>
      <c r="V5" s="29">
        <f t="shared" ref="V5:V9" si="2">SUM(F5+N5)</f>
        <v>8677618</v>
      </c>
    </row>
    <row r="6" spans="1:23" ht="18.75" x14ac:dyDescent="0.3">
      <c r="A6" s="5" t="s">
        <v>236</v>
      </c>
      <c r="B6" s="87" t="s">
        <v>2</v>
      </c>
      <c r="C6" s="237">
        <f>SUM(Önkormányzat!C60)</f>
        <v>0</v>
      </c>
      <c r="D6" s="70">
        <f>SUM(Önkormányzat!D60)</f>
        <v>0</v>
      </c>
      <c r="E6" s="159">
        <f>SUM(Önkormányzat!E60)</f>
        <v>0</v>
      </c>
      <c r="F6" s="239">
        <f>SUM(Önkormányzat!F60)</f>
        <v>55613261.549999997</v>
      </c>
      <c r="G6" s="237" t="e">
        <f>SUM(#REF!)</f>
        <v>#REF!</v>
      </c>
      <c r="H6" s="159"/>
      <c r="I6" s="159" t="e">
        <f>SUM(#REF!)</f>
        <v>#REF!</v>
      </c>
      <c r="J6" s="239" t="e">
        <f>SUM(#REF!)</f>
        <v>#REF!</v>
      </c>
      <c r="K6" s="237">
        <f>SUM(Óvoda!C64)</f>
        <v>0</v>
      </c>
      <c r="L6" s="159">
        <f>SUM(Óvoda!D64)</f>
        <v>0</v>
      </c>
      <c r="M6" s="159">
        <f>SUM(Óvoda!E64)</f>
        <v>0</v>
      </c>
      <c r="N6" s="239">
        <f>SUM(Óvoda!F64)</f>
        <v>9575608</v>
      </c>
      <c r="O6" s="237" t="e">
        <f>SUM(#REF!)</f>
        <v>#REF!</v>
      </c>
      <c r="P6" s="159" t="e">
        <f>SUM(#REF!)</f>
        <v>#REF!</v>
      </c>
      <c r="Q6" s="159" t="e">
        <f>SUM(#REF!)</f>
        <v>#REF!</v>
      </c>
      <c r="R6" s="239" t="e">
        <f>SUM(#REF!)</f>
        <v>#REF!</v>
      </c>
      <c r="S6" s="237" t="e">
        <f t="shared" si="1"/>
        <v>#REF!</v>
      </c>
      <c r="T6" s="159" t="e">
        <f t="shared" si="0"/>
        <v>#REF!</v>
      </c>
      <c r="U6" s="159" t="e">
        <f t="shared" si="0"/>
        <v>#REF!</v>
      </c>
      <c r="V6" s="29">
        <f t="shared" si="2"/>
        <v>65188869.549999997</v>
      </c>
    </row>
    <row r="7" spans="1:23" ht="18.75" x14ac:dyDescent="0.3">
      <c r="A7" s="5" t="s">
        <v>267</v>
      </c>
      <c r="B7" s="87" t="s">
        <v>382</v>
      </c>
      <c r="C7" s="237" t="e">
        <f>SUM(Önkormányzat!C61)</f>
        <v>#REF!</v>
      </c>
      <c r="D7" s="70" t="e">
        <f>SUM(Önkormányzat!D61)</f>
        <v>#REF!</v>
      </c>
      <c r="E7" s="159" t="e">
        <f>SUM(Önkormányzat!E61)</f>
        <v>#REF!</v>
      </c>
      <c r="F7" s="239">
        <f>SUM(Önkormányzat!F61)</f>
        <v>1394842</v>
      </c>
      <c r="G7" s="237" t="e">
        <f>SUM(#REF!)</f>
        <v>#REF!</v>
      </c>
      <c r="H7" s="159" t="e">
        <f>SUM(#REF!)</f>
        <v>#REF!</v>
      </c>
      <c r="I7" s="159" t="e">
        <f>SUM(#REF!)</f>
        <v>#REF!</v>
      </c>
      <c r="J7" s="239" t="e">
        <f>SUM(#REF!)</f>
        <v>#REF!</v>
      </c>
      <c r="K7" s="237">
        <f>SUM(Óvoda!C65)</f>
        <v>0</v>
      </c>
      <c r="L7" s="159">
        <f>SUM(Óvoda!D65)</f>
        <v>0</v>
      </c>
      <c r="M7" s="159">
        <f>SUM(Óvoda!E65)</f>
        <v>0</v>
      </c>
      <c r="N7" s="239">
        <f>SUM(Óvoda!F65)</f>
        <v>0</v>
      </c>
      <c r="O7" s="237" t="e">
        <f>SUM(#REF!)</f>
        <v>#REF!</v>
      </c>
      <c r="P7" s="159" t="e">
        <f>SUM(#REF!)</f>
        <v>#REF!</v>
      </c>
      <c r="Q7" s="159" t="e">
        <f>SUM(#REF!)</f>
        <v>#REF!</v>
      </c>
      <c r="R7" s="239" t="e">
        <f>SUM(#REF!)</f>
        <v>#REF!</v>
      </c>
      <c r="S7" s="237" t="e">
        <f t="shared" si="1"/>
        <v>#REF!</v>
      </c>
      <c r="T7" s="159" t="e">
        <f t="shared" si="0"/>
        <v>#REF!</v>
      </c>
      <c r="U7" s="159" t="e">
        <f t="shared" si="0"/>
        <v>#REF!</v>
      </c>
      <c r="V7" s="29">
        <f t="shared" si="2"/>
        <v>1394842</v>
      </c>
    </row>
    <row r="8" spans="1:23" ht="18.75" x14ac:dyDescent="0.3">
      <c r="A8" s="689" t="s">
        <v>268</v>
      </c>
      <c r="B8" s="690" t="s">
        <v>649</v>
      </c>
      <c r="C8" s="689" t="s">
        <v>268</v>
      </c>
      <c r="D8" s="690" t="s">
        <v>649</v>
      </c>
      <c r="E8" s="689" t="s">
        <v>268</v>
      </c>
      <c r="F8" s="239">
        <f>SUM(Önkormányzat!F62)</f>
        <v>0</v>
      </c>
      <c r="G8" s="237" t="e">
        <f>SUM(#REF!)</f>
        <v>#REF!</v>
      </c>
      <c r="H8" s="159" t="e">
        <f>SUM(#REF!)</f>
        <v>#REF!</v>
      </c>
      <c r="I8" s="159" t="e">
        <f>SUM(#REF!)</f>
        <v>#REF!</v>
      </c>
      <c r="J8" s="239" t="e">
        <f>SUM(#REF!)</f>
        <v>#REF!</v>
      </c>
      <c r="K8" s="237">
        <f>SUM(Óvoda!C66)</f>
        <v>0</v>
      </c>
      <c r="L8" s="159">
        <f>SUM(Óvoda!D66)</f>
        <v>0</v>
      </c>
      <c r="M8" s="159">
        <f>SUM(Óvoda!E66)</f>
        <v>0</v>
      </c>
      <c r="N8" s="239">
        <f>SUM(Óvoda!F66)</f>
        <v>0</v>
      </c>
      <c r="O8" s="237" t="e">
        <f>SUM(#REF!)</f>
        <v>#REF!</v>
      </c>
      <c r="P8" s="159" t="e">
        <f>SUM(#REF!)</f>
        <v>#REF!</v>
      </c>
      <c r="Q8" s="159" t="e">
        <f>SUM(#REF!)</f>
        <v>#REF!</v>
      </c>
      <c r="R8" s="239" t="e">
        <f>SUM(#REF!)</f>
        <v>#REF!</v>
      </c>
      <c r="S8" s="237" t="e">
        <f t="shared" ref="S8" si="3">SUM(C8,G8,K8,O8)</f>
        <v>#REF!</v>
      </c>
      <c r="T8" s="159" t="e">
        <f t="shared" ref="T8" si="4">SUM(D8,H8,L8,P8)</f>
        <v>#REF!</v>
      </c>
      <c r="U8" s="159" t="e">
        <f t="shared" ref="U8" si="5">SUM(E8,I8,M8,Q8)</f>
        <v>#REF!</v>
      </c>
      <c r="V8" s="29">
        <f t="shared" ref="V8" si="6">SUM(F8+N8)</f>
        <v>0</v>
      </c>
    </row>
    <row r="9" spans="1:23" ht="18.75" x14ac:dyDescent="0.3">
      <c r="A9" s="209" t="s">
        <v>270</v>
      </c>
      <c r="B9" s="167" t="s">
        <v>291</v>
      </c>
      <c r="C9" s="237">
        <f>SUM(Önkormányzat!C63)</f>
        <v>0</v>
      </c>
      <c r="D9" s="70">
        <f>SUM(Önkormányzat!D63)</f>
        <v>0</v>
      </c>
      <c r="E9" s="159">
        <f>SUM(Önkormányzat!E63)</f>
        <v>0</v>
      </c>
      <c r="F9" s="239">
        <f>SUM(Önkormányzat!F63)</f>
        <v>19822000</v>
      </c>
      <c r="G9" s="237" t="e">
        <f>SUM(#REF!)</f>
        <v>#REF!</v>
      </c>
      <c r="H9" s="159" t="e">
        <f>SUM(#REF!)</f>
        <v>#REF!</v>
      </c>
      <c r="I9" s="159" t="e">
        <f>SUM(#REF!)</f>
        <v>#REF!</v>
      </c>
      <c r="J9" s="239" t="e">
        <f>SUM(#REF!)</f>
        <v>#REF!</v>
      </c>
      <c r="K9" s="237">
        <f>SUM(Óvoda!C66)</f>
        <v>0</v>
      </c>
      <c r="L9" s="159">
        <f>SUM(Óvoda!D66)</f>
        <v>0</v>
      </c>
      <c r="M9" s="159">
        <f>SUM(Óvoda!E66)</f>
        <v>0</v>
      </c>
      <c r="N9" s="239">
        <f>SUM(Óvoda!F66)</f>
        <v>0</v>
      </c>
      <c r="O9" s="237" t="e">
        <f>SUM(#REF!)</f>
        <v>#REF!</v>
      </c>
      <c r="P9" s="159" t="e">
        <f>SUM(#REF!)</f>
        <v>#REF!</v>
      </c>
      <c r="Q9" s="159" t="e">
        <f>SUM(#REF!)</f>
        <v>#REF!</v>
      </c>
      <c r="R9" s="239" t="e">
        <f>SUM(#REF!)</f>
        <v>#REF!</v>
      </c>
      <c r="S9" s="237" t="e">
        <f t="shared" si="1"/>
        <v>#REF!</v>
      </c>
      <c r="T9" s="159" t="e">
        <f t="shared" si="0"/>
        <v>#REF!</v>
      </c>
      <c r="U9" s="159" t="e">
        <f t="shared" si="0"/>
        <v>#REF!</v>
      </c>
      <c r="V9" s="29">
        <f t="shared" si="2"/>
        <v>19822000</v>
      </c>
    </row>
    <row r="10" spans="1:23" ht="18.75" x14ac:dyDescent="0.3">
      <c r="A10" s="209" t="s">
        <v>272</v>
      </c>
      <c r="B10" s="167" t="s">
        <v>408</v>
      </c>
      <c r="C10" s="237">
        <f>SUM(Önkormányzat!C64)</f>
        <v>0</v>
      </c>
      <c r="D10" s="70">
        <f>SUM(Önkormányzat!D64)</f>
        <v>0</v>
      </c>
      <c r="E10" s="159">
        <f>SUM(Önkormányzat!E64)</f>
        <v>0</v>
      </c>
      <c r="F10" s="239">
        <f>SUM(Önkormányzat!F64)</f>
        <v>0</v>
      </c>
      <c r="G10" s="237" t="e">
        <f>SUM(#REF!)</f>
        <v>#REF!</v>
      </c>
      <c r="H10" s="159" t="e">
        <f>SUM(#REF!)</f>
        <v>#REF!</v>
      </c>
      <c r="I10" s="159" t="e">
        <f>SUM(#REF!)</f>
        <v>#REF!</v>
      </c>
      <c r="J10" s="239" t="e">
        <f>SUM(#REF!)</f>
        <v>#REF!</v>
      </c>
      <c r="K10" s="237">
        <f>SUM(Óvoda!C67)</f>
        <v>0</v>
      </c>
      <c r="L10" s="159">
        <f>SUM(Óvoda!D67)</f>
        <v>0</v>
      </c>
      <c r="M10" s="159">
        <f>SUM(Óvoda!E67)</f>
        <v>0</v>
      </c>
      <c r="N10" s="239">
        <f>SUM(Óvoda!F67)</f>
        <v>0</v>
      </c>
      <c r="O10" s="237" t="e">
        <f>SUM(#REF!)</f>
        <v>#REF!</v>
      </c>
      <c r="P10" s="159" t="e">
        <f>SUM(#REF!)</f>
        <v>#REF!</v>
      </c>
      <c r="Q10" s="159" t="e">
        <f>SUM(#REF!)</f>
        <v>#REF!</v>
      </c>
      <c r="R10" s="239" t="e">
        <f>SUM(#REF!)</f>
        <v>#REF!</v>
      </c>
      <c r="S10" s="237" t="e">
        <f t="shared" si="1"/>
        <v>#REF!</v>
      </c>
      <c r="T10" s="159" t="e">
        <f t="shared" si="0"/>
        <v>#REF!</v>
      </c>
      <c r="U10" s="159" t="e">
        <f t="shared" si="0"/>
        <v>#REF!</v>
      </c>
      <c r="V10" s="29">
        <f t="shared" ref="V10:V25" si="7">SUM(F10+N10)</f>
        <v>0</v>
      </c>
    </row>
    <row r="11" spans="1:23" ht="18.75" x14ac:dyDescent="0.3">
      <c r="A11" s="209" t="s">
        <v>276</v>
      </c>
      <c r="B11" s="167" t="s">
        <v>293</v>
      </c>
      <c r="C11" s="237">
        <f>SUM(Önkormányzat!C65)</f>
        <v>0</v>
      </c>
      <c r="D11" s="70">
        <f>SUM(Önkormányzat!D65)</f>
        <v>0</v>
      </c>
      <c r="E11" s="159">
        <f>SUM(Önkormányzat!E65)</f>
        <v>0</v>
      </c>
      <c r="F11" s="239">
        <f>SUM(Önkormányzat!F65)</f>
        <v>519400</v>
      </c>
      <c r="G11" s="237" t="e">
        <f>SUM(#REF!)</f>
        <v>#REF!</v>
      </c>
      <c r="H11" s="159" t="e">
        <f>SUM(#REF!)</f>
        <v>#REF!</v>
      </c>
      <c r="I11" s="159" t="e">
        <f>SUM(#REF!)</f>
        <v>#REF!</v>
      </c>
      <c r="J11" s="239" t="e">
        <f>SUM(#REF!)</f>
        <v>#REF!</v>
      </c>
      <c r="K11" s="237">
        <f>SUM(Óvoda!C68)</f>
        <v>0</v>
      </c>
      <c r="L11" s="159">
        <f>SUM(Óvoda!D68)</f>
        <v>0</v>
      </c>
      <c r="M11" s="159">
        <f>SUM(Óvoda!E68)</f>
        <v>0</v>
      </c>
      <c r="N11" s="239">
        <f>SUM(Óvoda!F68)</f>
        <v>0</v>
      </c>
      <c r="O11" s="237" t="e">
        <f>SUM(#REF!)</f>
        <v>#REF!</v>
      </c>
      <c r="P11" s="159" t="e">
        <f>SUM(#REF!)</f>
        <v>#REF!</v>
      </c>
      <c r="Q11" s="159" t="e">
        <f>SUM(#REF!)</f>
        <v>#REF!</v>
      </c>
      <c r="R11" s="239" t="e">
        <f>SUM(#REF!)</f>
        <v>#REF!</v>
      </c>
      <c r="S11" s="237" t="e">
        <f t="shared" si="1"/>
        <v>#REF!</v>
      </c>
      <c r="T11" s="159" t="e">
        <f t="shared" si="0"/>
        <v>#REF!</v>
      </c>
      <c r="U11" s="159" t="e">
        <f t="shared" si="0"/>
        <v>#REF!</v>
      </c>
      <c r="V11" s="29">
        <f t="shared" si="7"/>
        <v>519400</v>
      </c>
      <c r="W11" s="103"/>
    </row>
    <row r="12" spans="1:23" ht="20.25" x14ac:dyDescent="0.3">
      <c r="A12" s="849" t="s">
        <v>5</v>
      </c>
      <c r="B12" s="850"/>
      <c r="C12" s="238" t="e">
        <f t="shared" ref="C12:U12" si="8">SUM(C4:C11)</f>
        <v>#REF!</v>
      </c>
      <c r="D12" s="236" t="e">
        <f t="shared" si="8"/>
        <v>#REF!</v>
      </c>
      <c r="E12" s="236" t="e">
        <f t="shared" si="8"/>
        <v>#REF!</v>
      </c>
      <c r="F12" s="104">
        <f t="shared" si="8"/>
        <v>99438008.549999997</v>
      </c>
      <c r="G12" s="238" t="e">
        <f t="shared" si="8"/>
        <v>#REF!</v>
      </c>
      <c r="H12" s="236" t="e">
        <f t="shared" si="8"/>
        <v>#REF!</v>
      </c>
      <c r="I12" s="236" t="e">
        <f t="shared" si="8"/>
        <v>#REF!</v>
      </c>
      <c r="J12" s="105" t="e">
        <f t="shared" si="8"/>
        <v>#REF!</v>
      </c>
      <c r="K12" s="238">
        <f t="shared" si="8"/>
        <v>0</v>
      </c>
      <c r="L12" s="236">
        <f t="shared" si="8"/>
        <v>0</v>
      </c>
      <c r="M12" s="236">
        <f t="shared" si="8"/>
        <v>0</v>
      </c>
      <c r="N12" s="104">
        <f t="shared" si="8"/>
        <v>40862681</v>
      </c>
      <c r="O12" s="236" t="e">
        <f t="shared" si="8"/>
        <v>#REF!</v>
      </c>
      <c r="P12" s="236" t="e">
        <f t="shared" si="8"/>
        <v>#REF!</v>
      </c>
      <c r="Q12" s="236" t="e">
        <f t="shared" si="8"/>
        <v>#REF!</v>
      </c>
      <c r="R12" s="104" t="e">
        <f t="shared" si="8"/>
        <v>#REF!</v>
      </c>
      <c r="S12" s="236" t="e">
        <f t="shared" si="8"/>
        <v>#REF!</v>
      </c>
      <c r="T12" s="236" t="e">
        <f t="shared" si="8"/>
        <v>#REF!</v>
      </c>
      <c r="U12" s="236" t="e">
        <f t="shared" si="8"/>
        <v>#REF!</v>
      </c>
      <c r="V12" s="762">
        <f>SUM(F12+N12)</f>
        <v>140300689.55000001</v>
      </c>
    </row>
    <row r="13" spans="1:23" ht="18.75" x14ac:dyDescent="0.3">
      <c r="A13" s="5" t="s">
        <v>250</v>
      </c>
      <c r="B13" s="87" t="s">
        <v>4</v>
      </c>
      <c r="C13" s="237" t="e">
        <f>SUM(Önkormányzat!C68)</f>
        <v>#REF!</v>
      </c>
      <c r="D13" s="70" t="e">
        <f>SUM(Önkormányzat!D68)</f>
        <v>#REF!</v>
      </c>
      <c r="E13" s="159" t="e">
        <f>SUM(Önkormányzat!E68)</f>
        <v>#REF!</v>
      </c>
      <c r="F13" s="239">
        <f>SUM(Önkormányzat!F68)</f>
        <v>1432998.15</v>
      </c>
      <c r="G13" s="237" t="e">
        <f>SUM(#REF!)</f>
        <v>#REF!</v>
      </c>
      <c r="H13" s="159" t="e">
        <f>SUM(#REF!)</f>
        <v>#REF!</v>
      </c>
      <c r="I13" s="159" t="e">
        <f>SUM(#REF!)</f>
        <v>#REF!</v>
      </c>
      <c r="J13" s="242" t="e">
        <f>SUM(#REF!)</f>
        <v>#REF!</v>
      </c>
      <c r="K13" s="237">
        <f>SUM(Óvoda!C71)</f>
        <v>0</v>
      </c>
      <c r="L13" s="159">
        <f>SUM(Óvoda!D71)</f>
        <v>0</v>
      </c>
      <c r="M13" s="159">
        <f>SUM(Óvoda!E71)</f>
        <v>0</v>
      </c>
      <c r="N13" s="242">
        <f>SUM(Óvoda!F71)</f>
        <v>0</v>
      </c>
      <c r="O13" s="33" t="e">
        <f>SUM(#REF!)</f>
        <v>#REF!</v>
      </c>
      <c r="P13" s="70" t="e">
        <f>SUM(#REF!)</f>
        <v>#REF!</v>
      </c>
      <c r="Q13" s="70" t="e">
        <f>SUM(#REF!)</f>
        <v>#REF!</v>
      </c>
      <c r="R13" s="239" t="e">
        <f>SUM(#REF!)</f>
        <v>#REF!</v>
      </c>
      <c r="S13" s="237" t="e">
        <f t="shared" ref="S13:T17" si="9">SUM(C13,G13,K13,O13)</f>
        <v>#REF!</v>
      </c>
      <c r="T13" s="237" t="e">
        <f t="shared" si="9"/>
        <v>#REF!</v>
      </c>
      <c r="U13" s="237" t="e">
        <f t="shared" si="0"/>
        <v>#REF!</v>
      </c>
      <c r="V13" s="29">
        <f>SUM(F13+N13)</f>
        <v>1432998.15</v>
      </c>
    </row>
    <row r="14" spans="1:23" ht="18.75" x14ac:dyDescent="0.3">
      <c r="A14" s="5" t="s">
        <v>255</v>
      </c>
      <c r="B14" s="87" t="s">
        <v>65</v>
      </c>
      <c r="C14" s="237">
        <f>SUM(Önkormányzat!C69)</f>
        <v>0</v>
      </c>
      <c r="D14" s="70">
        <f>SUM(Önkormányzat!D69)</f>
        <v>0</v>
      </c>
      <c r="E14" s="159">
        <f>SUM(Önkormányzat!E69)</f>
        <v>0</v>
      </c>
      <c r="F14" s="239">
        <f>SUM(Önkormányzat!F69)</f>
        <v>2249939</v>
      </c>
      <c r="G14" s="237" t="e">
        <f>SUM(#REF!)</f>
        <v>#REF!</v>
      </c>
      <c r="H14" s="159" t="e">
        <f>SUM(#REF!)</f>
        <v>#REF!</v>
      </c>
      <c r="I14" s="159" t="e">
        <f>SUM(#REF!)</f>
        <v>#REF!</v>
      </c>
      <c r="J14" s="242" t="e">
        <f>SUM(#REF!)</f>
        <v>#REF!</v>
      </c>
      <c r="K14" s="237">
        <f>SUM(Óvoda!C72)</f>
        <v>0</v>
      </c>
      <c r="L14" s="159">
        <f>SUM(Óvoda!D72)</f>
        <v>0</v>
      </c>
      <c r="M14" s="159">
        <f>SUM(Óvoda!E72)</f>
        <v>0</v>
      </c>
      <c r="N14" s="242">
        <f>SUM(Óvoda!F72)</f>
        <v>0</v>
      </c>
      <c r="O14" s="33" t="e">
        <f>SUM(#REF!)</f>
        <v>#REF!</v>
      </c>
      <c r="P14" s="70" t="e">
        <f>SUM(#REF!)</f>
        <v>#REF!</v>
      </c>
      <c r="Q14" s="70" t="e">
        <f>SUM(#REF!)</f>
        <v>#REF!</v>
      </c>
      <c r="R14" s="239" t="e">
        <f>SUM(#REF!)</f>
        <v>#REF!</v>
      </c>
      <c r="S14" s="237" t="e">
        <f t="shared" si="9"/>
        <v>#REF!</v>
      </c>
      <c r="T14" s="237" t="e">
        <f t="shared" si="9"/>
        <v>#REF!</v>
      </c>
      <c r="U14" s="237" t="e">
        <f t="shared" si="0"/>
        <v>#REF!</v>
      </c>
      <c r="V14" s="29">
        <f t="shared" si="7"/>
        <v>2249939</v>
      </c>
    </row>
    <row r="15" spans="1:23" ht="18.75" x14ac:dyDescent="0.3">
      <c r="A15" s="5" t="s">
        <v>257</v>
      </c>
      <c r="B15" s="167" t="s">
        <v>298</v>
      </c>
      <c r="C15" s="237">
        <f>SUM(Önkormányzat!C70)</f>
        <v>0</v>
      </c>
      <c r="D15" s="70">
        <f>SUM(Önkormányzat!D70)</f>
        <v>0</v>
      </c>
      <c r="E15" s="159">
        <f>SUM(Önkormányzat!E70)</f>
        <v>0</v>
      </c>
      <c r="F15" s="239">
        <f>SUM(Önkormányzat!F70)</f>
        <v>0</v>
      </c>
      <c r="G15" s="237" t="e">
        <f>SUM(#REF!)</f>
        <v>#REF!</v>
      </c>
      <c r="H15" s="159" t="e">
        <f>SUM(#REF!)</f>
        <v>#REF!</v>
      </c>
      <c r="I15" s="159" t="e">
        <f>SUM(#REF!)</f>
        <v>#REF!</v>
      </c>
      <c r="J15" s="242" t="e">
        <f>SUM(#REF!)</f>
        <v>#REF!</v>
      </c>
      <c r="K15" s="237">
        <f>SUM(Óvoda!C73)</f>
        <v>0</v>
      </c>
      <c r="L15" s="159">
        <f>SUM(Óvoda!D73)</f>
        <v>0</v>
      </c>
      <c r="M15" s="159">
        <f>SUM(Óvoda!E73)</f>
        <v>0</v>
      </c>
      <c r="N15" s="242">
        <f>SUM(Óvoda!F73)</f>
        <v>0</v>
      </c>
      <c r="O15" s="33" t="e">
        <f>SUM(#REF!)</f>
        <v>#REF!</v>
      </c>
      <c r="P15" s="70" t="e">
        <f>SUM(#REF!)</f>
        <v>#REF!</v>
      </c>
      <c r="Q15" s="70" t="e">
        <f>SUM(#REF!)</f>
        <v>#REF!</v>
      </c>
      <c r="R15" s="239" t="e">
        <f>SUM(#REF!)</f>
        <v>#REF!</v>
      </c>
      <c r="S15" s="237" t="e">
        <f t="shared" si="9"/>
        <v>#REF!</v>
      </c>
      <c r="T15" s="237" t="e">
        <f t="shared" si="9"/>
        <v>#REF!</v>
      </c>
      <c r="U15" s="237" t="e">
        <f t="shared" si="0"/>
        <v>#REF!</v>
      </c>
      <c r="V15" s="29">
        <f t="shared" si="7"/>
        <v>0</v>
      </c>
    </row>
    <row r="16" spans="1:23" ht="18.75" x14ac:dyDescent="0.3">
      <c r="A16" s="5" t="s">
        <v>258</v>
      </c>
      <c r="B16" s="167" t="s">
        <v>299</v>
      </c>
      <c r="C16" s="237">
        <f>SUM(Önkormányzat!C71)</f>
        <v>0</v>
      </c>
      <c r="D16" s="70">
        <f>SUM(Önkormányzat!D71)</f>
        <v>0</v>
      </c>
      <c r="E16" s="159">
        <f>SUM(Önkormányzat!E71)</f>
        <v>0</v>
      </c>
      <c r="F16" s="239">
        <f>SUM(Önkormányzat!F71)</f>
        <v>0</v>
      </c>
      <c r="G16" s="237" t="e">
        <f>SUM(#REF!)</f>
        <v>#REF!</v>
      </c>
      <c r="H16" s="159" t="e">
        <f>SUM(#REF!)</f>
        <v>#REF!</v>
      </c>
      <c r="I16" s="159" t="e">
        <f>SUM(#REF!)</f>
        <v>#REF!</v>
      </c>
      <c r="J16" s="242" t="e">
        <f>SUM(#REF!)</f>
        <v>#REF!</v>
      </c>
      <c r="K16" s="237">
        <f>SUM(Óvoda!C74)</f>
        <v>0</v>
      </c>
      <c r="L16" s="159">
        <f>SUM(Óvoda!D74)</f>
        <v>0</v>
      </c>
      <c r="M16" s="159">
        <f>SUM(Óvoda!E74)</f>
        <v>0</v>
      </c>
      <c r="N16" s="242">
        <f>SUM(Óvoda!F74)</f>
        <v>0</v>
      </c>
      <c r="O16" s="33" t="e">
        <f>SUM(#REF!)</f>
        <v>#REF!</v>
      </c>
      <c r="P16" s="70" t="e">
        <f>SUM(#REF!)</f>
        <v>#REF!</v>
      </c>
      <c r="Q16" s="70" t="e">
        <f>SUM(#REF!)</f>
        <v>#REF!</v>
      </c>
      <c r="R16" s="239" t="e">
        <f>SUM(#REF!)</f>
        <v>#REF!</v>
      </c>
      <c r="S16" s="237" t="e">
        <f t="shared" si="9"/>
        <v>#REF!</v>
      </c>
      <c r="T16" s="237" t="e">
        <f t="shared" si="9"/>
        <v>#REF!</v>
      </c>
      <c r="U16" s="237" t="e">
        <f t="shared" si="0"/>
        <v>#REF!</v>
      </c>
      <c r="V16" s="29">
        <f t="shared" si="7"/>
        <v>0</v>
      </c>
    </row>
    <row r="17" spans="1:22" ht="18.75" x14ac:dyDescent="0.3">
      <c r="A17" s="5" t="s">
        <v>259</v>
      </c>
      <c r="B17" s="167" t="s">
        <v>300</v>
      </c>
      <c r="C17" s="188">
        <f>SUM(Önkormányzat!C72)</f>
        <v>0</v>
      </c>
      <c r="D17" s="512">
        <f>SUM(Önkormányzat!D72)</f>
        <v>0</v>
      </c>
      <c r="E17" s="512">
        <f>SUM(Önkormányzat!E72)</f>
        <v>0</v>
      </c>
      <c r="F17" s="239">
        <f>SUM(Önkormányzat!F72)</f>
        <v>0</v>
      </c>
      <c r="G17" s="237" t="e">
        <f>SUM(#REF!)</f>
        <v>#REF!</v>
      </c>
      <c r="H17" s="159" t="e">
        <f>SUM(#REF!)</f>
        <v>#REF!</v>
      </c>
      <c r="I17" s="159" t="e">
        <f>SUM(#REF!)</f>
        <v>#REF!</v>
      </c>
      <c r="J17" s="242" t="e">
        <f>SUM(#REF!)</f>
        <v>#REF!</v>
      </c>
      <c r="K17" s="237">
        <f>SUM(Óvoda!C75)</f>
        <v>0</v>
      </c>
      <c r="L17" s="159">
        <f>SUM(Óvoda!D75)</f>
        <v>0</v>
      </c>
      <c r="M17" s="159">
        <f>SUM(Óvoda!E75)</f>
        <v>0</v>
      </c>
      <c r="N17" s="242">
        <f>SUM(Óvoda!F75)</f>
        <v>0</v>
      </c>
      <c r="O17" s="33" t="e">
        <f>SUM(#REF!)</f>
        <v>#REF!</v>
      </c>
      <c r="P17" s="70" t="e">
        <f>SUM(#REF!)</f>
        <v>#REF!</v>
      </c>
      <c r="Q17" s="70" t="e">
        <f>SUM(#REF!)</f>
        <v>#REF!</v>
      </c>
      <c r="R17" s="239" t="e">
        <f>SUM(#REF!)</f>
        <v>#REF!</v>
      </c>
      <c r="S17" s="237" t="e">
        <f t="shared" si="9"/>
        <v>#REF!</v>
      </c>
      <c r="T17" s="237" t="e">
        <f t="shared" si="9"/>
        <v>#REF!</v>
      </c>
      <c r="U17" s="237" t="e">
        <f t="shared" si="0"/>
        <v>#REF!</v>
      </c>
      <c r="V17" s="29">
        <f t="shared" si="7"/>
        <v>0</v>
      </c>
    </row>
    <row r="18" spans="1:22" ht="20.25" x14ac:dyDescent="0.3">
      <c r="A18" s="849" t="s">
        <v>7</v>
      </c>
      <c r="B18" s="850"/>
      <c r="C18" s="236" t="e">
        <f t="shared" ref="C18:U18" si="10">SUM(C13:C17)</f>
        <v>#REF!</v>
      </c>
      <c r="D18" s="236" t="e">
        <f t="shared" si="10"/>
        <v>#REF!</v>
      </c>
      <c r="E18" s="236" t="e">
        <f t="shared" si="10"/>
        <v>#REF!</v>
      </c>
      <c r="F18" s="104">
        <f t="shared" si="10"/>
        <v>3682937.15</v>
      </c>
      <c r="G18" s="236" t="e">
        <f t="shared" si="10"/>
        <v>#REF!</v>
      </c>
      <c r="H18" s="236" t="e">
        <f t="shared" si="10"/>
        <v>#REF!</v>
      </c>
      <c r="I18" s="236" t="e">
        <f t="shared" si="10"/>
        <v>#REF!</v>
      </c>
      <c r="J18" s="105" t="e">
        <f t="shared" si="10"/>
        <v>#REF!</v>
      </c>
      <c r="K18" s="236">
        <f t="shared" si="10"/>
        <v>0</v>
      </c>
      <c r="L18" s="236">
        <f t="shared" si="10"/>
        <v>0</v>
      </c>
      <c r="M18" s="236">
        <f t="shared" si="10"/>
        <v>0</v>
      </c>
      <c r="N18" s="104">
        <f t="shared" si="10"/>
        <v>0</v>
      </c>
      <c r="O18" s="236" t="e">
        <f t="shared" si="10"/>
        <v>#REF!</v>
      </c>
      <c r="P18" s="236" t="e">
        <f t="shared" si="10"/>
        <v>#REF!</v>
      </c>
      <c r="Q18" s="236" t="e">
        <f t="shared" si="10"/>
        <v>#REF!</v>
      </c>
      <c r="R18" s="104" t="e">
        <f t="shared" si="10"/>
        <v>#REF!</v>
      </c>
      <c r="S18" s="236" t="e">
        <f t="shared" si="10"/>
        <v>#REF!</v>
      </c>
      <c r="T18" s="236" t="e">
        <f t="shared" si="10"/>
        <v>#REF!</v>
      </c>
      <c r="U18" s="236" t="e">
        <f t="shared" si="10"/>
        <v>#REF!</v>
      </c>
      <c r="V18" s="762">
        <f t="shared" si="7"/>
        <v>3682937.15</v>
      </c>
    </row>
    <row r="19" spans="1:22" ht="18.75" x14ac:dyDescent="0.3">
      <c r="A19" s="5" t="s">
        <v>276</v>
      </c>
      <c r="B19" s="87" t="s">
        <v>61</v>
      </c>
      <c r="C19" s="76">
        <f>SUM(Önkormányzat!C66)</f>
        <v>0</v>
      </c>
      <c r="D19" s="12">
        <f>SUM(Önkormányzat!D66)</f>
        <v>0</v>
      </c>
      <c r="E19" s="67">
        <f>SUM(Önkormányzat!E66)</f>
        <v>0</v>
      </c>
      <c r="F19" s="239"/>
      <c r="G19" s="76" t="e">
        <f>SUM(#REF!)</f>
        <v>#REF!</v>
      </c>
      <c r="H19" s="67" t="e">
        <f>SUM(#REF!)</f>
        <v>#REF!</v>
      </c>
      <c r="I19" s="67" t="e">
        <f>SUM(#REF!)</f>
        <v>#REF!</v>
      </c>
      <c r="J19" s="242" t="e">
        <f>SUM(#REF!)</f>
        <v>#REF!</v>
      </c>
      <c r="K19" s="76">
        <f>SUM(Óvoda!C69)</f>
        <v>0</v>
      </c>
      <c r="L19" s="67">
        <f>SUM(Óvoda!D69)</f>
        <v>0</v>
      </c>
      <c r="M19" s="67">
        <f>SUM(Óvoda!E69)</f>
        <v>0</v>
      </c>
      <c r="N19" s="242">
        <f>SUM(Óvoda!F69)</f>
        <v>0</v>
      </c>
      <c r="O19" s="13" t="e">
        <f>SUM(#REF!)</f>
        <v>#REF!</v>
      </c>
      <c r="P19" s="13" t="e">
        <f>SUM(#REF!)</f>
        <v>#REF!</v>
      </c>
      <c r="Q19" s="13" t="e">
        <f>SUM(#REF!)</f>
        <v>#REF!</v>
      </c>
      <c r="R19" s="240" t="e">
        <f>SUM(#REF!)</f>
        <v>#REF!</v>
      </c>
      <c r="S19" s="237" t="e">
        <f>SUM(C19,G19,K19,O19)</f>
        <v>#REF!</v>
      </c>
      <c r="T19" s="237" t="e">
        <f>SUM(D19,H19,L19,P19)</f>
        <v>#REF!</v>
      </c>
      <c r="U19" s="237" t="e">
        <f t="shared" si="0"/>
        <v>#REF!</v>
      </c>
      <c r="V19" s="29"/>
    </row>
    <row r="20" spans="1:22" ht="18.75" x14ac:dyDescent="0.3">
      <c r="A20" s="847" t="s">
        <v>8</v>
      </c>
      <c r="B20" s="848"/>
      <c r="C20" s="77" t="e">
        <f>SUM(C12,C18,C19)</f>
        <v>#REF!</v>
      </c>
      <c r="D20" s="77" t="e">
        <f>SUM(D12,D18,D19)</f>
        <v>#REF!</v>
      </c>
      <c r="E20" s="77" t="e">
        <f>SUM(E12,E18,E19)</f>
        <v>#REF!</v>
      </c>
      <c r="F20" s="83">
        <f>SUM(F12,F19,F18)</f>
        <v>103120945.7</v>
      </c>
      <c r="G20" s="77" t="e">
        <f>SUM(G12,G18,G19)</f>
        <v>#REF!</v>
      </c>
      <c r="H20" s="77" t="e">
        <f>SUM(H12,H18,H19)</f>
        <v>#REF!</v>
      </c>
      <c r="I20" s="77" t="e">
        <f>SUM(I12,I18,I19)</f>
        <v>#REF!</v>
      </c>
      <c r="J20" s="83" t="e">
        <f>SUM(J12,J19,J18)</f>
        <v>#REF!</v>
      </c>
      <c r="K20" s="77">
        <f>SUM(K12,K18,K19)</f>
        <v>0</v>
      </c>
      <c r="L20" s="77">
        <f>SUM(L12,L18,L19)</f>
        <v>0</v>
      </c>
      <c r="M20" s="77">
        <f>SUM(M12,M18,M19)</f>
        <v>0</v>
      </c>
      <c r="N20" s="83">
        <f>SUM(N12,N19,N18)</f>
        <v>40862681</v>
      </c>
      <c r="O20" s="77" t="e">
        <f>SUM(O12,O18,O19)</f>
        <v>#REF!</v>
      </c>
      <c r="P20" s="77" t="e">
        <f>SUM(P12,P18,P19)</f>
        <v>#REF!</v>
      </c>
      <c r="Q20" s="77" t="e">
        <f>SUM(Q12,Q18,Q19)</f>
        <v>#REF!</v>
      </c>
      <c r="R20" s="83" t="e">
        <f>SUM(R12,R19,R18)</f>
        <v>#REF!</v>
      </c>
      <c r="S20" s="77" t="e">
        <f>SUM(S12,S18,S19)</f>
        <v>#REF!</v>
      </c>
      <c r="T20" s="77" t="e">
        <f>SUM(T12,T18,T19)</f>
        <v>#REF!</v>
      </c>
      <c r="U20" s="77" t="e">
        <f>SUM(U12,U18,U19)</f>
        <v>#REF!</v>
      </c>
      <c r="V20" s="761">
        <f t="shared" si="7"/>
        <v>143983626.69999999</v>
      </c>
    </row>
    <row r="21" spans="1:22" ht="18.75" x14ac:dyDescent="0.3">
      <c r="A21" s="5" t="s">
        <v>302</v>
      </c>
      <c r="B21" s="225" t="s">
        <v>303</v>
      </c>
      <c r="C21" s="12">
        <f>SUM(Önkormányzat!C75)</f>
        <v>0</v>
      </c>
      <c r="D21" s="13">
        <f>SUM(Önkormányzat!D75)</f>
        <v>0</v>
      </c>
      <c r="E21" s="13">
        <f>SUM(Önkormányzat!E75)</f>
        <v>0</v>
      </c>
      <c r="F21" s="242"/>
      <c r="G21" s="76" t="e">
        <f>SUM(#REF!)</f>
        <v>#REF!</v>
      </c>
      <c r="H21" s="76" t="e">
        <f>SUM(#REF!)</f>
        <v>#REF!</v>
      </c>
      <c r="I21" s="76" t="e">
        <f>SUM(#REF!)</f>
        <v>#REF!</v>
      </c>
      <c r="J21" s="242" t="e">
        <f>SUM(#REF!)</f>
        <v>#REF!</v>
      </c>
      <c r="K21" s="76">
        <f>SUM(Óvoda!C78)</f>
        <v>0</v>
      </c>
      <c r="L21" s="76">
        <f>SUM(Óvoda!D78)</f>
        <v>0</v>
      </c>
      <c r="M21" s="76">
        <f>SUM(Óvoda!E78)</f>
        <v>0</v>
      </c>
      <c r="N21" s="239">
        <f>SUM(Óvoda!F78)</f>
        <v>0</v>
      </c>
      <c r="O21" s="76" t="e">
        <f>SUM(#REF!)</f>
        <v>#REF!</v>
      </c>
      <c r="P21" s="67" t="e">
        <f>SUM(#REF!)</f>
        <v>#REF!</v>
      </c>
      <c r="Q21" s="67" t="e">
        <f>SUM(#REF!)</f>
        <v>#REF!</v>
      </c>
      <c r="R21" s="239" t="e">
        <f>SUM(#REF!)</f>
        <v>#REF!</v>
      </c>
      <c r="S21" s="237" t="e">
        <f>SUM(C21,G21,K21,O21)</f>
        <v>#REF!</v>
      </c>
      <c r="T21" s="237" t="e">
        <f>SUM(D21,H21,L21,P21)</f>
        <v>#REF!</v>
      </c>
      <c r="U21" s="237" t="e">
        <f t="shared" si="0"/>
        <v>#REF!</v>
      </c>
      <c r="V21" s="29">
        <f t="shared" si="7"/>
        <v>0</v>
      </c>
    </row>
    <row r="22" spans="1:22" ht="18.75" x14ac:dyDescent="0.3">
      <c r="A22" s="5" t="s">
        <v>623</v>
      </c>
      <c r="B22" s="225" t="s">
        <v>624</v>
      </c>
      <c r="C22" s="12"/>
      <c r="D22" s="13"/>
      <c r="E22" s="13"/>
      <c r="F22" s="242">
        <f>SUM(Önkormányzat!F75)</f>
        <v>2524705</v>
      </c>
      <c r="G22" s="76"/>
      <c r="H22" s="76"/>
      <c r="I22" s="76"/>
      <c r="J22" s="242"/>
      <c r="K22" s="76"/>
      <c r="L22" s="76"/>
      <c r="M22" s="76"/>
      <c r="N22" s="239"/>
      <c r="O22" s="76"/>
      <c r="P22" s="67"/>
      <c r="Q22" s="67"/>
      <c r="R22" s="239"/>
      <c r="S22" s="237"/>
      <c r="T22" s="237"/>
      <c r="U22" s="237"/>
      <c r="V22" s="29">
        <f t="shared" si="7"/>
        <v>2524705</v>
      </c>
    </row>
    <row r="23" spans="1:22" ht="18.75" x14ac:dyDescent="0.3">
      <c r="A23" s="233" t="s">
        <v>290</v>
      </c>
      <c r="B23" s="234" t="s">
        <v>79</v>
      </c>
      <c r="C23" s="12" t="e">
        <f>SUM(Önkormányzat!C76)</f>
        <v>#REF!</v>
      </c>
      <c r="D23" s="13" t="e">
        <f>SUM(Önkormányzat!D76)</f>
        <v>#REF!</v>
      </c>
      <c r="E23" s="13" t="e">
        <f>SUM(Önkormányzat!E76)</f>
        <v>#REF!</v>
      </c>
      <c r="F23" s="242">
        <f>SUM(Önkormányzat!F76)</f>
        <v>38397441</v>
      </c>
      <c r="G23" s="76" t="e">
        <f>SUM(-#REF!)</f>
        <v>#REF!</v>
      </c>
      <c r="H23" s="76" t="e">
        <f>SUM(-#REF!)</f>
        <v>#REF!</v>
      </c>
      <c r="I23" s="76" t="e">
        <f>SUM(-#REF!)</f>
        <v>#REF!</v>
      </c>
      <c r="J23" s="241" t="e">
        <f>SUM(-#REF!)</f>
        <v>#REF!</v>
      </c>
      <c r="K23" s="76" t="e">
        <f>SUM(-Óvoda!#REF!)</f>
        <v>#REF!</v>
      </c>
      <c r="L23" s="76" t="e">
        <f>SUM(-Óvoda!#REF!)</f>
        <v>#REF!</v>
      </c>
      <c r="M23" s="76" t="e">
        <f>SUM(-Óvoda!#REF!)</f>
        <v>#REF!</v>
      </c>
      <c r="N23" s="241"/>
      <c r="O23" s="76" t="e">
        <f>SUM(-#REF!)</f>
        <v>#REF!</v>
      </c>
      <c r="P23" s="76" t="e">
        <f>SUM(-#REF!)</f>
        <v>#REF!</v>
      </c>
      <c r="Q23" s="76" t="e">
        <f>SUM(-#REF!)</f>
        <v>#REF!</v>
      </c>
      <c r="R23" s="241" t="e">
        <f>SUM(-#REF!)</f>
        <v>#REF!</v>
      </c>
      <c r="S23" s="237" t="e">
        <f>SUM(C23,G23,K23,O23)</f>
        <v>#REF!</v>
      </c>
      <c r="T23" s="237" t="e">
        <f>SUM(D23,H23,L23,P23)</f>
        <v>#REF!</v>
      </c>
      <c r="U23" s="237" t="e">
        <f t="shared" si="0"/>
        <v>#REF!</v>
      </c>
      <c r="V23" s="29">
        <f t="shared" si="7"/>
        <v>38397441</v>
      </c>
    </row>
    <row r="24" spans="1:22" ht="18.75" x14ac:dyDescent="0.3">
      <c r="A24" s="5" t="s">
        <v>304</v>
      </c>
      <c r="B24" s="225" t="s">
        <v>611</v>
      </c>
      <c r="C24" s="12">
        <f>SUM(Önkormányzat!C77)</f>
        <v>0</v>
      </c>
      <c r="D24" s="13">
        <f>SUM(Önkormányzat!D77)</f>
        <v>0</v>
      </c>
      <c r="E24" s="13">
        <f>SUM(Önkormányzat!E77)</f>
        <v>0</v>
      </c>
      <c r="F24" s="242">
        <f>SUM(Önkormányzat!F77)</f>
        <v>0</v>
      </c>
      <c r="G24" s="76" t="e">
        <f>SUM(#REF!)</f>
        <v>#REF!</v>
      </c>
      <c r="H24" s="76" t="e">
        <f>SUM(#REF!)</f>
        <v>#REF!</v>
      </c>
      <c r="I24" s="76" t="e">
        <f>SUM(#REF!)</f>
        <v>#REF!</v>
      </c>
      <c r="J24" s="242" t="e">
        <f>SUM(#REF!)</f>
        <v>#REF!</v>
      </c>
      <c r="K24" s="76">
        <f>SUM(Óvoda!C80)</f>
        <v>0</v>
      </c>
      <c r="L24" s="76">
        <f>SUM(Óvoda!D80)</f>
        <v>0</v>
      </c>
      <c r="M24" s="76">
        <f>SUM(Óvoda!E80)</f>
        <v>0</v>
      </c>
      <c r="N24" s="239">
        <f>SUM(Óvoda!F80)</f>
        <v>0</v>
      </c>
      <c r="O24" s="76" t="e">
        <f>SUM(#REF!)</f>
        <v>#REF!</v>
      </c>
      <c r="P24" s="67" t="e">
        <f>SUM(#REF!)</f>
        <v>#REF!</v>
      </c>
      <c r="Q24" s="67" t="e">
        <f>SUM(#REF!)</f>
        <v>#REF!</v>
      </c>
      <c r="R24" s="239" t="e">
        <f>SUM(#REF!)</f>
        <v>#REF!</v>
      </c>
      <c r="S24" s="237" t="e">
        <f>SUM(C24,G24,K24,O24)</f>
        <v>#REF!</v>
      </c>
      <c r="T24" s="237" t="e">
        <f>SUM(D24,H24,L24,P24)</f>
        <v>#REF!</v>
      </c>
      <c r="U24" s="237" t="e">
        <f>SUM(E24,I24,M24,Q24)</f>
        <v>#REF!</v>
      </c>
      <c r="V24" s="29">
        <f t="shared" si="7"/>
        <v>0</v>
      </c>
    </row>
    <row r="25" spans="1:22" ht="18.75" x14ac:dyDescent="0.3">
      <c r="A25" s="681" t="s">
        <v>647</v>
      </c>
      <c r="B25" s="682" t="s">
        <v>648</v>
      </c>
      <c r="C25" s="12"/>
      <c r="D25" s="13"/>
      <c r="E25" s="13"/>
      <c r="F25" s="242">
        <f>SUM(Önkormányzat!F78)</f>
        <v>478914</v>
      </c>
      <c r="G25" s="76"/>
      <c r="H25" s="76"/>
      <c r="I25" s="76"/>
      <c r="J25" s="242"/>
      <c r="K25" s="76"/>
      <c r="L25" s="76"/>
      <c r="M25" s="76"/>
      <c r="N25" s="239"/>
      <c r="O25" s="76"/>
      <c r="P25" s="67"/>
      <c r="Q25" s="67"/>
      <c r="R25" s="239"/>
      <c r="S25" s="237"/>
      <c r="T25" s="237"/>
      <c r="U25" s="237"/>
      <c r="V25" s="29">
        <f t="shared" si="7"/>
        <v>478914</v>
      </c>
    </row>
    <row r="26" spans="1:22" ht="18.75" x14ac:dyDescent="0.3">
      <c r="A26" s="847" t="s">
        <v>384</v>
      </c>
      <c r="B26" s="848"/>
      <c r="C26" s="77" t="e">
        <f t="shared" ref="C26:U26" si="11">SUM(C20:C24)</f>
        <v>#REF!</v>
      </c>
      <c r="D26" s="82" t="e">
        <f t="shared" si="11"/>
        <v>#REF!</v>
      </c>
      <c r="E26" s="82" t="e">
        <f t="shared" si="11"/>
        <v>#REF!</v>
      </c>
      <c r="F26" s="83">
        <f>SUM(F20:F25)</f>
        <v>144522005.69999999</v>
      </c>
      <c r="G26" s="82" t="e">
        <f t="shared" si="11"/>
        <v>#REF!</v>
      </c>
      <c r="H26" s="82" t="e">
        <f t="shared" si="11"/>
        <v>#REF!</v>
      </c>
      <c r="I26" s="82" t="e">
        <f t="shared" si="11"/>
        <v>#REF!</v>
      </c>
      <c r="J26" s="83" t="e">
        <f t="shared" si="11"/>
        <v>#REF!</v>
      </c>
      <c r="K26" s="82" t="e">
        <f t="shared" si="11"/>
        <v>#REF!</v>
      </c>
      <c r="L26" s="82" t="e">
        <f t="shared" si="11"/>
        <v>#REF!</v>
      </c>
      <c r="M26" s="82" t="e">
        <f t="shared" si="11"/>
        <v>#REF!</v>
      </c>
      <c r="N26" s="83">
        <f t="shared" si="11"/>
        <v>40862681</v>
      </c>
      <c r="O26" s="82" t="e">
        <f t="shared" si="11"/>
        <v>#REF!</v>
      </c>
      <c r="P26" s="82" t="e">
        <f t="shared" si="11"/>
        <v>#REF!</v>
      </c>
      <c r="Q26" s="82" t="e">
        <f t="shared" si="11"/>
        <v>#REF!</v>
      </c>
      <c r="R26" s="83" t="e">
        <f t="shared" si="11"/>
        <v>#REF!</v>
      </c>
      <c r="S26" s="82" t="e">
        <f t="shared" si="11"/>
        <v>#REF!</v>
      </c>
      <c r="T26" s="82" t="e">
        <f t="shared" si="11"/>
        <v>#REF!</v>
      </c>
      <c r="U26" s="82" t="e">
        <f t="shared" si="11"/>
        <v>#REF!</v>
      </c>
      <c r="V26" s="761">
        <f>SUM(F26+N26)</f>
        <v>185384686.69999999</v>
      </c>
    </row>
    <row r="27" spans="1:22" ht="15" x14ac:dyDescent="0.25">
      <c r="A27" s="235"/>
    </row>
    <row r="28" spans="1:22" ht="15" x14ac:dyDescent="0.25">
      <c r="A28" s="235"/>
    </row>
    <row r="29" spans="1:22" ht="18.75" x14ac:dyDescent="0.3">
      <c r="A29" s="845" t="s">
        <v>141</v>
      </c>
      <c r="B29" s="846"/>
      <c r="C29" s="240">
        <f>SUM(Önkormányzat!C133)</f>
        <v>0</v>
      </c>
      <c r="D29" s="240">
        <f>SUM(Önkormányzat!D133)</f>
        <v>0</v>
      </c>
      <c r="E29" s="240">
        <f>SUM(Önkormányzat!E133)</f>
        <v>0</v>
      </c>
      <c r="F29" s="245">
        <f>SUM(Önkormányzat!F133)</f>
        <v>11</v>
      </c>
      <c r="G29" s="240" t="e">
        <f>SUM(#REF!)</f>
        <v>#REF!</v>
      </c>
      <c r="H29" s="240" t="e">
        <f>SUM(#REF!)</f>
        <v>#REF!</v>
      </c>
      <c r="I29" s="240" t="e">
        <f>SUM(#REF!)</f>
        <v>#REF!</v>
      </c>
      <c r="J29" s="240" t="e">
        <f>SUM(#REF!)</f>
        <v>#REF!</v>
      </c>
      <c r="K29" s="240" t="e">
        <f>SUM(Óvoda!#REF!)</f>
        <v>#REF!</v>
      </c>
      <c r="L29" s="240" t="e">
        <f>SUM(Óvoda!#REF!)</f>
        <v>#REF!</v>
      </c>
      <c r="M29" s="240" t="e">
        <f>SUM(Óvoda!#REF!)</f>
        <v>#REF!</v>
      </c>
      <c r="N29" s="425">
        <f>SUM(Óvoda!K58)</f>
        <v>6</v>
      </c>
      <c r="O29" s="240" t="e">
        <f>SUM(#REF!)</f>
        <v>#REF!</v>
      </c>
      <c r="P29" s="240" t="e">
        <f>SUM(#REF!)</f>
        <v>#REF!</v>
      </c>
      <c r="Q29" s="240" t="e">
        <f>SUM(#REF!)</f>
        <v>#REF!</v>
      </c>
      <c r="R29" s="425" t="e">
        <f>SUM(#REF!)</f>
        <v>#REF!</v>
      </c>
      <c r="S29" s="243" t="e">
        <f>SUM(C29,G29,K29,O29)</f>
        <v>#REF!</v>
      </c>
      <c r="T29" s="243" t="e">
        <f>SUM(D29,H29,L29,P29)</f>
        <v>#REF!</v>
      </c>
      <c r="U29" s="241" t="e">
        <f>SUM(E29,I29,M29,Q29)</f>
        <v>#REF!</v>
      </c>
      <c r="V29" s="244"/>
    </row>
  </sheetData>
  <mergeCells count="17">
    <mergeCell ref="S2:U2"/>
    <mergeCell ref="S1:V1"/>
    <mergeCell ref="K1:N1"/>
    <mergeCell ref="C1:F1"/>
    <mergeCell ref="G1:J1"/>
    <mergeCell ref="G2:I2"/>
    <mergeCell ref="C2:E2"/>
    <mergeCell ref="O1:R1"/>
    <mergeCell ref="K2:M2"/>
    <mergeCell ref="O2:Q2"/>
    <mergeCell ref="A1:A3"/>
    <mergeCell ref="A29:B29"/>
    <mergeCell ref="A26:B26"/>
    <mergeCell ref="A20:B20"/>
    <mergeCell ref="A12:B12"/>
    <mergeCell ref="A18:B18"/>
    <mergeCell ref="B1:B3"/>
  </mergeCells>
  <phoneticPr fontId="2" type="noConversion"/>
  <pageMargins left="0.70866141732283472" right="0.70866141732283472" top="1.0833333333333333" bottom="0.74803149606299213" header="0.31496062992125984" footer="0.31496062992125984"/>
  <pageSetup paperSize="9" scale="75" orientation="portrait" r:id="rId1"/>
  <headerFooter>
    <oddHeader>&amp;L&amp;"Times,Félkövér"&amp;14Bezenye Községi
 Önkormányzat&amp;C&amp;"Times,Félkövér"&amp;14Kiadások kiemelt előirányzatonként és költségvetési szervenként
2018. terv
&amp;"Arial CE,Félkövér"
&amp;R&amp;"Times,Normál"&amp;12 4. melléklet
Adatok: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FF0000"/>
  </sheetPr>
  <dimension ref="A1:J35"/>
  <sheetViews>
    <sheetView view="pageLayout" zoomScaleNormal="80" workbookViewId="0">
      <selection activeCell="F26" sqref="F26"/>
    </sheetView>
  </sheetViews>
  <sheetFormatPr defaultRowHeight="12.75" x14ac:dyDescent="0.2"/>
  <cols>
    <col min="1" max="1" width="7.7109375" customWidth="1"/>
    <col min="2" max="2" width="55.28515625" customWidth="1"/>
    <col min="3" max="3" width="10.140625" hidden="1" customWidth="1"/>
    <col min="4" max="4" width="9.28515625" hidden="1" customWidth="1"/>
    <col min="5" max="5" width="18.7109375" hidden="1" customWidth="1"/>
    <col min="6" max="6" width="12.7109375" customWidth="1"/>
    <col min="7" max="7" width="9.28515625" bestFit="1" customWidth="1"/>
    <col min="8" max="8" width="15.5703125" customWidth="1"/>
    <col min="9" max="9" width="15.85546875" hidden="1" customWidth="1"/>
  </cols>
  <sheetData>
    <row r="1" spans="1:10" ht="20.100000000000001" customHeight="1" x14ac:dyDescent="0.2">
      <c r="B1" s="855" t="s">
        <v>433</v>
      </c>
      <c r="C1" s="857" t="s">
        <v>52</v>
      </c>
      <c r="D1" s="858"/>
      <c r="E1" s="859"/>
      <c r="F1" s="857" t="s">
        <v>725</v>
      </c>
      <c r="G1" s="858"/>
      <c r="H1" s="859"/>
      <c r="I1" s="860" t="s">
        <v>55</v>
      </c>
    </row>
    <row r="2" spans="1:10" ht="20.100000000000001" customHeight="1" x14ac:dyDescent="0.2">
      <c r="A2" s="336"/>
      <c r="B2" s="856"/>
      <c r="C2" s="365" t="s">
        <v>82</v>
      </c>
      <c r="D2" s="365" t="s">
        <v>83</v>
      </c>
      <c r="E2" s="365" t="s">
        <v>84</v>
      </c>
      <c r="F2" s="365" t="s">
        <v>82</v>
      </c>
      <c r="G2" s="365" t="s">
        <v>83</v>
      </c>
      <c r="H2" s="365" t="s">
        <v>84</v>
      </c>
      <c r="I2" s="861"/>
    </row>
    <row r="3" spans="1:10" ht="20.100000000000001" customHeight="1" x14ac:dyDescent="0.2">
      <c r="A3" s="453" t="s">
        <v>439</v>
      </c>
      <c r="B3" s="454" t="s">
        <v>461</v>
      </c>
      <c r="C3" s="437"/>
      <c r="D3" s="426"/>
      <c r="E3" s="455"/>
      <c r="F3" s="456"/>
      <c r="G3" s="444"/>
      <c r="H3" s="455"/>
      <c r="I3" s="449">
        <f t="shared" ref="I3:I12" si="0">SUM(H3-E3)</f>
        <v>0</v>
      </c>
    </row>
    <row r="4" spans="1:10" ht="20.100000000000001" customHeight="1" x14ac:dyDescent="0.25">
      <c r="A4" s="445"/>
      <c r="B4" s="451" t="s">
        <v>456</v>
      </c>
      <c r="C4" s="437"/>
      <c r="D4" s="426"/>
      <c r="E4" s="452"/>
      <c r="F4" s="437"/>
      <c r="G4" s="444"/>
      <c r="H4" s="452"/>
      <c r="I4" s="449">
        <f t="shared" si="0"/>
        <v>0</v>
      </c>
    </row>
    <row r="5" spans="1:10" ht="20.100000000000001" customHeight="1" x14ac:dyDescent="0.25">
      <c r="A5" s="446" t="s">
        <v>454</v>
      </c>
      <c r="B5" s="93" t="s">
        <v>19</v>
      </c>
      <c r="C5" s="16"/>
      <c r="D5" s="17"/>
      <c r="E5" s="368"/>
      <c r="F5" s="366"/>
      <c r="G5" s="367"/>
      <c r="H5" s="368">
        <v>8230930</v>
      </c>
      <c r="I5" s="449">
        <f t="shared" si="0"/>
        <v>8230930</v>
      </c>
    </row>
    <row r="6" spans="1:10" ht="20.100000000000001" customHeight="1" x14ac:dyDescent="0.25">
      <c r="A6" s="446" t="s">
        <v>455</v>
      </c>
      <c r="B6" s="93" t="s">
        <v>20</v>
      </c>
      <c r="C6" s="16"/>
      <c r="D6" s="17"/>
      <c r="E6" s="368"/>
      <c r="F6" s="366"/>
      <c r="G6" s="367"/>
      <c r="H6" s="368">
        <v>3232000</v>
      </c>
      <c r="I6" s="449">
        <f t="shared" si="0"/>
        <v>3232000</v>
      </c>
    </row>
    <row r="7" spans="1:10" ht="20.100000000000001" customHeight="1" x14ac:dyDescent="0.25">
      <c r="A7" s="446" t="s">
        <v>17</v>
      </c>
      <c r="B7" s="93" t="s">
        <v>451</v>
      </c>
      <c r="C7" s="16"/>
      <c r="D7" s="17"/>
      <c r="E7" s="368"/>
      <c r="F7" s="366"/>
      <c r="G7" s="367"/>
      <c r="H7" s="368">
        <v>778458</v>
      </c>
      <c r="I7" s="449">
        <f t="shared" si="0"/>
        <v>778458</v>
      </c>
    </row>
    <row r="8" spans="1:10" ht="20.100000000000001" customHeight="1" x14ac:dyDescent="0.25">
      <c r="A8" s="446" t="s">
        <v>18</v>
      </c>
      <c r="B8" s="93" t="s">
        <v>21</v>
      </c>
      <c r="C8" s="16"/>
      <c r="D8" s="17"/>
      <c r="E8" s="368"/>
      <c r="F8" s="366"/>
      <c r="G8" s="367"/>
      <c r="H8" s="368">
        <v>2442520</v>
      </c>
      <c r="I8" s="449">
        <f t="shared" si="0"/>
        <v>2442520</v>
      </c>
    </row>
    <row r="9" spans="1:10" ht="20.100000000000001" customHeight="1" x14ac:dyDescent="0.2">
      <c r="A9" s="447" t="s">
        <v>460</v>
      </c>
      <c r="B9" s="95" t="s">
        <v>459</v>
      </c>
      <c r="C9" s="16"/>
      <c r="D9" s="17"/>
      <c r="E9" s="379">
        <f>SUM(E5:E8)</f>
        <v>0</v>
      </c>
      <c r="F9" s="366"/>
      <c r="G9" s="367"/>
      <c r="H9" s="379">
        <f>SUM(H5:H8)</f>
        <v>14683908</v>
      </c>
      <c r="I9" s="449">
        <f t="shared" si="0"/>
        <v>14683908</v>
      </c>
      <c r="J9" s="427"/>
    </row>
    <row r="10" spans="1:10" ht="20.100000000000001" customHeight="1" x14ac:dyDescent="0.25">
      <c r="A10" s="446"/>
      <c r="B10" s="451" t="s">
        <v>456</v>
      </c>
      <c r="C10" s="16"/>
      <c r="D10" s="17"/>
      <c r="E10" s="443"/>
      <c r="F10" s="366"/>
      <c r="G10" s="367"/>
      <c r="H10" s="443"/>
      <c r="I10" s="449">
        <f t="shared" si="0"/>
        <v>0</v>
      </c>
    </row>
    <row r="11" spans="1:10" ht="20.100000000000001" customHeight="1" x14ac:dyDescent="0.25">
      <c r="A11" s="446" t="s">
        <v>453</v>
      </c>
      <c r="B11" s="93" t="s">
        <v>452</v>
      </c>
      <c r="C11" s="16"/>
      <c r="D11" s="17"/>
      <c r="E11" s="368"/>
      <c r="F11" s="366"/>
      <c r="G11" s="367"/>
      <c r="H11" s="368">
        <v>6000000</v>
      </c>
      <c r="I11" s="449">
        <f t="shared" si="0"/>
        <v>6000000</v>
      </c>
    </row>
    <row r="12" spans="1:10" ht="20.100000000000001" customHeight="1" x14ac:dyDescent="0.25">
      <c r="A12" s="446"/>
      <c r="B12" s="93" t="s">
        <v>675</v>
      </c>
      <c r="C12" s="16"/>
      <c r="D12" s="17"/>
      <c r="E12" s="368"/>
      <c r="F12" s="366"/>
      <c r="G12" s="367"/>
      <c r="H12" s="782">
        <v>4136782</v>
      </c>
      <c r="I12" s="449">
        <f t="shared" si="0"/>
        <v>4136782</v>
      </c>
    </row>
    <row r="13" spans="1:10" ht="20.100000000000001" customHeight="1" x14ac:dyDescent="0.25">
      <c r="A13" s="446"/>
      <c r="B13" s="93" t="s">
        <v>676</v>
      </c>
      <c r="C13" s="16"/>
      <c r="D13" s="17"/>
      <c r="E13" s="368"/>
      <c r="F13" s="366"/>
      <c r="G13" s="367"/>
      <c r="H13" s="782">
        <v>1170400</v>
      </c>
      <c r="I13" s="449"/>
    </row>
    <row r="14" spans="1:10" ht="20.100000000000001" customHeight="1" x14ac:dyDescent="0.25">
      <c r="A14" s="438" t="s">
        <v>441</v>
      </c>
      <c r="B14" s="430" t="s">
        <v>440</v>
      </c>
      <c r="C14" s="373"/>
      <c r="D14" s="374"/>
      <c r="E14" s="375">
        <f>SUM(E9:E12)</f>
        <v>0</v>
      </c>
      <c r="F14" s="376">
        <f>SUM(F5:F12)</f>
        <v>0</v>
      </c>
      <c r="G14" s="374"/>
      <c r="H14" s="375">
        <f>SUM(H9:H13)</f>
        <v>25991090</v>
      </c>
      <c r="I14" s="375">
        <f>SUM(I9:I12)</f>
        <v>24820690</v>
      </c>
    </row>
    <row r="15" spans="1:10" ht="20.100000000000001" customHeight="1" x14ac:dyDescent="0.25">
      <c r="A15" s="71"/>
      <c r="B15" s="95" t="s">
        <v>85</v>
      </c>
      <c r="C15" s="18"/>
      <c r="D15" s="19"/>
      <c r="E15" s="378"/>
      <c r="F15" s="366"/>
      <c r="G15" s="369"/>
      <c r="H15" s="381"/>
      <c r="I15" s="449">
        <f t="shared" ref="I15:I23" si="1">SUM(H15-E15)</f>
        <v>0</v>
      </c>
    </row>
    <row r="16" spans="1:10" ht="20.100000000000001" customHeight="1" x14ac:dyDescent="0.25">
      <c r="A16" s="71" t="s">
        <v>22</v>
      </c>
      <c r="B16" s="95" t="s">
        <v>28</v>
      </c>
      <c r="C16" s="15"/>
      <c r="D16" s="20"/>
      <c r="E16" s="433"/>
      <c r="F16" s="366">
        <v>4419000</v>
      </c>
      <c r="G16" s="632">
        <v>4.7</v>
      </c>
      <c r="H16" s="382">
        <v>13846200</v>
      </c>
      <c r="I16" s="449">
        <f t="shared" si="1"/>
        <v>13846200</v>
      </c>
    </row>
    <row r="17" spans="1:9" ht="20.100000000000001" customHeight="1" x14ac:dyDescent="0.2">
      <c r="A17" s="71" t="s">
        <v>23</v>
      </c>
      <c r="B17" s="93" t="s">
        <v>26</v>
      </c>
      <c r="C17" s="16"/>
      <c r="D17" s="17"/>
      <c r="E17" s="434"/>
      <c r="F17" s="366">
        <v>2205000</v>
      </c>
      <c r="G17" s="370">
        <v>2</v>
      </c>
      <c r="H17" s="383">
        <v>2940000</v>
      </c>
      <c r="I17" s="449">
        <f t="shared" si="1"/>
        <v>2940000</v>
      </c>
    </row>
    <row r="18" spans="1:9" ht="20.100000000000001" customHeight="1" x14ac:dyDescent="0.2">
      <c r="A18" s="71" t="s">
        <v>32</v>
      </c>
      <c r="B18" s="95" t="s">
        <v>30</v>
      </c>
      <c r="C18" s="16"/>
      <c r="D18" s="17"/>
      <c r="E18" s="434"/>
      <c r="F18" s="366">
        <v>81700</v>
      </c>
      <c r="G18" s="371">
        <v>50</v>
      </c>
      <c r="H18" s="434">
        <v>2723333</v>
      </c>
      <c r="I18" s="449">
        <f t="shared" si="1"/>
        <v>2723333</v>
      </c>
    </row>
    <row r="19" spans="1:9" ht="20.100000000000001" customHeight="1" x14ac:dyDescent="0.2">
      <c r="A19" s="71"/>
      <c r="B19" s="95" t="s">
        <v>618</v>
      </c>
      <c r="C19" s="16"/>
      <c r="D19" s="17"/>
      <c r="E19" s="434"/>
      <c r="F19" s="366"/>
      <c r="G19" s="371"/>
      <c r="H19" s="434">
        <v>0</v>
      </c>
      <c r="I19" s="449"/>
    </row>
    <row r="20" spans="1:9" ht="20.100000000000001" customHeight="1" x14ac:dyDescent="0.2">
      <c r="A20" s="71" t="s">
        <v>24</v>
      </c>
      <c r="B20" s="95" t="s">
        <v>29</v>
      </c>
      <c r="C20" s="16"/>
      <c r="D20" s="22"/>
      <c r="E20" s="435"/>
      <c r="F20" s="366">
        <v>4419000</v>
      </c>
      <c r="G20" s="633">
        <v>4.0999999999999996</v>
      </c>
      <c r="H20" s="435">
        <v>7217700</v>
      </c>
      <c r="I20" s="449">
        <f t="shared" si="1"/>
        <v>7217700</v>
      </c>
    </row>
    <row r="21" spans="1:9" ht="20.100000000000001" customHeight="1" x14ac:dyDescent="0.2">
      <c r="A21" s="71" t="s">
        <v>25</v>
      </c>
      <c r="B21" s="96" t="s">
        <v>27</v>
      </c>
      <c r="C21" s="21"/>
      <c r="D21" s="17"/>
      <c r="E21" s="434"/>
      <c r="F21" s="366">
        <v>2205000</v>
      </c>
      <c r="G21" s="370">
        <v>2</v>
      </c>
      <c r="H21" s="434">
        <v>1470000</v>
      </c>
      <c r="I21" s="449">
        <f t="shared" si="1"/>
        <v>1470000</v>
      </c>
    </row>
    <row r="22" spans="1:9" ht="20.100000000000001" customHeight="1" x14ac:dyDescent="0.2">
      <c r="A22" s="71" t="s">
        <v>33</v>
      </c>
      <c r="B22" s="95" t="s">
        <v>31</v>
      </c>
      <c r="C22" s="16"/>
      <c r="D22" s="22"/>
      <c r="E22" s="435"/>
      <c r="F22" s="366">
        <v>81700</v>
      </c>
      <c r="G22" s="372">
        <v>52</v>
      </c>
      <c r="H22" s="435">
        <v>1416133</v>
      </c>
      <c r="I22" s="449">
        <f t="shared" si="1"/>
        <v>1416133</v>
      </c>
    </row>
    <row r="23" spans="1:9" ht="20.100000000000001" customHeight="1" x14ac:dyDescent="0.2">
      <c r="A23" s="71"/>
      <c r="B23" s="95" t="s">
        <v>619</v>
      </c>
      <c r="C23" s="16"/>
      <c r="D23" s="22"/>
      <c r="E23" s="380"/>
      <c r="F23" s="366"/>
      <c r="G23" s="372">
        <v>0</v>
      </c>
      <c r="H23" s="384">
        <v>0</v>
      </c>
      <c r="I23" s="449">
        <f t="shared" si="1"/>
        <v>0</v>
      </c>
    </row>
    <row r="24" spans="1:9" ht="20.100000000000001" customHeight="1" x14ac:dyDescent="0.25">
      <c r="A24" s="438" t="s">
        <v>443</v>
      </c>
      <c r="B24" s="430" t="s">
        <v>442</v>
      </c>
      <c r="C24" s="373"/>
      <c r="D24" s="428"/>
      <c r="E24" s="380">
        <f>SUM(E16:E22)</f>
        <v>0</v>
      </c>
      <c r="F24" s="429">
        <f>SUM(F16,F22)</f>
        <v>4500700</v>
      </c>
      <c r="G24" s="428"/>
      <c r="H24" s="380">
        <f>SUM(H16:H23)</f>
        <v>29613366</v>
      </c>
      <c r="I24" s="380">
        <f>SUM(I16:I22)</f>
        <v>29613366</v>
      </c>
    </row>
    <row r="25" spans="1:9" ht="20.100000000000001" customHeight="1" x14ac:dyDescent="0.25">
      <c r="B25" s="448" t="s">
        <v>457</v>
      </c>
      <c r="C25" s="16"/>
      <c r="D25" s="17"/>
      <c r="E25" s="434"/>
      <c r="F25" s="366">
        <v>1900000</v>
      </c>
      <c r="G25" s="783">
        <v>3.87</v>
      </c>
      <c r="H25" s="434">
        <v>7353000</v>
      </c>
      <c r="I25" s="449">
        <f>SUM(H25-E25)</f>
        <v>7353000</v>
      </c>
    </row>
    <row r="26" spans="1:9" ht="20.100000000000001" customHeight="1" x14ac:dyDescent="0.25">
      <c r="B26" s="441"/>
      <c r="C26" s="16"/>
      <c r="D26" s="17"/>
      <c r="E26" s="379"/>
      <c r="F26" s="366"/>
      <c r="G26" s="367"/>
      <c r="H26" s="379"/>
      <c r="I26" s="449">
        <f>SUM(H26-E26)</f>
        <v>0</v>
      </c>
    </row>
    <row r="27" spans="1:9" ht="20.100000000000001" customHeight="1" x14ac:dyDescent="0.25">
      <c r="A27" s="439" t="s">
        <v>444</v>
      </c>
      <c r="B27" s="177" t="s">
        <v>445</v>
      </c>
      <c r="C27" s="385"/>
      <c r="D27" s="385"/>
      <c r="E27" s="385">
        <f>SUM(E25:E26)</f>
        <v>0</v>
      </c>
      <c r="F27" s="386"/>
      <c r="G27" s="385"/>
      <c r="H27" s="385">
        <f>SUM(H25:H26)</f>
        <v>7353000</v>
      </c>
      <c r="I27" s="385">
        <f>SUM(I25:I26)</f>
        <v>7353000</v>
      </c>
    </row>
    <row r="28" spans="1:9" ht="20.100000000000001" customHeight="1" x14ac:dyDescent="0.25">
      <c r="B28" s="31" t="s">
        <v>446</v>
      </c>
      <c r="C28" s="24"/>
      <c r="D28" s="24"/>
      <c r="E28" s="436"/>
      <c r="F28" s="366"/>
      <c r="G28" s="389"/>
      <c r="H28" s="752">
        <v>8464000</v>
      </c>
      <c r="I28" s="449">
        <f>SUM(H28-E28)</f>
        <v>8464000</v>
      </c>
    </row>
    <row r="29" spans="1:9" ht="20.100000000000001" customHeight="1" x14ac:dyDescent="0.25">
      <c r="B29" s="550" t="s">
        <v>498</v>
      </c>
      <c r="C29" s="24"/>
      <c r="D29" s="24"/>
      <c r="E29" s="170"/>
      <c r="F29" s="366"/>
      <c r="G29" s="389"/>
      <c r="H29" s="753"/>
      <c r="I29" s="449">
        <f>SUM(H29-E29)</f>
        <v>0</v>
      </c>
    </row>
    <row r="30" spans="1:9" ht="20.100000000000001" customHeight="1" x14ac:dyDescent="0.2">
      <c r="A30" s="440" t="s">
        <v>447</v>
      </c>
      <c r="B30" s="430" t="s">
        <v>448</v>
      </c>
      <c r="C30" s="373"/>
      <c r="D30" s="374"/>
      <c r="E30" s="377">
        <f>SUM(E28:E29)</f>
        <v>0</v>
      </c>
      <c r="F30" s="431"/>
      <c r="G30" s="432"/>
      <c r="H30" s="377">
        <f>SUM(H28:H29)</f>
        <v>8464000</v>
      </c>
      <c r="I30" s="377">
        <f>SUM(I28:I29)</f>
        <v>8464000</v>
      </c>
    </row>
    <row r="31" spans="1:9" ht="20.100000000000001" customHeight="1" x14ac:dyDescent="0.25">
      <c r="B31" s="31" t="s">
        <v>142</v>
      </c>
      <c r="C31" s="24"/>
      <c r="D31" s="24"/>
      <c r="E31" s="436"/>
      <c r="F31" s="8"/>
      <c r="G31" s="24"/>
      <c r="H31" s="754">
        <v>1800000</v>
      </c>
      <c r="I31" s="449">
        <f>SUM(H31-E31)</f>
        <v>1800000</v>
      </c>
    </row>
    <row r="32" spans="1:9" ht="20.100000000000001" customHeight="1" x14ac:dyDescent="0.25">
      <c r="B32" s="94"/>
      <c r="C32" s="23"/>
      <c r="D32" s="24"/>
      <c r="E32" s="173"/>
      <c r="F32" s="8"/>
      <c r="G32" s="24"/>
      <c r="H32" s="754"/>
      <c r="I32" s="449">
        <f>SUM(H32-E32)</f>
        <v>0</v>
      </c>
    </row>
    <row r="33" spans="1:9" ht="20.100000000000001" customHeight="1" x14ac:dyDescent="0.25">
      <c r="A33" s="442" t="s">
        <v>449</v>
      </c>
      <c r="B33" s="177" t="s">
        <v>450</v>
      </c>
      <c r="C33" s="388"/>
      <c r="D33" s="387"/>
      <c r="E33" s="170">
        <f>SUM(E31:E32)</f>
        <v>0</v>
      </c>
      <c r="F33" s="170"/>
      <c r="G33" s="387"/>
      <c r="H33" s="755">
        <f>SUM(H31:H32)</f>
        <v>1800000</v>
      </c>
      <c r="I33" s="170">
        <f>SUM(I31:I32)</f>
        <v>1800000</v>
      </c>
    </row>
    <row r="34" spans="1:9" ht="20.100000000000001" customHeight="1" x14ac:dyDescent="0.25">
      <c r="A34" s="442"/>
      <c r="B34" s="177" t="s">
        <v>458</v>
      </c>
      <c r="C34" s="388"/>
      <c r="D34" s="169"/>
      <c r="E34" s="170"/>
      <c r="F34" s="170"/>
      <c r="G34" s="169"/>
      <c r="H34" s="755"/>
      <c r="I34" s="450">
        <f>SUM(H34-E34)</f>
        <v>0</v>
      </c>
    </row>
    <row r="35" spans="1:9" ht="20.100000000000001" customHeight="1" x14ac:dyDescent="0.3">
      <c r="B35" s="30" t="s">
        <v>86</v>
      </c>
      <c r="C35" s="26"/>
      <c r="D35" s="26"/>
      <c r="E35" s="27">
        <f>SUM(E14,E24,E27,E30,E33,E34)</f>
        <v>0</v>
      </c>
      <c r="F35" s="73"/>
      <c r="G35" s="26"/>
      <c r="H35" s="481">
        <f>SUM(H14,H24,H27,H30,H33,H34)</f>
        <v>73221456</v>
      </c>
      <c r="I35" s="27">
        <f>SUM(I14,I24,I27,I30,I33,I34)</f>
        <v>72051056</v>
      </c>
    </row>
  </sheetData>
  <mergeCells count="4">
    <mergeCell ref="B1:B2"/>
    <mergeCell ref="C1:E1"/>
    <mergeCell ref="I1:I2"/>
    <mergeCell ref="F1:H1"/>
  </mergeCells>
  <phoneticPr fontId="2" type="noConversion"/>
  <pageMargins left="0.70866141732283472" right="0.70866141732283472" top="0.96666666666666667" bottom="0.74803149606299213" header="0.31496062992125984" footer="0.31496062992125984"/>
  <pageSetup paperSize="9" scale="80" orientation="portrait" r:id="rId1"/>
  <headerFooter>
    <oddHeader>&amp;L&amp;"Times,Félkövér"&amp;14Bezenye Község
  Önkormányzata&amp;C&amp;"Times New Roman,Félkövér"&amp;14Állami támogatások  2018. 
&amp;R&amp;"Times,Normál"&amp;12 5. melléklet
Adatok: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FF0000"/>
  </sheetPr>
  <dimension ref="A1:I54"/>
  <sheetViews>
    <sheetView view="pageLayout" zoomScaleNormal="100" workbookViewId="0">
      <selection activeCell="B5" sqref="B5"/>
    </sheetView>
  </sheetViews>
  <sheetFormatPr defaultRowHeight="12.75" x14ac:dyDescent="0.2"/>
  <cols>
    <col min="1" max="1" width="6.7109375" customWidth="1"/>
    <col min="2" max="2" width="66.5703125" customWidth="1"/>
    <col min="3" max="3" width="15.5703125" hidden="1" customWidth="1"/>
    <col min="4" max="4" width="16.5703125" hidden="1" customWidth="1"/>
    <col min="5" max="5" width="15.85546875" hidden="1" customWidth="1"/>
    <col min="6" max="6" width="21" customWidth="1"/>
    <col min="7" max="7" width="13.7109375" customWidth="1"/>
    <col min="8" max="8" width="10" bestFit="1" customWidth="1"/>
    <col min="9" max="9" width="11" bestFit="1" customWidth="1"/>
  </cols>
  <sheetData>
    <row r="1" spans="1:7" ht="15" customHeight="1" x14ac:dyDescent="0.25">
      <c r="A1" s="865" t="s">
        <v>280</v>
      </c>
      <c r="B1" s="868" t="s">
        <v>263</v>
      </c>
      <c r="C1" s="871" t="s">
        <v>52</v>
      </c>
      <c r="D1" s="871"/>
      <c r="E1" s="871"/>
      <c r="F1" s="862" t="s">
        <v>687</v>
      </c>
      <c r="G1" s="343" t="s">
        <v>51</v>
      </c>
    </row>
    <row r="2" spans="1:7" ht="13.5" customHeight="1" x14ac:dyDescent="0.2">
      <c r="A2" s="866"/>
      <c r="B2" s="869"/>
      <c r="C2" s="871"/>
      <c r="D2" s="871"/>
      <c r="E2" s="871"/>
      <c r="F2" s="863"/>
      <c r="G2" s="362" t="s">
        <v>138</v>
      </c>
    </row>
    <row r="3" spans="1:7" ht="12.75" customHeight="1" x14ac:dyDescent="0.2">
      <c r="A3" s="866"/>
      <c r="B3" s="869"/>
      <c r="C3" s="872" t="s">
        <v>264</v>
      </c>
      <c r="D3" s="872"/>
      <c r="E3" s="873" t="s">
        <v>73</v>
      </c>
      <c r="F3" s="863"/>
      <c r="G3" s="362" t="s">
        <v>139</v>
      </c>
    </row>
    <row r="4" spans="1:7" ht="18.75" x14ac:dyDescent="0.2">
      <c r="A4" s="867"/>
      <c r="B4" s="870"/>
      <c r="C4" s="363" t="s">
        <v>265</v>
      </c>
      <c r="D4" s="363" t="s">
        <v>266</v>
      </c>
      <c r="E4" s="873"/>
      <c r="F4" s="864"/>
      <c r="G4" s="364" t="s">
        <v>140</v>
      </c>
    </row>
    <row r="5" spans="1:7" ht="18.75" x14ac:dyDescent="0.3">
      <c r="A5" s="68"/>
      <c r="B5" s="3"/>
      <c r="C5" s="188"/>
      <c r="D5" s="187"/>
      <c r="E5" s="189"/>
      <c r="F5" s="490"/>
      <c r="G5" s="159"/>
    </row>
    <row r="6" spans="1:7" ht="18.75" x14ac:dyDescent="0.3">
      <c r="A6" s="68"/>
      <c r="B6" s="84"/>
      <c r="C6" s="188"/>
      <c r="D6" s="187"/>
      <c r="E6" s="189"/>
      <c r="F6" s="220"/>
      <c r="G6" s="159"/>
    </row>
    <row r="7" spans="1:7" ht="15.75" x14ac:dyDescent="0.25">
      <c r="A7" s="175" t="s">
        <v>238</v>
      </c>
      <c r="B7" s="174" t="s">
        <v>242</v>
      </c>
      <c r="C7" s="173">
        <f>SUM(C5:C6)</f>
        <v>0</v>
      </c>
      <c r="D7" s="170">
        <f>SUM(D5:D6)</f>
        <v>0</v>
      </c>
      <c r="E7" s="173">
        <f>SUM(E5:E6)</f>
        <v>0</v>
      </c>
      <c r="F7" s="170">
        <f>SUM(F5:F6)</f>
        <v>0</v>
      </c>
      <c r="G7" s="170">
        <f>SUM(G5:G6)</f>
        <v>0</v>
      </c>
    </row>
    <row r="8" spans="1:7" ht="18.75" x14ac:dyDescent="0.3">
      <c r="A8" s="68"/>
      <c r="B8" s="85"/>
      <c r="C8" s="188"/>
      <c r="D8" s="187"/>
      <c r="E8" s="482"/>
      <c r="F8" s="490"/>
      <c r="G8" s="159"/>
    </row>
    <row r="9" spans="1:7" ht="18.75" x14ac:dyDescent="0.3">
      <c r="A9" s="68"/>
      <c r="B9" s="85"/>
      <c r="C9" s="188"/>
      <c r="D9" s="187"/>
      <c r="E9" s="482"/>
      <c r="F9" s="490"/>
      <c r="G9" s="159"/>
    </row>
    <row r="10" spans="1:7" ht="18.75" x14ac:dyDescent="0.3">
      <c r="A10" s="68"/>
      <c r="B10" s="85"/>
      <c r="C10" s="188"/>
      <c r="D10" s="187"/>
      <c r="E10" s="482"/>
      <c r="F10" s="490"/>
      <c r="G10" s="159"/>
    </row>
    <row r="11" spans="1:7" ht="18.75" x14ac:dyDescent="0.3">
      <c r="A11" s="68"/>
      <c r="B11" s="86"/>
      <c r="C11" s="188"/>
      <c r="D11" s="187"/>
      <c r="E11" s="482"/>
      <c r="F11" s="490"/>
      <c r="G11" s="159"/>
    </row>
    <row r="12" spans="1:7" ht="18.75" x14ac:dyDescent="0.3">
      <c r="A12" s="68"/>
      <c r="B12" s="3"/>
      <c r="C12" s="188"/>
      <c r="D12" s="187"/>
      <c r="E12" s="189"/>
      <c r="F12" s="490"/>
      <c r="G12" s="159"/>
    </row>
    <row r="13" spans="1:7" ht="18.75" x14ac:dyDescent="0.3">
      <c r="A13" s="68"/>
      <c r="B13" s="3"/>
      <c r="C13" s="188"/>
      <c r="D13" s="187"/>
      <c r="E13" s="189"/>
      <c r="F13" s="490"/>
      <c r="G13" s="159"/>
    </row>
    <row r="14" spans="1:7" ht="18.75" x14ac:dyDescent="0.3">
      <c r="A14" s="68"/>
      <c r="B14" s="86"/>
      <c r="C14" s="188"/>
      <c r="D14" s="187"/>
      <c r="E14" s="482"/>
      <c r="F14" s="490"/>
      <c r="G14" s="159"/>
    </row>
    <row r="15" spans="1:7" ht="15.75" x14ac:dyDescent="0.25">
      <c r="A15" s="175" t="s">
        <v>239</v>
      </c>
      <c r="B15" s="177" t="s">
        <v>243</v>
      </c>
      <c r="C15" s="173">
        <f>SUM(C8:C14)</f>
        <v>0</v>
      </c>
      <c r="D15" s="170">
        <f>SUM(D8:D14)</f>
        <v>0</v>
      </c>
      <c r="E15" s="173">
        <f>SUM(E8:E14)</f>
        <v>0</v>
      </c>
      <c r="F15" s="170">
        <f>SUM(F8:F14)</f>
        <v>0</v>
      </c>
      <c r="G15" s="170">
        <f>SUM(G8:G14)</f>
        <v>0</v>
      </c>
    </row>
    <row r="16" spans="1:7" ht="18.75" x14ac:dyDescent="0.3">
      <c r="A16" s="69"/>
      <c r="B16" s="3" t="s">
        <v>657</v>
      </c>
      <c r="C16" s="188"/>
      <c r="D16" s="187"/>
      <c r="E16" s="189"/>
      <c r="F16" s="490">
        <v>600000</v>
      </c>
      <c r="G16" s="159"/>
    </row>
    <row r="17" spans="1:9" ht="18.75" x14ac:dyDescent="0.3">
      <c r="A17" s="69"/>
      <c r="B17" s="3"/>
      <c r="C17" s="188"/>
      <c r="D17" s="187"/>
      <c r="E17" s="189"/>
      <c r="F17" s="490"/>
      <c r="G17" s="159"/>
    </row>
    <row r="18" spans="1:9" ht="18.75" x14ac:dyDescent="0.3">
      <c r="A18" s="69"/>
      <c r="B18" s="494"/>
      <c r="C18" s="495"/>
      <c r="D18" s="496"/>
      <c r="E18" s="495"/>
      <c r="F18" s="497"/>
      <c r="G18" s="159"/>
    </row>
    <row r="19" spans="1:9" ht="15.75" x14ac:dyDescent="0.25">
      <c r="A19" s="175" t="s">
        <v>240</v>
      </c>
      <c r="B19" s="177" t="s">
        <v>244</v>
      </c>
      <c r="C19" s="173">
        <f>SUM(C16:C18)</f>
        <v>0</v>
      </c>
      <c r="D19" s="170">
        <f>SUM(D16:D18)</f>
        <v>0</v>
      </c>
      <c r="E19" s="173">
        <f>SUM(E16:E18)</f>
        <v>0</v>
      </c>
      <c r="F19" s="170">
        <f>SUM(F16:F18)</f>
        <v>600000</v>
      </c>
      <c r="G19" s="170">
        <f>SUM(G16:G18)</f>
        <v>0</v>
      </c>
    </row>
    <row r="20" spans="1:9" ht="18.75" x14ac:dyDescent="0.3">
      <c r="A20" s="492"/>
      <c r="B20" t="s">
        <v>674</v>
      </c>
      <c r="C20" s="187"/>
      <c r="D20" s="188"/>
      <c r="E20" s="187"/>
      <c r="F20" s="256">
        <v>500000</v>
      </c>
      <c r="G20" s="188"/>
    </row>
    <row r="21" spans="1:9" ht="18.75" x14ac:dyDescent="0.3">
      <c r="A21" s="492"/>
      <c r="B21" s="493" t="s">
        <v>698</v>
      </c>
      <c r="C21" s="187"/>
      <c r="D21" s="188"/>
      <c r="E21" s="187"/>
      <c r="F21" s="256">
        <v>28345</v>
      </c>
      <c r="G21" s="188"/>
    </row>
    <row r="22" spans="1:9" ht="18.75" x14ac:dyDescent="0.3">
      <c r="A22" s="492"/>
      <c r="B22" s="493"/>
      <c r="C22" s="187"/>
      <c r="D22" s="188"/>
      <c r="E22" s="187"/>
      <c r="F22" s="256"/>
      <c r="G22" s="188"/>
    </row>
    <row r="23" spans="1:9" ht="18.75" x14ac:dyDescent="0.3">
      <c r="A23" s="492"/>
      <c r="B23" s="493"/>
      <c r="C23" s="187"/>
      <c r="D23" s="188"/>
      <c r="E23" s="187"/>
      <c r="F23" s="256"/>
      <c r="G23" s="188"/>
    </row>
    <row r="24" spans="1:9" ht="18.75" x14ac:dyDescent="0.3">
      <c r="A24" s="492"/>
      <c r="B24" s="493"/>
      <c r="C24" s="187"/>
      <c r="D24" s="188"/>
      <c r="E24" s="187"/>
      <c r="F24" s="256"/>
      <c r="G24" s="188"/>
    </row>
    <row r="25" spans="1:9" ht="18.75" x14ac:dyDescent="0.3">
      <c r="A25" s="492"/>
      <c r="B25" s="493"/>
      <c r="C25" s="187"/>
      <c r="D25" s="188"/>
      <c r="E25" s="187"/>
      <c r="F25" s="256"/>
      <c r="G25" s="188"/>
    </row>
    <row r="26" spans="1:9" ht="18.75" x14ac:dyDescent="0.3">
      <c r="A26" s="69"/>
      <c r="B26" s="3"/>
      <c r="C26" s="188"/>
      <c r="D26" s="187"/>
      <c r="E26" s="189"/>
      <c r="F26" s="498"/>
      <c r="G26" s="159"/>
    </row>
    <row r="27" spans="1:9" ht="18.75" x14ac:dyDescent="0.3">
      <c r="A27" s="175" t="s">
        <v>241</v>
      </c>
      <c r="B27" s="179" t="s">
        <v>249</v>
      </c>
      <c r="C27" s="173">
        <f>SUM(C20:C26)</f>
        <v>0</v>
      </c>
      <c r="D27" s="170">
        <f>SUM(D20:D26)</f>
        <v>0</v>
      </c>
      <c r="E27" s="173">
        <f>SUM(E20:E26)</f>
        <v>0</v>
      </c>
      <c r="F27" s="185">
        <f>SUM(F20:F26)</f>
        <v>528345</v>
      </c>
      <c r="G27" s="173">
        <f>SUM(G20:G26)</f>
        <v>0</v>
      </c>
    </row>
    <row r="28" spans="1:9" ht="18.75" x14ac:dyDescent="0.3">
      <c r="A28" s="69"/>
      <c r="B28" s="87"/>
      <c r="C28" s="187"/>
      <c r="D28" s="187"/>
      <c r="E28" s="189"/>
      <c r="F28" s="220">
        <v>0</v>
      </c>
      <c r="G28" s="159"/>
    </row>
    <row r="29" spans="1:9" ht="18.75" x14ac:dyDescent="0.3">
      <c r="A29" s="69"/>
      <c r="B29" s="87"/>
      <c r="C29" s="187"/>
      <c r="D29" s="187"/>
      <c r="E29" s="189"/>
      <c r="F29" s="220"/>
      <c r="G29" s="159"/>
    </row>
    <row r="30" spans="1:9" ht="15.75" x14ac:dyDescent="0.25">
      <c r="A30" s="175" t="s">
        <v>245</v>
      </c>
      <c r="B30" s="179" t="s">
        <v>246</v>
      </c>
      <c r="C30" s="170">
        <f>SUM(C28:C29)</f>
        <v>0</v>
      </c>
      <c r="D30" s="170">
        <f>SUM(D28:D29)</f>
        <v>0</v>
      </c>
      <c r="E30" s="170">
        <f>SUM(E28:E29)</f>
        <v>0</v>
      </c>
      <c r="F30" s="170">
        <f>SUM(F28:F29)</f>
        <v>0</v>
      </c>
      <c r="G30" s="170">
        <f>SUM(G28:G29)</f>
        <v>0</v>
      </c>
    </row>
    <row r="31" spans="1:9" ht="15.75" x14ac:dyDescent="0.25">
      <c r="A31" s="175" t="s">
        <v>247</v>
      </c>
      <c r="B31" s="179" t="s">
        <v>248</v>
      </c>
      <c r="C31" s="170"/>
      <c r="D31" s="170"/>
      <c r="E31" s="178"/>
      <c r="F31" s="176">
        <f>SUM(F30,F27,F19,F15,F7)*0.27</f>
        <v>304653.15000000002</v>
      </c>
      <c r="G31" s="170"/>
    </row>
    <row r="32" spans="1:9" ht="18.75" x14ac:dyDescent="0.3">
      <c r="A32" s="180" t="s">
        <v>250</v>
      </c>
      <c r="B32" s="181" t="s">
        <v>251</v>
      </c>
      <c r="C32" s="109">
        <f>SUM(C30,C27,C19,C15,C7,C31)</f>
        <v>0</v>
      </c>
      <c r="D32" s="109">
        <f>SUM(D30,D27,D19,D15,D7,D31)</f>
        <v>0</v>
      </c>
      <c r="E32" s="109">
        <f>SUM(E30,E27,E19,E15,E7,E31)</f>
        <v>0</v>
      </c>
      <c r="F32" s="109">
        <f>SUM(F30,F27,F19,F15,F7,F31)</f>
        <v>1432998.15</v>
      </c>
      <c r="G32" s="193">
        <f>SUM(G30,G27,G19,G15,G7,G31)</f>
        <v>0</v>
      </c>
      <c r="I32" s="103"/>
    </row>
    <row r="33" spans="1:8" ht="18.75" x14ac:dyDescent="0.25">
      <c r="A33" s="69"/>
      <c r="B33" s="88" t="s">
        <v>673</v>
      </c>
      <c r="C33" s="483"/>
      <c r="D33" s="191"/>
      <c r="E33" s="189"/>
      <c r="F33" s="491">
        <v>2249939</v>
      </c>
      <c r="G33" s="159"/>
    </row>
    <row r="34" spans="1:8" ht="18.75" x14ac:dyDescent="0.25">
      <c r="A34" s="69"/>
      <c r="B34" s="84"/>
      <c r="C34" s="483"/>
      <c r="D34" s="191"/>
      <c r="E34" s="189"/>
      <c r="F34" s="491"/>
      <c r="G34" s="159"/>
    </row>
    <row r="35" spans="1:8" ht="18.75" x14ac:dyDescent="0.25">
      <c r="A35" s="69"/>
      <c r="B35" s="3"/>
      <c r="C35" s="483"/>
      <c r="D35" s="191"/>
      <c r="E35" s="189"/>
      <c r="F35" s="491"/>
      <c r="G35" s="159"/>
    </row>
    <row r="36" spans="1:8" ht="18.75" x14ac:dyDescent="0.25">
      <c r="A36" s="69"/>
      <c r="B36" s="87"/>
      <c r="C36" s="483"/>
      <c r="D36" s="191"/>
      <c r="E36" s="189"/>
      <c r="F36" s="491"/>
      <c r="G36" s="159"/>
    </row>
    <row r="37" spans="1:8" ht="18.75" x14ac:dyDescent="0.25">
      <c r="A37" s="636" t="s">
        <v>252</v>
      </c>
      <c r="B37" s="638" t="s">
        <v>666</v>
      </c>
      <c r="C37" s="484"/>
      <c r="D37" s="192"/>
      <c r="E37" s="189"/>
      <c r="F37" s="639">
        <f>SUM(F33:F36)</f>
        <v>2249939</v>
      </c>
      <c r="G37" s="159"/>
    </row>
    <row r="38" spans="1:8" ht="18.75" x14ac:dyDescent="0.25">
      <c r="A38" s="636" t="s">
        <v>554</v>
      </c>
      <c r="B38" s="638" t="s">
        <v>667</v>
      </c>
      <c r="C38" s="485">
        <f>SUM(C33:C37)</f>
        <v>0</v>
      </c>
      <c r="D38" s="183">
        <f>SUM(D33:D37)</f>
        <v>0</v>
      </c>
      <c r="E38" s="485">
        <f>SUM(E33:E37)</f>
        <v>0</v>
      </c>
      <c r="F38" s="182"/>
      <c r="G38" s="183">
        <f>SUM(G33:G37)</f>
        <v>0</v>
      </c>
    </row>
    <row r="39" spans="1:8" ht="15.75" x14ac:dyDescent="0.25">
      <c r="A39" s="175" t="s">
        <v>253</v>
      </c>
      <c r="B39" s="177" t="s">
        <v>254</v>
      </c>
      <c r="C39" s="183"/>
      <c r="D39" s="183"/>
      <c r="E39" s="178"/>
      <c r="F39" s="183"/>
      <c r="G39" s="170"/>
    </row>
    <row r="40" spans="1:8" ht="18.75" x14ac:dyDescent="0.3">
      <c r="A40" s="180" t="s">
        <v>255</v>
      </c>
      <c r="B40" s="184" t="s">
        <v>256</v>
      </c>
      <c r="C40" s="109">
        <f>SUM(C38,C39)</f>
        <v>0</v>
      </c>
      <c r="D40" s="109">
        <f>SUM(D38,D39)</f>
        <v>0</v>
      </c>
      <c r="E40" s="109">
        <f>SUM(E38,E39)</f>
        <v>0</v>
      </c>
      <c r="F40" s="109">
        <f>SUM(F37:F39)</f>
        <v>2249939</v>
      </c>
      <c r="G40" s="193">
        <f>SUM(G38,G39)</f>
        <v>0</v>
      </c>
    </row>
    <row r="41" spans="1:8" ht="15.75" x14ac:dyDescent="0.25">
      <c r="A41" s="175" t="s">
        <v>257</v>
      </c>
      <c r="B41" s="177"/>
      <c r="C41" s="173"/>
      <c r="D41" s="170"/>
      <c r="E41" s="470"/>
      <c r="F41" s="503"/>
      <c r="G41" s="170"/>
      <c r="H41" s="103"/>
    </row>
    <row r="42" spans="1:8" ht="15.75" x14ac:dyDescent="0.25">
      <c r="A42" s="175" t="s">
        <v>258</v>
      </c>
      <c r="B42" s="177"/>
      <c r="C42" s="173"/>
      <c r="D42" s="170"/>
      <c r="E42" s="470"/>
      <c r="F42" s="503"/>
      <c r="G42" s="170"/>
      <c r="H42" s="103"/>
    </row>
    <row r="43" spans="1:8" ht="18.75" x14ac:dyDescent="0.3">
      <c r="A43" s="69"/>
      <c r="B43" s="5"/>
      <c r="C43" s="188"/>
      <c r="D43" s="187"/>
      <c r="E43" s="189"/>
      <c r="F43" s="220"/>
      <c r="G43" s="159"/>
      <c r="H43" s="103"/>
    </row>
    <row r="44" spans="1:8" ht="18.75" x14ac:dyDescent="0.3">
      <c r="A44" s="69"/>
      <c r="B44" s="5"/>
      <c r="C44" s="188"/>
      <c r="D44" s="187"/>
      <c r="E44" s="189"/>
      <c r="F44" s="220"/>
      <c r="G44" s="159"/>
      <c r="H44" s="103"/>
    </row>
    <row r="45" spans="1:8" ht="18.75" x14ac:dyDescent="0.3">
      <c r="A45" s="69"/>
      <c r="B45" s="5"/>
      <c r="C45" s="188"/>
      <c r="D45" s="187"/>
      <c r="E45" s="189"/>
      <c r="F45" s="220"/>
      <c r="G45" s="159"/>
      <c r="H45" s="103"/>
    </row>
    <row r="46" spans="1:8" ht="15.75" x14ac:dyDescent="0.25">
      <c r="A46" s="175" t="s">
        <v>259</v>
      </c>
      <c r="B46" s="177" t="s">
        <v>260</v>
      </c>
      <c r="C46" s="173">
        <f>SUM(C43:C45)</f>
        <v>0</v>
      </c>
      <c r="D46" s="170">
        <f>SUM(D43:D45)</f>
        <v>0</v>
      </c>
      <c r="E46" s="173">
        <f>SUM(E43:E45)</f>
        <v>0</v>
      </c>
      <c r="F46" s="170">
        <f>SUM(F43:F45)</f>
        <v>0</v>
      </c>
      <c r="G46" s="170">
        <f>SUM(G43:G45)</f>
        <v>0</v>
      </c>
      <c r="H46" s="103"/>
    </row>
    <row r="47" spans="1:8" ht="18.75" x14ac:dyDescent="0.3">
      <c r="A47" s="180" t="s">
        <v>261</v>
      </c>
      <c r="B47" s="184" t="s">
        <v>262</v>
      </c>
      <c r="C47" s="83">
        <f>SUM(C41:C42,C46)</f>
        <v>0</v>
      </c>
      <c r="D47" s="83">
        <f>SUM(D41:D42,D46)</f>
        <v>0</v>
      </c>
      <c r="E47" s="83">
        <f>SUM(E41:E42,E46)</f>
        <v>0</v>
      </c>
      <c r="F47" s="83">
        <f>SUM(F41:F42,F46)</f>
        <v>0</v>
      </c>
      <c r="G47" s="77">
        <f>SUM(G41:G42,G46)</f>
        <v>0</v>
      </c>
      <c r="H47" s="103"/>
    </row>
    <row r="48" spans="1:8" ht="18.75" x14ac:dyDescent="0.2">
      <c r="A48" s="9"/>
      <c r="B48" s="186" t="s">
        <v>263</v>
      </c>
      <c r="C48" s="500">
        <f>SUM(C47,C40,C32)</f>
        <v>0</v>
      </c>
      <c r="D48" s="499">
        <f>SUM(D47,D40,D32)</f>
        <v>0</v>
      </c>
      <c r="E48" s="500">
        <f>SUM(E47,E40,E32)</f>
        <v>0</v>
      </c>
      <c r="F48" s="89">
        <f>SUM(F47,F40,F32)</f>
        <v>3682937.15</v>
      </c>
      <c r="G48" s="194">
        <f>SUM(G47,G40,G32)</f>
        <v>0</v>
      </c>
    </row>
    <row r="49" spans="7:7" ht="24.95" customHeight="1" x14ac:dyDescent="0.2">
      <c r="G49" s="75"/>
    </row>
    <row r="50" spans="7:7" ht="24.95" customHeight="1" x14ac:dyDescent="0.2">
      <c r="G50" s="74"/>
    </row>
    <row r="51" spans="7:7" x14ac:dyDescent="0.2">
      <c r="G51" s="71"/>
    </row>
    <row r="52" spans="7:7" x14ac:dyDescent="0.2">
      <c r="G52" s="71"/>
    </row>
    <row r="53" spans="7:7" x14ac:dyDescent="0.2">
      <c r="G53" s="71"/>
    </row>
    <row r="54" spans="7:7" x14ac:dyDescent="0.2">
      <c r="G54" s="71"/>
    </row>
  </sheetData>
  <mergeCells count="6">
    <mergeCell ref="F1:F4"/>
    <mergeCell ref="A1:A4"/>
    <mergeCell ref="B1:B4"/>
    <mergeCell ref="C1:E2"/>
    <mergeCell ref="C3:D3"/>
    <mergeCell ref="E3:E4"/>
  </mergeCells>
  <phoneticPr fontId="2" type="noConversion"/>
  <pageMargins left="0.74803149606299213" right="0.74803149606299213" top="1.1023622047244095" bottom="0.98425196850393704" header="0.51181102362204722" footer="0.51181102362204722"/>
  <pageSetup paperSize="9" scale="75" orientation="portrait" r:id="rId1"/>
  <headerFooter alignWithMargins="0">
    <oddHeader>&amp;L&amp;"Times,Félkövér"&amp;14Bezenye Község
  Önkormányzata&amp;C&amp;"Times,Félkövér"&amp;14FELHALMOZÁSI KIADÁSOK
2017. terv&amp;R6. számú melléklet
Adatok: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rgb="FFFF0000"/>
  </sheetPr>
  <dimension ref="A1:G52"/>
  <sheetViews>
    <sheetView view="pageLayout" zoomScale="80" zoomScaleNormal="80" zoomScalePageLayoutView="80" workbookViewId="0">
      <selection activeCell="F10" sqref="F10"/>
    </sheetView>
  </sheetViews>
  <sheetFormatPr defaultRowHeight="12.75" x14ac:dyDescent="0.2"/>
  <cols>
    <col min="1" max="1" width="7.42578125" customWidth="1"/>
    <col min="2" max="2" width="50.5703125" customWidth="1"/>
    <col min="3" max="4" width="13.85546875" hidden="1" customWidth="1"/>
    <col min="5" max="5" width="14.42578125" hidden="1" customWidth="1"/>
    <col min="6" max="6" width="21.7109375" customWidth="1"/>
    <col min="7" max="7" width="14.5703125" customWidth="1"/>
  </cols>
  <sheetData>
    <row r="1" spans="1:7" ht="18.75" x14ac:dyDescent="0.3">
      <c r="A1" s="880" t="s">
        <v>280</v>
      </c>
      <c r="B1" s="359"/>
      <c r="C1" s="874" t="s">
        <v>52</v>
      </c>
      <c r="D1" s="875"/>
      <c r="E1" s="876"/>
      <c r="F1" s="350"/>
      <c r="G1" s="351" t="s">
        <v>51</v>
      </c>
    </row>
    <row r="2" spans="1:7" ht="18.75" x14ac:dyDescent="0.3">
      <c r="A2" s="881"/>
      <c r="B2" s="360" t="s">
        <v>431</v>
      </c>
      <c r="C2" s="877"/>
      <c r="D2" s="878"/>
      <c r="E2" s="879"/>
      <c r="F2" s="352" t="s">
        <v>725</v>
      </c>
      <c r="G2" s="353" t="s">
        <v>136</v>
      </c>
    </row>
    <row r="3" spans="1:7" ht="18.75" x14ac:dyDescent="0.3">
      <c r="A3" s="882"/>
      <c r="B3" s="361"/>
      <c r="C3" s="196" t="s">
        <v>58</v>
      </c>
      <c r="D3" s="196" t="s">
        <v>380</v>
      </c>
      <c r="E3" s="197" t="s">
        <v>73</v>
      </c>
      <c r="F3" s="354" t="s">
        <v>74</v>
      </c>
      <c r="G3" s="353" t="s">
        <v>140</v>
      </c>
    </row>
    <row r="4" spans="1:7" ht="15.75" x14ac:dyDescent="0.25">
      <c r="A4" s="198" t="s">
        <v>268</v>
      </c>
      <c r="B4" s="195" t="s">
        <v>269</v>
      </c>
      <c r="C4" s="196"/>
      <c r="D4" s="196"/>
      <c r="E4" s="176"/>
      <c r="F4" s="196"/>
      <c r="G4" s="175"/>
    </row>
    <row r="5" spans="1:7" ht="18.75" x14ac:dyDescent="0.3">
      <c r="A5" s="37"/>
      <c r="B5" s="38"/>
      <c r="C5" s="486"/>
      <c r="D5" s="200"/>
      <c r="E5" s="487"/>
      <c r="F5" s="111"/>
      <c r="G5" s="159"/>
    </row>
    <row r="6" spans="1:7" ht="18.75" x14ac:dyDescent="0.3">
      <c r="A6" s="37"/>
      <c r="B6" s="38" t="s">
        <v>609</v>
      </c>
      <c r="C6" s="486"/>
      <c r="D6" s="200"/>
      <c r="E6" s="487"/>
      <c r="F6" s="111">
        <v>0</v>
      </c>
      <c r="G6" s="159"/>
    </row>
    <row r="7" spans="1:7" ht="18.75" x14ac:dyDescent="0.3">
      <c r="A7" s="37"/>
      <c r="B7" s="38" t="s">
        <v>560</v>
      </c>
      <c r="C7" s="486"/>
      <c r="D7" s="200"/>
      <c r="E7" s="487"/>
      <c r="F7" s="111"/>
      <c r="G7" s="159"/>
    </row>
    <row r="8" spans="1:7" ht="18.75" x14ac:dyDescent="0.3">
      <c r="A8" s="37"/>
      <c r="B8" s="38" t="s">
        <v>502</v>
      </c>
      <c r="C8" s="486"/>
      <c r="D8" s="200"/>
      <c r="E8" s="487"/>
      <c r="F8" s="640">
        <v>0</v>
      </c>
      <c r="G8" s="207"/>
    </row>
    <row r="9" spans="1:7" ht="18.75" x14ac:dyDescent="0.3">
      <c r="A9" s="37"/>
      <c r="B9" s="39" t="s">
        <v>561</v>
      </c>
      <c r="C9" s="486"/>
      <c r="D9" s="200"/>
      <c r="E9" s="487"/>
      <c r="F9" s="111">
        <v>0</v>
      </c>
      <c r="G9" s="159"/>
    </row>
    <row r="10" spans="1:7" ht="18.75" x14ac:dyDescent="0.3">
      <c r="A10" s="37"/>
      <c r="B10" s="39" t="s">
        <v>562</v>
      </c>
      <c r="C10" s="486"/>
      <c r="D10" s="200"/>
      <c r="E10" s="487"/>
      <c r="F10" s="111">
        <v>568230</v>
      </c>
      <c r="G10" s="159"/>
    </row>
    <row r="11" spans="1:7" ht="18.75" x14ac:dyDescent="0.3">
      <c r="A11" s="7"/>
      <c r="B11" s="39" t="s">
        <v>563</v>
      </c>
      <c r="C11" s="486"/>
      <c r="D11" s="200"/>
      <c r="E11" s="487"/>
      <c r="F11" s="111">
        <v>27000</v>
      </c>
      <c r="G11" s="159"/>
    </row>
    <row r="12" spans="1:7" ht="18.75" x14ac:dyDescent="0.3">
      <c r="A12" s="7"/>
      <c r="B12" s="39" t="s">
        <v>714</v>
      </c>
      <c r="C12" s="486"/>
      <c r="D12" s="200"/>
      <c r="E12" s="487"/>
      <c r="F12" s="111">
        <v>21735</v>
      </c>
      <c r="G12" s="159"/>
    </row>
    <row r="13" spans="1:7" ht="18.75" x14ac:dyDescent="0.3">
      <c r="A13" s="7"/>
      <c r="B13" s="39" t="s">
        <v>715</v>
      </c>
      <c r="C13" s="486"/>
      <c r="D13" s="200"/>
      <c r="E13" s="487"/>
      <c r="F13" s="111">
        <v>2400</v>
      </c>
      <c r="G13" s="159"/>
    </row>
    <row r="14" spans="1:7" ht="18.75" x14ac:dyDescent="0.3">
      <c r="A14" s="7"/>
      <c r="B14" s="810" t="s">
        <v>716</v>
      </c>
      <c r="C14" s="486"/>
      <c r="D14" s="200"/>
      <c r="E14" s="487"/>
      <c r="F14" s="111">
        <v>189410</v>
      </c>
      <c r="G14" s="159"/>
    </row>
    <row r="15" spans="1:7" ht="18.75" x14ac:dyDescent="0.3">
      <c r="A15" s="7"/>
      <c r="B15" s="810" t="s">
        <v>717</v>
      </c>
      <c r="C15" s="486"/>
      <c r="D15" s="200"/>
      <c r="E15" s="487"/>
      <c r="F15" s="111">
        <v>6510</v>
      </c>
      <c r="G15" s="159"/>
    </row>
    <row r="16" spans="1:7" ht="18.75" x14ac:dyDescent="0.3">
      <c r="A16" s="7"/>
      <c r="B16" s="39" t="s">
        <v>564</v>
      </c>
      <c r="C16" s="486"/>
      <c r="D16" s="200"/>
      <c r="E16" s="487"/>
      <c r="F16" s="640"/>
      <c r="G16" s="159"/>
    </row>
    <row r="17" spans="1:7" ht="18.75" x14ac:dyDescent="0.3">
      <c r="A17" s="7"/>
      <c r="B17" s="39" t="s">
        <v>565</v>
      </c>
      <c r="C17" s="486"/>
      <c r="D17" s="200"/>
      <c r="E17" s="487"/>
      <c r="F17" s="640">
        <v>205500</v>
      </c>
      <c r="G17" s="159"/>
    </row>
    <row r="18" spans="1:7" ht="15.75" x14ac:dyDescent="0.25">
      <c r="A18" s="199" t="s">
        <v>270</v>
      </c>
      <c r="B18" s="199" t="s">
        <v>271</v>
      </c>
      <c r="C18" s="173">
        <f>SUM(C5:C17)</f>
        <v>0</v>
      </c>
      <c r="D18" s="170">
        <f>SUM(D5:D17)</f>
        <v>0</v>
      </c>
      <c r="E18" s="173">
        <f>SUM(E5:E17)</f>
        <v>0</v>
      </c>
      <c r="F18" s="170">
        <f>SUM(F5:F17)</f>
        <v>1020785</v>
      </c>
      <c r="G18" s="170">
        <f>SUM(G5:G17)</f>
        <v>0</v>
      </c>
    </row>
    <row r="19" spans="1:7" ht="18.75" x14ac:dyDescent="0.3">
      <c r="A19" s="37"/>
      <c r="B19" s="38"/>
      <c r="C19" s="201"/>
      <c r="D19" s="202"/>
      <c r="E19" s="505"/>
      <c r="F19" s="43"/>
      <c r="G19" s="159"/>
    </row>
    <row r="20" spans="1:7" ht="18.75" x14ac:dyDescent="0.3">
      <c r="A20" s="37"/>
      <c r="B20" s="38"/>
      <c r="C20" s="488"/>
      <c r="D20" s="202"/>
      <c r="E20" s="487"/>
      <c r="F20" s="43"/>
      <c r="G20" s="159"/>
    </row>
    <row r="21" spans="1:7" ht="15.75" x14ac:dyDescent="0.25">
      <c r="A21" s="199" t="s">
        <v>272</v>
      </c>
      <c r="B21" s="199" t="s">
        <v>273</v>
      </c>
      <c r="C21" s="173">
        <f>SUM(C19:C20)</f>
        <v>0</v>
      </c>
      <c r="D21" s="170">
        <f>SUM(D19:D20)</f>
        <v>0</v>
      </c>
      <c r="E21" s="173">
        <f>SUM(E19:E20)</f>
        <v>0</v>
      </c>
      <c r="F21" s="170">
        <f>SUM(F19:F20)</f>
        <v>0</v>
      </c>
      <c r="G21" s="170">
        <f>SUM(G19:G20)</f>
        <v>0</v>
      </c>
    </row>
    <row r="22" spans="1:7" ht="18.75" hidden="1" x14ac:dyDescent="0.3">
      <c r="A22" s="37"/>
      <c r="B22" s="38"/>
      <c r="C22" s="488"/>
      <c r="D22" s="202"/>
      <c r="E22" s="487"/>
      <c r="F22" s="111"/>
      <c r="G22" s="159"/>
    </row>
    <row r="23" spans="1:7" ht="18.75" hidden="1" x14ac:dyDescent="0.3">
      <c r="A23" s="40"/>
      <c r="B23" s="39"/>
      <c r="C23" s="488"/>
      <c r="D23" s="202"/>
      <c r="E23" s="487"/>
      <c r="F23" s="111"/>
      <c r="G23" s="159"/>
    </row>
    <row r="24" spans="1:7" ht="18.75" hidden="1" x14ac:dyDescent="0.3">
      <c r="A24" s="37"/>
      <c r="B24" s="38"/>
      <c r="C24" s="488"/>
      <c r="D24" s="202"/>
      <c r="E24" s="487"/>
      <c r="F24" s="111"/>
      <c r="G24" s="159"/>
    </row>
    <row r="25" spans="1:7" ht="18.75" hidden="1" x14ac:dyDescent="0.3">
      <c r="A25" s="37"/>
      <c r="B25" s="38"/>
      <c r="C25" s="488"/>
      <c r="D25" s="202"/>
      <c r="E25" s="487"/>
      <c r="F25" s="111"/>
      <c r="G25" s="159"/>
    </row>
    <row r="26" spans="1:7" ht="18.75" hidden="1" x14ac:dyDescent="0.3">
      <c r="A26" s="37"/>
      <c r="B26" s="38"/>
      <c r="C26" s="488"/>
      <c r="D26" s="202"/>
      <c r="E26" s="487"/>
      <c r="F26" s="111"/>
      <c r="G26" s="159"/>
    </row>
    <row r="27" spans="1:7" ht="18.75" hidden="1" x14ac:dyDescent="0.3">
      <c r="A27" s="37"/>
      <c r="B27" s="38"/>
      <c r="C27" s="488"/>
      <c r="D27" s="202"/>
      <c r="E27" s="487"/>
      <c r="F27" s="111"/>
      <c r="G27" s="159"/>
    </row>
    <row r="28" spans="1:7" ht="18.75" hidden="1" x14ac:dyDescent="0.3">
      <c r="A28" s="37"/>
      <c r="B28" s="38"/>
      <c r="C28" s="488"/>
      <c r="D28" s="202"/>
      <c r="E28" s="487"/>
      <c r="F28" s="111"/>
      <c r="G28" s="159"/>
    </row>
    <row r="29" spans="1:7" ht="18.75" hidden="1" x14ac:dyDescent="0.3">
      <c r="A29" s="37"/>
      <c r="B29" s="38"/>
      <c r="C29" s="488"/>
      <c r="D29" s="202"/>
      <c r="E29" s="487"/>
      <c r="F29" s="111"/>
      <c r="G29" s="159"/>
    </row>
    <row r="30" spans="1:7" ht="18.75" hidden="1" x14ac:dyDescent="0.3">
      <c r="A30" s="37"/>
      <c r="B30" s="38"/>
      <c r="C30" s="488"/>
      <c r="D30" s="202"/>
      <c r="E30" s="487"/>
      <c r="F30" s="111"/>
      <c r="G30" s="159"/>
    </row>
    <row r="31" spans="1:7" ht="18.75" hidden="1" x14ac:dyDescent="0.3">
      <c r="A31" s="37"/>
      <c r="B31" s="38"/>
      <c r="C31" s="488"/>
      <c r="D31" s="202"/>
      <c r="E31" s="487"/>
      <c r="F31" s="111"/>
      <c r="G31" s="159"/>
    </row>
    <row r="32" spans="1:7" ht="18.75" hidden="1" x14ac:dyDescent="0.3">
      <c r="A32" s="37"/>
      <c r="B32" s="38"/>
      <c r="C32" s="488"/>
      <c r="D32" s="202"/>
      <c r="E32" s="487"/>
      <c r="F32" s="111"/>
      <c r="G32" s="159"/>
    </row>
    <row r="33" spans="1:7" ht="18.75" hidden="1" x14ac:dyDescent="0.3">
      <c r="A33" s="37"/>
      <c r="B33" s="41"/>
      <c r="C33" s="488"/>
      <c r="D33" s="202"/>
      <c r="E33" s="487"/>
      <c r="F33" s="111"/>
      <c r="G33" s="159"/>
    </row>
    <row r="34" spans="1:7" ht="18.75" hidden="1" x14ac:dyDescent="0.3">
      <c r="A34" s="37"/>
      <c r="B34" s="41"/>
      <c r="C34" s="488"/>
      <c r="D34" s="202"/>
      <c r="E34" s="487"/>
      <c r="F34" s="111"/>
      <c r="G34" s="159"/>
    </row>
    <row r="35" spans="1:7" ht="18.75" hidden="1" x14ac:dyDescent="0.3">
      <c r="A35" s="37"/>
      <c r="B35" s="38"/>
      <c r="C35" s="488"/>
      <c r="D35" s="202"/>
      <c r="E35" s="487"/>
      <c r="F35" s="111"/>
      <c r="G35" s="159"/>
    </row>
    <row r="36" spans="1:7" ht="18.75" hidden="1" x14ac:dyDescent="0.3">
      <c r="A36" s="37"/>
      <c r="B36" s="38"/>
      <c r="C36" s="488"/>
      <c r="D36" s="202"/>
      <c r="E36" s="487"/>
      <c r="F36" s="111"/>
      <c r="G36" s="159"/>
    </row>
    <row r="37" spans="1:7" ht="18.75" x14ac:dyDescent="0.3">
      <c r="A37" s="37"/>
      <c r="B37" s="38"/>
      <c r="C37" s="488"/>
      <c r="D37" s="202"/>
      <c r="E37" s="487"/>
      <c r="F37" s="111"/>
      <c r="G37" s="159"/>
    </row>
    <row r="38" spans="1:7" ht="18.75" x14ac:dyDescent="0.3">
      <c r="A38" s="37"/>
      <c r="B38" s="38" t="s">
        <v>610</v>
      </c>
      <c r="C38" s="488"/>
      <c r="D38" s="202"/>
      <c r="E38" s="487"/>
      <c r="F38" s="111">
        <v>74400</v>
      </c>
      <c r="G38" s="159"/>
    </row>
    <row r="39" spans="1:7" ht="18.75" x14ac:dyDescent="0.3">
      <c r="A39" s="37"/>
      <c r="B39" s="38" t="s">
        <v>555</v>
      </c>
      <c r="C39" s="488"/>
      <c r="D39" s="202"/>
      <c r="E39" s="487"/>
      <c r="F39" s="111">
        <v>0</v>
      </c>
      <c r="G39" s="159"/>
    </row>
    <row r="40" spans="1:7" ht="18.75" x14ac:dyDescent="0.3">
      <c r="A40" s="37"/>
      <c r="B40" s="42" t="s">
        <v>556</v>
      </c>
      <c r="C40" s="488"/>
      <c r="D40" s="202"/>
      <c r="E40" s="487"/>
      <c r="F40" s="111">
        <v>400000</v>
      </c>
      <c r="G40" s="159"/>
    </row>
    <row r="41" spans="1:7" ht="18.75" x14ac:dyDescent="0.3">
      <c r="A41" s="37"/>
      <c r="B41" s="42" t="s">
        <v>557</v>
      </c>
      <c r="C41" s="488"/>
      <c r="D41" s="202"/>
      <c r="E41" s="487"/>
      <c r="F41" s="111"/>
      <c r="G41" s="159"/>
    </row>
    <row r="42" spans="1:7" ht="18.75" x14ac:dyDescent="0.3">
      <c r="A42" s="37"/>
      <c r="B42" s="38" t="s">
        <v>558</v>
      </c>
      <c r="C42" s="488"/>
      <c r="D42" s="202"/>
      <c r="E42" s="487"/>
      <c r="F42" s="111"/>
      <c r="G42" s="159"/>
    </row>
    <row r="43" spans="1:7" ht="18.75" x14ac:dyDescent="0.3">
      <c r="A43" s="37"/>
      <c r="B43" s="38" t="s">
        <v>559</v>
      </c>
      <c r="C43" s="488"/>
      <c r="D43" s="202"/>
      <c r="E43" s="487"/>
      <c r="F43" s="111"/>
      <c r="G43" s="159"/>
    </row>
    <row r="44" spans="1:7" ht="18.75" x14ac:dyDescent="0.3">
      <c r="A44" s="37"/>
      <c r="B44" s="38" t="s">
        <v>614</v>
      </c>
      <c r="C44" s="488"/>
      <c r="D44" s="202"/>
      <c r="E44" s="487"/>
      <c r="F44" s="111"/>
      <c r="G44" s="159"/>
    </row>
    <row r="45" spans="1:7" ht="18.75" x14ac:dyDescent="0.3">
      <c r="A45" s="37"/>
      <c r="B45" s="38"/>
      <c r="C45" s="488"/>
      <c r="D45" s="202"/>
      <c r="E45" s="487"/>
      <c r="F45" s="111">
        <v>0</v>
      </c>
      <c r="G45" s="159"/>
    </row>
    <row r="46" spans="1:7" ht="15.75" x14ac:dyDescent="0.25">
      <c r="A46" s="199" t="s">
        <v>274</v>
      </c>
      <c r="B46" s="199" t="s">
        <v>275</v>
      </c>
      <c r="C46" s="173">
        <f>SUM(C22:C45)</f>
        <v>0</v>
      </c>
      <c r="D46" s="170">
        <f>SUM(D22:D45)</f>
        <v>0</v>
      </c>
      <c r="E46" s="173">
        <f>SUM(E22:E45)</f>
        <v>0</v>
      </c>
      <c r="F46" s="173">
        <f>SUM(F22:F45)</f>
        <v>474400</v>
      </c>
      <c r="G46" s="170">
        <f>SUM(G22:G45)</f>
        <v>0</v>
      </c>
    </row>
    <row r="47" spans="1:7" ht="18.75" x14ac:dyDescent="0.3">
      <c r="A47" s="37"/>
      <c r="B47" s="38" t="s">
        <v>481</v>
      </c>
      <c r="C47" s="202"/>
      <c r="D47" s="202"/>
      <c r="E47" s="110"/>
      <c r="F47" s="111"/>
      <c r="G47" s="159"/>
    </row>
    <row r="48" spans="1:7" ht="18.75" x14ac:dyDescent="0.3">
      <c r="A48" s="37"/>
      <c r="B48" s="38"/>
      <c r="C48" s="202"/>
      <c r="D48" s="202"/>
      <c r="E48" s="110"/>
      <c r="F48" s="111"/>
      <c r="G48" s="159"/>
    </row>
    <row r="49" spans="1:7" ht="18.75" x14ac:dyDescent="0.3">
      <c r="A49" s="37"/>
      <c r="B49" s="38"/>
      <c r="C49" s="202"/>
      <c r="D49" s="202"/>
      <c r="E49" s="110"/>
      <c r="F49" s="111"/>
      <c r="G49" s="159"/>
    </row>
    <row r="50" spans="1:7" ht="15.75" x14ac:dyDescent="0.25">
      <c r="A50" s="199" t="s">
        <v>276</v>
      </c>
      <c r="B50" s="199" t="s">
        <v>277</v>
      </c>
      <c r="C50" s="170">
        <f>SUM(C47:C49)</f>
        <v>0</v>
      </c>
      <c r="D50" s="170">
        <f>SUM(D47:D49)</f>
        <v>0</v>
      </c>
      <c r="E50" s="170">
        <f>SUM(E47:E49)</f>
        <v>0</v>
      </c>
      <c r="F50" s="170">
        <f>SUM(F47:F49)</f>
        <v>0</v>
      </c>
      <c r="G50" s="170">
        <f>SUM(G47:G49)</f>
        <v>0</v>
      </c>
    </row>
    <row r="51" spans="1:7" ht="18.75" x14ac:dyDescent="0.3">
      <c r="A51" s="37"/>
      <c r="B51" s="38"/>
      <c r="C51" s="349"/>
      <c r="D51" s="349"/>
      <c r="E51" s="39"/>
      <c r="F51" s="44"/>
      <c r="G51" s="159"/>
    </row>
    <row r="52" spans="1:7" ht="18.75" x14ac:dyDescent="0.3">
      <c r="A52" s="348" t="s">
        <v>278</v>
      </c>
      <c r="B52" s="348" t="s">
        <v>279</v>
      </c>
      <c r="C52" s="245">
        <f>SUM(C50,C46,C21,C18,C4)</f>
        <v>0</v>
      </c>
      <c r="D52" s="245">
        <f>SUM(D50,D46,D21,D18,D4)</f>
        <v>0</v>
      </c>
      <c r="E52" s="245">
        <f>SUM(E50,E46,E21,E18,E4)</f>
        <v>0</v>
      </c>
      <c r="F52" s="244">
        <f>SUM(F50,F46,F21,F18,F4)</f>
        <v>1495185</v>
      </c>
      <c r="G52" s="264">
        <f>SUM(G50,G46,G21,G18,G4)</f>
        <v>0</v>
      </c>
    </row>
  </sheetData>
  <mergeCells count="2">
    <mergeCell ref="C1:E2"/>
    <mergeCell ref="A1:A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>
    <oddHeader xml:space="preserve">&amp;L&amp;"Times,Félkövér"&amp;14Bezenye Község
  Önkormányzata&amp;C&amp;"Times,Félkövér"&amp;14Pénzeszköz átadás
2018. évi terv&amp;R&amp;"Times,Normál"&amp;12 7. melléklet
Adatok: Ft-ban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FF0000"/>
  </sheetPr>
  <dimension ref="A3:V40"/>
  <sheetViews>
    <sheetView view="pageLayout" zoomScaleNormal="80" workbookViewId="0">
      <selection activeCell="J10" sqref="J10"/>
    </sheetView>
  </sheetViews>
  <sheetFormatPr defaultRowHeight="12.75" x14ac:dyDescent="0.2"/>
  <cols>
    <col min="1" max="1" width="6.85546875" customWidth="1"/>
    <col min="2" max="2" width="59.42578125" bestFit="1" customWidth="1"/>
    <col min="3" max="3" width="12" hidden="1" customWidth="1"/>
    <col min="4" max="4" width="11.140625" hidden="1" customWidth="1"/>
    <col min="5" max="5" width="13.140625" hidden="1" customWidth="1"/>
    <col min="6" max="6" width="18.140625" customWidth="1"/>
    <col min="7" max="8" width="14.7109375" hidden="1" customWidth="1"/>
    <col min="9" max="9" width="18.42578125" hidden="1" customWidth="1"/>
    <col min="10" max="10" width="9.5703125" bestFit="1" customWidth="1"/>
    <col min="11" max="12" width="9.5703125" customWidth="1"/>
    <col min="14" max="14" width="12.42578125" customWidth="1"/>
    <col min="15" max="15" width="11.7109375" customWidth="1"/>
    <col min="16" max="16" width="12.7109375" customWidth="1"/>
    <col min="17" max="17" width="12" customWidth="1"/>
    <col min="18" max="18" width="11.5703125" customWidth="1"/>
    <col min="19" max="19" width="12.7109375" customWidth="1"/>
    <col min="20" max="20" width="12.5703125" customWidth="1"/>
    <col min="21" max="21" width="11.28515625" customWidth="1"/>
    <col min="22" max="22" width="12.42578125" customWidth="1"/>
  </cols>
  <sheetData>
    <row r="3" spans="1:22" ht="15" customHeight="1" x14ac:dyDescent="0.3">
      <c r="A3" s="883" t="s">
        <v>280</v>
      </c>
      <c r="B3" s="355"/>
      <c r="C3" s="840" t="s">
        <v>52</v>
      </c>
      <c r="D3" s="840"/>
      <c r="E3" s="840"/>
      <c r="F3" s="840" t="s">
        <v>678</v>
      </c>
      <c r="G3" s="840"/>
      <c r="H3" s="840"/>
      <c r="I3" s="840"/>
      <c r="J3" s="897"/>
      <c r="K3" s="765"/>
      <c r="L3" s="765"/>
    </row>
    <row r="4" spans="1:22" ht="15" customHeight="1" x14ac:dyDescent="0.3">
      <c r="A4" s="884"/>
      <c r="B4" s="356"/>
      <c r="C4" s="841" t="s">
        <v>264</v>
      </c>
      <c r="D4" s="841"/>
      <c r="E4" s="889" t="s">
        <v>73</v>
      </c>
      <c r="F4" s="886" t="s">
        <v>288</v>
      </c>
      <c r="G4" s="840" t="s">
        <v>289</v>
      </c>
      <c r="H4" s="840"/>
      <c r="I4" s="886" t="s">
        <v>66</v>
      </c>
      <c r="J4" s="897"/>
      <c r="K4" s="765"/>
      <c r="L4" s="765"/>
      <c r="M4" s="467" t="s">
        <v>472</v>
      </c>
      <c r="N4" s="892"/>
      <c r="O4" s="892"/>
      <c r="P4" s="892"/>
      <c r="Q4" s="895"/>
      <c r="R4" s="895"/>
      <c r="S4" s="895"/>
      <c r="T4" s="892" t="s">
        <v>66</v>
      </c>
      <c r="U4" s="892"/>
      <c r="V4" s="892"/>
    </row>
    <row r="5" spans="1:22" ht="18" customHeight="1" x14ac:dyDescent="0.3">
      <c r="A5" s="884"/>
      <c r="B5" s="357" t="s">
        <v>432</v>
      </c>
      <c r="C5" s="841"/>
      <c r="D5" s="841"/>
      <c r="E5" s="890"/>
      <c r="F5" s="888"/>
      <c r="G5" s="886" t="s">
        <v>143</v>
      </c>
      <c r="H5" s="886" t="s">
        <v>144</v>
      </c>
      <c r="I5" s="888"/>
      <c r="J5" s="166"/>
      <c r="K5" s="166"/>
      <c r="L5" s="166"/>
      <c r="M5" s="467" t="s">
        <v>473</v>
      </c>
      <c r="N5" s="896" t="s">
        <v>469</v>
      </c>
      <c r="O5" s="894" t="s">
        <v>73</v>
      </c>
      <c r="P5" s="894"/>
      <c r="Q5" s="893" t="s">
        <v>470</v>
      </c>
      <c r="R5" s="894" t="s">
        <v>73</v>
      </c>
      <c r="S5" s="894"/>
      <c r="T5" s="893" t="s">
        <v>470</v>
      </c>
      <c r="U5" s="894" t="s">
        <v>73</v>
      </c>
      <c r="V5" s="894"/>
    </row>
    <row r="6" spans="1:22" ht="18" customHeight="1" x14ac:dyDescent="0.25">
      <c r="A6" s="885"/>
      <c r="B6" s="358"/>
      <c r="C6" s="469" t="s">
        <v>399</v>
      </c>
      <c r="D6" s="469" t="s">
        <v>287</v>
      </c>
      <c r="E6" s="891"/>
      <c r="F6" s="887"/>
      <c r="G6" s="887"/>
      <c r="H6" s="887"/>
      <c r="I6" s="887"/>
      <c r="M6" s="459"/>
      <c r="N6" s="896"/>
      <c r="O6" s="464" t="s">
        <v>463</v>
      </c>
      <c r="P6" s="464" t="s">
        <v>468</v>
      </c>
      <c r="Q6" s="893"/>
      <c r="R6" s="460" t="s">
        <v>471</v>
      </c>
      <c r="S6" s="460" t="s">
        <v>468</v>
      </c>
      <c r="T6" s="893"/>
      <c r="U6" s="460" t="s">
        <v>471</v>
      </c>
      <c r="V6" s="460" t="s">
        <v>468</v>
      </c>
    </row>
    <row r="7" spans="1:22" ht="18.75" x14ac:dyDescent="0.3">
      <c r="A7" s="11" t="s">
        <v>476</v>
      </c>
      <c r="B7" s="637" t="s">
        <v>553</v>
      </c>
      <c r="C7" s="266" t="e">
        <f>SUM(#REF!)</f>
        <v>#REF!</v>
      </c>
      <c r="D7" s="266" t="e">
        <f>SUM(#REF!)</f>
        <v>#REF!</v>
      </c>
      <c r="E7" s="173" t="e">
        <f>SUM(#REF!)</f>
        <v>#REF!</v>
      </c>
      <c r="F7" s="473">
        <v>150000</v>
      </c>
      <c r="G7" s="473"/>
      <c r="H7" s="190"/>
      <c r="I7" s="476">
        <f>SUM(G7:H7)</f>
        <v>0</v>
      </c>
      <c r="M7" s="457" t="s">
        <v>462</v>
      </c>
      <c r="N7" s="460"/>
      <c r="O7" s="461"/>
      <c r="P7" s="461"/>
      <c r="Q7" s="460"/>
      <c r="R7" s="461"/>
      <c r="S7" s="461"/>
      <c r="T7" s="460">
        <f t="shared" ref="T7:V11" si="0">SUM(N7,Q7)</f>
        <v>0</v>
      </c>
      <c r="U7" s="468">
        <f t="shared" si="0"/>
        <v>0</v>
      </c>
      <c r="V7" s="468">
        <f t="shared" si="0"/>
        <v>0</v>
      </c>
    </row>
    <row r="8" spans="1:22" ht="18.75" x14ac:dyDescent="0.3">
      <c r="A8" s="11" t="s">
        <v>477</v>
      </c>
      <c r="B8" s="480" t="s">
        <v>475</v>
      </c>
      <c r="C8" s="188"/>
      <c r="D8" s="188"/>
      <c r="E8" s="173"/>
      <c r="F8" s="190"/>
      <c r="G8" s="473"/>
      <c r="H8" s="190"/>
      <c r="I8" s="476">
        <f>SUM(G8:H8)</f>
        <v>0</v>
      </c>
      <c r="M8" s="457" t="s">
        <v>464</v>
      </c>
      <c r="N8" s="460"/>
      <c r="O8" s="461"/>
      <c r="P8" s="461"/>
      <c r="Q8" s="460"/>
      <c r="R8" s="461"/>
      <c r="S8" s="461"/>
      <c r="T8" s="460">
        <f t="shared" si="0"/>
        <v>0</v>
      </c>
      <c r="U8" s="468">
        <f t="shared" si="0"/>
        <v>0</v>
      </c>
      <c r="V8" s="468">
        <f t="shared" si="0"/>
        <v>0</v>
      </c>
    </row>
    <row r="9" spans="1:22" ht="18.75" x14ac:dyDescent="0.3">
      <c r="A9" s="177" t="s">
        <v>281</v>
      </c>
      <c r="B9" s="204" t="s">
        <v>282</v>
      </c>
      <c r="C9" s="170" t="e">
        <f>SUM(C7:C8)</f>
        <v>#REF!</v>
      </c>
      <c r="D9" s="170" t="e">
        <f>SUM(D7:D8)</f>
        <v>#REF!</v>
      </c>
      <c r="E9" s="170" t="e">
        <f>SUM(E7:E8)</f>
        <v>#REF!</v>
      </c>
      <c r="F9" s="256">
        <f>SUM(F7:F8)</f>
        <v>150000</v>
      </c>
      <c r="G9" s="203">
        <f t="shared" ref="G9:I9" si="1">SUM(G7:G8)</f>
        <v>0</v>
      </c>
      <c r="H9" s="471">
        <f t="shared" si="1"/>
        <v>0</v>
      </c>
      <c r="I9" s="477">
        <f t="shared" si="1"/>
        <v>0</v>
      </c>
      <c r="M9" s="457" t="s">
        <v>465</v>
      </c>
      <c r="N9" s="460"/>
      <c r="O9" s="461"/>
      <c r="P9" s="461"/>
      <c r="Q9" s="460"/>
      <c r="R9" s="461"/>
      <c r="S9" s="461"/>
      <c r="T9" s="460">
        <f t="shared" si="0"/>
        <v>0</v>
      </c>
      <c r="U9" s="468">
        <f t="shared" si="0"/>
        <v>0</v>
      </c>
      <c r="V9" s="468">
        <f t="shared" si="0"/>
        <v>0</v>
      </c>
    </row>
    <row r="10" spans="1:22" ht="18.75" x14ac:dyDescent="0.3">
      <c r="A10" s="786" t="s">
        <v>478</v>
      </c>
      <c r="B10" s="787" t="s">
        <v>480</v>
      </c>
      <c r="C10" s="793"/>
      <c r="D10" s="793"/>
      <c r="E10" s="794"/>
      <c r="F10" s="795"/>
      <c r="G10" s="473"/>
      <c r="H10" s="190"/>
      <c r="I10" s="476">
        <f>SUM(G10:H10)</f>
        <v>0</v>
      </c>
      <c r="M10" s="457" t="s">
        <v>466</v>
      </c>
      <c r="N10" s="460"/>
      <c r="O10" s="461"/>
      <c r="P10" s="461"/>
      <c r="Q10" s="460"/>
      <c r="R10" s="461"/>
      <c r="S10" s="461"/>
      <c r="T10" s="460">
        <f t="shared" si="0"/>
        <v>0</v>
      </c>
      <c r="U10" s="468">
        <f t="shared" si="0"/>
        <v>0</v>
      </c>
      <c r="V10" s="468">
        <f t="shared" si="0"/>
        <v>0</v>
      </c>
    </row>
    <row r="11" spans="1:22" ht="18.75" x14ac:dyDescent="0.3">
      <c r="A11" s="11"/>
      <c r="B11" s="5" t="s">
        <v>682</v>
      </c>
      <c r="C11" s="187"/>
      <c r="D11" s="187"/>
      <c r="E11" s="178"/>
      <c r="F11" s="784">
        <v>59842</v>
      </c>
      <c r="G11" s="473"/>
      <c r="H11" s="190"/>
      <c r="I11" s="476">
        <f>SUM(G11:H11)</f>
        <v>0</v>
      </c>
      <c r="M11" s="457" t="s">
        <v>467</v>
      </c>
      <c r="N11" s="460"/>
      <c r="O11" s="461"/>
      <c r="P11" s="461"/>
      <c r="Q11" s="460"/>
      <c r="R11" s="461"/>
      <c r="S11" s="461"/>
      <c r="T11" s="460">
        <f t="shared" si="0"/>
        <v>0</v>
      </c>
      <c r="U11" s="468">
        <f t="shared" si="0"/>
        <v>0</v>
      </c>
      <c r="V11" s="468">
        <f t="shared" si="0"/>
        <v>0</v>
      </c>
    </row>
    <row r="12" spans="1:22" ht="18.75" x14ac:dyDescent="0.3">
      <c r="A12" s="660"/>
      <c r="B12" s="660" t="s">
        <v>683</v>
      </c>
      <c r="C12" s="187"/>
      <c r="D12" s="187"/>
      <c r="E12" s="178"/>
      <c r="F12" s="784">
        <v>450000</v>
      </c>
      <c r="G12" s="170">
        <f t="shared" ref="G12:I12" si="2">SUM(G10:G11)</f>
        <v>0</v>
      </c>
      <c r="H12" s="436">
        <f t="shared" si="2"/>
        <v>0</v>
      </c>
      <c r="I12" s="185">
        <f t="shared" si="2"/>
        <v>0</v>
      </c>
      <c r="M12" s="458"/>
      <c r="N12" s="465">
        <f t="shared" ref="N12:V12" si="3">SUM(N7:N11)</f>
        <v>0</v>
      </c>
      <c r="O12" s="462">
        <f t="shared" si="3"/>
        <v>0</v>
      </c>
      <c r="P12" s="462">
        <f t="shared" si="3"/>
        <v>0</v>
      </c>
      <c r="Q12" s="466">
        <f t="shared" si="3"/>
        <v>0</v>
      </c>
      <c r="R12" s="462">
        <f t="shared" si="3"/>
        <v>0</v>
      </c>
      <c r="S12" s="462">
        <f t="shared" si="3"/>
        <v>0</v>
      </c>
      <c r="T12" s="466">
        <f t="shared" si="3"/>
        <v>0</v>
      </c>
      <c r="U12" s="462">
        <f t="shared" si="3"/>
        <v>0</v>
      </c>
      <c r="V12" s="462">
        <f t="shared" si="3"/>
        <v>0</v>
      </c>
    </row>
    <row r="13" spans="1:22" ht="18.75" x14ac:dyDescent="0.3">
      <c r="A13" s="11"/>
      <c r="B13" s="45" t="s">
        <v>684</v>
      </c>
      <c r="C13" s="187"/>
      <c r="D13" s="187"/>
      <c r="E13" s="178"/>
      <c r="F13" s="785">
        <v>570000</v>
      </c>
      <c r="G13" s="473"/>
      <c r="H13" s="190"/>
      <c r="I13" s="476">
        <f>SUM(G13:H13)</f>
        <v>0</v>
      </c>
      <c r="M13" s="165" t="s">
        <v>474</v>
      </c>
      <c r="N13" s="165"/>
      <c r="O13" s="165"/>
      <c r="P13" s="478">
        <f>SUM(O12:P12)</f>
        <v>0</v>
      </c>
      <c r="Q13" s="463"/>
      <c r="R13" s="463"/>
      <c r="S13" s="466">
        <f>SUM(R12:S12)</f>
        <v>0</v>
      </c>
      <c r="T13" s="463"/>
      <c r="U13" s="463"/>
      <c r="V13" s="466">
        <f>SUM(U12:V12)</f>
        <v>0</v>
      </c>
    </row>
    <row r="14" spans="1:22" ht="18.75" x14ac:dyDescent="0.3">
      <c r="A14" s="11"/>
      <c r="B14" s="45" t="s">
        <v>685</v>
      </c>
      <c r="C14" s="187"/>
      <c r="D14" s="187"/>
      <c r="E14" s="178"/>
      <c r="F14" s="785">
        <v>25000</v>
      </c>
      <c r="G14" s="473"/>
      <c r="H14" s="190"/>
      <c r="I14" s="476">
        <f>SUM(G14:H14)</f>
        <v>0</v>
      </c>
    </row>
    <row r="15" spans="1:22" ht="18.75" x14ac:dyDescent="0.3">
      <c r="A15" s="786" t="s">
        <v>479</v>
      </c>
      <c r="B15" s="787" t="s">
        <v>679</v>
      </c>
      <c r="C15" s="788"/>
      <c r="D15" s="788"/>
      <c r="E15" s="789"/>
      <c r="F15" s="790">
        <f>SUM(F11:F14)</f>
        <v>1104842</v>
      </c>
      <c r="G15" s="170">
        <f t="shared" ref="G15:I15" si="4">SUM(G13:G14)</f>
        <v>0</v>
      </c>
      <c r="H15" s="436">
        <f t="shared" si="4"/>
        <v>0</v>
      </c>
      <c r="I15" s="185">
        <f t="shared" si="4"/>
        <v>0</v>
      </c>
    </row>
    <row r="16" spans="1:22" ht="18.75" x14ac:dyDescent="0.3">
      <c r="A16" s="11"/>
      <c r="B16" s="45" t="s">
        <v>686</v>
      </c>
      <c r="C16" s="187"/>
      <c r="D16" s="187"/>
      <c r="E16" s="178"/>
      <c r="F16" s="785">
        <v>140000</v>
      </c>
      <c r="G16" s="473"/>
      <c r="H16" s="190"/>
      <c r="I16" s="476">
        <f>SUM(G16:H16)</f>
        <v>0</v>
      </c>
    </row>
    <row r="17" spans="1:12" ht="18.75" x14ac:dyDescent="0.3">
      <c r="A17" s="791" t="s">
        <v>680</v>
      </c>
      <c r="B17" s="792" t="s">
        <v>681</v>
      </c>
      <c r="C17" s="788"/>
      <c r="D17" s="788"/>
      <c r="E17" s="789"/>
      <c r="F17" s="790">
        <f>SUM(F16)</f>
        <v>140000</v>
      </c>
      <c r="G17" s="473"/>
      <c r="H17" s="190"/>
      <c r="I17" s="476">
        <f>SUM(G17:H17)</f>
        <v>0</v>
      </c>
    </row>
    <row r="18" spans="1:12" ht="18.75" x14ac:dyDescent="0.3">
      <c r="A18" s="11"/>
      <c r="B18" s="45"/>
      <c r="C18" s="187"/>
      <c r="D18" s="187"/>
      <c r="E18" s="178"/>
      <c r="F18" s="205"/>
      <c r="G18" s="473"/>
      <c r="H18" s="190"/>
      <c r="I18" s="476">
        <f>SUM(G18:H18)</f>
        <v>0</v>
      </c>
    </row>
    <row r="19" spans="1:12" ht="18.75" x14ac:dyDescent="0.3">
      <c r="A19" s="660"/>
      <c r="B19" s="660"/>
      <c r="C19" s="188">
        <f>SUM(C11:C18)</f>
        <v>0</v>
      </c>
      <c r="D19" s="188">
        <f t="shared" ref="D19:I36" si="5">SUM(D11:D18)</f>
        <v>0</v>
      </c>
      <c r="E19" s="173">
        <f t="shared" si="5"/>
        <v>0</v>
      </c>
      <c r="F19" s="187">
        <v>0</v>
      </c>
      <c r="G19" s="170">
        <f t="shared" ref="G19:I19" si="6">SUM(G16:G18)</f>
        <v>0</v>
      </c>
      <c r="H19" s="436">
        <f t="shared" si="6"/>
        <v>0</v>
      </c>
      <c r="I19" s="185">
        <f t="shared" si="6"/>
        <v>0</v>
      </c>
    </row>
    <row r="20" spans="1:12" ht="18.75" x14ac:dyDescent="0.3">
      <c r="A20" s="177" t="s">
        <v>283</v>
      </c>
      <c r="B20" s="204" t="s">
        <v>284</v>
      </c>
      <c r="C20" s="173">
        <f t="shared" ref="C20:I37" si="7">SUM(C10,C19)</f>
        <v>0</v>
      </c>
      <c r="D20" s="173">
        <f t="shared" si="7"/>
        <v>0</v>
      </c>
      <c r="E20" s="170">
        <f t="shared" si="7"/>
        <v>0</v>
      </c>
      <c r="F20" s="173">
        <f t="shared" si="7"/>
        <v>0</v>
      </c>
      <c r="G20" s="473"/>
      <c r="H20" s="190"/>
      <c r="I20" s="476">
        <f>SUM(G20:H20)</f>
        <v>0</v>
      </c>
    </row>
    <row r="21" spans="1:12" ht="18.75" x14ac:dyDescent="0.3">
      <c r="A21" s="261" t="s">
        <v>267</v>
      </c>
      <c r="B21" s="261" t="s">
        <v>285</v>
      </c>
      <c r="C21" s="245" t="e">
        <f>SUM(#REF!,#REF!,#REF!,#REF!,C9,C20)</f>
        <v>#REF!</v>
      </c>
      <c r="D21" s="245" t="e">
        <f>SUM(#REF!,#REF!,#REF!,#REF!,D9,D20)</f>
        <v>#REF!</v>
      </c>
      <c r="E21" s="489" t="e">
        <f>SUM(#REF!,#REF!,#REF!,#REF!,E9,E20)</f>
        <v>#REF!</v>
      </c>
      <c r="F21" s="244">
        <f>SUM(F9,F20,F15,F17)</f>
        <v>1394842</v>
      </c>
      <c r="G21" s="473"/>
      <c r="H21" s="190"/>
      <c r="I21" s="476">
        <f>SUM(G21:H21)</f>
        <v>0</v>
      </c>
    </row>
    <row r="22" spans="1:12" ht="18.75" x14ac:dyDescent="0.3">
      <c r="G22" s="473"/>
      <c r="H22" s="190"/>
      <c r="I22" s="476">
        <f>SUM(G22:H22)</f>
        <v>0</v>
      </c>
    </row>
    <row r="23" spans="1:12" ht="18.75" x14ac:dyDescent="0.3">
      <c r="G23" s="473"/>
      <c r="H23" s="190"/>
      <c r="I23" s="476">
        <f>SUM(G23:H23)</f>
        <v>0</v>
      </c>
    </row>
    <row r="24" spans="1:12" ht="18.75" x14ac:dyDescent="0.3">
      <c r="G24" s="479"/>
      <c r="H24" s="479"/>
      <c r="I24" s="475">
        <f t="shared" ref="I24:I25" si="8">SUM(F24:H24)</f>
        <v>0</v>
      </c>
    </row>
    <row r="25" spans="1:12" ht="18.75" x14ac:dyDescent="0.3">
      <c r="G25" s="473"/>
      <c r="H25" s="190"/>
      <c r="I25" s="475">
        <f t="shared" si="8"/>
        <v>0</v>
      </c>
    </row>
    <row r="26" spans="1:12" ht="18.75" x14ac:dyDescent="0.3">
      <c r="G26" s="170">
        <f>SUM(G20:G25)</f>
        <v>0</v>
      </c>
      <c r="H26" s="170">
        <f>SUM(H20:H25)</f>
        <v>0</v>
      </c>
      <c r="I26" s="185">
        <f>SUM(I20:I25)</f>
        <v>0</v>
      </c>
      <c r="J26" s="75"/>
      <c r="K26" s="75"/>
      <c r="L26" s="75"/>
    </row>
    <row r="27" spans="1:12" ht="18.75" x14ac:dyDescent="0.3">
      <c r="G27" s="190"/>
      <c r="H27" s="190"/>
      <c r="I27" s="185">
        <f t="shared" ref="I27:I35" si="9">SUM(F27:H27)</f>
        <v>0</v>
      </c>
      <c r="J27" s="75"/>
      <c r="K27" s="75"/>
      <c r="L27" s="75"/>
    </row>
    <row r="28" spans="1:12" ht="18.75" x14ac:dyDescent="0.3">
      <c r="G28" s="473"/>
      <c r="H28" s="190"/>
      <c r="I28" s="476">
        <f t="shared" si="9"/>
        <v>0</v>
      </c>
      <c r="J28" s="75"/>
      <c r="K28" s="75"/>
      <c r="L28" s="75"/>
    </row>
    <row r="29" spans="1:12" ht="18.75" x14ac:dyDescent="0.3">
      <c r="G29" s="473"/>
      <c r="H29" s="190"/>
      <c r="I29" s="476">
        <f t="shared" si="9"/>
        <v>0</v>
      </c>
      <c r="J29" s="75"/>
      <c r="K29" s="75"/>
      <c r="L29" s="75"/>
    </row>
    <row r="30" spans="1:12" ht="18.75" x14ac:dyDescent="0.3">
      <c r="G30" s="474"/>
      <c r="H30" s="205"/>
      <c r="I30" s="476">
        <f t="shared" si="9"/>
        <v>0</v>
      </c>
      <c r="J30" s="75"/>
      <c r="K30" s="75"/>
      <c r="L30" s="75"/>
    </row>
    <row r="31" spans="1:12" ht="18.75" x14ac:dyDescent="0.3">
      <c r="G31" s="474"/>
      <c r="H31" s="205"/>
      <c r="I31" s="476">
        <f t="shared" si="9"/>
        <v>0</v>
      </c>
      <c r="J31" s="75"/>
      <c r="K31" s="75"/>
      <c r="L31" s="75"/>
    </row>
    <row r="32" spans="1:12" ht="18.75" x14ac:dyDescent="0.3">
      <c r="G32" s="474"/>
      <c r="H32" s="205"/>
      <c r="I32" s="476">
        <f t="shared" si="9"/>
        <v>0</v>
      </c>
      <c r="J32" s="75"/>
      <c r="K32" s="75"/>
      <c r="L32" s="75"/>
    </row>
    <row r="33" spans="7:12" ht="18.75" x14ac:dyDescent="0.3">
      <c r="G33" s="474"/>
      <c r="H33" s="205"/>
      <c r="I33" s="476">
        <f t="shared" si="9"/>
        <v>0</v>
      </c>
      <c r="J33" s="75"/>
      <c r="K33" s="75"/>
      <c r="L33" s="75"/>
    </row>
    <row r="34" spans="7:12" ht="18.75" x14ac:dyDescent="0.3">
      <c r="G34" s="474"/>
      <c r="H34" s="205"/>
      <c r="I34" s="476">
        <f t="shared" si="9"/>
        <v>0</v>
      </c>
      <c r="J34" s="75"/>
      <c r="K34" s="75"/>
      <c r="L34" s="75"/>
    </row>
    <row r="35" spans="7:12" ht="18.75" x14ac:dyDescent="0.3">
      <c r="G35" s="474"/>
      <c r="H35" s="205"/>
      <c r="I35" s="476">
        <f t="shared" si="9"/>
        <v>0</v>
      </c>
      <c r="J35" s="75"/>
      <c r="K35" s="75"/>
      <c r="L35" s="75"/>
    </row>
    <row r="36" spans="7:12" ht="15.75" x14ac:dyDescent="0.25">
      <c r="G36" s="188">
        <f t="shared" si="5"/>
        <v>0</v>
      </c>
      <c r="H36" s="188">
        <f t="shared" si="5"/>
        <v>0</v>
      </c>
      <c r="I36" s="170">
        <f t="shared" si="5"/>
        <v>0</v>
      </c>
      <c r="J36" s="75"/>
      <c r="K36" s="75"/>
      <c r="L36" s="75"/>
    </row>
    <row r="37" spans="7:12" ht="18.75" x14ac:dyDescent="0.3">
      <c r="G37" s="173">
        <f t="shared" si="7"/>
        <v>0</v>
      </c>
      <c r="H37" s="173">
        <f t="shared" si="7"/>
        <v>0</v>
      </c>
      <c r="I37" s="185">
        <f t="shared" si="7"/>
        <v>0</v>
      </c>
      <c r="J37" s="75"/>
      <c r="K37" s="75"/>
      <c r="L37" s="75"/>
    </row>
    <row r="38" spans="7:12" ht="18.75" x14ac:dyDescent="0.3">
      <c r="G38" s="244">
        <f t="shared" ref="G38:I38" si="10">SUM(G9,G12,G15,G19,G26,G37)</f>
        <v>0</v>
      </c>
      <c r="H38" s="244">
        <f t="shared" si="10"/>
        <v>0</v>
      </c>
      <c r="I38" s="265">
        <f t="shared" si="10"/>
        <v>0</v>
      </c>
      <c r="J38" s="164">
        <f>SUM(J7:J37)</f>
        <v>0</v>
      </c>
      <c r="K38" s="164"/>
      <c r="L38" s="164"/>
    </row>
    <row r="39" spans="7:12" x14ac:dyDescent="0.2">
      <c r="H39" s="103">
        <f>SUM(G38:H38)</f>
        <v>0</v>
      </c>
      <c r="J39" s="75"/>
      <c r="K39" s="75"/>
      <c r="L39" s="75"/>
    </row>
    <row r="40" spans="7:12" x14ac:dyDescent="0.2">
      <c r="J40" s="75"/>
      <c r="K40" s="75"/>
      <c r="L40" s="75"/>
    </row>
  </sheetData>
  <mergeCells count="20">
    <mergeCell ref="T4:V4"/>
    <mergeCell ref="T5:T6"/>
    <mergeCell ref="U5:V5"/>
    <mergeCell ref="C4:D5"/>
    <mergeCell ref="N4:P4"/>
    <mergeCell ref="Q4:S4"/>
    <mergeCell ref="O5:P5"/>
    <mergeCell ref="R5:S5"/>
    <mergeCell ref="N5:N6"/>
    <mergeCell ref="Q5:Q6"/>
    <mergeCell ref="J3:J4"/>
    <mergeCell ref="I4:I6"/>
    <mergeCell ref="A3:A6"/>
    <mergeCell ref="G5:G6"/>
    <mergeCell ref="F4:F6"/>
    <mergeCell ref="E4:E6"/>
    <mergeCell ref="H5:H6"/>
    <mergeCell ref="C3:E3"/>
    <mergeCell ref="G4:H4"/>
    <mergeCell ref="F3:I3"/>
  </mergeCells>
  <phoneticPr fontId="2" type="noConversion"/>
  <pageMargins left="0.74803149606299213" right="0.74803149606299213" top="1.1333333333333333" bottom="0.98425196850393704" header="0.51181102362204722" footer="0.51181102362204722"/>
  <pageSetup paperSize="9" scale="80" orientation="portrait" r:id="rId1"/>
  <headerFooter alignWithMargins="0">
    <oddHeader>&amp;L&amp;"Times,Félkövér"&amp;14Bezenye Község 
 Önkormányzata&amp;C&amp;"Times,Félkövér"&amp;14Szociális juttatások
kölcsönök 
2018. évi terv
&amp;R&amp;"Times,Normál"&amp;12 8. melléklet
Adatok: 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rgb="FFFF0000"/>
  </sheetPr>
  <dimension ref="A1:AR201"/>
  <sheetViews>
    <sheetView view="pageLayout" topLeftCell="AE1" zoomScaleNormal="90" zoomScaleSheetLayoutView="80" workbookViewId="0">
      <selection activeCell="I2" sqref="I2:I4"/>
    </sheetView>
  </sheetViews>
  <sheetFormatPr defaultRowHeight="12.75" x14ac:dyDescent="0.2"/>
  <cols>
    <col min="1" max="1" width="7.140625" bestFit="1" customWidth="1"/>
    <col min="2" max="2" width="59.140625" customWidth="1"/>
    <col min="3" max="3" width="15.140625" hidden="1" customWidth="1"/>
    <col min="4" max="4" width="13.5703125" hidden="1" customWidth="1"/>
    <col min="5" max="5" width="14.140625" hidden="1" customWidth="1"/>
    <col min="6" max="6" width="25.42578125" customWidth="1"/>
    <col min="7" max="7" width="15" customWidth="1"/>
    <col min="8" max="8" width="11.7109375" customWidth="1"/>
    <col min="9" max="9" width="17.42578125" customWidth="1"/>
    <col min="10" max="12" width="18.85546875" customWidth="1"/>
    <col min="13" max="14" width="18.85546875" hidden="1" customWidth="1"/>
    <col min="15" max="24" width="18.85546875" customWidth="1"/>
    <col min="25" max="25" width="20.140625" customWidth="1"/>
    <col min="26" max="26" width="18.85546875" customWidth="1"/>
    <col min="27" max="27" width="18.140625" customWidth="1"/>
    <col min="28" max="29" width="18.5703125" customWidth="1"/>
    <col min="30" max="30" width="19.28515625" customWidth="1"/>
    <col min="31" max="31" width="19.7109375" customWidth="1"/>
    <col min="32" max="35" width="17.28515625" customWidth="1"/>
    <col min="36" max="37" width="17.85546875" customWidth="1"/>
    <col min="38" max="39" width="18.7109375" customWidth="1"/>
    <col min="40" max="41" width="18.85546875" customWidth="1"/>
    <col min="42" max="42" width="19.85546875" customWidth="1"/>
  </cols>
  <sheetData>
    <row r="1" spans="1:42" ht="20.25" customHeight="1" x14ac:dyDescent="0.3">
      <c r="A1" s="903" t="s">
        <v>280</v>
      </c>
      <c r="B1" s="231"/>
      <c r="C1" s="906" t="s">
        <v>52</v>
      </c>
      <c r="D1" s="906"/>
      <c r="E1" s="906"/>
      <c r="F1" s="342"/>
      <c r="G1" s="547" t="s">
        <v>135</v>
      </c>
      <c r="H1" s="540"/>
      <c r="I1" s="917" t="s">
        <v>51</v>
      </c>
      <c r="J1" s="917"/>
      <c r="K1" s="917"/>
      <c r="L1" s="917"/>
      <c r="M1" s="917"/>
      <c r="N1" s="917"/>
      <c r="O1" s="917"/>
      <c r="P1" s="917"/>
      <c r="Q1" s="917"/>
      <c r="R1" s="917"/>
      <c r="S1" s="917"/>
      <c r="T1" s="917"/>
      <c r="U1" s="917"/>
      <c r="V1" s="917"/>
      <c r="W1" s="917"/>
      <c r="X1" s="917"/>
      <c r="Y1" s="917"/>
      <c r="Z1" s="917"/>
      <c r="AA1" s="917"/>
      <c r="AB1" s="917"/>
      <c r="AC1" s="917"/>
      <c r="AD1" s="917"/>
      <c r="AE1" s="917"/>
      <c r="AF1" s="917"/>
      <c r="AG1" s="917"/>
      <c r="AH1" s="917"/>
      <c r="AI1" s="917"/>
      <c r="AJ1" s="917"/>
      <c r="AK1" s="917"/>
      <c r="AL1" s="917"/>
      <c r="AM1" s="917"/>
      <c r="AN1" s="917"/>
      <c r="AO1" s="917"/>
      <c r="AP1" s="917"/>
    </row>
    <row r="2" spans="1:42" s="703" customFormat="1" ht="20.25" x14ac:dyDescent="0.2">
      <c r="A2" s="904"/>
      <c r="B2" s="796" t="s">
        <v>383</v>
      </c>
      <c r="C2" s="906"/>
      <c r="D2" s="906"/>
      <c r="E2" s="906"/>
      <c r="F2" s="797" t="s">
        <v>724</v>
      </c>
      <c r="G2" s="798" t="s">
        <v>138</v>
      </c>
      <c r="H2" s="799"/>
      <c r="I2" s="898" t="s">
        <v>672</v>
      </c>
      <c r="J2" s="898" t="s">
        <v>629</v>
      </c>
      <c r="K2" s="898" t="s">
        <v>630</v>
      </c>
      <c r="L2" s="902" t="s">
        <v>620</v>
      </c>
      <c r="M2" s="898"/>
      <c r="N2" s="898"/>
      <c r="O2" s="898" t="s">
        <v>697</v>
      </c>
      <c r="P2" s="898" t="s">
        <v>713</v>
      </c>
      <c r="Q2" s="898" t="s">
        <v>545</v>
      </c>
      <c r="R2" s="898" t="s">
        <v>692</v>
      </c>
      <c r="S2" s="898" t="s">
        <v>693</v>
      </c>
      <c r="T2" s="898" t="s">
        <v>694</v>
      </c>
      <c r="U2" s="901"/>
      <c r="V2" s="898" t="s">
        <v>695</v>
      </c>
      <c r="W2" s="898" t="s">
        <v>711</v>
      </c>
      <c r="X2" s="898" t="s">
        <v>712</v>
      </c>
      <c r="Y2" s="898" t="s">
        <v>702</v>
      </c>
      <c r="Z2" s="898" t="s">
        <v>703</v>
      </c>
      <c r="AA2" s="898" t="s">
        <v>549</v>
      </c>
      <c r="AB2" s="898" t="s">
        <v>700</v>
      </c>
      <c r="AC2" s="898" t="s">
        <v>699</v>
      </c>
      <c r="AD2" s="898" t="s">
        <v>696</v>
      </c>
      <c r="AE2" s="898" t="s">
        <v>701</v>
      </c>
      <c r="AF2" s="902" t="s">
        <v>625</v>
      </c>
      <c r="AG2" s="898" t="s">
        <v>546</v>
      </c>
      <c r="AH2" s="898" t="s">
        <v>547</v>
      </c>
      <c r="AI2" s="898" t="s">
        <v>548</v>
      </c>
      <c r="AJ2" s="898" t="s">
        <v>691</v>
      </c>
      <c r="AK2" s="898" t="s">
        <v>690</v>
      </c>
      <c r="AL2" s="898" t="s">
        <v>689</v>
      </c>
      <c r="AM2" s="898" t="s">
        <v>552</v>
      </c>
      <c r="AN2" s="898" t="s">
        <v>688</v>
      </c>
      <c r="AO2" s="898" t="s">
        <v>646</v>
      </c>
      <c r="AP2" s="901" t="s">
        <v>66</v>
      </c>
    </row>
    <row r="3" spans="1:42" s="703" customFormat="1" ht="20.25" x14ac:dyDescent="0.2">
      <c r="A3" s="904"/>
      <c r="B3" s="800"/>
      <c r="C3" s="907" t="s">
        <v>264</v>
      </c>
      <c r="D3" s="907"/>
      <c r="E3" s="907" t="s">
        <v>73</v>
      </c>
      <c r="F3" s="797" t="s">
        <v>74</v>
      </c>
      <c r="G3" s="798" t="s">
        <v>139</v>
      </c>
      <c r="H3" s="799"/>
      <c r="I3" s="899"/>
      <c r="J3" s="899"/>
      <c r="K3" s="899"/>
      <c r="L3" s="902"/>
      <c r="M3" s="899"/>
      <c r="N3" s="899"/>
      <c r="O3" s="899"/>
      <c r="P3" s="899"/>
      <c r="Q3" s="899"/>
      <c r="R3" s="899"/>
      <c r="S3" s="899"/>
      <c r="T3" s="899"/>
      <c r="U3" s="901"/>
      <c r="V3" s="899"/>
      <c r="W3" s="899"/>
      <c r="X3" s="899"/>
      <c r="Y3" s="899"/>
      <c r="Z3" s="899"/>
      <c r="AA3" s="899"/>
      <c r="AB3" s="899"/>
      <c r="AC3" s="899"/>
      <c r="AD3" s="899"/>
      <c r="AE3" s="899"/>
      <c r="AF3" s="902"/>
      <c r="AG3" s="899"/>
      <c r="AH3" s="899"/>
      <c r="AI3" s="899"/>
      <c r="AJ3" s="899"/>
      <c r="AK3" s="899"/>
      <c r="AL3" s="899"/>
      <c r="AM3" s="899"/>
      <c r="AN3" s="899"/>
      <c r="AO3" s="899"/>
      <c r="AP3" s="901"/>
    </row>
    <row r="4" spans="1:42" s="703" customFormat="1" ht="30" customHeight="1" x14ac:dyDescent="0.2">
      <c r="A4" s="905"/>
      <c r="B4" s="801"/>
      <c r="C4" s="802" t="s">
        <v>286</v>
      </c>
      <c r="D4" s="803" t="s">
        <v>287</v>
      </c>
      <c r="E4" s="907"/>
      <c r="F4" s="804"/>
      <c r="G4" s="798" t="s">
        <v>140</v>
      </c>
      <c r="H4" s="799"/>
      <c r="I4" s="900"/>
      <c r="J4" s="900"/>
      <c r="K4" s="900"/>
      <c r="L4" s="902"/>
      <c r="M4" s="900"/>
      <c r="N4" s="900"/>
      <c r="O4" s="900"/>
      <c r="P4" s="900"/>
      <c r="Q4" s="900"/>
      <c r="R4" s="900"/>
      <c r="S4" s="900"/>
      <c r="T4" s="900"/>
      <c r="U4" s="901"/>
      <c r="V4" s="900"/>
      <c r="W4" s="900"/>
      <c r="X4" s="900"/>
      <c r="Y4" s="900"/>
      <c r="Z4" s="900"/>
      <c r="AA4" s="900"/>
      <c r="AB4" s="900"/>
      <c r="AC4" s="900"/>
      <c r="AD4" s="900"/>
      <c r="AE4" s="900"/>
      <c r="AF4" s="902"/>
      <c r="AG4" s="900"/>
      <c r="AH4" s="900"/>
      <c r="AI4" s="900"/>
      <c r="AJ4" s="900"/>
      <c r="AK4" s="900"/>
      <c r="AL4" s="900"/>
      <c r="AM4" s="900"/>
      <c r="AN4" s="900"/>
      <c r="AO4" s="900"/>
      <c r="AP4" s="901"/>
    </row>
    <row r="5" spans="1:42" ht="18.75" x14ac:dyDescent="0.3">
      <c r="A5" s="1" t="s">
        <v>145</v>
      </c>
      <c r="B5" s="87" t="s">
        <v>731</v>
      </c>
      <c r="C5" s="393"/>
      <c r="D5" s="394"/>
      <c r="E5" s="393"/>
      <c r="F5" s="395">
        <f>SUM(I5:AN5)</f>
        <v>5403821</v>
      </c>
      <c r="G5" s="393"/>
      <c r="H5" s="541"/>
      <c r="I5" s="70">
        <v>1234125</v>
      </c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>
        <v>245000</v>
      </c>
      <c r="W5" s="70"/>
      <c r="X5" s="70"/>
      <c r="Y5" s="70">
        <v>0</v>
      </c>
      <c r="Z5" s="70"/>
      <c r="AA5" s="70"/>
      <c r="AB5" s="70">
        <v>0</v>
      </c>
      <c r="AC5" s="70"/>
      <c r="AD5" s="70"/>
      <c r="AE5" s="70"/>
      <c r="AF5" s="70"/>
      <c r="AG5" s="70"/>
      <c r="AH5" s="70"/>
      <c r="AI5" s="70"/>
      <c r="AJ5" s="70"/>
      <c r="AK5" s="805"/>
      <c r="AL5" s="70">
        <v>3924696</v>
      </c>
      <c r="AM5" s="70"/>
      <c r="AN5" s="70"/>
      <c r="AO5" s="70"/>
      <c r="AP5" s="523">
        <f>SUM(I5:AN5)</f>
        <v>5403821</v>
      </c>
    </row>
    <row r="6" spans="1:42" ht="18.75" x14ac:dyDescent="0.3">
      <c r="A6" s="1" t="s">
        <v>147</v>
      </c>
      <c r="B6" s="87" t="s">
        <v>148</v>
      </c>
      <c r="C6" s="393"/>
      <c r="D6" s="394"/>
      <c r="E6" s="393"/>
      <c r="F6" s="395">
        <f t="shared" ref="F6:F14" si="0">SUM(I6:AN6)</f>
        <v>303400</v>
      </c>
      <c r="G6" s="393"/>
      <c r="H6" s="541"/>
      <c r="I6" s="70">
        <v>233400</v>
      </c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>
        <v>70000</v>
      </c>
      <c r="AM6" s="70"/>
      <c r="AN6" s="70"/>
      <c r="AO6" s="70"/>
      <c r="AP6" s="523">
        <f t="shared" ref="AP6:AP14" si="1">SUM(I6:AN6)</f>
        <v>303400</v>
      </c>
    </row>
    <row r="7" spans="1:42" ht="18.75" x14ac:dyDescent="0.3">
      <c r="A7" s="1" t="s">
        <v>149</v>
      </c>
      <c r="B7" s="87" t="s">
        <v>150</v>
      </c>
      <c r="C7" s="393"/>
      <c r="D7" s="394"/>
      <c r="E7" s="393"/>
      <c r="F7" s="395">
        <f t="shared" si="0"/>
        <v>0</v>
      </c>
      <c r="G7" s="393"/>
      <c r="H7" s="541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523">
        <f t="shared" si="1"/>
        <v>0</v>
      </c>
    </row>
    <row r="8" spans="1:42" ht="18.75" x14ac:dyDescent="0.3">
      <c r="A8" s="1" t="s">
        <v>151</v>
      </c>
      <c r="B8" s="87" t="s">
        <v>152</v>
      </c>
      <c r="C8" s="393"/>
      <c r="D8" s="394"/>
      <c r="E8" s="393"/>
      <c r="F8" s="395">
        <f t="shared" si="0"/>
        <v>0</v>
      </c>
      <c r="G8" s="393"/>
      <c r="H8" s="541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523">
        <f t="shared" si="1"/>
        <v>0</v>
      </c>
    </row>
    <row r="9" spans="1:42" ht="18.75" x14ac:dyDescent="0.3">
      <c r="A9" s="1" t="s">
        <v>153</v>
      </c>
      <c r="B9" s="87" t="s">
        <v>154</v>
      </c>
      <c r="C9" s="393"/>
      <c r="D9" s="394"/>
      <c r="E9" s="393"/>
      <c r="F9" s="395">
        <f t="shared" si="0"/>
        <v>0</v>
      </c>
      <c r="G9" s="393"/>
      <c r="H9" s="541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>
        <v>0</v>
      </c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523">
        <f t="shared" si="1"/>
        <v>0</v>
      </c>
    </row>
    <row r="10" spans="1:42" ht="18.75" x14ac:dyDescent="0.3">
      <c r="A10" s="1" t="s">
        <v>155</v>
      </c>
      <c r="B10" s="87" t="s">
        <v>732</v>
      </c>
      <c r="C10" s="393"/>
      <c r="D10" s="394"/>
      <c r="E10" s="393"/>
      <c r="F10" s="395">
        <f t="shared" si="0"/>
        <v>0</v>
      </c>
      <c r="G10" s="393"/>
      <c r="H10" s="541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523">
        <f t="shared" si="1"/>
        <v>0</v>
      </c>
    </row>
    <row r="11" spans="1:42" ht="18.75" x14ac:dyDescent="0.3">
      <c r="A11" s="1" t="s">
        <v>157</v>
      </c>
      <c r="B11" s="87" t="s">
        <v>158</v>
      </c>
      <c r="C11" s="393"/>
      <c r="D11" s="394"/>
      <c r="E11" s="393"/>
      <c r="F11" s="395">
        <f t="shared" si="0"/>
        <v>0</v>
      </c>
      <c r="G11" s="393"/>
      <c r="H11" s="541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523">
        <f t="shared" si="1"/>
        <v>0</v>
      </c>
    </row>
    <row r="12" spans="1:42" ht="18.75" x14ac:dyDescent="0.3">
      <c r="A12" s="1" t="s">
        <v>159</v>
      </c>
      <c r="B12" s="87" t="s">
        <v>160</v>
      </c>
      <c r="C12" s="393"/>
      <c r="D12" s="394"/>
      <c r="E12" s="393"/>
      <c r="F12" s="395">
        <f t="shared" si="0"/>
        <v>150000</v>
      </c>
      <c r="G12" s="393"/>
      <c r="H12" s="541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>
        <v>150000</v>
      </c>
      <c r="AM12" s="70"/>
      <c r="AN12" s="70"/>
      <c r="AO12" s="70"/>
      <c r="AP12" s="523">
        <f t="shared" si="1"/>
        <v>150000</v>
      </c>
    </row>
    <row r="13" spans="1:42" ht="18.75" x14ac:dyDescent="0.3">
      <c r="A13" s="1" t="s">
        <v>161</v>
      </c>
      <c r="B13" s="87" t="s">
        <v>162</v>
      </c>
      <c r="C13" s="393"/>
      <c r="D13" s="394"/>
      <c r="E13" s="393"/>
      <c r="F13" s="395">
        <f t="shared" si="0"/>
        <v>0</v>
      </c>
      <c r="G13" s="393"/>
      <c r="H13" s="541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523">
        <f t="shared" si="1"/>
        <v>0</v>
      </c>
    </row>
    <row r="14" spans="1:42" ht="18.75" x14ac:dyDescent="0.3">
      <c r="A14" s="1" t="s">
        <v>163</v>
      </c>
      <c r="B14" s="87" t="s">
        <v>733</v>
      </c>
      <c r="C14" s="393"/>
      <c r="D14" s="394"/>
      <c r="E14" s="393"/>
      <c r="F14" s="395">
        <f t="shared" si="0"/>
        <v>13600</v>
      </c>
      <c r="G14" s="393"/>
      <c r="H14" s="541"/>
      <c r="I14" s="70">
        <v>13600</v>
      </c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>
        <v>0</v>
      </c>
      <c r="Z14" s="70"/>
      <c r="AA14" s="70"/>
      <c r="AB14" s="70">
        <v>0</v>
      </c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523">
        <f t="shared" si="1"/>
        <v>13600</v>
      </c>
    </row>
    <row r="15" spans="1:42" ht="18.75" x14ac:dyDescent="0.3">
      <c r="A15" s="396" t="s">
        <v>170</v>
      </c>
      <c r="B15" s="179" t="s">
        <v>169</v>
      </c>
      <c r="C15" s="397">
        <f>SUM(C5:C14)</f>
        <v>0</v>
      </c>
      <c r="D15" s="398">
        <f>SUM(D5:D14)</f>
        <v>0</v>
      </c>
      <c r="E15" s="397">
        <f>SUM(E5:E14)</f>
        <v>0</v>
      </c>
      <c r="F15" s="399">
        <f>SUM(F5:F14)</f>
        <v>5870821</v>
      </c>
      <c r="G15" s="397">
        <f>SUM(G5:G14)</f>
        <v>0</v>
      </c>
      <c r="H15" s="542"/>
      <c r="I15" s="520">
        <f t="shared" ref="I15:AP15" si="2">SUM(I5:I14)</f>
        <v>1481125</v>
      </c>
      <c r="J15" s="520"/>
      <c r="K15" s="520"/>
      <c r="L15" s="520">
        <f t="shared" si="2"/>
        <v>0</v>
      </c>
      <c r="M15" s="520">
        <f t="shared" si="2"/>
        <v>0</v>
      </c>
      <c r="N15" s="520">
        <f t="shared" si="2"/>
        <v>0</v>
      </c>
      <c r="O15" s="520">
        <f t="shared" si="2"/>
        <v>0</v>
      </c>
      <c r="P15" s="520">
        <f t="shared" si="2"/>
        <v>0</v>
      </c>
      <c r="Q15" s="520">
        <f t="shared" si="2"/>
        <v>0</v>
      </c>
      <c r="R15" s="520">
        <f t="shared" si="2"/>
        <v>0</v>
      </c>
      <c r="S15" s="520">
        <f t="shared" si="2"/>
        <v>0</v>
      </c>
      <c r="T15" s="520">
        <f t="shared" si="2"/>
        <v>0</v>
      </c>
      <c r="U15" s="520">
        <f t="shared" si="2"/>
        <v>0</v>
      </c>
      <c r="V15" s="520">
        <f t="shared" si="2"/>
        <v>245000</v>
      </c>
      <c r="W15" s="520">
        <f t="shared" si="2"/>
        <v>0</v>
      </c>
      <c r="X15" s="520">
        <f t="shared" si="2"/>
        <v>0</v>
      </c>
      <c r="Y15" s="520">
        <f t="shared" si="2"/>
        <v>0</v>
      </c>
      <c r="Z15" s="520">
        <f t="shared" si="2"/>
        <v>0</v>
      </c>
      <c r="AA15" s="520">
        <f t="shared" si="2"/>
        <v>0</v>
      </c>
      <c r="AB15" s="520">
        <f t="shared" si="2"/>
        <v>0</v>
      </c>
      <c r="AC15" s="520">
        <f t="shared" si="2"/>
        <v>0</v>
      </c>
      <c r="AD15" s="520">
        <f t="shared" si="2"/>
        <v>0</v>
      </c>
      <c r="AE15" s="520">
        <f t="shared" si="2"/>
        <v>0</v>
      </c>
      <c r="AF15" s="520">
        <f t="shared" si="2"/>
        <v>0</v>
      </c>
      <c r="AG15" s="520">
        <f t="shared" si="2"/>
        <v>0</v>
      </c>
      <c r="AH15" s="520">
        <f t="shared" si="2"/>
        <v>0</v>
      </c>
      <c r="AI15" s="520">
        <f t="shared" si="2"/>
        <v>0</v>
      </c>
      <c r="AJ15" s="520">
        <f t="shared" si="2"/>
        <v>0</v>
      </c>
      <c r="AK15" s="520">
        <f t="shared" si="2"/>
        <v>0</v>
      </c>
      <c r="AL15" s="520">
        <f t="shared" si="2"/>
        <v>4144696</v>
      </c>
      <c r="AM15" s="520">
        <f t="shared" si="2"/>
        <v>0</v>
      </c>
      <c r="AN15" s="520">
        <f t="shared" si="2"/>
        <v>0</v>
      </c>
      <c r="AO15" s="520"/>
      <c r="AP15" s="520">
        <f t="shared" si="2"/>
        <v>5870821</v>
      </c>
    </row>
    <row r="16" spans="1:42" ht="18.75" x14ac:dyDescent="0.3">
      <c r="A16" s="1" t="s">
        <v>164</v>
      </c>
      <c r="B16" s="87" t="s">
        <v>734</v>
      </c>
      <c r="C16" s="393"/>
      <c r="D16" s="394"/>
      <c r="E16" s="393"/>
      <c r="F16" s="395">
        <f>SUM(I16:AN16)</f>
        <v>7431300</v>
      </c>
      <c r="G16" s="394"/>
      <c r="H16" s="542"/>
      <c r="I16" s="70">
        <v>7431300</v>
      </c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523">
        <f>SUM(I16:AN16)</f>
        <v>7431300</v>
      </c>
    </row>
    <row r="17" spans="1:42" ht="18.75" x14ac:dyDescent="0.3">
      <c r="A17" s="1" t="s">
        <v>165</v>
      </c>
      <c r="B17" s="87" t="s">
        <v>735</v>
      </c>
      <c r="C17" s="393"/>
      <c r="D17" s="394"/>
      <c r="E17" s="393"/>
      <c r="F17" s="395">
        <f>SUM(I17:AN17)</f>
        <v>5206460</v>
      </c>
      <c r="G17" s="394"/>
      <c r="H17" s="542"/>
      <c r="I17" s="70">
        <v>2710460</v>
      </c>
      <c r="J17" s="70"/>
      <c r="K17" s="70"/>
      <c r="L17" s="70"/>
      <c r="M17" s="70"/>
      <c r="N17" s="70"/>
      <c r="O17" s="70"/>
      <c r="P17" s="70"/>
      <c r="Q17" s="70"/>
      <c r="R17" s="70"/>
      <c r="S17" s="70">
        <v>1080000</v>
      </c>
      <c r="T17" s="70"/>
      <c r="U17" s="70"/>
      <c r="V17" s="70"/>
      <c r="W17" s="70"/>
      <c r="X17" s="70"/>
      <c r="Y17" s="70"/>
      <c r="Z17" s="70"/>
      <c r="AA17" s="70"/>
      <c r="AB17" s="70">
        <v>720000</v>
      </c>
      <c r="AC17" s="70"/>
      <c r="AD17" s="70"/>
      <c r="AE17" s="70"/>
      <c r="AF17" s="70"/>
      <c r="AG17" s="70"/>
      <c r="AH17" s="70"/>
      <c r="AI17" s="70"/>
      <c r="AJ17" s="70">
        <v>360000</v>
      </c>
      <c r="AK17" s="70"/>
      <c r="AL17" s="70">
        <v>336000</v>
      </c>
      <c r="AM17" s="70"/>
      <c r="AN17" s="70"/>
      <c r="AO17" s="70"/>
      <c r="AP17" s="523">
        <f t="shared" ref="AP17:AP18" si="3">SUM(I17:AN17)</f>
        <v>5206460</v>
      </c>
    </row>
    <row r="18" spans="1:42" ht="18.75" x14ac:dyDescent="0.3">
      <c r="A18" s="1" t="s">
        <v>166</v>
      </c>
      <c r="B18" s="87" t="s">
        <v>729</v>
      </c>
      <c r="C18" s="393"/>
      <c r="D18" s="393"/>
      <c r="E18" s="393"/>
      <c r="F18" s="395">
        <f>SUM(I18:AN18)</f>
        <v>0</v>
      </c>
      <c r="G18" s="394"/>
      <c r="H18" s="542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525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523">
        <f t="shared" si="3"/>
        <v>0</v>
      </c>
    </row>
    <row r="19" spans="1:42" ht="18.75" x14ac:dyDescent="0.3">
      <c r="A19" s="396" t="s">
        <v>171</v>
      </c>
      <c r="B19" s="179" t="s">
        <v>75</v>
      </c>
      <c r="C19" s="397">
        <f>SUM(C16:C18)</f>
        <v>0</v>
      </c>
      <c r="D19" s="398">
        <f>SUM(D16:D18)</f>
        <v>0</v>
      </c>
      <c r="E19" s="397">
        <f>SUM(E16:E18)</f>
        <v>0</v>
      </c>
      <c r="F19" s="395">
        <f>SUM(F16:F18)</f>
        <v>12637760</v>
      </c>
      <c r="G19" s="398">
        <f t="shared" ref="G19:AP19" si="4">SUM(G16:G18)</f>
        <v>0</v>
      </c>
      <c r="H19" s="541"/>
      <c r="I19" s="398">
        <f t="shared" si="4"/>
        <v>10141760</v>
      </c>
      <c r="J19" s="398"/>
      <c r="K19" s="398"/>
      <c r="L19" s="398">
        <f t="shared" si="4"/>
        <v>0</v>
      </c>
      <c r="M19" s="398">
        <f t="shared" si="4"/>
        <v>0</v>
      </c>
      <c r="N19" s="398">
        <f t="shared" si="4"/>
        <v>0</v>
      </c>
      <c r="O19" s="398">
        <f t="shared" si="4"/>
        <v>0</v>
      </c>
      <c r="P19" s="398">
        <f t="shared" si="4"/>
        <v>0</v>
      </c>
      <c r="Q19" s="398">
        <f t="shared" si="4"/>
        <v>0</v>
      </c>
      <c r="R19" s="398">
        <f t="shared" si="4"/>
        <v>0</v>
      </c>
      <c r="S19" s="398">
        <f t="shared" si="4"/>
        <v>1080000</v>
      </c>
      <c r="T19" s="398">
        <f t="shared" si="4"/>
        <v>0</v>
      </c>
      <c r="U19" s="398">
        <f t="shared" si="4"/>
        <v>0</v>
      </c>
      <c r="V19" s="398">
        <f t="shared" si="4"/>
        <v>0</v>
      </c>
      <c r="W19" s="398">
        <f t="shared" si="4"/>
        <v>0</v>
      </c>
      <c r="X19" s="398">
        <f t="shared" si="4"/>
        <v>0</v>
      </c>
      <c r="Y19" s="398">
        <f t="shared" si="4"/>
        <v>0</v>
      </c>
      <c r="Z19" s="398">
        <f t="shared" si="4"/>
        <v>0</v>
      </c>
      <c r="AA19" s="398">
        <f t="shared" si="4"/>
        <v>0</v>
      </c>
      <c r="AB19" s="398">
        <f t="shared" si="4"/>
        <v>720000</v>
      </c>
      <c r="AC19" s="398">
        <f t="shared" si="4"/>
        <v>0</v>
      </c>
      <c r="AD19" s="398">
        <f t="shared" si="4"/>
        <v>0</v>
      </c>
      <c r="AE19" s="398">
        <f t="shared" si="4"/>
        <v>0</v>
      </c>
      <c r="AF19" s="398">
        <f t="shared" si="4"/>
        <v>0</v>
      </c>
      <c r="AG19" s="398">
        <f t="shared" si="4"/>
        <v>0</v>
      </c>
      <c r="AH19" s="398">
        <f t="shared" si="4"/>
        <v>0</v>
      </c>
      <c r="AI19" s="398">
        <f t="shared" si="4"/>
        <v>0</v>
      </c>
      <c r="AJ19" s="398">
        <f t="shared" si="4"/>
        <v>360000</v>
      </c>
      <c r="AK19" s="398">
        <f t="shared" si="4"/>
        <v>0</v>
      </c>
      <c r="AL19" s="398">
        <f t="shared" si="4"/>
        <v>336000</v>
      </c>
      <c r="AM19" s="398">
        <f t="shared" si="4"/>
        <v>0</v>
      </c>
      <c r="AN19" s="398">
        <f t="shared" si="4"/>
        <v>0</v>
      </c>
      <c r="AO19" s="398"/>
      <c r="AP19" s="398">
        <f t="shared" si="4"/>
        <v>12637760</v>
      </c>
    </row>
    <row r="20" spans="1:42" ht="18.75" x14ac:dyDescent="0.3">
      <c r="A20" s="210" t="s">
        <v>172</v>
      </c>
      <c r="B20" s="211" t="s">
        <v>179</v>
      </c>
      <c r="C20" s="400">
        <f>SUM(C15,C19)</f>
        <v>0</v>
      </c>
      <c r="D20" s="401">
        <f>SUM(D15,D19)</f>
        <v>0</v>
      </c>
      <c r="E20" s="400">
        <f>SUM(E15,E19)</f>
        <v>0</v>
      </c>
      <c r="F20" s="402">
        <f>SUM(F15,F19)</f>
        <v>18508581</v>
      </c>
      <c r="G20" s="400">
        <f>SUM(G15,G19)</f>
        <v>0</v>
      </c>
      <c r="H20" s="543"/>
      <c r="I20" s="400">
        <f t="shared" ref="I20:AP20" si="5">SUM(I15,I19)</f>
        <v>11622885</v>
      </c>
      <c r="J20" s="400"/>
      <c r="K20" s="400"/>
      <c r="L20" s="400">
        <f t="shared" si="5"/>
        <v>0</v>
      </c>
      <c r="M20" s="400">
        <f t="shared" si="5"/>
        <v>0</v>
      </c>
      <c r="N20" s="400">
        <f t="shared" si="5"/>
        <v>0</v>
      </c>
      <c r="O20" s="400">
        <f t="shared" si="5"/>
        <v>0</v>
      </c>
      <c r="P20" s="400">
        <f t="shared" si="5"/>
        <v>0</v>
      </c>
      <c r="Q20" s="400">
        <f t="shared" si="5"/>
        <v>0</v>
      </c>
      <c r="R20" s="400">
        <f t="shared" si="5"/>
        <v>0</v>
      </c>
      <c r="S20" s="400">
        <f t="shared" si="5"/>
        <v>1080000</v>
      </c>
      <c r="T20" s="400">
        <f t="shared" si="5"/>
        <v>0</v>
      </c>
      <c r="U20" s="400">
        <f t="shared" si="5"/>
        <v>0</v>
      </c>
      <c r="V20" s="400">
        <f t="shared" si="5"/>
        <v>245000</v>
      </c>
      <c r="W20" s="400">
        <f t="shared" si="5"/>
        <v>0</v>
      </c>
      <c r="X20" s="400">
        <f t="shared" si="5"/>
        <v>0</v>
      </c>
      <c r="Y20" s="400">
        <f t="shared" si="5"/>
        <v>0</v>
      </c>
      <c r="Z20" s="400">
        <f t="shared" si="5"/>
        <v>0</v>
      </c>
      <c r="AA20" s="400">
        <f t="shared" si="5"/>
        <v>0</v>
      </c>
      <c r="AB20" s="400">
        <f t="shared" si="5"/>
        <v>720000</v>
      </c>
      <c r="AC20" s="400">
        <f t="shared" si="5"/>
        <v>0</v>
      </c>
      <c r="AD20" s="400">
        <f t="shared" si="5"/>
        <v>0</v>
      </c>
      <c r="AE20" s="400">
        <f t="shared" si="5"/>
        <v>0</v>
      </c>
      <c r="AF20" s="400">
        <f t="shared" si="5"/>
        <v>0</v>
      </c>
      <c r="AG20" s="400">
        <f t="shared" si="5"/>
        <v>0</v>
      </c>
      <c r="AH20" s="400">
        <f t="shared" si="5"/>
        <v>0</v>
      </c>
      <c r="AI20" s="400">
        <f t="shared" si="5"/>
        <v>0</v>
      </c>
      <c r="AJ20" s="400">
        <f t="shared" si="5"/>
        <v>360000</v>
      </c>
      <c r="AK20" s="400">
        <f t="shared" si="5"/>
        <v>0</v>
      </c>
      <c r="AL20" s="400">
        <f t="shared" si="5"/>
        <v>4480696</v>
      </c>
      <c r="AM20" s="400">
        <f t="shared" si="5"/>
        <v>0</v>
      </c>
      <c r="AN20" s="400">
        <f t="shared" si="5"/>
        <v>0</v>
      </c>
      <c r="AO20" s="400"/>
      <c r="AP20" s="400">
        <f t="shared" si="5"/>
        <v>18508581</v>
      </c>
    </row>
    <row r="21" spans="1:42" ht="18.75" x14ac:dyDescent="0.3">
      <c r="A21" s="1" t="s">
        <v>173</v>
      </c>
      <c r="B21" s="98" t="s">
        <v>76</v>
      </c>
      <c r="C21" s="393"/>
      <c r="D21" s="394"/>
      <c r="E21" s="393"/>
      <c r="F21" s="395">
        <f>SUM(I21:AN21)</f>
        <v>3579924</v>
      </c>
      <c r="G21" s="393"/>
      <c r="H21" s="541"/>
      <c r="I21" s="70">
        <v>2266463</v>
      </c>
      <c r="J21" s="70"/>
      <c r="K21" s="70"/>
      <c r="L21" s="70"/>
      <c r="M21" s="70"/>
      <c r="N21" s="70"/>
      <c r="O21" s="70"/>
      <c r="P21" s="70"/>
      <c r="Q21" s="70"/>
      <c r="R21" s="70"/>
      <c r="S21" s="70">
        <v>210600</v>
      </c>
      <c r="T21" s="70"/>
      <c r="U21" s="70"/>
      <c r="V21" s="70">
        <v>47775</v>
      </c>
      <c r="W21" s="70"/>
      <c r="X21" s="70"/>
      <c r="Y21" s="70">
        <v>0</v>
      </c>
      <c r="Z21" s="70"/>
      <c r="AA21" s="70"/>
      <c r="AB21" s="70">
        <v>140400</v>
      </c>
      <c r="AC21" s="70"/>
      <c r="AD21" s="70"/>
      <c r="AE21" s="70"/>
      <c r="AF21" s="70"/>
      <c r="AG21" s="70"/>
      <c r="AH21" s="70"/>
      <c r="AI21" s="70"/>
      <c r="AJ21" s="70">
        <v>70200</v>
      </c>
      <c r="AK21" s="70"/>
      <c r="AL21" s="70">
        <v>844486</v>
      </c>
      <c r="AM21" s="70"/>
      <c r="AN21" s="70"/>
      <c r="AO21" s="70"/>
      <c r="AP21" s="523">
        <f>SUM(I21:AN21)</f>
        <v>3579924</v>
      </c>
    </row>
    <row r="22" spans="1:42" ht="18.75" x14ac:dyDescent="0.3">
      <c r="A22" s="1" t="s">
        <v>174</v>
      </c>
      <c r="B22" s="98" t="s">
        <v>77</v>
      </c>
      <c r="C22" s="393"/>
      <c r="D22" s="394"/>
      <c r="E22" s="393"/>
      <c r="F22" s="395">
        <f t="shared" ref="F22:F24" si="6">SUM(I22:AN22)</f>
        <v>0</v>
      </c>
      <c r="G22" s="393"/>
      <c r="H22" s="541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523">
        <f t="shared" ref="AP22:AP24" si="7">SUM(I22:AN22)</f>
        <v>0</v>
      </c>
    </row>
    <row r="23" spans="1:42" ht="18.75" x14ac:dyDescent="0.3">
      <c r="A23" s="1" t="s">
        <v>175</v>
      </c>
      <c r="B23" s="98" t="s">
        <v>68</v>
      </c>
      <c r="C23" s="393"/>
      <c r="D23" s="394"/>
      <c r="E23" s="393"/>
      <c r="F23" s="395">
        <f t="shared" si="6"/>
        <v>0</v>
      </c>
      <c r="G23" s="393"/>
      <c r="H23" s="541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523">
        <f t="shared" si="7"/>
        <v>0</v>
      </c>
    </row>
    <row r="24" spans="1:42" ht="18.75" x14ac:dyDescent="0.3">
      <c r="A24" s="1" t="s">
        <v>176</v>
      </c>
      <c r="B24" s="98" t="s">
        <v>72</v>
      </c>
      <c r="C24" s="393"/>
      <c r="D24" s="394"/>
      <c r="E24" s="393"/>
      <c r="F24" s="395">
        <f t="shared" si="6"/>
        <v>0</v>
      </c>
      <c r="G24" s="393"/>
      <c r="H24" s="541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523">
        <f t="shared" si="7"/>
        <v>0</v>
      </c>
    </row>
    <row r="25" spans="1:42" ht="18.75" x14ac:dyDescent="0.3">
      <c r="A25" s="214" t="s">
        <v>177</v>
      </c>
      <c r="B25" s="215" t="s">
        <v>178</v>
      </c>
      <c r="C25" s="401">
        <f>SUM(C21:C24)</f>
        <v>0</v>
      </c>
      <c r="D25" s="400">
        <f>SUM(D21:D24)</f>
        <v>0</v>
      </c>
      <c r="E25" s="401">
        <f>SUM(E21:E24)</f>
        <v>0</v>
      </c>
      <c r="F25" s="402">
        <f>SUM(F21:F24)</f>
        <v>3579924</v>
      </c>
      <c r="G25" s="403">
        <f>SUM(G21:G24)</f>
        <v>0</v>
      </c>
      <c r="H25" s="541"/>
      <c r="I25" s="403">
        <f>SUM(I21:I24)</f>
        <v>2266463</v>
      </c>
      <c r="J25" s="403"/>
      <c r="K25" s="403"/>
      <c r="L25" s="403">
        <f t="shared" ref="L25:AP25" si="8">SUM(L21:L24)</f>
        <v>0</v>
      </c>
      <c r="M25" s="403">
        <f t="shared" si="8"/>
        <v>0</v>
      </c>
      <c r="N25" s="403">
        <f t="shared" si="8"/>
        <v>0</v>
      </c>
      <c r="O25" s="403">
        <f t="shared" si="8"/>
        <v>0</v>
      </c>
      <c r="P25" s="403">
        <f t="shared" si="8"/>
        <v>0</v>
      </c>
      <c r="Q25" s="403">
        <f t="shared" si="8"/>
        <v>0</v>
      </c>
      <c r="R25" s="403">
        <f t="shared" si="8"/>
        <v>0</v>
      </c>
      <c r="S25" s="403">
        <f t="shared" si="8"/>
        <v>210600</v>
      </c>
      <c r="T25" s="403">
        <f t="shared" si="8"/>
        <v>0</v>
      </c>
      <c r="U25" s="403">
        <f t="shared" si="8"/>
        <v>0</v>
      </c>
      <c r="V25" s="403">
        <f t="shared" si="8"/>
        <v>47775</v>
      </c>
      <c r="W25" s="403">
        <f t="shared" si="8"/>
        <v>0</v>
      </c>
      <c r="X25" s="403">
        <f t="shared" si="8"/>
        <v>0</v>
      </c>
      <c r="Y25" s="403">
        <f t="shared" si="8"/>
        <v>0</v>
      </c>
      <c r="Z25" s="403">
        <f t="shared" si="8"/>
        <v>0</v>
      </c>
      <c r="AA25" s="403">
        <f t="shared" si="8"/>
        <v>0</v>
      </c>
      <c r="AB25" s="403">
        <f t="shared" si="8"/>
        <v>140400</v>
      </c>
      <c r="AC25" s="403">
        <f t="shared" si="8"/>
        <v>0</v>
      </c>
      <c r="AD25" s="403">
        <f t="shared" si="8"/>
        <v>0</v>
      </c>
      <c r="AE25" s="403">
        <f t="shared" si="8"/>
        <v>0</v>
      </c>
      <c r="AF25" s="403">
        <f t="shared" si="8"/>
        <v>0</v>
      </c>
      <c r="AG25" s="403">
        <f t="shared" si="8"/>
        <v>0</v>
      </c>
      <c r="AH25" s="403">
        <f t="shared" si="8"/>
        <v>0</v>
      </c>
      <c r="AI25" s="403">
        <f t="shared" si="8"/>
        <v>0</v>
      </c>
      <c r="AJ25" s="403">
        <f t="shared" si="8"/>
        <v>70200</v>
      </c>
      <c r="AK25" s="403">
        <f t="shared" si="8"/>
        <v>0</v>
      </c>
      <c r="AL25" s="403">
        <f t="shared" si="8"/>
        <v>844486</v>
      </c>
      <c r="AM25" s="403">
        <f t="shared" si="8"/>
        <v>0</v>
      </c>
      <c r="AN25" s="403">
        <f t="shared" si="8"/>
        <v>0</v>
      </c>
      <c r="AO25" s="403"/>
      <c r="AP25" s="400">
        <f t="shared" si="8"/>
        <v>3579924</v>
      </c>
    </row>
    <row r="26" spans="1:42" ht="18.75" x14ac:dyDescent="0.3">
      <c r="A26" s="1" t="s">
        <v>181</v>
      </c>
      <c r="B26" s="98" t="s">
        <v>95</v>
      </c>
      <c r="C26" s="393"/>
      <c r="D26" s="393"/>
      <c r="E26" s="393"/>
      <c r="F26" s="524">
        <f>SUM(I26:AN26)</f>
        <v>10000</v>
      </c>
      <c r="G26" s="393"/>
      <c r="H26" s="541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>
        <v>10000</v>
      </c>
      <c r="AM26" s="70"/>
      <c r="AN26" s="70"/>
      <c r="AO26" s="70"/>
      <c r="AP26" s="70">
        <f>SUM(I26:AN26)</f>
        <v>10000</v>
      </c>
    </row>
    <row r="27" spans="1:42" ht="18.75" x14ac:dyDescent="0.3">
      <c r="A27" s="1" t="s">
        <v>182</v>
      </c>
      <c r="B27" s="87" t="s">
        <v>183</v>
      </c>
      <c r="C27" s="393"/>
      <c r="D27" s="394"/>
      <c r="E27" s="393"/>
      <c r="F27" s="524">
        <f>SUM(I27:AN27)</f>
        <v>360000</v>
      </c>
      <c r="G27" s="393"/>
      <c r="H27" s="541"/>
      <c r="I27" s="70">
        <v>150000</v>
      </c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>
        <v>200000</v>
      </c>
      <c r="AK27" s="70"/>
      <c r="AL27" s="70">
        <v>10000</v>
      </c>
      <c r="AM27" s="70"/>
      <c r="AN27" s="70"/>
      <c r="AO27" s="70"/>
      <c r="AP27" s="70">
        <f>SUM(I27:AN27)</f>
        <v>360000</v>
      </c>
    </row>
    <row r="28" spans="1:42" ht="18.75" x14ac:dyDescent="0.3">
      <c r="A28" s="405" t="s">
        <v>184</v>
      </c>
      <c r="B28" s="406" t="s">
        <v>185</v>
      </c>
      <c r="C28" s="394">
        <f>SUM(C26:C27)</f>
        <v>0</v>
      </c>
      <c r="D28" s="393">
        <f>SUM(D26:D27)</f>
        <v>0</v>
      </c>
      <c r="E28" s="394">
        <f>SUM(E26:E27)</f>
        <v>0</v>
      </c>
      <c r="F28" s="399">
        <f>SUM(F26:F27)</f>
        <v>370000</v>
      </c>
      <c r="G28" s="393">
        <f t="shared" ref="G28:AP28" si="9">SUM(G26:G27)</f>
        <v>0</v>
      </c>
      <c r="H28" s="541"/>
      <c r="I28" s="393">
        <f t="shared" si="9"/>
        <v>150000</v>
      </c>
      <c r="J28" s="393"/>
      <c r="K28" s="393"/>
      <c r="L28" s="393"/>
      <c r="M28" s="393">
        <f t="shared" si="9"/>
        <v>0</v>
      </c>
      <c r="N28" s="393">
        <f t="shared" si="9"/>
        <v>0</v>
      </c>
      <c r="O28" s="393">
        <f t="shared" si="9"/>
        <v>0</v>
      </c>
      <c r="P28" s="393">
        <f t="shared" si="9"/>
        <v>0</v>
      </c>
      <c r="Q28" s="393">
        <f t="shared" si="9"/>
        <v>0</v>
      </c>
      <c r="R28" s="393">
        <f t="shared" si="9"/>
        <v>0</v>
      </c>
      <c r="S28" s="393">
        <f t="shared" si="9"/>
        <v>0</v>
      </c>
      <c r="T28" s="393">
        <f t="shared" si="9"/>
        <v>0</v>
      </c>
      <c r="U28" s="393">
        <f t="shared" si="9"/>
        <v>0</v>
      </c>
      <c r="V28" s="393">
        <f t="shared" si="9"/>
        <v>0</v>
      </c>
      <c r="W28" s="393">
        <f t="shared" si="9"/>
        <v>0</v>
      </c>
      <c r="X28" s="393"/>
      <c r="Y28" s="393"/>
      <c r="Z28" s="393">
        <f t="shared" si="9"/>
        <v>0</v>
      </c>
      <c r="AA28" s="393">
        <f t="shared" si="9"/>
        <v>0</v>
      </c>
      <c r="AB28" s="393">
        <f t="shared" si="9"/>
        <v>0</v>
      </c>
      <c r="AC28" s="393">
        <f t="shared" si="9"/>
        <v>0</v>
      </c>
      <c r="AD28" s="393">
        <f t="shared" si="9"/>
        <v>0</v>
      </c>
      <c r="AE28" s="393">
        <f t="shared" si="9"/>
        <v>0</v>
      </c>
      <c r="AF28" s="393">
        <f t="shared" si="9"/>
        <v>0</v>
      </c>
      <c r="AG28" s="393">
        <f t="shared" si="9"/>
        <v>0</v>
      </c>
      <c r="AH28" s="393">
        <f t="shared" si="9"/>
        <v>0</v>
      </c>
      <c r="AI28" s="393">
        <f t="shared" si="9"/>
        <v>0</v>
      </c>
      <c r="AJ28" s="393">
        <f t="shared" si="9"/>
        <v>200000</v>
      </c>
      <c r="AK28" s="393">
        <f t="shared" si="9"/>
        <v>0</v>
      </c>
      <c r="AL28" s="393">
        <f t="shared" si="9"/>
        <v>20000</v>
      </c>
      <c r="AM28" s="393">
        <f t="shared" si="9"/>
        <v>0</v>
      </c>
      <c r="AN28" s="393">
        <f t="shared" si="9"/>
        <v>0</v>
      </c>
      <c r="AO28" s="393"/>
      <c r="AP28" s="393">
        <f t="shared" si="9"/>
        <v>370000</v>
      </c>
    </row>
    <row r="29" spans="1:42" ht="18.75" x14ac:dyDescent="0.3">
      <c r="A29" s="1" t="s">
        <v>189</v>
      </c>
      <c r="B29" s="87" t="s">
        <v>69</v>
      </c>
      <c r="C29" s="393"/>
      <c r="D29" s="407"/>
      <c r="E29" s="393"/>
      <c r="F29" s="524"/>
      <c r="G29" s="393"/>
      <c r="H29" s="541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>
        <f>SUM(I29:AN29)</f>
        <v>0</v>
      </c>
    </row>
    <row r="30" spans="1:42" ht="18.75" x14ac:dyDescent="0.3">
      <c r="A30" s="1" t="s">
        <v>190</v>
      </c>
      <c r="B30" s="87" t="s">
        <v>186</v>
      </c>
      <c r="C30" s="393"/>
      <c r="D30" s="394"/>
      <c r="E30" s="393"/>
      <c r="F30" s="524">
        <f t="shared" ref="F30:F35" si="10">SUM(I30:AN30)</f>
        <v>130000</v>
      </c>
      <c r="G30" s="393"/>
      <c r="H30" s="541"/>
      <c r="I30" s="70">
        <v>80000</v>
      </c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>
        <v>20000</v>
      </c>
      <c r="AC30" s="70"/>
      <c r="AD30" s="70"/>
      <c r="AE30" s="70"/>
      <c r="AF30" s="70"/>
      <c r="AG30" s="70"/>
      <c r="AH30" s="70"/>
      <c r="AI30" s="70"/>
      <c r="AJ30" s="70"/>
      <c r="AK30" s="70"/>
      <c r="AL30" s="70">
        <v>30000</v>
      </c>
      <c r="AM30" s="70"/>
      <c r="AN30" s="70"/>
      <c r="AO30" s="70"/>
      <c r="AP30" s="70">
        <f t="shared" ref="AP30:AP35" si="11">SUM(I30:AN30)</f>
        <v>130000</v>
      </c>
    </row>
    <row r="31" spans="1:42" ht="18.75" x14ac:dyDescent="0.3">
      <c r="A31" s="1" t="s">
        <v>195</v>
      </c>
      <c r="B31" s="87" t="s">
        <v>540</v>
      </c>
      <c r="C31" s="393"/>
      <c r="D31" s="394"/>
      <c r="E31" s="393"/>
      <c r="F31" s="524">
        <f t="shared" si="10"/>
        <v>0</v>
      </c>
      <c r="G31" s="393"/>
      <c r="H31" s="541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>
        <f t="shared" si="11"/>
        <v>0</v>
      </c>
    </row>
    <row r="32" spans="1:42" ht="18.75" x14ac:dyDescent="0.3">
      <c r="A32" s="1" t="s">
        <v>191</v>
      </c>
      <c r="B32" s="678" t="s">
        <v>638</v>
      </c>
      <c r="C32" s="393"/>
      <c r="D32" s="394"/>
      <c r="E32" s="393"/>
      <c r="F32" s="524">
        <f t="shared" si="10"/>
        <v>630000</v>
      </c>
      <c r="G32" s="393"/>
      <c r="H32" s="541"/>
      <c r="I32" s="70">
        <v>60000</v>
      </c>
      <c r="J32" s="70"/>
      <c r="K32" s="70"/>
      <c r="L32" s="70"/>
      <c r="M32" s="70"/>
      <c r="N32" s="70"/>
      <c r="O32" s="70"/>
      <c r="P32" s="70"/>
      <c r="Q32" s="70"/>
      <c r="R32" s="70"/>
      <c r="S32" s="70">
        <v>400000</v>
      </c>
      <c r="T32" s="70"/>
      <c r="U32" s="70"/>
      <c r="V32" s="70"/>
      <c r="W32" s="70"/>
      <c r="X32" s="70"/>
      <c r="Y32" s="70">
        <v>20000</v>
      </c>
      <c r="Z32" s="70"/>
      <c r="AA32" s="70"/>
      <c r="AB32" s="70">
        <v>150000</v>
      </c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>
        <f t="shared" si="11"/>
        <v>630000</v>
      </c>
    </row>
    <row r="33" spans="1:42" ht="18.75" x14ac:dyDescent="0.3">
      <c r="A33" s="1" t="s">
        <v>639</v>
      </c>
      <c r="B33" s="87" t="s">
        <v>70</v>
      </c>
      <c r="C33" s="393"/>
      <c r="D33" s="394"/>
      <c r="E33" s="393"/>
      <c r="F33" s="524">
        <f t="shared" si="10"/>
        <v>943000</v>
      </c>
      <c r="G33" s="393"/>
      <c r="H33" s="541"/>
      <c r="I33" s="70"/>
      <c r="J33" s="70"/>
      <c r="K33" s="70"/>
      <c r="L33" s="70"/>
      <c r="M33" s="70"/>
      <c r="N33" s="70"/>
      <c r="O33" s="70">
        <v>0</v>
      </c>
      <c r="P33" s="70"/>
      <c r="Q33" s="70"/>
      <c r="R33" s="70"/>
      <c r="S33" s="70">
        <v>500000</v>
      </c>
      <c r="T33" s="70">
        <v>137000</v>
      </c>
      <c r="U33" s="70"/>
      <c r="V33" s="70"/>
      <c r="W33" s="70"/>
      <c r="X33" s="70"/>
      <c r="Y33" s="70"/>
      <c r="Z33" s="70">
        <v>150000</v>
      </c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>
        <v>156000</v>
      </c>
      <c r="AO33" s="70"/>
      <c r="AP33" s="70">
        <f t="shared" si="11"/>
        <v>943000</v>
      </c>
    </row>
    <row r="34" spans="1:42" ht="18.75" x14ac:dyDescent="0.3">
      <c r="A34" s="1" t="s">
        <v>640</v>
      </c>
      <c r="B34" s="98" t="s">
        <v>78</v>
      </c>
      <c r="C34" s="393"/>
      <c r="D34" s="394"/>
      <c r="E34" s="393"/>
      <c r="F34" s="524">
        <f t="shared" si="10"/>
        <v>80000</v>
      </c>
      <c r="G34" s="393"/>
      <c r="H34" s="541"/>
      <c r="I34" s="70">
        <v>30000</v>
      </c>
      <c r="J34" s="70"/>
      <c r="K34" s="70"/>
      <c r="L34" s="70"/>
      <c r="M34" s="70"/>
      <c r="N34" s="70"/>
      <c r="O34" s="70"/>
      <c r="P34" s="70"/>
      <c r="Q34" s="70"/>
      <c r="R34" s="70"/>
      <c r="S34" s="70">
        <v>30000</v>
      </c>
      <c r="T34" s="70"/>
      <c r="U34" s="70"/>
      <c r="V34" s="70">
        <v>20000</v>
      </c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>
        <f t="shared" si="11"/>
        <v>80000</v>
      </c>
    </row>
    <row r="35" spans="1:42" ht="18.75" x14ac:dyDescent="0.3">
      <c r="A35" s="1" t="s">
        <v>194</v>
      </c>
      <c r="B35" s="87" t="s">
        <v>641</v>
      </c>
      <c r="C35" s="393"/>
      <c r="D35" s="394"/>
      <c r="E35" s="393"/>
      <c r="F35" s="524">
        <f t="shared" si="10"/>
        <v>2591732</v>
      </c>
      <c r="G35" s="393"/>
      <c r="H35" s="541"/>
      <c r="I35" s="70">
        <v>1141732</v>
      </c>
      <c r="J35" s="70"/>
      <c r="K35" s="70"/>
      <c r="L35" s="70"/>
      <c r="M35" s="70"/>
      <c r="N35" s="70"/>
      <c r="O35" s="70"/>
      <c r="P35" s="70"/>
      <c r="Q35" s="70"/>
      <c r="R35" s="70"/>
      <c r="S35" s="70">
        <v>600000</v>
      </c>
      <c r="T35" s="70">
        <v>300000</v>
      </c>
      <c r="U35" s="70"/>
      <c r="V35" s="70"/>
      <c r="W35" s="70"/>
      <c r="X35" s="70"/>
      <c r="Y35" s="70"/>
      <c r="Z35" s="70">
        <v>60000</v>
      </c>
      <c r="AA35" s="70"/>
      <c r="AB35" s="70">
        <v>65000</v>
      </c>
      <c r="AC35" s="70">
        <v>130000</v>
      </c>
      <c r="AD35" s="70"/>
      <c r="AE35" s="70"/>
      <c r="AF35" s="70"/>
      <c r="AG35" s="70"/>
      <c r="AH35" s="70"/>
      <c r="AI35" s="70"/>
      <c r="AJ35" s="70"/>
      <c r="AK35" s="70">
        <v>260000</v>
      </c>
      <c r="AL35" s="70">
        <v>15000</v>
      </c>
      <c r="AM35" s="70"/>
      <c r="AN35" s="70">
        <v>20000</v>
      </c>
      <c r="AO35" s="70"/>
      <c r="AP35" s="70">
        <f t="shared" si="11"/>
        <v>2591732</v>
      </c>
    </row>
    <row r="36" spans="1:42" ht="18.75" x14ac:dyDescent="0.3">
      <c r="A36" s="1" t="s">
        <v>195</v>
      </c>
      <c r="B36" s="97" t="s">
        <v>196</v>
      </c>
      <c r="C36" s="394">
        <f>SUM(C29:C35)</f>
        <v>0</v>
      </c>
      <c r="D36" s="393">
        <f>SUM(D29:D35)</f>
        <v>0</v>
      </c>
      <c r="E36" s="394">
        <f>SUM(E29:E35)</f>
        <v>0</v>
      </c>
      <c r="F36" s="399">
        <f>SUM(F29:F35)</f>
        <v>4374732</v>
      </c>
      <c r="G36" s="394">
        <f>SUM(G29:G35)</f>
        <v>0</v>
      </c>
      <c r="H36" s="542"/>
      <c r="I36" s="393">
        <f t="shared" ref="I36:AP36" si="12">SUM(I29:I35)</f>
        <v>1311732</v>
      </c>
      <c r="J36" s="393"/>
      <c r="K36" s="393"/>
      <c r="L36" s="393"/>
      <c r="M36" s="393"/>
      <c r="N36" s="393"/>
      <c r="O36" s="393">
        <f t="shared" si="12"/>
        <v>0</v>
      </c>
      <c r="P36" s="393">
        <f t="shared" si="12"/>
        <v>0</v>
      </c>
      <c r="Q36" s="393">
        <f t="shared" si="12"/>
        <v>0</v>
      </c>
      <c r="R36" s="393">
        <f t="shared" si="12"/>
        <v>0</v>
      </c>
      <c r="S36" s="393">
        <f t="shared" si="12"/>
        <v>1530000</v>
      </c>
      <c r="T36" s="393">
        <f t="shared" si="12"/>
        <v>437000</v>
      </c>
      <c r="U36" s="393"/>
      <c r="V36" s="393">
        <f t="shared" si="12"/>
        <v>20000</v>
      </c>
      <c r="W36" s="393">
        <f t="shared" si="12"/>
        <v>0</v>
      </c>
      <c r="X36" s="393">
        <f t="shared" si="12"/>
        <v>0</v>
      </c>
      <c r="Y36" s="393">
        <f t="shared" si="12"/>
        <v>20000</v>
      </c>
      <c r="Z36" s="393">
        <f t="shared" si="12"/>
        <v>210000</v>
      </c>
      <c r="AA36" s="393">
        <f t="shared" si="12"/>
        <v>0</v>
      </c>
      <c r="AB36" s="393">
        <f t="shared" si="12"/>
        <v>235000</v>
      </c>
      <c r="AC36" s="393">
        <f t="shared" si="12"/>
        <v>130000</v>
      </c>
      <c r="AD36" s="393">
        <f t="shared" si="12"/>
        <v>0</v>
      </c>
      <c r="AE36" s="393">
        <f t="shared" si="12"/>
        <v>0</v>
      </c>
      <c r="AF36" s="393">
        <f t="shared" si="12"/>
        <v>0</v>
      </c>
      <c r="AG36" s="393">
        <f t="shared" si="12"/>
        <v>0</v>
      </c>
      <c r="AH36" s="393">
        <f t="shared" si="12"/>
        <v>0</v>
      </c>
      <c r="AI36" s="393">
        <f t="shared" si="12"/>
        <v>0</v>
      </c>
      <c r="AJ36" s="393">
        <f t="shared" si="12"/>
        <v>0</v>
      </c>
      <c r="AK36" s="393">
        <f t="shared" si="12"/>
        <v>260000</v>
      </c>
      <c r="AL36" s="393">
        <f t="shared" si="12"/>
        <v>45000</v>
      </c>
      <c r="AM36" s="393">
        <f t="shared" si="12"/>
        <v>0</v>
      </c>
      <c r="AN36" s="393">
        <f t="shared" si="12"/>
        <v>176000</v>
      </c>
      <c r="AO36" s="393"/>
      <c r="AP36" s="393">
        <f t="shared" si="12"/>
        <v>4374732</v>
      </c>
    </row>
    <row r="37" spans="1:42" ht="18.75" x14ac:dyDescent="0.3">
      <c r="A37" s="171" t="s">
        <v>180</v>
      </c>
      <c r="B37" s="179" t="s">
        <v>198</v>
      </c>
      <c r="C37" s="404">
        <f>SUM(C36,C28)</f>
        <v>0</v>
      </c>
      <c r="D37" s="404">
        <f>SUM(D36,D28)</f>
        <v>0</v>
      </c>
      <c r="E37" s="404">
        <f>SUM(E36,E28)</f>
        <v>0</v>
      </c>
      <c r="F37" s="399">
        <f>SUM(F36,F28)</f>
        <v>4744732</v>
      </c>
      <c r="G37" s="398">
        <f>SUM(G36,G28)</f>
        <v>0</v>
      </c>
      <c r="H37" s="541"/>
      <c r="I37" s="404">
        <f t="shared" ref="I37:AP37" si="13">SUM(I36,I28)</f>
        <v>1461732</v>
      </c>
      <c r="J37" s="404"/>
      <c r="K37" s="404"/>
      <c r="L37" s="404">
        <f t="shared" si="13"/>
        <v>0</v>
      </c>
      <c r="M37" s="404">
        <f t="shared" si="13"/>
        <v>0</v>
      </c>
      <c r="N37" s="404">
        <f t="shared" si="13"/>
        <v>0</v>
      </c>
      <c r="O37" s="404">
        <f t="shared" si="13"/>
        <v>0</v>
      </c>
      <c r="P37" s="404">
        <f t="shared" si="13"/>
        <v>0</v>
      </c>
      <c r="Q37" s="404">
        <f t="shared" si="13"/>
        <v>0</v>
      </c>
      <c r="R37" s="404">
        <f t="shared" si="13"/>
        <v>0</v>
      </c>
      <c r="S37" s="404">
        <f t="shared" si="13"/>
        <v>1530000</v>
      </c>
      <c r="T37" s="404">
        <f t="shared" si="13"/>
        <v>437000</v>
      </c>
      <c r="U37" s="404">
        <f t="shared" si="13"/>
        <v>0</v>
      </c>
      <c r="V37" s="404">
        <f t="shared" si="13"/>
        <v>20000</v>
      </c>
      <c r="W37" s="404">
        <f t="shared" si="13"/>
        <v>0</v>
      </c>
      <c r="X37" s="404"/>
      <c r="Y37" s="404">
        <f t="shared" si="13"/>
        <v>20000</v>
      </c>
      <c r="Z37" s="404">
        <f t="shared" si="13"/>
        <v>210000</v>
      </c>
      <c r="AA37" s="404">
        <f t="shared" si="13"/>
        <v>0</v>
      </c>
      <c r="AB37" s="404">
        <f t="shared" si="13"/>
        <v>235000</v>
      </c>
      <c r="AC37" s="404">
        <f t="shared" si="13"/>
        <v>130000</v>
      </c>
      <c r="AD37" s="404">
        <f t="shared" si="13"/>
        <v>0</v>
      </c>
      <c r="AE37" s="404">
        <f t="shared" si="13"/>
        <v>0</v>
      </c>
      <c r="AF37" s="404">
        <f t="shared" si="13"/>
        <v>0</v>
      </c>
      <c r="AG37" s="404">
        <f t="shared" si="13"/>
        <v>0</v>
      </c>
      <c r="AH37" s="404">
        <f t="shared" si="13"/>
        <v>0</v>
      </c>
      <c r="AI37" s="404">
        <f t="shared" si="13"/>
        <v>0</v>
      </c>
      <c r="AJ37" s="404">
        <f t="shared" si="13"/>
        <v>200000</v>
      </c>
      <c r="AK37" s="404">
        <f t="shared" si="13"/>
        <v>260000</v>
      </c>
      <c r="AL37" s="404">
        <f t="shared" si="13"/>
        <v>65000</v>
      </c>
      <c r="AM37" s="404">
        <f t="shared" si="13"/>
        <v>0</v>
      </c>
      <c r="AN37" s="404">
        <f>SUM(AN36,AN28)</f>
        <v>176000</v>
      </c>
      <c r="AO37" s="404"/>
      <c r="AP37" s="404">
        <f t="shared" si="13"/>
        <v>4744732</v>
      </c>
    </row>
    <row r="38" spans="1:42" ht="18.75" x14ac:dyDescent="0.3">
      <c r="A38" s="1" t="s">
        <v>199</v>
      </c>
      <c r="B38" s="87" t="s">
        <v>200</v>
      </c>
      <c r="C38" s="393"/>
      <c r="D38" s="526"/>
      <c r="E38" s="393"/>
      <c r="F38" s="408">
        <f>SUM(I38:AN38)</f>
        <v>1088000</v>
      </c>
      <c r="G38" s="393"/>
      <c r="H38" s="541"/>
      <c r="I38" s="70">
        <v>1000000</v>
      </c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>
        <v>88000</v>
      </c>
      <c r="AM38" s="70"/>
      <c r="AN38" s="70"/>
      <c r="AO38" s="70"/>
      <c r="AP38" s="70">
        <f>SUM(I38:AN38)</f>
        <v>1088000</v>
      </c>
    </row>
    <row r="39" spans="1:42" ht="18.75" x14ac:dyDescent="0.3">
      <c r="A39" s="1" t="s">
        <v>201</v>
      </c>
      <c r="B39" s="87" t="s">
        <v>621</v>
      </c>
      <c r="C39" s="393"/>
      <c r="D39" s="394"/>
      <c r="E39" s="393"/>
      <c r="F39" s="408">
        <f t="shared" ref="F39:F40" si="14">SUM(I39:AN39)</f>
        <v>905000</v>
      </c>
      <c r="G39" s="393"/>
      <c r="H39" s="541"/>
      <c r="I39" s="70">
        <v>500000</v>
      </c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>
        <v>35000</v>
      </c>
      <c r="Z39" s="70">
        <v>30000</v>
      </c>
      <c r="AA39" s="70"/>
      <c r="AB39" s="70">
        <v>150000</v>
      </c>
      <c r="AC39" s="70"/>
      <c r="AD39" s="70"/>
      <c r="AE39" s="70"/>
      <c r="AF39" s="70"/>
      <c r="AG39" s="70"/>
      <c r="AH39" s="70"/>
      <c r="AI39" s="70"/>
      <c r="AJ39" s="70"/>
      <c r="AK39" s="70"/>
      <c r="AL39" s="70">
        <v>190000</v>
      </c>
      <c r="AM39" s="70"/>
      <c r="AN39" s="70"/>
      <c r="AO39" s="70"/>
      <c r="AP39" s="70">
        <f t="shared" ref="AP39:AP40" si="15">SUM(I39:AN39)</f>
        <v>905000</v>
      </c>
    </row>
    <row r="40" spans="1:42" ht="18.75" x14ac:dyDescent="0.3">
      <c r="A40" s="1" t="s">
        <v>541</v>
      </c>
      <c r="B40" s="87" t="s">
        <v>542</v>
      </c>
      <c r="C40" s="393"/>
      <c r="D40" s="394"/>
      <c r="E40" s="393"/>
      <c r="F40" s="408">
        <f t="shared" si="14"/>
        <v>0</v>
      </c>
      <c r="G40" s="393"/>
      <c r="H40" s="541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>
        <f t="shared" si="15"/>
        <v>0</v>
      </c>
    </row>
    <row r="41" spans="1:42" ht="18.75" x14ac:dyDescent="0.3">
      <c r="A41" s="171" t="s">
        <v>202</v>
      </c>
      <c r="B41" s="172" t="s">
        <v>203</v>
      </c>
      <c r="C41" s="527">
        <f>SUM(C38:C39)</f>
        <v>0</v>
      </c>
      <c r="D41" s="398">
        <f>SUM(D38:D39)</f>
        <v>0</v>
      </c>
      <c r="E41" s="527">
        <f>SUM(E38:E39)</f>
        <v>0</v>
      </c>
      <c r="F41" s="399">
        <f>SUM(F38:F40)</f>
        <v>1993000</v>
      </c>
      <c r="G41" s="398">
        <f t="shared" ref="G41:AN41" si="16">SUM(G38:G39)</f>
        <v>0</v>
      </c>
      <c r="H41" s="541"/>
      <c r="I41" s="398">
        <f>SUM(I38:I40)</f>
        <v>1500000</v>
      </c>
      <c r="J41" s="398"/>
      <c r="K41" s="398"/>
      <c r="L41" s="398">
        <f>SUM(L38:L40)</f>
        <v>0</v>
      </c>
      <c r="M41" s="398">
        <f t="shared" ref="M41:P41" si="17">SUM(M38:M40)</f>
        <v>0</v>
      </c>
      <c r="N41" s="398">
        <f t="shared" si="17"/>
        <v>0</v>
      </c>
      <c r="O41" s="398">
        <f t="shared" si="17"/>
        <v>0</v>
      </c>
      <c r="P41" s="398">
        <f t="shared" si="17"/>
        <v>0</v>
      </c>
      <c r="Q41" s="398">
        <f t="shared" si="16"/>
        <v>0</v>
      </c>
      <c r="R41" s="398">
        <f t="shared" si="16"/>
        <v>0</v>
      </c>
      <c r="S41" s="398">
        <f t="shared" si="16"/>
        <v>0</v>
      </c>
      <c r="T41" s="398">
        <f t="shared" si="16"/>
        <v>0</v>
      </c>
      <c r="U41" s="398">
        <f t="shared" si="16"/>
        <v>0</v>
      </c>
      <c r="V41" s="398">
        <f t="shared" si="16"/>
        <v>0</v>
      </c>
      <c r="W41" s="398">
        <f t="shared" si="16"/>
        <v>0</v>
      </c>
      <c r="X41" s="398"/>
      <c r="Y41" s="398">
        <f>SUM(Y38:Y40)</f>
        <v>35000</v>
      </c>
      <c r="Z41" s="398">
        <f t="shared" si="16"/>
        <v>30000</v>
      </c>
      <c r="AA41" s="398">
        <f t="shared" si="16"/>
        <v>0</v>
      </c>
      <c r="AB41" s="398">
        <f t="shared" si="16"/>
        <v>150000</v>
      </c>
      <c r="AC41" s="398">
        <f t="shared" si="16"/>
        <v>0</v>
      </c>
      <c r="AD41" s="398">
        <f t="shared" si="16"/>
        <v>0</v>
      </c>
      <c r="AE41" s="398">
        <f t="shared" si="16"/>
        <v>0</v>
      </c>
      <c r="AF41" s="398">
        <f t="shared" si="16"/>
        <v>0</v>
      </c>
      <c r="AG41" s="398">
        <f t="shared" si="16"/>
        <v>0</v>
      </c>
      <c r="AH41" s="398">
        <f t="shared" si="16"/>
        <v>0</v>
      </c>
      <c r="AI41" s="398">
        <f t="shared" si="16"/>
        <v>0</v>
      </c>
      <c r="AJ41" s="398">
        <f t="shared" si="16"/>
        <v>0</v>
      </c>
      <c r="AK41" s="398">
        <f t="shared" si="16"/>
        <v>0</v>
      </c>
      <c r="AL41" s="398">
        <f>SUM(AL38:AL40)</f>
        <v>278000</v>
      </c>
      <c r="AM41" s="398">
        <f t="shared" si="16"/>
        <v>0</v>
      </c>
      <c r="AN41" s="398">
        <f t="shared" si="16"/>
        <v>0</v>
      </c>
      <c r="AO41" s="398"/>
      <c r="AP41" s="398">
        <f>SUM(AP38:AP40)</f>
        <v>1993000</v>
      </c>
    </row>
    <row r="42" spans="1:42" ht="18.75" x14ac:dyDescent="0.3">
      <c r="A42" s="1" t="s">
        <v>204</v>
      </c>
      <c r="B42" s="87" t="s">
        <v>435</v>
      </c>
      <c r="C42" s="393"/>
      <c r="D42" s="394"/>
      <c r="E42" s="393"/>
      <c r="F42" s="408">
        <f>SUM(I42:AN42)</f>
        <v>9571000</v>
      </c>
      <c r="G42" s="393"/>
      <c r="H42" s="541"/>
      <c r="I42" s="70">
        <f>460000+500000+80000</f>
        <v>1040000</v>
      </c>
      <c r="J42" s="70"/>
      <c r="K42" s="70"/>
      <c r="L42" s="70"/>
      <c r="M42" s="70"/>
      <c r="N42" s="70"/>
      <c r="O42" s="70">
        <v>0</v>
      </c>
      <c r="P42" s="70"/>
      <c r="Q42" s="70"/>
      <c r="R42" s="70">
        <v>5000</v>
      </c>
      <c r="S42" s="70"/>
      <c r="T42" s="70"/>
      <c r="U42" s="70"/>
      <c r="V42" s="70"/>
      <c r="W42" s="70"/>
      <c r="X42" s="70"/>
      <c r="Y42" s="70"/>
      <c r="Z42" s="70">
        <f>2000+15000</f>
        <v>17000</v>
      </c>
      <c r="AA42" s="70"/>
      <c r="AB42" s="70">
        <f>550000+720000+80000</f>
        <v>1350000</v>
      </c>
      <c r="AC42" s="70">
        <f>200000+250000+70000</f>
        <v>520000</v>
      </c>
      <c r="AD42" s="70">
        <v>6300000</v>
      </c>
      <c r="AE42" s="70"/>
      <c r="AF42" s="70"/>
      <c r="AG42" s="70"/>
      <c r="AH42" s="70"/>
      <c r="AI42" s="70"/>
      <c r="AJ42" s="70"/>
      <c r="AK42" s="70">
        <v>20000</v>
      </c>
      <c r="AL42" s="70">
        <f>30000+170000+15000</f>
        <v>215000</v>
      </c>
      <c r="AM42" s="70"/>
      <c r="AN42" s="70">
        <f>4000+100000</f>
        <v>104000</v>
      </c>
      <c r="AO42" s="70"/>
      <c r="AP42" s="70">
        <f>SUM(I42:AN42)</f>
        <v>9571000</v>
      </c>
    </row>
    <row r="43" spans="1:42" ht="18.75" x14ac:dyDescent="0.3">
      <c r="A43" s="1" t="s">
        <v>215</v>
      </c>
      <c r="B43" s="87" t="s">
        <v>216</v>
      </c>
      <c r="C43" s="393"/>
      <c r="D43" s="394"/>
      <c r="E43" s="393"/>
      <c r="F43" s="408">
        <f t="shared" ref="F43:F48" si="18">SUM(I43:AN43)</f>
        <v>4045765</v>
      </c>
      <c r="G43" s="393"/>
      <c r="H43" s="541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>
        <f>SUM(Élelm.!K13)</f>
        <v>4045765</v>
      </c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>
        <f t="shared" ref="AP43:AP48" si="19">SUM(I43:AN43)</f>
        <v>4045765</v>
      </c>
    </row>
    <row r="44" spans="1:42" ht="18.75" x14ac:dyDescent="0.3">
      <c r="A44" s="1" t="s">
        <v>205</v>
      </c>
      <c r="B44" s="87" t="s">
        <v>206</v>
      </c>
      <c r="C44" s="393"/>
      <c r="D44" s="394"/>
      <c r="E44" s="393"/>
      <c r="F44" s="408">
        <f t="shared" si="18"/>
        <v>2311000</v>
      </c>
      <c r="G44" s="393"/>
      <c r="H44" s="541"/>
      <c r="I44" s="70">
        <v>1100000</v>
      </c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>
        <v>11000</v>
      </c>
      <c r="U44" s="70"/>
      <c r="V44" s="70"/>
      <c r="W44" s="70"/>
      <c r="X44" s="70"/>
      <c r="Y44" s="70"/>
      <c r="Z44" s="70"/>
      <c r="AA44" s="70"/>
      <c r="AB44" s="70">
        <v>1200000</v>
      </c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>
        <f t="shared" si="19"/>
        <v>2311000</v>
      </c>
    </row>
    <row r="45" spans="1:42" ht="18.75" x14ac:dyDescent="0.3">
      <c r="A45" s="1" t="s">
        <v>207</v>
      </c>
      <c r="B45" s="87" t="s">
        <v>208</v>
      </c>
      <c r="C45" s="393"/>
      <c r="D45" s="394"/>
      <c r="E45" s="393"/>
      <c r="F45" s="408">
        <f t="shared" si="18"/>
        <v>1150000</v>
      </c>
      <c r="G45" s="393"/>
      <c r="H45" s="541"/>
      <c r="I45" s="70">
        <v>270000</v>
      </c>
      <c r="J45" s="70"/>
      <c r="K45" s="70"/>
      <c r="L45" s="70"/>
      <c r="M45" s="70"/>
      <c r="N45" s="70"/>
      <c r="O45" s="70">
        <v>0</v>
      </c>
      <c r="P45" s="70"/>
      <c r="Q45" s="70">
        <v>150000</v>
      </c>
      <c r="R45" s="70"/>
      <c r="S45" s="70">
        <v>150000</v>
      </c>
      <c r="T45" s="70">
        <v>300000</v>
      </c>
      <c r="U45" s="70"/>
      <c r="V45" s="70"/>
      <c r="W45" s="70"/>
      <c r="X45" s="70"/>
      <c r="Y45" s="70"/>
      <c r="Z45" s="70"/>
      <c r="AA45" s="70"/>
      <c r="AB45" s="70">
        <v>200000</v>
      </c>
      <c r="AC45" s="70"/>
      <c r="AD45" s="70"/>
      <c r="AE45" s="70"/>
      <c r="AF45" s="70"/>
      <c r="AG45" s="70"/>
      <c r="AH45" s="70"/>
      <c r="AI45" s="70"/>
      <c r="AJ45" s="70"/>
      <c r="AK45" s="70">
        <v>20000</v>
      </c>
      <c r="AL45" s="70">
        <v>30000</v>
      </c>
      <c r="AM45" s="70"/>
      <c r="AN45" s="70">
        <v>30000</v>
      </c>
      <c r="AO45" s="70"/>
      <c r="AP45" s="70">
        <f t="shared" si="19"/>
        <v>1150000</v>
      </c>
    </row>
    <row r="46" spans="1:42" ht="18.75" x14ac:dyDescent="0.3">
      <c r="A46" s="1" t="s">
        <v>209</v>
      </c>
      <c r="B46" s="87" t="s">
        <v>210</v>
      </c>
      <c r="C46" s="393"/>
      <c r="D46" s="394"/>
      <c r="E46" s="393"/>
      <c r="F46" s="408">
        <f t="shared" si="18"/>
        <v>0</v>
      </c>
      <c r="G46" s="393"/>
      <c r="H46" s="541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>
        <f t="shared" si="19"/>
        <v>0</v>
      </c>
    </row>
    <row r="47" spans="1:42" ht="18.75" x14ac:dyDescent="0.3">
      <c r="A47" s="1" t="s">
        <v>211</v>
      </c>
      <c r="B47" s="87" t="s">
        <v>736</v>
      </c>
      <c r="C47" s="393"/>
      <c r="D47" s="394"/>
      <c r="E47" s="393"/>
      <c r="F47" s="408">
        <f t="shared" si="18"/>
        <v>762163</v>
      </c>
      <c r="G47" s="393"/>
      <c r="H47" s="541"/>
      <c r="I47" s="70">
        <v>712163</v>
      </c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>
        <v>50000</v>
      </c>
      <c r="AM47" s="70"/>
      <c r="AN47" s="70"/>
      <c r="AO47" s="70"/>
      <c r="AP47" s="70">
        <f t="shared" si="19"/>
        <v>762163</v>
      </c>
    </row>
    <row r="48" spans="1:42" ht="18.75" x14ac:dyDescent="0.3">
      <c r="A48" s="1" t="s">
        <v>212</v>
      </c>
      <c r="B48" s="87" t="s">
        <v>737</v>
      </c>
      <c r="C48" s="393"/>
      <c r="D48" s="394"/>
      <c r="E48" s="393"/>
      <c r="F48" s="408">
        <f t="shared" si="18"/>
        <v>18557594</v>
      </c>
      <c r="G48" s="393">
        <v>0</v>
      </c>
      <c r="H48" s="541"/>
      <c r="I48" s="70">
        <f>14489094+130000+80000+120000+20000+150000</f>
        <v>14989094</v>
      </c>
      <c r="J48" s="70"/>
      <c r="K48" s="70"/>
      <c r="L48" s="70"/>
      <c r="M48" s="70"/>
      <c r="N48" s="70"/>
      <c r="O48" s="70">
        <v>0</v>
      </c>
      <c r="P48" s="70"/>
      <c r="Q48" s="70">
        <v>45000</v>
      </c>
      <c r="R48" s="70">
        <v>15000</v>
      </c>
      <c r="S48" s="70">
        <f>350000+60000</f>
        <v>410000</v>
      </c>
      <c r="T48" s="70">
        <v>539000</v>
      </c>
      <c r="U48" s="70"/>
      <c r="V48" s="70"/>
      <c r="W48" s="70"/>
      <c r="X48" s="70"/>
      <c r="Y48" s="70">
        <v>5000</v>
      </c>
      <c r="Z48" s="70">
        <f>1090000+200000</f>
        <v>1290000</v>
      </c>
      <c r="AA48" s="70"/>
      <c r="AB48" s="70">
        <f>160000+130000+20000</f>
        <v>310000</v>
      </c>
      <c r="AC48" s="70">
        <f>16000+15000</f>
        <v>31000</v>
      </c>
      <c r="AD48" s="70"/>
      <c r="AE48" s="70"/>
      <c r="AF48" s="70"/>
      <c r="AG48" s="70"/>
      <c r="AH48" s="70"/>
      <c r="AI48" s="70"/>
      <c r="AJ48" s="70"/>
      <c r="AK48" s="70">
        <f>65000+20000+45000+5000</f>
        <v>135000</v>
      </c>
      <c r="AL48" s="70">
        <f>20000+72500+10000+15000</f>
        <v>117500</v>
      </c>
      <c r="AM48" s="70"/>
      <c r="AN48" s="70">
        <f>6000+165000+500000</f>
        <v>671000</v>
      </c>
      <c r="AO48" s="70"/>
      <c r="AP48" s="70">
        <f t="shared" si="19"/>
        <v>18557594</v>
      </c>
    </row>
    <row r="49" spans="1:42" ht="18.75" x14ac:dyDescent="0.3">
      <c r="A49" s="171" t="s">
        <v>213</v>
      </c>
      <c r="B49" s="172" t="s">
        <v>214</v>
      </c>
      <c r="C49" s="397">
        <f>SUM(C42:C48)</f>
        <v>0</v>
      </c>
      <c r="D49" s="398">
        <f>SUM(D42:D48)</f>
        <v>0</v>
      </c>
      <c r="E49" s="397">
        <f>SUM(E42:E48)</f>
        <v>0</v>
      </c>
      <c r="F49" s="399">
        <f>SUM(F42:F48)</f>
        <v>36397522</v>
      </c>
      <c r="G49" s="398">
        <f t="shared" ref="G49:AP49" si="20">SUM(G42:G48)</f>
        <v>0</v>
      </c>
      <c r="H49" s="541"/>
      <c r="I49" s="398">
        <f t="shared" si="20"/>
        <v>18111257</v>
      </c>
      <c r="J49" s="398"/>
      <c r="K49" s="398"/>
      <c r="L49" s="398">
        <f t="shared" si="20"/>
        <v>0</v>
      </c>
      <c r="M49" s="398">
        <f t="shared" si="20"/>
        <v>0</v>
      </c>
      <c r="N49" s="398">
        <f t="shared" si="20"/>
        <v>0</v>
      </c>
      <c r="O49" s="398">
        <f t="shared" si="20"/>
        <v>0</v>
      </c>
      <c r="P49" s="398">
        <f t="shared" si="20"/>
        <v>0</v>
      </c>
      <c r="Q49" s="398">
        <f t="shared" si="20"/>
        <v>195000</v>
      </c>
      <c r="R49" s="398">
        <f t="shared" si="20"/>
        <v>20000</v>
      </c>
      <c r="S49" s="398">
        <f t="shared" si="20"/>
        <v>560000</v>
      </c>
      <c r="T49" s="398">
        <f t="shared" si="20"/>
        <v>850000</v>
      </c>
      <c r="U49" s="398">
        <f t="shared" si="20"/>
        <v>0</v>
      </c>
      <c r="V49" s="398">
        <f t="shared" si="20"/>
        <v>0</v>
      </c>
      <c r="W49" s="398">
        <f t="shared" si="20"/>
        <v>4045765</v>
      </c>
      <c r="X49" s="398"/>
      <c r="Y49" s="398">
        <f t="shared" si="20"/>
        <v>5000</v>
      </c>
      <c r="Z49" s="398">
        <f t="shared" si="20"/>
        <v>1307000</v>
      </c>
      <c r="AA49" s="398">
        <f t="shared" si="20"/>
        <v>0</v>
      </c>
      <c r="AB49" s="398">
        <f t="shared" si="20"/>
        <v>3060000</v>
      </c>
      <c r="AC49" s="398">
        <f t="shared" si="20"/>
        <v>551000</v>
      </c>
      <c r="AD49" s="398">
        <f t="shared" si="20"/>
        <v>6300000</v>
      </c>
      <c r="AE49" s="398">
        <f t="shared" si="20"/>
        <v>0</v>
      </c>
      <c r="AF49" s="398">
        <f t="shared" si="20"/>
        <v>0</v>
      </c>
      <c r="AG49" s="398">
        <f t="shared" si="20"/>
        <v>0</v>
      </c>
      <c r="AH49" s="398">
        <f t="shared" si="20"/>
        <v>0</v>
      </c>
      <c r="AI49" s="398">
        <f t="shared" si="20"/>
        <v>0</v>
      </c>
      <c r="AJ49" s="398">
        <f t="shared" si="20"/>
        <v>0</v>
      </c>
      <c r="AK49" s="398">
        <f t="shared" si="20"/>
        <v>175000</v>
      </c>
      <c r="AL49" s="398">
        <f t="shared" si="20"/>
        <v>412500</v>
      </c>
      <c r="AM49" s="398">
        <f t="shared" si="20"/>
        <v>0</v>
      </c>
      <c r="AN49" s="398">
        <f t="shared" si="20"/>
        <v>805000</v>
      </c>
      <c r="AO49" s="398"/>
      <c r="AP49" s="398">
        <f t="shared" si="20"/>
        <v>36397522</v>
      </c>
    </row>
    <row r="50" spans="1:42" ht="18.75" x14ac:dyDescent="0.3">
      <c r="A50" s="1" t="s">
        <v>217</v>
      </c>
      <c r="B50" s="87" t="s">
        <v>220</v>
      </c>
      <c r="C50" s="393"/>
      <c r="D50" s="394"/>
      <c r="E50" s="393"/>
      <c r="F50" s="408">
        <f>SUM(I50:AN50)</f>
        <v>245000</v>
      </c>
      <c r="G50" s="393"/>
      <c r="H50" s="541"/>
      <c r="I50" s="70">
        <v>100000</v>
      </c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>
        <v>35000</v>
      </c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>
        <v>110000</v>
      </c>
      <c r="AM50" s="70"/>
      <c r="AN50" s="70"/>
      <c r="AO50" s="70"/>
      <c r="AP50" s="70">
        <f>SUM(I50:AN50)</f>
        <v>245000</v>
      </c>
    </row>
    <row r="51" spans="1:42" ht="18.75" x14ac:dyDescent="0.3">
      <c r="A51" s="1" t="s">
        <v>218</v>
      </c>
      <c r="B51" s="87" t="s">
        <v>221</v>
      </c>
      <c r="C51" s="393"/>
      <c r="D51" s="394"/>
      <c r="E51" s="393"/>
      <c r="F51" s="408">
        <f t="shared" ref="F51:F52" si="21">SUM(I51:AN51)</f>
        <v>67000</v>
      </c>
      <c r="G51" s="393"/>
      <c r="H51" s="541"/>
      <c r="I51" s="70">
        <v>67000</v>
      </c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>
        <f t="shared" ref="AP51:AP52" si="22">SUM(I51:AN51)</f>
        <v>67000</v>
      </c>
    </row>
    <row r="52" spans="1:42" ht="18.75" x14ac:dyDescent="0.3">
      <c r="A52" s="1" t="s">
        <v>219</v>
      </c>
      <c r="B52" s="87" t="s">
        <v>71</v>
      </c>
      <c r="C52" s="393"/>
      <c r="D52" s="394"/>
      <c r="E52" s="393"/>
      <c r="F52" s="408">
        <f t="shared" si="21"/>
        <v>0</v>
      </c>
      <c r="G52" s="393"/>
      <c r="H52" s="541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>
        <f t="shared" si="22"/>
        <v>0</v>
      </c>
    </row>
    <row r="53" spans="1:42" ht="18.75" x14ac:dyDescent="0.3">
      <c r="A53" s="171" t="s">
        <v>222</v>
      </c>
      <c r="B53" s="172" t="s">
        <v>223</v>
      </c>
      <c r="C53" s="397">
        <f>SUM(C50:C52)</f>
        <v>0</v>
      </c>
      <c r="D53" s="398">
        <f>SUM(D50:D52)</f>
        <v>0</v>
      </c>
      <c r="E53" s="397">
        <f>SUM(E50:E52)</f>
        <v>0</v>
      </c>
      <c r="F53" s="399">
        <f>SUM(F50:F52)</f>
        <v>312000</v>
      </c>
      <c r="G53" s="398">
        <f t="shared" ref="G53:AP53" si="23">SUM(G50:G52)</f>
        <v>0</v>
      </c>
      <c r="H53" s="541"/>
      <c r="I53" s="398">
        <f t="shared" si="23"/>
        <v>167000</v>
      </c>
      <c r="J53" s="398"/>
      <c r="K53" s="398"/>
      <c r="L53" s="398">
        <f t="shared" si="23"/>
        <v>0</v>
      </c>
      <c r="M53" s="398">
        <f t="shared" si="23"/>
        <v>0</v>
      </c>
      <c r="N53" s="398">
        <f t="shared" si="23"/>
        <v>0</v>
      </c>
      <c r="O53" s="398">
        <f t="shared" si="23"/>
        <v>0</v>
      </c>
      <c r="P53" s="398">
        <f t="shared" si="23"/>
        <v>0</v>
      </c>
      <c r="Q53" s="398">
        <f t="shared" si="23"/>
        <v>0</v>
      </c>
      <c r="R53" s="398">
        <f t="shared" si="23"/>
        <v>0</v>
      </c>
      <c r="S53" s="398">
        <f t="shared" si="23"/>
        <v>0</v>
      </c>
      <c r="T53" s="398">
        <f t="shared" si="23"/>
        <v>0</v>
      </c>
      <c r="U53" s="398">
        <f t="shared" si="23"/>
        <v>0</v>
      </c>
      <c r="V53" s="398">
        <f t="shared" si="23"/>
        <v>0</v>
      </c>
      <c r="W53" s="398">
        <f t="shared" si="23"/>
        <v>0</v>
      </c>
      <c r="X53" s="398"/>
      <c r="Y53" s="398">
        <f t="shared" si="23"/>
        <v>0</v>
      </c>
      <c r="Z53" s="398">
        <f t="shared" si="23"/>
        <v>35000</v>
      </c>
      <c r="AA53" s="398">
        <f t="shared" si="23"/>
        <v>0</v>
      </c>
      <c r="AB53" s="398">
        <f t="shared" si="23"/>
        <v>0</v>
      </c>
      <c r="AC53" s="398">
        <f t="shared" si="23"/>
        <v>0</v>
      </c>
      <c r="AD53" s="398">
        <f t="shared" si="23"/>
        <v>0</v>
      </c>
      <c r="AE53" s="398">
        <f t="shared" si="23"/>
        <v>0</v>
      </c>
      <c r="AF53" s="398">
        <f t="shared" si="23"/>
        <v>0</v>
      </c>
      <c r="AG53" s="398">
        <f t="shared" si="23"/>
        <v>0</v>
      </c>
      <c r="AH53" s="398">
        <f t="shared" si="23"/>
        <v>0</v>
      </c>
      <c r="AI53" s="398">
        <f t="shared" si="23"/>
        <v>0</v>
      </c>
      <c r="AJ53" s="398">
        <f t="shared" si="23"/>
        <v>0</v>
      </c>
      <c r="AK53" s="398">
        <f t="shared" si="23"/>
        <v>0</v>
      </c>
      <c r="AL53" s="398">
        <f t="shared" si="23"/>
        <v>110000</v>
      </c>
      <c r="AM53" s="398">
        <f t="shared" si="23"/>
        <v>0</v>
      </c>
      <c r="AN53" s="398">
        <f t="shared" si="23"/>
        <v>0</v>
      </c>
      <c r="AO53" s="398"/>
      <c r="AP53" s="398">
        <f t="shared" si="23"/>
        <v>312000</v>
      </c>
    </row>
    <row r="54" spans="1:42" ht="18.75" x14ac:dyDescent="0.3">
      <c r="A54" s="1" t="s">
        <v>224</v>
      </c>
      <c r="B54" s="87" t="s">
        <v>229</v>
      </c>
      <c r="C54" s="393"/>
      <c r="D54" s="394"/>
      <c r="E54" s="393"/>
      <c r="F54" s="408">
        <f>SUM(I54:AN54)</f>
        <v>11491007.550000001</v>
      </c>
      <c r="G54" s="393">
        <f>+G48*0.27</f>
        <v>0</v>
      </c>
      <c r="H54" s="541"/>
      <c r="I54" s="70">
        <v>5734796</v>
      </c>
      <c r="J54" s="70"/>
      <c r="K54" s="70"/>
      <c r="L54" s="70"/>
      <c r="M54" s="70">
        <v>0</v>
      </c>
      <c r="N54" s="70"/>
      <c r="O54" s="70">
        <v>0</v>
      </c>
      <c r="P54" s="70"/>
      <c r="Q54" s="70">
        <v>40500</v>
      </c>
      <c r="R54" s="70">
        <v>2700</v>
      </c>
      <c r="S54" s="70">
        <v>548100</v>
      </c>
      <c r="T54" s="70">
        <v>347490</v>
      </c>
      <c r="U54" s="70"/>
      <c r="V54" s="70">
        <v>5400</v>
      </c>
      <c r="W54" s="70">
        <f>SUM(Élelm.!L13)</f>
        <v>1092356.55</v>
      </c>
      <c r="X54" s="70"/>
      <c r="Y54" s="70">
        <v>10800</v>
      </c>
      <c r="Z54" s="70">
        <v>332640</v>
      </c>
      <c r="AA54" s="70"/>
      <c r="AB54" s="70">
        <v>930150</v>
      </c>
      <c r="AC54" s="70">
        <v>148770</v>
      </c>
      <c r="AD54" s="70">
        <v>1701000</v>
      </c>
      <c r="AE54" s="70"/>
      <c r="AF54" s="70"/>
      <c r="AG54" s="70"/>
      <c r="AH54" s="70"/>
      <c r="AI54" s="70"/>
      <c r="AJ54" s="70">
        <v>10000</v>
      </c>
      <c r="AK54" s="70">
        <v>117450</v>
      </c>
      <c r="AL54" s="70">
        <v>203985</v>
      </c>
      <c r="AM54" s="70"/>
      <c r="AN54" s="70">
        <v>264870</v>
      </c>
      <c r="AO54" s="70"/>
      <c r="AP54" s="70">
        <f>SUM(I54:AN54)</f>
        <v>11491007.550000001</v>
      </c>
    </row>
    <row r="55" spans="1:42" ht="18.75" x14ac:dyDescent="0.3">
      <c r="A55" s="1" t="s">
        <v>225</v>
      </c>
      <c r="B55" s="87" t="s">
        <v>230</v>
      </c>
      <c r="C55" s="393"/>
      <c r="D55" s="394"/>
      <c r="E55" s="393"/>
      <c r="F55" s="408">
        <f t="shared" ref="F55:F58" si="24">SUM(I55:AN55)</f>
        <v>0</v>
      </c>
      <c r="G55" s="393"/>
      <c r="H55" s="541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>
        <f t="shared" ref="AP55:AP58" si="25">SUM(I55:AN55)</f>
        <v>0</v>
      </c>
    </row>
    <row r="56" spans="1:42" ht="18.75" x14ac:dyDescent="0.3">
      <c r="A56" s="1" t="s">
        <v>226</v>
      </c>
      <c r="B56" s="87" t="s">
        <v>231</v>
      </c>
      <c r="C56" s="393"/>
      <c r="D56" s="394"/>
      <c r="E56" s="393"/>
      <c r="F56" s="408">
        <f t="shared" si="24"/>
        <v>60000</v>
      </c>
      <c r="G56" s="393"/>
      <c r="H56" s="541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>
        <v>60000</v>
      </c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>
        <f t="shared" si="25"/>
        <v>60000</v>
      </c>
    </row>
    <row r="57" spans="1:42" ht="18.75" x14ac:dyDescent="0.3">
      <c r="A57" s="1" t="s">
        <v>227</v>
      </c>
      <c r="B57" s="98" t="s">
        <v>739</v>
      </c>
      <c r="C57" s="393"/>
      <c r="D57" s="394"/>
      <c r="E57" s="393"/>
      <c r="F57" s="408">
        <f t="shared" si="24"/>
        <v>0</v>
      </c>
      <c r="G57" s="393"/>
      <c r="H57" s="541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>
        <v>0</v>
      </c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>
        <f t="shared" si="25"/>
        <v>0</v>
      </c>
    </row>
    <row r="58" spans="1:42" ht="18.75" x14ac:dyDescent="0.3">
      <c r="A58" s="1" t="s">
        <v>228</v>
      </c>
      <c r="B58" s="87" t="s">
        <v>738</v>
      </c>
      <c r="C58" s="393"/>
      <c r="D58" s="394"/>
      <c r="E58" s="393"/>
      <c r="F58" s="408">
        <f t="shared" si="24"/>
        <v>615000</v>
      </c>
      <c r="G58" s="393"/>
      <c r="H58" s="541"/>
      <c r="I58" s="70">
        <v>600000</v>
      </c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>
        <v>0</v>
      </c>
      <c r="AA58" s="70"/>
      <c r="AB58" s="70">
        <v>15000</v>
      </c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>
        <f t="shared" si="25"/>
        <v>615000</v>
      </c>
    </row>
    <row r="59" spans="1:42" ht="18.75" x14ac:dyDescent="0.3">
      <c r="A59" s="9" t="s">
        <v>234</v>
      </c>
      <c r="B59" s="168" t="s">
        <v>235</v>
      </c>
      <c r="C59" s="409">
        <f>SUM(C54:C58)</f>
        <v>0</v>
      </c>
      <c r="D59" s="410">
        <f>SUM(D54:D58)</f>
        <v>0</v>
      </c>
      <c r="E59" s="410">
        <f>SUM(E54:E58)</f>
        <v>0</v>
      </c>
      <c r="F59" s="411">
        <f>SUM(F54:F58)</f>
        <v>12166007.550000001</v>
      </c>
      <c r="G59" s="410">
        <f t="shared" ref="G59:AN59" si="26">SUM(G54:G58)</f>
        <v>0</v>
      </c>
      <c r="H59" s="541"/>
      <c r="I59" s="410">
        <f t="shared" si="26"/>
        <v>6334796</v>
      </c>
      <c r="J59" s="410"/>
      <c r="K59" s="410"/>
      <c r="L59" s="410">
        <f t="shared" si="26"/>
        <v>0</v>
      </c>
      <c r="M59" s="410">
        <f t="shared" si="26"/>
        <v>0</v>
      </c>
      <c r="N59" s="410">
        <f t="shared" si="26"/>
        <v>0</v>
      </c>
      <c r="O59" s="410">
        <f t="shared" si="26"/>
        <v>0</v>
      </c>
      <c r="P59" s="410">
        <f t="shared" si="26"/>
        <v>0</v>
      </c>
      <c r="Q59" s="410">
        <f t="shared" si="26"/>
        <v>40500</v>
      </c>
      <c r="R59" s="410">
        <f t="shared" si="26"/>
        <v>2700</v>
      </c>
      <c r="S59" s="410">
        <f t="shared" si="26"/>
        <v>548100</v>
      </c>
      <c r="T59" s="410">
        <f t="shared" si="26"/>
        <v>347490</v>
      </c>
      <c r="U59" s="410">
        <f t="shared" si="26"/>
        <v>0</v>
      </c>
      <c r="V59" s="410">
        <f t="shared" si="26"/>
        <v>5400</v>
      </c>
      <c r="W59" s="410">
        <f t="shared" si="26"/>
        <v>1092356.55</v>
      </c>
      <c r="X59" s="410"/>
      <c r="Y59" s="410">
        <f t="shared" si="26"/>
        <v>10800</v>
      </c>
      <c r="Z59" s="410">
        <f t="shared" si="26"/>
        <v>392640</v>
      </c>
      <c r="AA59" s="410">
        <f t="shared" si="26"/>
        <v>0</v>
      </c>
      <c r="AB59" s="410">
        <f t="shared" si="26"/>
        <v>945150</v>
      </c>
      <c r="AC59" s="410">
        <f t="shared" si="26"/>
        <v>148770</v>
      </c>
      <c r="AD59" s="410">
        <f t="shared" si="26"/>
        <v>1701000</v>
      </c>
      <c r="AE59" s="410">
        <f t="shared" si="26"/>
        <v>0</v>
      </c>
      <c r="AF59" s="410">
        <f t="shared" si="26"/>
        <v>0</v>
      </c>
      <c r="AG59" s="410">
        <f t="shared" si="26"/>
        <v>0</v>
      </c>
      <c r="AH59" s="410">
        <f t="shared" si="26"/>
        <v>0</v>
      </c>
      <c r="AI59" s="410">
        <f t="shared" si="26"/>
        <v>0</v>
      </c>
      <c r="AJ59" s="410">
        <f t="shared" si="26"/>
        <v>10000</v>
      </c>
      <c r="AK59" s="410">
        <f t="shared" si="26"/>
        <v>117450</v>
      </c>
      <c r="AL59" s="410">
        <f t="shared" si="26"/>
        <v>203985</v>
      </c>
      <c r="AM59" s="410">
        <f t="shared" si="26"/>
        <v>0</v>
      </c>
      <c r="AN59" s="410">
        <f t="shared" si="26"/>
        <v>264870</v>
      </c>
      <c r="AO59" s="410"/>
      <c r="AP59" s="410">
        <f>SUM(AP54:AP58)</f>
        <v>12166007.550000001</v>
      </c>
    </row>
    <row r="60" spans="1:42" ht="18.75" x14ac:dyDescent="0.3">
      <c r="A60" s="217" t="s">
        <v>236</v>
      </c>
      <c r="B60" s="211" t="s">
        <v>237</v>
      </c>
      <c r="C60" s="400">
        <f>SUM(C37,C41,C49,C53,C59)</f>
        <v>0</v>
      </c>
      <c r="D60" s="401">
        <f>SUM(D37,D41,D49,D53,D59)</f>
        <v>0</v>
      </c>
      <c r="E60" s="400">
        <f>SUM(E37,E41,E49,E53,E59)</f>
        <v>0</v>
      </c>
      <c r="F60" s="402">
        <f>SUM(F37,F41,F49,F53,F59)</f>
        <v>55613261.549999997</v>
      </c>
      <c r="G60" s="401">
        <f t="shared" ref="G60:AP60" si="27">SUM(G37,G41,G49,G53,G59)</f>
        <v>0</v>
      </c>
      <c r="H60" s="544"/>
      <c r="I60" s="401">
        <f t="shared" si="27"/>
        <v>27574785</v>
      </c>
      <c r="J60" s="401"/>
      <c r="K60" s="401"/>
      <c r="L60" s="401">
        <f t="shared" si="27"/>
        <v>0</v>
      </c>
      <c r="M60" s="401">
        <f t="shared" si="27"/>
        <v>0</v>
      </c>
      <c r="N60" s="401">
        <f t="shared" si="27"/>
        <v>0</v>
      </c>
      <c r="O60" s="401">
        <f t="shared" si="27"/>
        <v>0</v>
      </c>
      <c r="P60" s="401">
        <f t="shared" si="27"/>
        <v>0</v>
      </c>
      <c r="Q60" s="401">
        <f t="shared" si="27"/>
        <v>235500</v>
      </c>
      <c r="R60" s="401">
        <f t="shared" si="27"/>
        <v>22700</v>
      </c>
      <c r="S60" s="401">
        <f t="shared" si="27"/>
        <v>2638100</v>
      </c>
      <c r="T60" s="401">
        <f t="shared" si="27"/>
        <v>1634490</v>
      </c>
      <c r="U60" s="401">
        <f t="shared" si="27"/>
        <v>0</v>
      </c>
      <c r="V60" s="401">
        <f t="shared" si="27"/>
        <v>25400</v>
      </c>
      <c r="W60" s="401">
        <f t="shared" si="27"/>
        <v>5138121.55</v>
      </c>
      <c r="X60" s="401"/>
      <c r="Y60" s="401">
        <f t="shared" si="27"/>
        <v>70800</v>
      </c>
      <c r="Z60" s="401">
        <f t="shared" si="27"/>
        <v>1974640</v>
      </c>
      <c r="AA60" s="401">
        <f t="shared" si="27"/>
        <v>0</v>
      </c>
      <c r="AB60" s="401">
        <f t="shared" si="27"/>
        <v>4390150</v>
      </c>
      <c r="AC60" s="401">
        <f t="shared" si="27"/>
        <v>829770</v>
      </c>
      <c r="AD60" s="401">
        <f t="shared" si="27"/>
        <v>8001000</v>
      </c>
      <c r="AE60" s="401">
        <f t="shared" si="27"/>
        <v>0</v>
      </c>
      <c r="AF60" s="401">
        <f t="shared" si="27"/>
        <v>0</v>
      </c>
      <c r="AG60" s="401">
        <f t="shared" si="27"/>
        <v>0</v>
      </c>
      <c r="AH60" s="401">
        <f t="shared" si="27"/>
        <v>0</v>
      </c>
      <c r="AI60" s="401">
        <f t="shared" si="27"/>
        <v>0</v>
      </c>
      <c r="AJ60" s="401">
        <f t="shared" si="27"/>
        <v>210000</v>
      </c>
      <c r="AK60" s="401">
        <f t="shared" si="27"/>
        <v>552450</v>
      </c>
      <c r="AL60" s="401">
        <f t="shared" si="27"/>
        <v>1069485</v>
      </c>
      <c r="AM60" s="401">
        <f t="shared" si="27"/>
        <v>0</v>
      </c>
      <c r="AN60" s="401">
        <f>SUM(AN37,AN41,AN49,AN53,AN59)</f>
        <v>1245870</v>
      </c>
      <c r="AO60" s="401"/>
      <c r="AP60" s="401">
        <f t="shared" si="27"/>
        <v>55613261.549999997</v>
      </c>
    </row>
    <row r="61" spans="1:42" ht="18.75" x14ac:dyDescent="0.3">
      <c r="A61" s="219" t="s">
        <v>267</v>
      </c>
      <c r="B61" s="211" t="s">
        <v>294</v>
      </c>
      <c r="C61" s="218" t="e">
        <f>SUM(Szoc.jutt.!C21,-#REF!)</f>
        <v>#REF!</v>
      </c>
      <c r="D61" s="218" t="e">
        <f>SUM(Szoc.jutt.!D21,-#REF!)</f>
        <v>#REF!</v>
      </c>
      <c r="E61" s="218" t="e">
        <f>SUM(Szoc.jutt.!E21,-#REF!)</f>
        <v>#REF!</v>
      </c>
      <c r="F61" s="212">
        <f>SUM(I61:AN61)</f>
        <v>1394842</v>
      </c>
      <c r="G61" s="218"/>
      <c r="H61" s="537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>
        <f>SUM(Szoc.jutt.!F7)</f>
        <v>150000</v>
      </c>
      <c r="AB61" s="218"/>
      <c r="AC61" s="218"/>
      <c r="AD61" s="218"/>
      <c r="AE61" s="218"/>
      <c r="AF61" s="218">
        <v>570000</v>
      </c>
      <c r="AG61" s="218">
        <v>450000</v>
      </c>
      <c r="AH61" s="218">
        <v>165000</v>
      </c>
      <c r="AI61" s="218">
        <v>59842</v>
      </c>
      <c r="AJ61" s="218"/>
      <c r="AK61" s="218"/>
      <c r="AL61" s="218"/>
      <c r="AM61" s="218"/>
      <c r="AN61" s="218"/>
      <c r="AO61" s="218"/>
      <c r="AP61" s="218">
        <f>SUM(I61:AN61)</f>
        <v>1394842</v>
      </c>
    </row>
    <row r="62" spans="1:42" s="688" customFormat="1" ht="18.75" x14ac:dyDescent="0.3">
      <c r="A62" s="689" t="s">
        <v>268</v>
      </c>
      <c r="B62" s="690" t="s">
        <v>649</v>
      </c>
      <c r="C62" s="686"/>
      <c r="D62" s="686"/>
      <c r="E62" s="686"/>
      <c r="F62" s="531">
        <f>SUM(I62:AN62)</f>
        <v>0</v>
      </c>
      <c r="G62" s="686"/>
      <c r="H62" s="687"/>
      <c r="I62" s="686"/>
      <c r="J62" s="686"/>
      <c r="K62" s="686"/>
      <c r="L62" s="686"/>
      <c r="M62" s="686"/>
      <c r="N62" s="686"/>
      <c r="O62" s="686"/>
      <c r="P62" s="686"/>
      <c r="Q62" s="686"/>
      <c r="R62" s="686"/>
      <c r="S62" s="686"/>
      <c r="T62" s="686"/>
      <c r="U62" s="686"/>
      <c r="V62" s="686"/>
      <c r="W62" s="686"/>
      <c r="X62" s="691">
        <v>0</v>
      </c>
      <c r="Y62" s="686"/>
      <c r="Z62" s="686"/>
      <c r="AA62" s="686"/>
      <c r="AB62" s="686"/>
      <c r="AC62" s="686"/>
      <c r="AD62" s="686"/>
      <c r="AE62" s="686"/>
      <c r="AF62" s="686"/>
      <c r="AG62" s="686"/>
      <c r="AH62" s="686"/>
      <c r="AI62" s="686"/>
      <c r="AJ62" s="686"/>
      <c r="AK62" s="686"/>
      <c r="AL62" s="686"/>
      <c r="AM62" s="686"/>
      <c r="AN62" s="686"/>
      <c r="AO62" s="686"/>
      <c r="AP62" s="70">
        <f>SUM(I62:AN62)</f>
        <v>0</v>
      </c>
    </row>
    <row r="63" spans="1:42" ht="18.75" x14ac:dyDescent="0.3">
      <c r="A63" s="209" t="s">
        <v>270</v>
      </c>
      <c r="B63" s="167" t="s">
        <v>291</v>
      </c>
      <c r="C63" s="188">
        <f>SUM(Pénze.átadás!C18)</f>
        <v>0</v>
      </c>
      <c r="D63" s="187">
        <f>SUM(Pénze.átadás!D18)</f>
        <v>0</v>
      </c>
      <c r="E63" s="188">
        <f>SUM(Pénze.átadás!E18)</f>
        <v>0</v>
      </c>
      <c r="F63" s="531">
        <f>SUM(I63:AN63)</f>
        <v>19822000</v>
      </c>
      <c r="G63" s="206">
        <f>SUM(Pénze.átadás!G18)</f>
        <v>0</v>
      </c>
      <c r="H63" s="536"/>
      <c r="I63" s="70">
        <f>18800000+1000000+22000</f>
        <v>19822000</v>
      </c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>
        <f>SUM(I63:AN63)</f>
        <v>19822000</v>
      </c>
    </row>
    <row r="64" spans="1:42" ht="18.75" x14ac:dyDescent="0.3">
      <c r="A64" s="209" t="s">
        <v>272</v>
      </c>
      <c r="B64" s="167" t="s">
        <v>292</v>
      </c>
      <c r="C64" s="188">
        <f>SUM(Pénze.átadás!C21)</f>
        <v>0</v>
      </c>
      <c r="D64" s="187">
        <f>SUM(Pénze.átadás!D21)</f>
        <v>0</v>
      </c>
      <c r="E64" s="188">
        <f>SUM(Pénze.átadás!E21)</f>
        <v>0</v>
      </c>
      <c r="F64" s="531">
        <f t="shared" ref="F64:F66" si="28">SUM(I64:AN64)</f>
        <v>0</v>
      </c>
      <c r="G64" s="206">
        <f>SUM(Pénze.átadás!G21)</f>
        <v>0</v>
      </c>
      <c r="H64" s="536"/>
      <c r="I64" s="70"/>
      <c r="J64" s="70"/>
      <c r="K64" s="70"/>
      <c r="L64" s="70"/>
      <c r="M64" s="70"/>
      <c r="N64" s="70"/>
      <c r="O64" s="70"/>
      <c r="P64" s="70"/>
      <c r="Q64" s="70" t="s">
        <v>64</v>
      </c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>
        <f t="shared" ref="AP64:AP66" si="29">SUM(I64:AN64)</f>
        <v>0</v>
      </c>
    </row>
    <row r="65" spans="1:42" ht="18.75" x14ac:dyDescent="0.3">
      <c r="A65" s="209" t="s">
        <v>276</v>
      </c>
      <c r="B65" s="167" t="s">
        <v>293</v>
      </c>
      <c r="C65" s="188">
        <f>SUM(Pénze.átadás!C46)</f>
        <v>0</v>
      </c>
      <c r="D65" s="187">
        <f>SUM(Pénze.átadás!D46)</f>
        <v>0</v>
      </c>
      <c r="E65" s="188">
        <f>SUM(Pénze.átadás!E46)</f>
        <v>0</v>
      </c>
      <c r="F65" s="531">
        <f t="shared" si="28"/>
        <v>519400</v>
      </c>
      <c r="G65" s="206">
        <f>SUM(Pénze.átadás!G46)</f>
        <v>0</v>
      </c>
      <c r="H65" s="536"/>
      <c r="I65" s="70"/>
      <c r="J65" s="70"/>
      <c r="K65" s="70"/>
      <c r="L65" s="70"/>
      <c r="M65" s="70"/>
      <c r="N65" s="70"/>
      <c r="O65" s="70">
        <v>45000</v>
      </c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>
        <v>400000</v>
      </c>
      <c r="AF65" s="70">
        <v>0</v>
      </c>
      <c r="AG65" s="70"/>
      <c r="AH65" s="70"/>
      <c r="AI65" s="70"/>
      <c r="AJ65" s="70"/>
      <c r="AK65" s="70"/>
      <c r="AL65" s="70">
        <v>74400</v>
      </c>
      <c r="AM65" s="70"/>
      <c r="AN65" s="70"/>
      <c r="AO65" s="70"/>
      <c r="AP65" s="70">
        <f t="shared" si="29"/>
        <v>519400</v>
      </c>
    </row>
    <row r="66" spans="1:42" ht="18.75" x14ac:dyDescent="0.3">
      <c r="A66" s="209" t="s">
        <v>645</v>
      </c>
      <c r="B66" s="167" t="s">
        <v>277</v>
      </c>
      <c r="C66" s="188">
        <f>SUM(Pénze.átadás!C50)</f>
        <v>0</v>
      </c>
      <c r="D66" s="187">
        <f>SUM(Pénze.átadás!D50)</f>
        <v>0</v>
      </c>
      <c r="E66" s="188">
        <f>SUM(Pénze.átadás!E50)</f>
        <v>0</v>
      </c>
      <c r="F66" s="531">
        <f t="shared" si="28"/>
        <v>0</v>
      </c>
      <c r="G66" s="206">
        <f>SUM(Pénze.átadás!G50)</f>
        <v>0</v>
      </c>
      <c r="H66" s="536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>
        <f t="shared" si="29"/>
        <v>0</v>
      </c>
    </row>
    <row r="67" spans="1:42" ht="18.75" x14ac:dyDescent="0.3">
      <c r="A67" s="217" t="s">
        <v>278</v>
      </c>
      <c r="B67" s="211" t="s">
        <v>279</v>
      </c>
      <c r="C67" s="218">
        <f>SUM(C63:C66)</f>
        <v>0</v>
      </c>
      <c r="D67" s="218">
        <f>SUM(D63:D66)</f>
        <v>0</v>
      </c>
      <c r="E67" s="218">
        <f>SUM(E63:E66)</f>
        <v>0</v>
      </c>
      <c r="F67" s="212">
        <f>SUM(F62:F66)</f>
        <v>20341400</v>
      </c>
      <c r="G67" s="262">
        <f>SUM(G63:G66)</f>
        <v>0</v>
      </c>
      <c r="H67" s="536"/>
      <c r="I67" s="262">
        <f t="shared" ref="I67:AN67" si="30">SUM(I63:I66)</f>
        <v>19822000</v>
      </c>
      <c r="J67" s="262"/>
      <c r="K67" s="262"/>
      <c r="L67" s="262">
        <f t="shared" si="30"/>
        <v>0</v>
      </c>
      <c r="M67" s="262">
        <f t="shared" si="30"/>
        <v>0</v>
      </c>
      <c r="N67" s="262">
        <f t="shared" si="30"/>
        <v>0</v>
      </c>
      <c r="O67" s="262">
        <f t="shared" si="30"/>
        <v>45000</v>
      </c>
      <c r="P67" s="262">
        <f t="shared" si="30"/>
        <v>0</v>
      </c>
      <c r="Q67" s="262">
        <f t="shared" si="30"/>
        <v>0</v>
      </c>
      <c r="R67" s="262">
        <f t="shared" si="30"/>
        <v>0</v>
      </c>
      <c r="S67" s="262">
        <f t="shared" si="30"/>
        <v>0</v>
      </c>
      <c r="T67" s="262">
        <f t="shared" si="30"/>
        <v>0</v>
      </c>
      <c r="U67" s="262">
        <f t="shared" si="30"/>
        <v>0</v>
      </c>
      <c r="V67" s="262">
        <f t="shared" si="30"/>
        <v>0</v>
      </c>
      <c r="W67" s="262">
        <f t="shared" si="30"/>
        <v>0</v>
      </c>
      <c r="X67" s="262">
        <f t="shared" si="30"/>
        <v>0</v>
      </c>
      <c r="Y67" s="262">
        <f t="shared" si="30"/>
        <v>0</v>
      </c>
      <c r="Z67" s="262">
        <f t="shared" si="30"/>
        <v>0</v>
      </c>
      <c r="AA67" s="262">
        <f t="shared" si="30"/>
        <v>0</v>
      </c>
      <c r="AB67" s="262">
        <f t="shared" si="30"/>
        <v>0</v>
      </c>
      <c r="AC67" s="262">
        <f t="shared" si="30"/>
        <v>0</v>
      </c>
      <c r="AD67" s="262">
        <f t="shared" si="30"/>
        <v>0</v>
      </c>
      <c r="AE67" s="262">
        <f t="shared" si="30"/>
        <v>400000</v>
      </c>
      <c r="AF67" s="262">
        <f t="shared" si="30"/>
        <v>0</v>
      </c>
      <c r="AG67" s="262">
        <f t="shared" si="30"/>
        <v>0</v>
      </c>
      <c r="AH67" s="262">
        <f t="shared" si="30"/>
        <v>0</v>
      </c>
      <c r="AI67" s="262">
        <f t="shared" si="30"/>
        <v>0</v>
      </c>
      <c r="AJ67" s="262">
        <f t="shared" si="30"/>
        <v>0</v>
      </c>
      <c r="AK67" s="262">
        <f t="shared" si="30"/>
        <v>0</v>
      </c>
      <c r="AL67" s="262">
        <f t="shared" si="30"/>
        <v>74400</v>
      </c>
      <c r="AM67" s="262">
        <f t="shared" si="30"/>
        <v>0</v>
      </c>
      <c r="AN67" s="262">
        <f t="shared" si="30"/>
        <v>0</v>
      </c>
      <c r="AO67" s="262"/>
      <c r="AP67" s="262">
        <f>SUM(AP62:AP66)</f>
        <v>20341400</v>
      </c>
    </row>
    <row r="68" spans="1:42" ht="18.75" x14ac:dyDescent="0.3">
      <c r="A68" s="217" t="s">
        <v>250</v>
      </c>
      <c r="B68" s="211" t="s">
        <v>295</v>
      </c>
      <c r="C68" s="218" t="e">
        <f>SUM('Ber.-felú.'!C32,-#REF!)</f>
        <v>#REF!</v>
      </c>
      <c r="D68" s="218" t="e">
        <f>SUM('Ber.-felú.'!D32,-#REF!)</f>
        <v>#REF!</v>
      </c>
      <c r="E68" s="218" t="e">
        <f>SUM('Ber.-felú.'!E32,-#REF!)</f>
        <v>#REF!</v>
      </c>
      <c r="F68" s="212">
        <f>SUM(I68:AO68)</f>
        <v>1432998.15</v>
      </c>
      <c r="G68" s="262">
        <f>SUM('Ber.-felú.'!G32)</f>
        <v>0</v>
      </c>
      <c r="H68" s="536"/>
      <c r="I68" s="262">
        <f>600000+162000</f>
        <v>762000</v>
      </c>
      <c r="J68" s="262">
        <f>SUM('Ber.-felú.'!D32)</f>
        <v>0</v>
      </c>
      <c r="K68" s="262">
        <f>SUM('Ber.-felú.'!E32)</f>
        <v>0</v>
      </c>
      <c r="L68" s="262">
        <f>SUM('Ber.-felú.'!G32)</f>
        <v>0</v>
      </c>
      <c r="M68" s="262">
        <f>SUM('Ber.-felú.'!G32)</f>
        <v>0</v>
      </c>
      <c r="N68" s="262">
        <f>SUM('Ber.-felú.'!H32)</f>
        <v>0</v>
      </c>
      <c r="O68" s="262">
        <f>SUM('Ber.-felú.'!I32)</f>
        <v>0</v>
      </c>
      <c r="P68" s="262">
        <f>SUM('Ber.-felú.'!J32)</f>
        <v>0</v>
      </c>
      <c r="Q68" s="262">
        <f>SUM('Ber.-felú.'!K32)</f>
        <v>0</v>
      </c>
      <c r="R68" s="262"/>
      <c r="S68" s="262">
        <f>SUM('Ber.-felú.'!M32)</f>
        <v>0</v>
      </c>
      <c r="T68" s="262">
        <f>SUM('Ber.-felú.'!K32)</f>
        <v>0</v>
      </c>
      <c r="U68" s="262">
        <f>SUM('Ber.-felú.'!I32)</f>
        <v>0</v>
      </c>
      <c r="V68" s="262">
        <f>SUM('Ber.-felú.'!I32)</f>
        <v>0</v>
      </c>
      <c r="W68" s="262">
        <f>SUM('Ber.-felú.'!J32)</f>
        <v>0</v>
      </c>
      <c r="X68" s="262">
        <f>SUM('Ber.-felú.'!K32)</f>
        <v>0</v>
      </c>
      <c r="Y68" s="262">
        <f>SUM('Ber.-felú.'!I32)</f>
        <v>0</v>
      </c>
      <c r="Z68" s="262"/>
      <c r="AA68" s="262">
        <f>SUM('Ber.-felú.'!K32)</f>
        <v>0</v>
      </c>
      <c r="AB68" s="262"/>
      <c r="AC68" s="262">
        <f>SUM('Ber.-felú.'!M32)</f>
        <v>0</v>
      </c>
      <c r="AD68" s="262">
        <f>SUM('Ber.-felú.'!N32)</f>
        <v>0</v>
      </c>
      <c r="AE68" s="262">
        <f>SUM('Ber.-felú.'!O32)</f>
        <v>0</v>
      </c>
      <c r="AF68" s="262">
        <f>SUM('Ber.-felú.'!L32)</f>
        <v>0</v>
      </c>
      <c r="AG68" s="262">
        <f>SUM('Ber.-felú.'!M32)</f>
        <v>0</v>
      </c>
      <c r="AH68" s="262">
        <f>SUM('Ber.-felú.'!N32)</f>
        <v>0</v>
      </c>
      <c r="AI68" s="262">
        <f>SUM('Ber.-felú.'!O32)</f>
        <v>0</v>
      </c>
      <c r="AJ68" s="262">
        <f>SUM('Ber.-felú.'!P32)</f>
        <v>0</v>
      </c>
      <c r="AK68" s="262">
        <f>SUM('Ber.-felú.'!Q32)</f>
        <v>0</v>
      </c>
      <c r="AL68" s="262">
        <f>SUM('Ber.-felú.'!F21)+('Ber.-felú.'!F21*0.27)</f>
        <v>35998.15</v>
      </c>
      <c r="AM68" s="262">
        <f>SUM('Ber.-felú.'!S32)</f>
        <v>0</v>
      </c>
      <c r="AN68" s="262">
        <f>SUM('Ber.-felú.'!F20)+('Ber.-felú.'!F20*0.27)</f>
        <v>635000</v>
      </c>
      <c r="AO68" s="262"/>
      <c r="AP68" s="262">
        <f>SUM(I68:AN68)</f>
        <v>1432998.15</v>
      </c>
    </row>
    <row r="69" spans="1:42" ht="18.75" x14ac:dyDescent="0.3">
      <c r="A69" s="217" t="s">
        <v>255</v>
      </c>
      <c r="B69" s="211" t="s">
        <v>296</v>
      </c>
      <c r="C69" s="218">
        <f>SUM('Ber.-felú.'!C40)</f>
        <v>0</v>
      </c>
      <c r="D69" s="218">
        <f>SUM('Ber.-felú.'!D40)</f>
        <v>0</v>
      </c>
      <c r="E69" s="218">
        <f>SUM('Ber.-felú.'!E40)</f>
        <v>0</v>
      </c>
      <c r="F69" s="212">
        <f>SUM(I69:AN69)</f>
        <v>2249939</v>
      </c>
      <c r="G69" s="262">
        <f>SUM('Ber.-felú.'!G40)</f>
        <v>0</v>
      </c>
      <c r="H69" s="536"/>
      <c r="I69" s="262">
        <v>0</v>
      </c>
      <c r="J69" s="262"/>
      <c r="K69" s="262"/>
      <c r="L69" s="262">
        <v>2249939</v>
      </c>
      <c r="M69" s="262">
        <f>SUM('Ber.-felú.'!I33)</f>
        <v>0</v>
      </c>
      <c r="N69" s="262">
        <f>SUM('Ber.-felú.'!J33)</f>
        <v>0</v>
      </c>
      <c r="O69" s="262">
        <f>SUM('Ber.-felú.'!I33)</f>
        <v>0</v>
      </c>
      <c r="P69" s="262">
        <f>SUM('Ber.-felú.'!J33)</f>
        <v>0</v>
      </c>
      <c r="Q69" s="262">
        <f>SUM('Ber.-felú.'!K33)</f>
        <v>0</v>
      </c>
      <c r="R69" s="262">
        <f>SUM('Ber.-felú.'!L33)</f>
        <v>0</v>
      </c>
      <c r="S69" s="262">
        <f>SUM('Ber.-felú.'!J33)</f>
        <v>0</v>
      </c>
      <c r="T69" s="262">
        <f>SUM('Ber.-felú.'!K33)</f>
        <v>0</v>
      </c>
      <c r="U69" s="262">
        <f>SUM('Ber.-felú.'!I33)</f>
        <v>0</v>
      </c>
      <c r="V69" s="262">
        <f>SUM('Ber.-felú.'!I40)</f>
        <v>0</v>
      </c>
      <c r="W69" s="262">
        <f>SUM('Ber.-felú.'!J40)</f>
        <v>0</v>
      </c>
      <c r="X69" s="262">
        <f>SUM('Ber.-felú.'!K40)</f>
        <v>0</v>
      </c>
      <c r="Y69" s="262">
        <f>SUM('Ber.-felú.'!I40)</f>
        <v>0</v>
      </c>
      <c r="Z69" s="262">
        <f>SUM('Ber.-felú.'!J40)</f>
        <v>0</v>
      </c>
      <c r="AA69" s="262">
        <f>SUM('Ber.-felú.'!K40)</f>
        <v>0</v>
      </c>
      <c r="AB69" s="262">
        <f>SUM('Ber.-felú.'!L40)</f>
        <v>0</v>
      </c>
      <c r="AC69" s="262"/>
      <c r="AD69" s="262"/>
      <c r="AE69" s="262">
        <f>SUM('Ber.-felú.'!O40)</f>
        <v>0</v>
      </c>
      <c r="AF69" s="262">
        <f>SUM('Ber.-felú.'!L40)</f>
        <v>0</v>
      </c>
      <c r="AG69" s="262">
        <f>SUM('Ber.-felú.'!M40)</f>
        <v>0</v>
      </c>
      <c r="AH69" s="262">
        <f>SUM('Ber.-felú.'!N40)</f>
        <v>0</v>
      </c>
      <c r="AI69" s="262">
        <f>SUM('Ber.-felú.'!O40)</f>
        <v>0</v>
      </c>
      <c r="AJ69" s="262">
        <f>SUM('Ber.-felú.'!P40)</f>
        <v>0</v>
      </c>
      <c r="AK69" s="262">
        <f>SUM('Ber.-felú.'!Q40)</f>
        <v>0</v>
      </c>
      <c r="AL69" s="262">
        <f>SUM('Ber.-felú.'!R40)</f>
        <v>0</v>
      </c>
      <c r="AM69" s="262">
        <f>SUM('Ber.-felú.'!S40)</f>
        <v>0</v>
      </c>
      <c r="AN69" s="262">
        <f>SUM('Ber.-felú.'!O40)</f>
        <v>0</v>
      </c>
      <c r="AO69" s="262"/>
      <c r="AP69" s="262">
        <f>SUM(I69:AN69)</f>
        <v>2249939</v>
      </c>
    </row>
    <row r="70" spans="1:42" ht="18.75" x14ac:dyDescent="0.3">
      <c r="A70" s="5" t="s">
        <v>257</v>
      </c>
      <c r="B70" s="167" t="s">
        <v>298</v>
      </c>
      <c r="C70" s="207">
        <f>SUM('Ber.-felú.'!C41)</f>
        <v>0</v>
      </c>
      <c r="D70" s="207">
        <f>SUM('Ber.-felú.'!D41)</f>
        <v>0</v>
      </c>
      <c r="E70" s="207">
        <f>SUM('Ber.-felú.'!E41)</f>
        <v>0</v>
      </c>
      <c r="F70" s="532">
        <f>SUM('Ber.-felú.'!F41)</f>
        <v>0</v>
      </c>
      <c r="G70" s="207">
        <f>SUM('Ber.-felú.'!G41)</f>
        <v>0</v>
      </c>
      <c r="H70" s="545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>
        <f>SUM(I70:AN70)</f>
        <v>0</v>
      </c>
    </row>
    <row r="71" spans="1:42" ht="18.75" x14ac:dyDescent="0.3">
      <c r="A71" s="5" t="s">
        <v>258</v>
      </c>
      <c r="B71" s="167" t="s">
        <v>299</v>
      </c>
      <c r="C71" s="207">
        <f>SUM('Ber.-felú.'!C42)</f>
        <v>0</v>
      </c>
      <c r="D71" s="207">
        <f>SUM('Ber.-felú.'!D42)</f>
        <v>0</v>
      </c>
      <c r="E71" s="207">
        <f>SUM('Ber.-felú.'!E42)</f>
        <v>0</v>
      </c>
      <c r="F71" s="532">
        <f>SUM('Ber.-felú.'!F42)</f>
        <v>0</v>
      </c>
      <c r="G71" s="207">
        <f>SUM('Ber.-felú.'!G42)</f>
        <v>0</v>
      </c>
      <c r="H71" s="545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>
        <f t="shared" ref="AP71:AP72" si="31">SUM(I71:AN71)</f>
        <v>0</v>
      </c>
    </row>
    <row r="72" spans="1:42" ht="18.75" x14ac:dyDescent="0.3">
      <c r="A72" s="5" t="s">
        <v>259</v>
      </c>
      <c r="B72" s="167" t="s">
        <v>300</v>
      </c>
      <c r="C72" s="207">
        <f>SUM('Ber.-felú.'!C46)</f>
        <v>0</v>
      </c>
      <c r="D72" s="207">
        <f>SUM('Ber.-felú.'!D46)</f>
        <v>0</v>
      </c>
      <c r="E72" s="207">
        <f>SUM('Ber.-felú.'!E46)</f>
        <v>0</v>
      </c>
      <c r="F72" s="532">
        <f>SUM('Ber.-felú.'!F46)</f>
        <v>0</v>
      </c>
      <c r="G72" s="207">
        <f>SUM('Ber.-felú.'!G46)</f>
        <v>0</v>
      </c>
      <c r="H72" s="545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>
        <f t="shared" si="31"/>
        <v>0</v>
      </c>
    </row>
    <row r="73" spans="1:42" ht="18.75" x14ac:dyDescent="0.3">
      <c r="A73" s="217" t="s">
        <v>261</v>
      </c>
      <c r="B73" s="211" t="s">
        <v>297</v>
      </c>
      <c r="C73" s="218">
        <f>SUM(C70:C72)</f>
        <v>0</v>
      </c>
      <c r="D73" s="218">
        <f>SUM(D70:D72)</f>
        <v>0</v>
      </c>
      <c r="E73" s="218">
        <f>SUM(E70:E72)</f>
        <v>0</v>
      </c>
      <c r="F73" s="212">
        <f>SUM(F70:F72)</f>
        <v>0</v>
      </c>
      <c r="G73" s="262">
        <f>SUM(G70:G72)</f>
        <v>0</v>
      </c>
      <c r="H73" s="536"/>
      <c r="I73" s="262">
        <f t="shared" ref="I73:AP73" si="32">SUM(I70:I72)</f>
        <v>0</v>
      </c>
      <c r="J73" s="262"/>
      <c r="K73" s="262"/>
      <c r="L73" s="262">
        <f t="shared" si="32"/>
        <v>0</v>
      </c>
      <c r="M73" s="262">
        <f t="shared" si="32"/>
        <v>0</v>
      </c>
      <c r="N73" s="262">
        <f t="shared" si="32"/>
        <v>0</v>
      </c>
      <c r="O73" s="262">
        <f t="shared" si="32"/>
        <v>0</v>
      </c>
      <c r="P73" s="262">
        <f t="shared" si="32"/>
        <v>0</v>
      </c>
      <c r="Q73" s="262">
        <f t="shared" si="32"/>
        <v>0</v>
      </c>
      <c r="R73" s="262">
        <f t="shared" si="32"/>
        <v>0</v>
      </c>
      <c r="S73" s="262">
        <f t="shared" si="32"/>
        <v>0</v>
      </c>
      <c r="T73" s="262">
        <f t="shared" si="32"/>
        <v>0</v>
      </c>
      <c r="U73" s="262">
        <f t="shared" si="32"/>
        <v>0</v>
      </c>
      <c r="V73" s="262">
        <f t="shared" si="32"/>
        <v>0</v>
      </c>
      <c r="W73" s="262">
        <f t="shared" si="32"/>
        <v>0</v>
      </c>
      <c r="X73" s="262">
        <f t="shared" si="32"/>
        <v>0</v>
      </c>
      <c r="Y73" s="262">
        <f t="shared" si="32"/>
        <v>0</v>
      </c>
      <c r="Z73" s="262">
        <f t="shared" si="32"/>
        <v>0</v>
      </c>
      <c r="AA73" s="262">
        <f t="shared" si="32"/>
        <v>0</v>
      </c>
      <c r="AB73" s="262">
        <f t="shared" si="32"/>
        <v>0</v>
      </c>
      <c r="AC73" s="262">
        <f t="shared" si="32"/>
        <v>0</v>
      </c>
      <c r="AD73" s="262">
        <f t="shared" si="32"/>
        <v>0</v>
      </c>
      <c r="AE73" s="262">
        <f t="shared" si="32"/>
        <v>0</v>
      </c>
      <c r="AF73" s="262">
        <f t="shared" si="32"/>
        <v>0</v>
      </c>
      <c r="AG73" s="262">
        <f t="shared" si="32"/>
        <v>0</v>
      </c>
      <c r="AH73" s="262">
        <f t="shared" si="32"/>
        <v>0</v>
      </c>
      <c r="AI73" s="262">
        <f t="shared" si="32"/>
        <v>0</v>
      </c>
      <c r="AJ73" s="262">
        <f t="shared" si="32"/>
        <v>0</v>
      </c>
      <c r="AK73" s="262">
        <f t="shared" si="32"/>
        <v>0</v>
      </c>
      <c r="AL73" s="262">
        <f t="shared" si="32"/>
        <v>0</v>
      </c>
      <c r="AM73" s="262">
        <f t="shared" si="32"/>
        <v>0</v>
      </c>
      <c r="AN73" s="262">
        <f t="shared" si="32"/>
        <v>0</v>
      </c>
      <c r="AO73" s="262"/>
      <c r="AP73" s="262">
        <f t="shared" si="32"/>
        <v>0</v>
      </c>
    </row>
    <row r="74" spans="1:42" ht="18.75" x14ac:dyDescent="0.3">
      <c r="A74" s="224"/>
      <c r="B74" s="221" t="s">
        <v>301</v>
      </c>
      <c r="C74" s="223" t="e">
        <f>SUM(C20,C25,C60,C61,C67,C68,C69,C73)</f>
        <v>#REF!</v>
      </c>
      <c r="D74" s="517" t="e">
        <f>SUM(D20,D25,D60,D61,D67,D68,D69,D73)</f>
        <v>#REF!</v>
      </c>
      <c r="E74" s="223" t="e">
        <f>SUM(E20,E25,E60,E61,E67,E68,E69,E73)</f>
        <v>#REF!</v>
      </c>
      <c r="F74" s="222">
        <f>SUM(F20,F25,F60,F61,F67,F68,F69,F73)</f>
        <v>103120945.7</v>
      </c>
      <c r="G74" s="517">
        <f t="shared" ref="G74:AP74" si="33">SUM(G20,G25,G60,G61,G67,G68,G69,G73)</f>
        <v>0</v>
      </c>
      <c r="H74" s="538"/>
      <c r="I74" s="529">
        <f t="shared" si="33"/>
        <v>62048133</v>
      </c>
      <c r="J74" s="529"/>
      <c r="K74" s="529"/>
      <c r="L74" s="529">
        <f t="shared" si="33"/>
        <v>2249939</v>
      </c>
      <c r="M74" s="529">
        <f t="shared" si="33"/>
        <v>0</v>
      </c>
      <c r="N74" s="529">
        <f t="shared" si="33"/>
        <v>0</v>
      </c>
      <c r="O74" s="529">
        <f t="shared" si="33"/>
        <v>45000</v>
      </c>
      <c r="P74" s="529">
        <f t="shared" si="33"/>
        <v>0</v>
      </c>
      <c r="Q74" s="529">
        <f t="shared" si="33"/>
        <v>235500</v>
      </c>
      <c r="R74" s="529">
        <f t="shared" si="33"/>
        <v>22700</v>
      </c>
      <c r="S74" s="529">
        <f t="shared" si="33"/>
        <v>3928700</v>
      </c>
      <c r="T74" s="529">
        <f t="shared" si="33"/>
        <v>1634490</v>
      </c>
      <c r="U74" s="529">
        <f t="shared" si="33"/>
        <v>0</v>
      </c>
      <c r="V74" s="529">
        <f t="shared" si="33"/>
        <v>318175</v>
      </c>
      <c r="W74" s="529">
        <f t="shared" si="33"/>
        <v>5138121.55</v>
      </c>
      <c r="X74" s="529">
        <f t="shared" si="33"/>
        <v>0</v>
      </c>
      <c r="Y74" s="529">
        <f t="shared" si="33"/>
        <v>70800</v>
      </c>
      <c r="Z74" s="529">
        <f t="shared" si="33"/>
        <v>1974640</v>
      </c>
      <c r="AA74" s="529">
        <f t="shared" si="33"/>
        <v>150000</v>
      </c>
      <c r="AB74" s="529">
        <f t="shared" si="33"/>
        <v>5250550</v>
      </c>
      <c r="AC74" s="529">
        <f t="shared" si="33"/>
        <v>829770</v>
      </c>
      <c r="AD74" s="529">
        <f t="shared" si="33"/>
        <v>8001000</v>
      </c>
      <c r="AE74" s="529">
        <f t="shared" si="33"/>
        <v>400000</v>
      </c>
      <c r="AF74" s="529">
        <f t="shared" si="33"/>
        <v>570000</v>
      </c>
      <c r="AG74" s="529">
        <f t="shared" si="33"/>
        <v>450000</v>
      </c>
      <c r="AH74" s="529">
        <f t="shared" si="33"/>
        <v>165000</v>
      </c>
      <c r="AI74" s="529">
        <f t="shared" si="33"/>
        <v>59842</v>
      </c>
      <c r="AJ74" s="529">
        <f t="shared" si="33"/>
        <v>640200</v>
      </c>
      <c r="AK74" s="529">
        <f t="shared" si="33"/>
        <v>552450</v>
      </c>
      <c r="AL74" s="529">
        <f t="shared" si="33"/>
        <v>6505065.1500000004</v>
      </c>
      <c r="AM74" s="529">
        <f t="shared" si="33"/>
        <v>0</v>
      </c>
      <c r="AN74" s="529">
        <f>SUM(AN20,AN25,AN60,AN61,AN67,AN68,AN69,AN73)</f>
        <v>1880870</v>
      </c>
      <c r="AO74" s="529"/>
      <c r="AP74" s="529">
        <f t="shared" si="33"/>
        <v>103120945.7</v>
      </c>
    </row>
    <row r="75" spans="1:42" ht="18.75" x14ac:dyDescent="0.3">
      <c r="A75" s="5" t="s">
        <v>623</v>
      </c>
      <c r="B75" s="225" t="s">
        <v>624</v>
      </c>
      <c r="C75" s="226"/>
      <c r="D75" s="208"/>
      <c r="E75" s="14"/>
      <c r="F75" s="664">
        <f>SUM(I75:AO75)</f>
        <v>2524705</v>
      </c>
      <c r="G75" s="76"/>
      <c r="H75" s="536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>
        <v>2524705</v>
      </c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>
        <f>SUM(I75:AN75)</f>
        <v>2524705</v>
      </c>
    </row>
    <row r="76" spans="1:42" ht="18.75" x14ac:dyDescent="0.3">
      <c r="A76" s="5" t="s">
        <v>290</v>
      </c>
      <c r="B76" s="225" t="s">
        <v>79</v>
      </c>
      <c r="C76" s="504" t="e">
        <f>SUM(#REF!,Óvoda!#REF!,#REF!)</f>
        <v>#REF!</v>
      </c>
      <c r="D76" s="472" t="e">
        <f>SUM(#REF!,Óvoda!#REF!,#REF!)</f>
        <v>#REF!</v>
      </c>
      <c r="E76" s="504" t="e">
        <f>SUM(#REF!,Óvoda!#REF!,#REF!)</f>
        <v>#REF!</v>
      </c>
      <c r="F76" s="664">
        <f t="shared" ref="F76:F78" si="34">SUM(I76:AO76)</f>
        <v>38397441</v>
      </c>
      <c r="G76" s="226"/>
      <c r="H76" s="546"/>
      <c r="I76" s="70"/>
      <c r="J76" s="70"/>
      <c r="K76" s="70"/>
      <c r="L76" s="70"/>
      <c r="M76" s="70"/>
      <c r="N76" s="70"/>
      <c r="O76" s="70"/>
      <c r="P76" s="70">
        <f>SUM(Óvoda!K54)</f>
        <v>38397441</v>
      </c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>
        <f>SUM(I76:AN76)</f>
        <v>38397441</v>
      </c>
    </row>
    <row r="77" spans="1:42" ht="18.75" x14ac:dyDescent="0.3">
      <c r="A77" s="5" t="s">
        <v>304</v>
      </c>
      <c r="B77" s="225" t="s">
        <v>585</v>
      </c>
      <c r="C77" s="226"/>
      <c r="D77" s="208"/>
      <c r="E77" s="14"/>
      <c r="F77" s="664">
        <f t="shared" si="34"/>
        <v>0</v>
      </c>
      <c r="G77" s="76"/>
      <c r="H77" s="536"/>
      <c r="I77" s="70">
        <v>0</v>
      </c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>
        <f>SUM(I77:AN77)</f>
        <v>0</v>
      </c>
    </row>
    <row r="78" spans="1:42" ht="18.75" x14ac:dyDescent="0.3">
      <c r="A78" s="681" t="s">
        <v>647</v>
      </c>
      <c r="B78" s="682" t="s">
        <v>648</v>
      </c>
      <c r="C78" s="683"/>
      <c r="D78" s="684"/>
      <c r="E78" s="685"/>
      <c r="F78" s="664">
        <f t="shared" si="34"/>
        <v>478914</v>
      </c>
      <c r="G78" s="76"/>
      <c r="H78" s="536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>
        <v>478914</v>
      </c>
      <c r="AP78" s="70">
        <v>478914</v>
      </c>
    </row>
    <row r="79" spans="1:42" ht="18.75" x14ac:dyDescent="0.3">
      <c r="A79" s="246"/>
      <c r="B79" s="247" t="s">
        <v>368</v>
      </c>
      <c r="C79" s="528" t="e">
        <f>SUM(C74:C77)</f>
        <v>#REF!</v>
      </c>
      <c r="D79" s="248" t="e">
        <f>SUM(D74:D77)</f>
        <v>#REF!</v>
      </c>
      <c r="E79" s="528" t="e">
        <f>SUM(E74:E77)</f>
        <v>#REF!</v>
      </c>
      <c r="F79" s="249">
        <f>SUM(F74:F78)</f>
        <v>144522005.69999999</v>
      </c>
      <c r="G79" s="335">
        <f>SUM(G74:G77)</f>
        <v>0</v>
      </c>
      <c r="H79" s="536"/>
      <c r="I79" s="223">
        <f t="shared" ref="I79:AN79" si="35">SUM(I74:I77)</f>
        <v>62048133</v>
      </c>
      <c r="J79" s="223"/>
      <c r="K79" s="223"/>
      <c r="L79" s="223">
        <f t="shared" si="35"/>
        <v>2249939</v>
      </c>
      <c r="M79" s="223">
        <f t="shared" si="35"/>
        <v>0</v>
      </c>
      <c r="N79" s="223">
        <f t="shared" si="35"/>
        <v>0</v>
      </c>
      <c r="O79" s="223">
        <f t="shared" si="35"/>
        <v>45000</v>
      </c>
      <c r="P79" s="223">
        <f t="shared" si="35"/>
        <v>38397441</v>
      </c>
      <c r="Q79" s="223">
        <f t="shared" si="35"/>
        <v>235500</v>
      </c>
      <c r="R79" s="223">
        <f t="shared" si="35"/>
        <v>22700</v>
      </c>
      <c r="S79" s="223">
        <f t="shared" si="35"/>
        <v>3928700</v>
      </c>
      <c r="T79" s="223">
        <f t="shared" si="35"/>
        <v>1634490</v>
      </c>
      <c r="U79" s="223">
        <f t="shared" si="35"/>
        <v>0</v>
      </c>
      <c r="V79" s="223">
        <f t="shared" si="35"/>
        <v>318175</v>
      </c>
      <c r="W79" s="223">
        <f t="shared" si="35"/>
        <v>5138121.55</v>
      </c>
      <c r="X79" s="223">
        <f>SUM(X62:X77)</f>
        <v>2524705</v>
      </c>
      <c r="Y79" s="223">
        <f t="shared" si="35"/>
        <v>70800</v>
      </c>
      <c r="Z79" s="223">
        <f t="shared" si="35"/>
        <v>1974640</v>
      </c>
      <c r="AA79" s="223">
        <f t="shared" si="35"/>
        <v>150000</v>
      </c>
      <c r="AB79" s="223">
        <f t="shared" si="35"/>
        <v>5250550</v>
      </c>
      <c r="AC79" s="223">
        <f t="shared" si="35"/>
        <v>829770</v>
      </c>
      <c r="AD79" s="223">
        <f t="shared" si="35"/>
        <v>8001000</v>
      </c>
      <c r="AE79" s="223">
        <f t="shared" si="35"/>
        <v>400000</v>
      </c>
      <c r="AF79" s="223">
        <f t="shared" si="35"/>
        <v>570000</v>
      </c>
      <c r="AG79" s="223">
        <f t="shared" si="35"/>
        <v>450000</v>
      </c>
      <c r="AH79" s="223">
        <f t="shared" si="35"/>
        <v>165000</v>
      </c>
      <c r="AI79" s="223">
        <f t="shared" si="35"/>
        <v>59842</v>
      </c>
      <c r="AJ79" s="223">
        <f t="shared" si="35"/>
        <v>640200</v>
      </c>
      <c r="AK79" s="223">
        <f t="shared" si="35"/>
        <v>552450</v>
      </c>
      <c r="AL79" s="223">
        <f t="shared" si="35"/>
        <v>6505065.1500000004</v>
      </c>
      <c r="AM79" s="223">
        <f t="shared" si="35"/>
        <v>0</v>
      </c>
      <c r="AN79" s="223">
        <f t="shared" si="35"/>
        <v>1880870</v>
      </c>
      <c r="AO79" s="223">
        <f>SUM(AO74:AO78)</f>
        <v>478914</v>
      </c>
      <c r="AP79" s="223">
        <f>SUM(AP74:AP78)</f>
        <v>144522005.69999999</v>
      </c>
    </row>
    <row r="80" spans="1:42" ht="18.75" x14ac:dyDescent="0.3">
      <c r="A80" s="250"/>
      <c r="B80" s="251"/>
      <c r="C80" s="252"/>
      <c r="D80" s="252"/>
      <c r="E80" s="252"/>
      <c r="F80" s="253"/>
      <c r="G80" s="337"/>
      <c r="H80" s="337"/>
    </row>
    <row r="81" spans="1:44" ht="18.75" x14ac:dyDescent="0.3">
      <c r="A81" s="11" t="s">
        <v>385</v>
      </c>
      <c r="B81" s="3" t="s">
        <v>391</v>
      </c>
      <c r="C81" s="206"/>
      <c r="D81" s="507"/>
      <c r="E81" s="76"/>
      <c r="F81" s="530">
        <f>SUM(Állami!H14)</f>
        <v>25991090</v>
      </c>
      <c r="G81" s="76"/>
      <c r="H81" s="337"/>
      <c r="I81" s="909" t="s">
        <v>622</v>
      </c>
      <c r="J81" s="910"/>
      <c r="K81" s="910"/>
      <c r="L81" s="911"/>
      <c r="M81" s="911"/>
      <c r="N81" s="911"/>
      <c r="O81" s="911"/>
      <c r="P81" s="911"/>
      <c r="Q81" s="911"/>
      <c r="R81" s="911"/>
      <c r="S81" s="911"/>
      <c r="T81" s="911"/>
      <c r="U81" s="911"/>
      <c r="V81" s="911"/>
      <c r="W81" s="911"/>
      <c r="X81" s="911"/>
      <c r="Y81" s="911"/>
      <c r="Z81" s="911"/>
      <c r="AA81" s="911"/>
      <c r="AB81" s="911"/>
      <c r="AC81" s="911"/>
      <c r="AD81" s="911"/>
      <c r="AE81" s="911"/>
      <c r="AF81" s="911"/>
      <c r="AG81" s="911"/>
      <c r="AH81" s="911"/>
      <c r="AI81" s="911"/>
      <c r="AJ81" s="911"/>
      <c r="AK81" s="911"/>
      <c r="AL81" s="911"/>
      <c r="AM81" s="911"/>
      <c r="AN81" s="911"/>
      <c r="AO81" s="911"/>
      <c r="AP81" s="912"/>
      <c r="AQ81" s="71"/>
      <c r="AR81" s="71"/>
    </row>
    <row r="82" spans="1:44" ht="18.75" x14ac:dyDescent="0.3">
      <c r="A82" s="11" t="s">
        <v>386</v>
      </c>
      <c r="B82" s="87" t="s">
        <v>392</v>
      </c>
      <c r="C82" s="206"/>
      <c r="D82" s="507"/>
      <c r="E82" s="76"/>
      <c r="F82" s="530">
        <f>SUM(Állami!H24)</f>
        <v>29613366</v>
      </c>
      <c r="G82" s="76"/>
      <c r="H82" s="337"/>
      <c r="I82" s="913" t="s">
        <v>488</v>
      </c>
      <c r="J82" s="669"/>
      <c r="K82" s="669"/>
      <c r="L82" s="643"/>
      <c r="M82" s="666"/>
      <c r="N82" s="634"/>
      <c r="O82" s="634"/>
      <c r="P82" s="634"/>
      <c r="Q82" s="634"/>
      <c r="R82" s="634"/>
      <c r="S82" s="634"/>
      <c r="T82" s="634"/>
      <c r="U82" s="634"/>
      <c r="V82" s="634"/>
      <c r="W82" s="634"/>
      <c r="X82" s="634"/>
      <c r="Y82" s="913" t="s">
        <v>597</v>
      </c>
      <c r="Z82" s="913" t="s">
        <v>608</v>
      </c>
      <c r="AA82" s="913" t="s">
        <v>598</v>
      </c>
      <c r="AB82" s="634"/>
      <c r="AC82" s="634"/>
      <c r="AD82" s="634"/>
      <c r="AE82" s="634"/>
      <c r="AF82" s="915" t="s">
        <v>586</v>
      </c>
      <c r="AG82" s="634"/>
      <c r="AH82" s="634"/>
      <c r="AI82" s="634"/>
      <c r="AJ82" s="913" t="s">
        <v>489</v>
      </c>
      <c r="AK82" s="634"/>
      <c r="AL82" s="521"/>
      <c r="AM82" s="634"/>
      <c r="AN82" s="913" t="s">
        <v>490</v>
      </c>
      <c r="AO82" s="679"/>
      <c r="AP82" s="913" t="s">
        <v>66</v>
      </c>
      <c r="AQ82" s="71"/>
      <c r="AR82" s="71"/>
    </row>
    <row r="83" spans="1:44" ht="18.75" x14ac:dyDescent="0.3">
      <c r="A83" s="11" t="s">
        <v>387</v>
      </c>
      <c r="B83" s="87" t="s">
        <v>393</v>
      </c>
      <c r="C83" s="206"/>
      <c r="D83" s="507"/>
      <c r="E83" s="76"/>
      <c r="F83" s="530">
        <f>SUM(Állami!H30,Állami!H27)</f>
        <v>15817000</v>
      </c>
      <c r="G83" s="76"/>
      <c r="H83" s="337"/>
      <c r="I83" s="913"/>
      <c r="J83" s="669"/>
      <c r="K83" s="669"/>
      <c r="L83" s="643"/>
      <c r="M83" s="667"/>
      <c r="N83" s="634"/>
      <c r="O83" s="634"/>
      <c r="P83" s="634"/>
      <c r="Q83" s="634"/>
      <c r="R83" s="634"/>
      <c r="S83" s="634"/>
      <c r="T83" s="634"/>
      <c r="U83" s="634"/>
      <c r="V83" s="634"/>
      <c r="W83" s="634"/>
      <c r="X83" s="634"/>
      <c r="Y83" s="913"/>
      <c r="Z83" s="913"/>
      <c r="AA83" s="913"/>
      <c r="AB83" s="634"/>
      <c r="AC83" s="634"/>
      <c r="AD83" s="634"/>
      <c r="AE83" s="634"/>
      <c r="AF83" s="915"/>
      <c r="AG83" s="634"/>
      <c r="AH83" s="634"/>
      <c r="AI83" s="634"/>
      <c r="AJ83" s="913"/>
      <c r="AK83" s="634"/>
      <c r="AL83" s="521"/>
      <c r="AM83" s="634"/>
      <c r="AN83" s="913"/>
      <c r="AO83" s="679"/>
      <c r="AP83" s="913"/>
      <c r="AQ83" s="72"/>
      <c r="AR83" s="71"/>
    </row>
    <row r="84" spans="1:44" ht="18.75" x14ac:dyDescent="0.3">
      <c r="A84" s="11" t="s">
        <v>388</v>
      </c>
      <c r="B84" s="87" t="s">
        <v>394</v>
      </c>
      <c r="C84" s="206"/>
      <c r="D84" s="507"/>
      <c r="E84" s="76"/>
      <c r="F84" s="530">
        <f>SUM(Állami!H33)</f>
        <v>1800000</v>
      </c>
      <c r="G84" s="76"/>
      <c r="H84" s="337"/>
      <c r="I84" s="914"/>
      <c r="J84" s="670"/>
      <c r="K84" s="670"/>
      <c r="L84" s="644"/>
      <c r="M84" s="663"/>
      <c r="N84" s="635"/>
      <c r="O84" s="635" t="s">
        <v>588</v>
      </c>
      <c r="P84" s="635" t="s">
        <v>589</v>
      </c>
      <c r="Q84" s="635" t="s">
        <v>590</v>
      </c>
      <c r="R84" s="635" t="s">
        <v>591</v>
      </c>
      <c r="S84" s="635" t="s">
        <v>592</v>
      </c>
      <c r="T84" s="663" t="s">
        <v>593</v>
      </c>
      <c r="U84" s="635" t="s">
        <v>544</v>
      </c>
      <c r="V84" s="663" t="s">
        <v>594</v>
      </c>
      <c r="W84" s="635" t="s">
        <v>595</v>
      </c>
      <c r="X84" s="635" t="s">
        <v>596</v>
      </c>
      <c r="Y84" s="914"/>
      <c r="Z84" s="914"/>
      <c r="AA84" s="914"/>
      <c r="AB84" s="635" t="s">
        <v>599</v>
      </c>
      <c r="AC84" s="635" t="s">
        <v>600</v>
      </c>
      <c r="AD84" s="635" t="s">
        <v>601</v>
      </c>
      <c r="AE84" s="635" t="s">
        <v>602</v>
      </c>
      <c r="AF84" s="916"/>
      <c r="AG84" s="663" t="s">
        <v>603</v>
      </c>
      <c r="AH84" s="635" t="s">
        <v>604</v>
      </c>
      <c r="AI84" s="635" t="s">
        <v>605</v>
      </c>
      <c r="AJ84" s="914"/>
      <c r="AK84" s="635" t="s">
        <v>606</v>
      </c>
      <c r="AL84" s="522" t="s">
        <v>495</v>
      </c>
      <c r="AM84" s="635" t="s">
        <v>607</v>
      </c>
      <c r="AN84" s="914"/>
      <c r="AO84" s="680"/>
      <c r="AP84" s="914"/>
      <c r="AQ84" s="71"/>
      <c r="AR84" s="71"/>
    </row>
    <row r="85" spans="1:44" ht="18.75" x14ac:dyDescent="0.3">
      <c r="A85" s="11" t="s">
        <v>389</v>
      </c>
      <c r="B85" s="87" t="s">
        <v>494</v>
      </c>
      <c r="C85" s="206"/>
      <c r="D85" s="507"/>
      <c r="E85" s="76"/>
      <c r="F85" s="530"/>
      <c r="G85" s="76"/>
      <c r="I85" s="692"/>
      <c r="J85" s="692"/>
      <c r="K85" s="692"/>
      <c r="L85" s="692"/>
      <c r="M85" s="692"/>
      <c r="N85" s="692"/>
      <c r="O85" s="692"/>
      <c r="P85" s="692"/>
      <c r="Q85" s="692"/>
      <c r="R85" s="692"/>
      <c r="S85" s="692"/>
      <c r="T85" s="692"/>
      <c r="U85" s="692"/>
      <c r="V85" s="692"/>
      <c r="W85" s="692"/>
      <c r="X85" s="692"/>
      <c r="Y85" s="692"/>
      <c r="Z85" s="692"/>
      <c r="AA85" s="692"/>
      <c r="AB85" s="692"/>
      <c r="AC85" s="692"/>
      <c r="AD85" s="692"/>
      <c r="AE85" s="692"/>
      <c r="AF85" s="692"/>
      <c r="AG85" s="692"/>
      <c r="AH85" s="692"/>
      <c r="AI85" s="692"/>
      <c r="AJ85" s="692"/>
      <c r="AK85" s="692"/>
      <c r="AL85" s="692"/>
      <c r="AM85" s="692"/>
      <c r="AN85" s="692"/>
      <c r="AO85" s="692"/>
      <c r="AP85" s="693">
        <f>SUM(I85:AN85)</f>
        <v>0</v>
      </c>
      <c r="AQ85" s="71"/>
      <c r="AR85" s="71"/>
    </row>
    <row r="86" spans="1:44" ht="18.75" x14ac:dyDescent="0.3">
      <c r="A86" s="11" t="s">
        <v>390</v>
      </c>
      <c r="B86" s="87" t="s">
        <v>677</v>
      </c>
      <c r="C86" s="206"/>
      <c r="D86" s="507"/>
      <c r="E86" s="76"/>
      <c r="F86" s="530">
        <f>SUM(Állami!H34)/1000</f>
        <v>0</v>
      </c>
      <c r="G86" s="76"/>
      <c r="H86" s="337"/>
      <c r="I86" s="692"/>
      <c r="J86" s="692"/>
      <c r="K86" s="692"/>
      <c r="L86" s="692"/>
      <c r="M86" s="692"/>
      <c r="N86" s="692"/>
      <c r="O86" s="692"/>
      <c r="P86" s="692"/>
      <c r="Q86" s="692"/>
      <c r="R86" s="692"/>
      <c r="S86" s="692"/>
      <c r="T86" s="692"/>
      <c r="U86" s="692"/>
      <c r="V86" s="692"/>
      <c r="W86" s="692"/>
      <c r="X86" s="692"/>
      <c r="Y86" s="692"/>
      <c r="Z86" s="692"/>
      <c r="AA86" s="692"/>
      <c r="AB86" s="692"/>
      <c r="AC86" s="692"/>
      <c r="AD86" s="692"/>
      <c r="AE86" s="692"/>
      <c r="AF86" s="692"/>
      <c r="AG86" s="692"/>
      <c r="AH86" s="692"/>
      <c r="AI86" s="692"/>
      <c r="AJ86" s="692"/>
      <c r="AK86" s="692"/>
      <c r="AL86" s="692"/>
      <c r="AM86" s="692"/>
      <c r="AN86" s="692"/>
      <c r="AO86" s="692"/>
      <c r="AP86" s="693">
        <f>SUM(I86:AN86)</f>
        <v>0</v>
      </c>
      <c r="AQ86" s="71"/>
      <c r="AR86" s="71"/>
    </row>
    <row r="87" spans="1:44" ht="18.75" x14ac:dyDescent="0.3">
      <c r="A87" s="177" t="s">
        <v>313</v>
      </c>
      <c r="B87" s="179" t="s">
        <v>307</v>
      </c>
      <c r="C87" s="513">
        <f>SUM(C81:C86)</f>
        <v>0</v>
      </c>
      <c r="D87" s="169">
        <f>SUM(D81:D86)</f>
        <v>0</v>
      </c>
      <c r="E87" s="513">
        <f>SUM(E81:E86)</f>
        <v>0</v>
      </c>
      <c r="F87" s="185">
        <f>SUM(F81:F86)</f>
        <v>73221456</v>
      </c>
      <c r="G87" s="169">
        <f>SUM(G81:G86)</f>
        <v>0</v>
      </c>
      <c r="H87" s="337"/>
      <c r="I87" s="693">
        <f>SUM(I85:I86)</f>
        <v>0</v>
      </c>
      <c r="J87" s="693"/>
      <c r="K87" s="693"/>
      <c r="L87" s="693"/>
      <c r="M87" s="693"/>
      <c r="N87" s="693"/>
      <c r="O87" s="693"/>
      <c r="P87" s="693"/>
      <c r="Q87" s="693"/>
      <c r="R87" s="693"/>
      <c r="S87" s="693"/>
      <c r="T87" s="693"/>
      <c r="U87" s="693"/>
      <c r="V87" s="693"/>
      <c r="W87" s="693"/>
      <c r="X87" s="693"/>
      <c r="Y87" s="693">
        <f t="shared" ref="Y87:AP87" si="36">SUM(Y85:Y86)</f>
        <v>0</v>
      </c>
      <c r="Z87" s="693">
        <f t="shared" si="36"/>
        <v>0</v>
      </c>
      <c r="AA87" s="693">
        <f t="shared" si="36"/>
        <v>0</v>
      </c>
      <c r="AB87" s="693"/>
      <c r="AC87" s="693"/>
      <c r="AD87" s="693"/>
      <c r="AE87" s="693"/>
      <c r="AF87" s="693">
        <f t="shared" si="36"/>
        <v>0</v>
      </c>
      <c r="AG87" s="693"/>
      <c r="AH87" s="693"/>
      <c r="AI87" s="693"/>
      <c r="AJ87" s="693">
        <f t="shared" si="36"/>
        <v>0</v>
      </c>
      <c r="AK87" s="693"/>
      <c r="AL87" s="693">
        <f t="shared" si="36"/>
        <v>0</v>
      </c>
      <c r="AM87" s="693"/>
      <c r="AN87" s="693">
        <f t="shared" si="36"/>
        <v>0</v>
      </c>
      <c r="AO87" s="693"/>
      <c r="AP87" s="693">
        <f t="shared" si="36"/>
        <v>0</v>
      </c>
      <c r="AQ87" s="71"/>
      <c r="AR87" s="71"/>
    </row>
    <row r="88" spans="1:44" ht="18.75" x14ac:dyDescent="0.3">
      <c r="A88" s="1"/>
      <c r="B88" s="87" t="s">
        <v>499</v>
      </c>
      <c r="C88" s="188"/>
      <c r="D88" s="187"/>
      <c r="E88" s="188"/>
      <c r="F88" s="530"/>
      <c r="G88" s="76"/>
      <c r="H88" s="536"/>
      <c r="I88" s="692"/>
      <c r="J88" s="692"/>
      <c r="K88" s="692"/>
      <c r="L88" s="692"/>
      <c r="M88" s="692"/>
      <c r="N88" s="692"/>
      <c r="O88" s="692"/>
      <c r="P88" s="692"/>
      <c r="Q88" s="692"/>
      <c r="R88" s="692"/>
      <c r="S88" s="692"/>
      <c r="T88" s="692"/>
      <c r="U88" s="692"/>
      <c r="V88" s="692"/>
      <c r="W88" s="692"/>
      <c r="X88" s="692"/>
      <c r="Y88" s="692"/>
      <c r="Z88" s="692"/>
      <c r="AA88" s="692"/>
      <c r="AB88" s="692"/>
      <c r="AC88" s="692"/>
      <c r="AD88" s="692"/>
      <c r="AE88" s="692"/>
      <c r="AF88" s="692"/>
      <c r="AG88" s="692"/>
      <c r="AH88" s="692"/>
      <c r="AI88" s="692"/>
      <c r="AJ88" s="692"/>
      <c r="AK88" s="692"/>
      <c r="AL88" s="692"/>
      <c r="AM88" s="692"/>
      <c r="AN88" s="692"/>
      <c r="AO88" s="692"/>
      <c r="AP88" s="693">
        <f>SUM(I88:AN88)</f>
        <v>0</v>
      </c>
      <c r="AQ88" s="71"/>
      <c r="AR88" s="71"/>
    </row>
    <row r="89" spans="1:44" ht="18.75" x14ac:dyDescent="0.3">
      <c r="A89" s="1"/>
      <c r="B89" s="87" t="s">
        <v>491</v>
      </c>
      <c r="C89" s="188"/>
      <c r="D89" s="187"/>
      <c r="E89" s="188"/>
      <c r="F89" s="530"/>
      <c r="G89" s="76"/>
      <c r="H89" s="536"/>
      <c r="I89" s="692"/>
      <c r="J89" s="692"/>
      <c r="K89" s="692"/>
      <c r="L89" s="692"/>
      <c r="M89" s="692"/>
      <c r="N89" s="692"/>
      <c r="O89" s="692"/>
      <c r="P89" s="692"/>
      <c r="Q89" s="692"/>
      <c r="R89" s="692"/>
      <c r="S89" s="692"/>
      <c r="T89" s="692"/>
      <c r="U89" s="692"/>
      <c r="V89" s="692"/>
      <c r="W89" s="692"/>
      <c r="X89" s="692"/>
      <c r="Y89" s="692"/>
      <c r="Z89" s="692"/>
      <c r="AA89" s="692"/>
      <c r="AB89" s="692"/>
      <c r="AC89" s="692"/>
      <c r="AD89" s="692"/>
      <c r="AE89" s="692"/>
      <c r="AF89" s="692"/>
      <c r="AG89" s="692"/>
      <c r="AH89" s="692"/>
      <c r="AI89" s="692"/>
      <c r="AJ89" s="692"/>
      <c r="AK89" s="692"/>
      <c r="AL89" s="692"/>
      <c r="AM89" s="692"/>
      <c r="AN89" s="692"/>
      <c r="AO89" s="692"/>
      <c r="AP89" s="693">
        <f>SUM(I89:AN89)</f>
        <v>0</v>
      </c>
      <c r="AQ89" s="71"/>
      <c r="AR89" s="71"/>
    </row>
    <row r="90" spans="1:44" ht="18.75" x14ac:dyDescent="0.3">
      <c r="A90" s="1"/>
      <c r="B90" s="87" t="s">
        <v>310</v>
      </c>
      <c r="C90" s="188"/>
      <c r="D90" s="187"/>
      <c r="E90" s="188"/>
      <c r="F90" s="530"/>
      <c r="G90" s="76"/>
      <c r="H90" s="536"/>
      <c r="I90" s="692"/>
      <c r="J90" s="692"/>
      <c r="K90" s="692"/>
      <c r="L90" s="692"/>
      <c r="M90" s="692"/>
      <c r="N90" s="692"/>
      <c r="O90" s="692"/>
      <c r="P90" s="692"/>
      <c r="Q90" s="692"/>
      <c r="R90" s="692"/>
      <c r="S90" s="692"/>
      <c r="T90" s="692"/>
      <c r="U90" s="692"/>
      <c r="V90" s="692"/>
      <c r="W90" s="692"/>
      <c r="X90" s="692"/>
      <c r="Y90" s="692"/>
      <c r="Z90" s="692"/>
      <c r="AA90" s="692"/>
      <c r="AB90" s="692"/>
      <c r="AC90" s="692"/>
      <c r="AD90" s="692"/>
      <c r="AE90" s="692"/>
      <c r="AF90" s="692"/>
      <c r="AG90" s="692"/>
      <c r="AH90" s="692"/>
      <c r="AI90" s="692"/>
      <c r="AJ90" s="692"/>
      <c r="AK90" s="692"/>
      <c r="AL90" s="692">
        <v>0</v>
      </c>
      <c r="AM90" s="692"/>
      <c r="AN90" s="692"/>
      <c r="AO90" s="692"/>
      <c r="AP90" s="693">
        <f>SUM(I90:AN90)</f>
        <v>0</v>
      </c>
      <c r="AQ90" s="71"/>
      <c r="AR90" s="71"/>
    </row>
    <row r="91" spans="1:44" ht="18.75" x14ac:dyDescent="0.3">
      <c r="A91" s="1"/>
      <c r="B91" s="87" t="s">
        <v>309</v>
      </c>
      <c r="C91" s="188"/>
      <c r="D91" s="187"/>
      <c r="E91" s="188"/>
      <c r="F91" s="530">
        <f>SUM(I91:AO91)</f>
        <v>5966400</v>
      </c>
      <c r="G91" s="76"/>
      <c r="H91" s="536"/>
      <c r="I91" s="693">
        <f>SUM(I88:I90)</f>
        <v>0</v>
      </c>
      <c r="J91" s="693"/>
      <c r="K91" s="693"/>
      <c r="L91" s="693"/>
      <c r="M91" s="693"/>
      <c r="N91" s="693"/>
      <c r="O91" s="693"/>
      <c r="P91" s="693"/>
      <c r="Q91" s="693"/>
      <c r="R91" s="693"/>
      <c r="S91" s="693"/>
      <c r="T91" s="693"/>
      <c r="U91" s="693"/>
      <c r="V91" s="693"/>
      <c r="W91" s="693"/>
      <c r="X91" s="693"/>
      <c r="Y91" s="693">
        <f t="shared" ref="Y91:AN91" si="37">SUM(Y88:Y90)</f>
        <v>0</v>
      </c>
      <c r="Z91" s="693">
        <f t="shared" si="37"/>
        <v>0</v>
      </c>
      <c r="AA91" s="693">
        <f t="shared" si="37"/>
        <v>0</v>
      </c>
      <c r="AB91" s="693"/>
      <c r="AC91" s="693"/>
      <c r="AD91" s="693"/>
      <c r="AE91" s="693"/>
      <c r="AF91" s="693">
        <f t="shared" si="37"/>
        <v>0</v>
      </c>
      <c r="AG91" s="693"/>
      <c r="AH91" s="693"/>
      <c r="AI91" s="693"/>
      <c r="AJ91" s="693">
        <f t="shared" si="37"/>
        <v>0</v>
      </c>
      <c r="AK91" s="693"/>
      <c r="AL91" s="693">
        <v>5966400</v>
      </c>
      <c r="AM91" s="693"/>
      <c r="AN91" s="693">
        <f t="shared" si="37"/>
        <v>0</v>
      </c>
      <c r="AO91" s="693"/>
      <c r="AP91" s="693">
        <f>SUM(AP88:AP90)</f>
        <v>0</v>
      </c>
      <c r="AQ91" s="71"/>
      <c r="AR91" s="71"/>
    </row>
    <row r="92" spans="1:44" ht="15.75" x14ac:dyDescent="0.25">
      <c r="A92" s="177" t="s">
        <v>314</v>
      </c>
      <c r="B92" s="179" t="s">
        <v>308</v>
      </c>
      <c r="C92" s="508">
        <f>SUM(C88:C91)</f>
        <v>0</v>
      </c>
      <c r="D92" s="170">
        <f>SUM(D88:D91)</f>
        <v>0</v>
      </c>
      <c r="E92" s="508">
        <f>SUM(E88:E91)</f>
        <v>0</v>
      </c>
      <c r="F92" s="170">
        <f>SUM(F88:F91)</f>
        <v>5966400</v>
      </c>
      <c r="G92" s="170">
        <f>SUM(G88:G91)</f>
        <v>0</v>
      </c>
      <c r="H92" s="548"/>
      <c r="I92" s="692"/>
      <c r="J92" s="692"/>
      <c r="K92" s="692"/>
      <c r="L92" s="692"/>
      <c r="M92" s="692"/>
      <c r="N92" s="692"/>
      <c r="O92" s="692"/>
      <c r="P92" s="692"/>
      <c r="Q92" s="692"/>
      <c r="R92" s="692"/>
      <c r="S92" s="692"/>
      <c r="T92" s="692"/>
      <c r="U92" s="692"/>
      <c r="V92" s="692"/>
      <c r="W92" s="692"/>
      <c r="X92" s="692"/>
      <c r="Y92" s="692"/>
      <c r="Z92" s="692"/>
      <c r="AA92" s="692"/>
      <c r="AB92" s="692"/>
      <c r="AC92" s="692"/>
      <c r="AD92" s="692"/>
      <c r="AE92" s="692"/>
      <c r="AF92" s="692"/>
      <c r="AG92" s="692"/>
      <c r="AH92" s="692"/>
      <c r="AI92" s="692"/>
      <c r="AJ92" s="692"/>
      <c r="AK92" s="692"/>
      <c r="AL92" s="692"/>
      <c r="AM92" s="692"/>
      <c r="AN92" s="692"/>
      <c r="AO92" s="692"/>
      <c r="AP92" s="693">
        <f t="shared" ref="AP92:AP101" si="38">SUM(I92:AN92)</f>
        <v>0</v>
      </c>
      <c r="AQ92" s="71"/>
      <c r="AR92" s="71"/>
    </row>
    <row r="93" spans="1:44" ht="18.75" x14ac:dyDescent="0.3">
      <c r="A93" s="217" t="s">
        <v>306</v>
      </c>
      <c r="B93" s="211" t="s">
        <v>311</v>
      </c>
      <c r="C93" s="263">
        <f>SUM(C87,C92)</f>
        <v>0</v>
      </c>
      <c r="D93" s="506">
        <f>SUM(D87,D92)</f>
        <v>0</v>
      </c>
      <c r="E93" s="263">
        <f>SUM(E87,E92)</f>
        <v>0</v>
      </c>
      <c r="F93" s="509">
        <f>SUM(F87,F92)</f>
        <v>79187856</v>
      </c>
      <c r="G93" s="263">
        <f>SUM(G87,G92)</f>
        <v>0</v>
      </c>
      <c r="H93" s="548"/>
      <c r="I93" s="692"/>
      <c r="J93" s="692"/>
      <c r="K93" s="692"/>
      <c r="L93" s="692"/>
      <c r="M93" s="692"/>
      <c r="N93" s="692"/>
      <c r="O93" s="692"/>
      <c r="P93" s="692"/>
      <c r="Q93" s="692"/>
      <c r="R93" s="692"/>
      <c r="S93" s="692"/>
      <c r="T93" s="692"/>
      <c r="U93" s="692"/>
      <c r="V93" s="692"/>
      <c r="W93" s="692"/>
      <c r="X93" s="692"/>
      <c r="Y93" s="692"/>
      <c r="Z93" s="692"/>
      <c r="AA93" s="692"/>
      <c r="AB93" s="692"/>
      <c r="AC93" s="692"/>
      <c r="AD93" s="692"/>
      <c r="AE93" s="692"/>
      <c r="AF93" s="692"/>
      <c r="AG93" s="692"/>
      <c r="AH93" s="692"/>
      <c r="AI93" s="692"/>
      <c r="AJ93" s="692"/>
      <c r="AK93" s="692"/>
      <c r="AL93" s="692"/>
      <c r="AM93" s="692"/>
      <c r="AN93" s="692"/>
      <c r="AO93" s="692"/>
      <c r="AP93" s="693">
        <f t="shared" si="38"/>
        <v>0</v>
      </c>
      <c r="AQ93" s="71"/>
      <c r="AR93" s="71"/>
    </row>
    <row r="94" spans="1:44" ht="15.75" x14ac:dyDescent="0.25">
      <c r="A94" s="177" t="s">
        <v>318</v>
      </c>
      <c r="B94" s="179" t="s">
        <v>312</v>
      </c>
      <c r="C94" s="170"/>
      <c r="D94" s="170"/>
      <c r="E94" s="170"/>
      <c r="F94" s="170"/>
      <c r="G94" s="169"/>
      <c r="H94" s="549"/>
      <c r="I94" s="692"/>
      <c r="J94" s="692"/>
      <c r="K94" s="692"/>
      <c r="L94" s="692"/>
      <c r="M94" s="692"/>
      <c r="N94" s="692"/>
      <c r="O94" s="692"/>
      <c r="P94" s="692"/>
      <c r="Q94" s="692"/>
      <c r="R94" s="692"/>
      <c r="S94" s="692"/>
      <c r="T94" s="692"/>
      <c r="U94" s="692"/>
      <c r="V94" s="692"/>
      <c r="W94" s="692"/>
      <c r="X94" s="692"/>
      <c r="Y94" s="692"/>
      <c r="Z94" s="692"/>
      <c r="AA94" s="692"/>
      <c r="AB94" s="692"/>
      <c r="AC94" s="692"/>
      <c r="AD94" s="692"/>
      <c r="AE94" s="692"/>
      <c r="AF94" s="692"/>
      <c r="AG94" s="692"/>
      <c r="AH94" s="692"/>
      <c r="AI94" s="692"/>
      <c r="AJ94" s="692"/>
      <c r="AK94" s="692"/>
      <c r="AL94" s="692"/>
      <c r="AM94" s="692"/>
      <c r="AN94" s="692"/>
      <c r="AO94" s="692"/>
      <c r="AP94" s="693">
        <f t="shared" si="38"/>
        <v>0</v>
      </c>
      <c r="AQ94" s="71"/>
      <c r="AR94" s="71"/>
    </row>
    <row r="95" spans="1:44" ht="18.75" x14ac:dyDescent="0.3">
      <c r="A95" s="1"/>
      <c r="B95" s="87"/>
      <c r="C95" s="188"/>
      <c r="D95" s="187"/>
      <c r="E95" s="188"/>
      <c r="F95" s="530"/>
      <c r="G95" s="76"/>
      <c r="H95" s="549"/>
      <c r="I95" s="692"/>
      <c r="J95" s="692"/>
      <c r="K95" s="692"/>
      <c r="L95" s="692"/>
      <c r="M95" s="692"/>
      <c r="N95" s="692"/>
      <c r="O95" s="692"/>
      <c r="P95" s="692"/>
      <c r="Q95" s="692"/>
      <c r="R95" s="692"/>
      <c r="S95" s="692"/>
      <c r="T95" s="692"/>
      <c r="U95" s="692"/>
      <c r="V95" s="692"/>
      <c r="W95" s="692"/>
      <c r="X95" s="692"/>
      <c r="Y95" s="692"/>
      <c r="Z95" s="692"/>
      <c r="AA95" s="692"/>
      <c r="AB95" s="692"/>
      <c r="AC95" s="692"/>
      <c r="AD95" s="692"/>
      <c r="AE95" s="692"/>
      <c r="AF95" s="692"/>
      <c r="AG95" s="692"/>
      <c r="AH95" s="692"/>
      <c r="AI95" s="692"/>
      <c r="AJ95" s="692"/>
      <c r="AK95" s="692"/>
      <c r="AL95" s="692"/>
      <c r="AM95" s="692"/>
      <c r="AN95" s="692"/>
      <c r="AO95" s="692"/>
      <c r="AP95" s="693">
        <f t="shared" si="38"/>
        <v>0</v>
      </c>
      <c r="AQ95" s="72"/>
      <c r="AR95" s="71"/>
    </row>
    <row r="96" spans="1:44" ht="18.75" x14ac:dyDescent="0.3">
      <c r="A96" s="1"/>
      <c r="B96" s="87"/>
      <c r="C96" s="188"/>
      <c r="D96" s="188"/>
      <c r="E96" s="188"/>
      <c r="F96" s="530"/>
      <c r="G96" s="76"/>
      <c r="H96" s="549"/>
      <c r="I96" s="695"/>
      <c r="J96" s="695"/>
      <c r="K96" s="695"/>
      <c r="L96" s="695"/>
      <c r="M96" s="695"/>
      <c r="N96" s="695"/>
      <c r="O96" s="695"/>
      <c r="P96" s="695"/>
      <c r="Q96" s="695"/>
      <c r="R96" s="695"/>
      <c r="S96" s="695"/>
      <c r="T96" s="695"/>
      <c r="U96" s="695"/>
      <c r="V96" s="695"/>
      <c r="W96" s="695"/>
      <c r="X96" s="695"/>
      <c r="Y96" s="695"/>
      <c r="Z96" s="692"/>
      <c r="AA96" s="692"/>
      <c r="AB96" s="692"/>
      <c r="AC96" s="692"/>
      <c r="AD96" s="692"/>
      <c r="AE96" s="692"/>
      <c r="AF96" s="692"/>
      <c r="AG96" s="692"/>
      <c r="AH96" s="692"/>
      <c r="AI96" s="692"/>
      <c r="AJ96" s="692"/>
      <c r="AK96" s="692"/>
      <c r="AL96" s="692"/>
      <c r="AM96" s="692"/>
      <c r="AN96" s="692"/>
      <c r="AO96" s="692"/>
      <c r="AP96" s="693">
        <f t="shared" si="38"/>
        <v>0</v>
      </c>
    </row>
    <row r="97" spans="1:43" ht="18.75" x14ac:dyDescent="0.3">
      <c r="A97" s="1"/>
      <c r="B97" s="87"/>
      <c r="C97" s="188"/>
      <c r="D97" s="188"/>
      <c r="E97" s="188"/>
      <c r="F97" s="530"/>
      <c r="G97" s="76"/>
      <c r="H97" s="549"/>
      <c r="I97" s="692"/>
      <c r="J97" s="692"/>
      <c r="K97" s="692"/>
      <c r="L97" s="692"/>
      <c r="M97" s="692"/>
      <c r="N97" s="692"/>
      <c r="O97" s="692"/>
      <c r="P97" s="692"/>
      <c r="Q97" s="692"/>
      <c r="R97" s="692"/>
      <c r="S97" s="692"/>
      <c r="T97" s="692"/>
      <c r="U97" s="692"/>
      <c r="V97" s="692"/>
      <c r="W97" s="692"/>
      <c r="X97" s="692"/>
      <c r="Y97" s="692"/>
      <c r="Z97" s="692"/>
      <c r="AA97" s="692"/>
      <c r="AB97" s="692"/>
      <c r="AC97" s="692"/>
      <c r="AD97" s="692"/>
      <c r="AE97" s="692"/>
      <c r="AF97" s="692"/>
      <c r="AG97" s="692"/>
      <c r="AH97" s="692"/>
      <c r="AI97" s="692"/>
      <c r="AJ97" s="692"/>
      <c r="AK97" s="692"/>
      <c r="AL97" s="692"/>
      <c r="AM97" s="692"/>
      <c r="AN97" s="692"/>
      <c r="AO97" s="692"/>
      <c r="AP97" s="693">
        <f t="shared" si="38"/>
        <v>0</v>
      </c>
    </row>
    <row r="98" spans="1:43" ht="15.75" x14ac:dyDescent="0.25">
      <c r="A98" s="177" t="s">
        <v>316</v>
      </c>
      <c r="B98" s="179" t="s">
        <v>315</v>
      </c>
      <c r="C98" s="508">
        <f>SUM(C95:C97)</f>
        <v>0</v>
      </c>
      <c r="D98" s="170">
        <f>SUM(D95:D97)</f>
        <v>0</v>
      </c>
      <c r="E98" s="508">
        <f>SUM(E95:E97)</f>
        <v>0</v>
      </c>
      <c r="F98" s="170">
        <f>SUM(F95:F97)</f>
        <v>0</v>
      </c>
      <c r="G98" s="170">
        <f>SUM(G95:G97)</f>
        <v>0</v>
      </c>
      <c r="H98" s="548"/>
      <c r="I98" s="692"/>
      <c r="J98" s="692"/>
      <c r="K98" s="692"/>
      <c r="L98" s="692"/>
      <c r="M98" s="692"/>
      <c r="N98" s="692"/>
      <c r="O98" s="692"/>
      <c r="P98" s="692"/>
      <c r="Q98" s="692"/>
      <c r="R98" s="692"/>
      <c r="S98" s="692"/>
      <c r="T98" s="692"/>
      <c r="U98" s="692"/>
      <c r="V98" s="692"/>
      <c r="W98" s="692"/>
      <c r="X98" s="692"/>
      <c r="Y98" s="692"/>
      <c r="Z98" s="692"/>
      <c r="AA98" s="692"/>
      <c r="AB98" s="692"/>
      <c r="AC98" s="692"/>
      <c r="AD98" s="692"/>
      <c r="AE98" s="692"/>
      <c r="AF98" s="692"/>
      <c r="AG98" s="692"/>
      <c r="AH98" s="692"/>
      <c r="AI98" s="692"/>
      <c r="AJ98" s="692"/>
      <c r="AK98" s="692"/>
      <c r="AL98" s="692"/>
      <c r="AM98" s="692"/>
      <c r="AN98" s="692"/>
      <c r="AO98" s="692"/>
      <c r="AP98" s="693">
        <f t="shared" si="38"/>
        <v>0</v>
      </c>
    </row>
    <row r="99" spans="1:43" ht="18.75" x14ac:dyDescent="0.3">
      <c r="A99" s="217" t="s">
        <v>317</v>
      </c>
      <c r="B99" s="211" t="s">
        <v>319</v>
      </c>
      <c r="C99" s="218">
        <f>SUM(C94,C98)</f>
        <v>0</v>
      </c>
      <c r="D99" s="506">
        <f>SUM(D94,D98)</f>
        <v>0</v>
      </c>
      <c r="E99" s="218">
        <f>SUM(E94,E98)</f>
        <v>0</v>
      </c>
      <c r="F99" s="212">
        <f>SUM(F94,F98)</f>
        <v>0</v>
      </c>
      <c r="G99" s="218">
        <f>SUM(G94,G98)</f>
        <v>0</v>
      </c>
      <c r="H99" s="548"/>
      <c r="I99" s="692"/>
      <c r="J99" s="692"/>
      <c r="K99" s="692"/>
      <c r="L99" s="692"/>
      <c r="M99" s="692"/>
      <c r="N99" s="692"/>
      <c r="O99" s="692"/>
      <c r="P99" s="692"/>
      <c r="Q99" s="692"/>
      <c r="R99" s="692"/>
      <c r="S99" s="692"/>
      <c r="T99" s="692"/>
      <c r="U99" s="692"/>
      <c r="V99" s="692"/>
      <c r="W99" s="692"/>
      <c r="X99" s="692"/>
      <c r="Y99" s="692"/>
      <c r="Z99" s="692"/>
      <c r="AA99" s="692"/>
      <c r="AB99" s="692"/>
      <c r="AC99" s="692"/>
      <c r="AD99" s="692"/>
      <c r="AE99" s="692"/>
      <c r="AF99" s="692"/>
      <c r="AG99" s="692"/>
      <c r="AH99" s="692"/>
      <c r="AI99" s="692"/>
      <c r="AJ99" s="692"/>
      <c r="AK99" s="692"/>
      <c r="AL99" s="692"/>
      <c r="AM99" s="692"/>
      <c r="AN99" s="692"/>
      <c r="AO99" s="692"/>
      <c r="AP99" s="693">
        <f t="shared" si="38"/>
        <v>0</v>
      </c>
    </row>
    <row r="100" spans="1:43" ht="18.75" x14ac:dyDescent="0.3">
      <c r="A100" s="1" t="s">
        <v>320</v>
      </c>
      <c r="B100" s="99" t="s">
        <v>321</v>
      </c>
      <c r="C100" s="188"/>
      <c r="D100" s="187"/>
      <c r="E100" s="188"/>
      <c r="F100" s="530"/>
      <c r="G100" s="76"/>
      <c r="H100" s="536"/>
      <c r="I100" s="692"/>
      <c r="J100" s="692"/>
      <c r="K100" s="692"/>
      <c r="L100" s="692"/>
      <c r="M100" s="692"/>
      <c r="N100" s="692"/>
      <c r="O100" s="692"/>
      <c r="P100" s="692"/>
      <c r="Q100" s="692"/>
      <c r="R100" s="692"/>
      <c r="S100" s="692"/>
      <c r="T100" s="692"/>
      <c r="U100" s="692"/>
      <c r="V100" s="692"/>
      <c r="W100" s="692"/>
      <c r="X100" s="692"/>
      <c r="Y100" s="692"/>
      <c r="Z100" s="692"/>
      <c r="AA100" s="692"/>
      <c r="AB100" s="692"/>
      <c r="AC100" s="692"/>
      <c r="AD100" s="692"/>
      <c r="AE100" s="692"/>
      <c r="AF100" s="692"/>
      <c r="AG100" s="692"/>
      <c r="AH100" s="692"/>
      <c r="AI100" s="692"/>
      <c r="AJ100" s="692"/>
      <c r="AK100" s="692"/>
      <c r="AL100" s="692"/>
      <c r="AM100" s="692"/>
      <c r="AN100" s="692"/>
      <c r="AO100" s="692"/>
      <c r="AP100" s="693">
        <f t="shared" si="38"/>
        <v>0</v>
      </c>
    </row>
    <row r="101" spans="1:43" ht="18.75" x14ac:dyDescent="0.3">
      <c r="A101" s="1" t="s">
        <v>322</v>
      </c>
      <c r="B101" s="99" t="s">
        <v>615</v>
      </c>
      <c r="C101" s="188"/>
      <c r="D101" s="187"/>
      <c r="E101" s="188"/>
      <c r="F101" s="530">
        <f>16200000+6500000+16000000</f>
        <v>38700000</v>
      </c>
      <c r="G101" s="76"/>
      <c r="H101" s="536"/>
      <c r="I101" s="692"/>
      <c r="J101" s="692"/>
      <c r="K101" s="692"/>
      <c r="L101" s="692"/>
      <c r="M101" s="692"/>
      <c r="N101" s="692"/>
      <c r="O101" s="692"/>
      <c r="P101" s="692"/>
      <c r="Q101" s="692"/>
      <c r="R101" s="692"/>
      <c r="S101" s="692"/>
      <c r="T101" s="692"/>
      <c r="U101" s="692"/>
      <c r="V101" s="692"/>
      <c r="W101" s="692"/>
      <c r="X101" s="692"/>
      <c r="Y101" s="692"/>
      <c r="Z101" s="692"/>
      <c r="AA101" s="692"/>
      <c r="AB101" s="692"/>
      <c r="AC101" s="692"/>
      <c r="AD101" s="692"/>
      <c r="AE101" s="692"/>
      <c r="AF101" s="692"/>
      <c r="AG101" s="692"/>
      <c r="AH101" s="692"/>
      <c r="AI101" s="692"/>
      <c r="AJ101" s="692"/>
      <c r="AK101" s="692"/>
      <c r="AL101" s="692"/>
      <c r="AM101" s="692"/>
      <c r="AN101" s="692"/>
      <c r="AO101" s="692"/>
      <c r="AP101" s="693">
        <f t="shared" si="38"/>
        <v>0</v>
      </c>
    </row>
    <row r="102" spans="1:43" ht="18.75" x14ac:dyDescent="0.3">
      <c r="A102" s="1" t="s">
        <v>324</v>
      </c>
      <c r="B102" s="87" t="s">
        <v>325</v>
      </c>
      <c r="C102" s="188"/>
      <c r="D102" s="187"/>
      <c r="E102" s="188"/>
      <c r="F102" s="530">
        <v>18000000</v>
      </c>
      <c r="G102" s="76"/>
      <c r="H102" s="536"/>
      <c r="I102" s="693">
        <f>SUM(I92:I101)</f>
        <v>0</v>
      </c>
      <c r="J102" s="693"/>
      <c r="K102" s="693"/>
      <c r="L102" s="693"/>
      <c r="M102" s="693"/>
      <c r="N102" s="693"/>
      <c r="O102" s="693"/>
      <c r="P102" s="693"/>
      <c r="Q102" s="693"/>
      <c r="R102" s="693"/>
      <c r="S102" s="693"/>
      <c r="T102" s="693"/>
      <c r="U102" s="693"/>
      <c r="V102" s="693"/>
      <c r="W102" s="693"/>
      <c r="X102" s="693"/>
      <c r="Y102" s="693">
        <f t="shared" ref="Y102:AP102" si="39">SUM(Y92:Y101)</f>
        <v>0</v>
      </c>
      <c r="Z102" s="693">
        <f t="shared" si="39"/>
        <v>0</v>
      </c>
      <c r="AA102" s="693">
        <f t="shared" si="39"/>
        <v>0</v>
      </c>
      <c r="AB102" s="693"/>
      <c r="AC102" s="693"/>
      <c r="AD102" s="693"/>
      <c r="AE102" s="693"/>
      <c r="AF102" s="693">
        <f t="shared" si="39"/>
        <v>0</v>
      </c>
      <c r="AG102" s="693"/>
      <c r="AH102" s="693"/>
      <c r="AI102" s="693"/>
      <c r="AJ102" s="693">
        <f t="shared" si="39"/>
        <v>0</v>
      </c>
      <c r="AK102" s="693"/>
      <c r="AL102" s="693">
        <f t="shared" si="39"/>
        <v>0</v>
      </c>
      <c r="AM102" s="693"/>
      <c r="AN102" s="693">
        <f t="shared" si="39"/>
        <v>0</v>
      </c>
      <c r="AO102" s="693"/>
      <c r="AP102" s="693">
        <f t="shared" si="39"/>
        <v>0</v>
      </c>
      <c r="AQ102" s="502"/>
    </row>
    <row r="103" spans="1:43" ht="18.75" x14ac:dyDescent="0.3">
      <c r="A103" s="1" t="s">
        <v>326</v>
      </c>
      <c r="B103" s="97" t="s">
        <v>328</v>
      </c>
      <c r="C103" s="188"/>
      <c r="D103" s="187"/>
      <c r="E103" s="188"/>
      <c r="F103" s="530">
        <v>3500000</v>
      </c>
      <c r="G103" s="76"/>
      <c r="H103" s="536"/>
      <c r="I103" s="692"/>
      <c r="J103" s="692"/>
      <c r="K103" s="692"/>
      <c r="L103" s="692"/>
      <c r="M103" s="692"/>
      <c r="N103" s="692"/>
      <c r="O103" s="692"/>
      <c r="P103" s="692"/>
      <c r="Q103" s="692"/>
      <c r="R103" s="692"/>
      <c r="S103" s="692"/>
      <c r="T103" s="692"/>
      <c r="U103" s="692"/>
      <c r="V103" s="692"/>
      <c r="W103" s="692"/>
      <c r="X103" s="692"/>
      <c r="Y103" s="692"/>
      <c r="Z103" s="692"/>
      <c r="AA103" s="692"/>
      <c r="AB103" s="692"/>
      <c r="AC103" s="692"/>
      <c r="AD103" s="692"/>
      <c r="AE103" s="692"/>
      <c r="AF103" s="692"/>
      <c r="AG103" s="692"/>
      <c r="AH103" s="692"/>
      <c r="AI103" s="692"/>
      <c r="AJ103" s="692"/>
      <c r="AK103" s="692"/>
      <c r="AL103" s="692"/>
      <c r="AM103" s="692"/>
      <c r="AN103" s="692"/>
      <c r="AO103" s="692"/>
      <c r="AP103" s="693">
        <f>SUM(I103:AN103)</f>
        <v>0</v>
      </c>
    </row>
    <row r="104" spans="1:43" ht="18.75" x14ac:dyDescent="0.3">
      <c r="A104" s="1" t="s">
        <v>327</v>
      </c>
      <c r="B104" s="87" t="s">
        <v>551</v>
      </c>
      <c r="C104" s="188"/>
      <c r="D104" s="187"/>
      <c r="E104" s="188"/>
      <c r="F104" s="530"/>
      <c r="G104" s="76"/>
      <c r="H104" s="536"/>
      <c r="I104" s="692"/>
      <c r="J104" s="692"/>
      <c r="K104" s="692"/>
      <c r="L104" s="692"/>
      <c r="M104" s="692"/>
      <c r="N104" s="692"/>
      <c r="O104" s="692"/>
      <c r="P104" s="692"/>
      <c r="Q104" s="692"/>
      <c r="R104" s="692"/>
      <c r="S104" s="692"/>
      <c r="T104" s="692"/>
      <c r="U104" s="692"/>
      <c r="V104" s="692"/>
      <c r="W104" s="692"/>
      <c r="X104" s="692"/>
      <c r="Y104" s="692"/>
      <c r="Z104" s="692"/>
      <c r="AA104" s="692"/>
      <c r="AB104" s="692"/>
      <c r="AC104" s="692"/>
      <c r="AD104" s="692"/>
      <c r="AE104" s="692"/>
      <c r="AF104" s="692"/>
      <c r="AG104" s="692"/>
      <c r="AH104" s="692"/>
      <c r="AI104" s="692"/>
      <c r="AJ104" s="692"/>
      <c r="AK104" s="692"/>
      <c r="AL104" s="692"/>
      <c r="AM104" s="692"/>
      <c r="AN104" s="692"/>
      <c r="AO104" s="692"/>
      <c r="AP104" s="693">
        <f>SUM(I104:AN104)</f>
        <v>0</v>
      </c>
    </row>
    <row r="105" spans="1:43" ht="18.75" x14ac:dyDescent="0.3">
      <c r="A105" s="1"/>
      <c r="B105" s="98" t="s">
        <v>550</v>
      </c>
      <c r="C105" s="188"/>
      <c r="D105" s="188"/>
      <c r="E105" s="188"/>
      <c r="F105" s="530"/>
      <c r="G105" s="76"/>
      <c r="H105" s="536"/>
      <c r="I105" s="692"/>
      <c r="J105" s="692"/>
      <c r="K105" s="692"/>
      <c r="L105" s="692"/>
      <c r="M105" s="692"/>
      <c r="N105" s="692"/>
      <c r="O105" s="692"/>
      <c r="P105" s="692"/>
      <c r="Q105" s="692"/>
      <c r="R105" s="692"/>
      <c r="S105" s="692"/>
      <c r="T105" s="692"/>
      <c r="U105" s="692"/>
      <c r="V105" s="692"/>
      <c r="W105" s="692"/>
      <c r="X105" s="692"/>
      <c r="Y105" s="692"/>
      <c r="Z105" s="692"/>
      <c r="AA105" s="692"/>
      <c r="AB105" s="692"/>
      <c r="AC105" s="692"/>
      <c r="AD105" s="692"/>
      <c r="AE105" s="692"/>
      <c r="AF105" s="692"/>
      <c r="AG105" s="692"/>
      <c r="AH105" s="692"/>
      <c r="AI105" s="692"/>
      <c r="AJ105" s="692"/>
      <c r="AK105" s="692"/>
      <c r="AL105" s="692"/>
      <c r="AM105" s="692"/>
      <c r="AN105" s="692"/>
      <c r="AO105" s="692"/>
      <c r="AP105" s="693">
        <f>SUM(I105:AN105)</f>
        <v>0</v>
      </c>
    </row>
    <row r="106" spans="1:43" ht="18.75" x14ac:dyDescent="0.3">
      <c r="A106" s="217" t="s">
        <v>331</v>
      </c>
      <c r="B106" s="211" t="s">
        <v>332</v>
      </c>
      <c r="C106" s="506">
        <f>SUM(C100:C105)</f>
        <v>0</v>
      </c>
      <c r="D106" s="263">
        <f>SUM(D100:D105)</f>
        <v>0</v>
      </c>
      <c r="E106" s="506">
        <f>SUM(E100:E105)</f>
        <v>0</v>
      </c>
      <c r="F106" s="212">
        <f>SUM(F100:F105)</f>
        <v>60200000</v>
      </c>
      <c r="G106" s="262">
        <f>SUM(G101:G105)</f>
        <v>0</v>
      </c>
      <c r="H106" s="536"/>
      <c r="I106" s="693">
        <f>SUM(I103:I105)</f>
        <v>0</v>
      </c>
      <c r="J106" s="693"/>
      <c r="K106" s="693"/>
      <c r="L106" s="693"/>
      <c r="M106" s="693"/>
      <c r="N106" s="693"/>
      <c r="O106" s="693"/>
      <c r="P106" s="693"/>
      <c r="Q106" s="693"/>
      <c r="R106" s="693"/>
      <c r="S106" s="693"/>
      <c r="T106" s="693"/>
      <c r="U106" s="693"/>
      <c r="V106" s="693"/>
      <c r="W106" s="693"/>
      <c r="X106" s="693"/>
      <c r="Y106" s="693">
        <f t="shared" ref="Y106:AP106" si="40">SUM(Y103:Y105)</f>
        <v>0</v>
      </c>
      <c r="Z106" s="693">
        <f t="shared" si="40"/>
        <v>0</v>
      </c>
      <c r="AA106" s="693">
        <f t="shared" si="40"/>
        <v>0</v>
      </c>
      <c r="AB106" s="693"/>
      <c r="AC106" s="693"/>
      <c r="AD106" s="693"/>
      <c r="AE106" s="693"/>
      <c r="AF106" s="693">
        <f t="shared" si="40"/>
        <v>0</v>
      </c>
      <c r="AG106" s="693"/>
      <c r="AH106" s="693"/>
      <c r="AI106" s="693"/>
      <c r="AJ106" s="693">
        <f t="shared" si="40"/>
        <v>0</v>
      </c>
      <c r="AK106" s="693"/>
      <c r="AL106" s="693">
        <f t="shared" si="40"/>
        <v>0</v>
      </c>
      <c r="AM106" s="693"/>
      <c r="AN106" s="693">
        <f t="shared" si="40"/>
        <v>0</v>
      </c>
      <c r="AO106" s="693"/>
      <c r="AP106" s="693">
        <f t="shared" si="40"/>
        <v>0</v>
      </c>
      <c r="AQ106" s="502"/>
    </row>
    <row r="107" spans="1:43" ht="18.75" x14ac:dyDescent="0.3">
      <c r="A107" s="1" t="s">
        <v>335</v>
      </c>
      <c r="B107" s="98" t="s">
        <v>341</v>
      </c>
      <c r="C107" s="188"/>
      <c r="D107" s="187"/>
      <c r="E107" s="188"/>
      <c r="F107" s="530"/>
      <c r="G107" s="76"/>
      <c r="H107" s="536"/>
      <c r="I107" s="692"/>
      <c r="J107" s="692"/>
      <c r="K107" s="692"/>
      <c r="L107" s="692"/>
      <c r="M107" s="692"/>
      <c r="N107" s="692"/>
      <c r="O107" s="692"/>
      <c r="P107" s="692"/>
      <c r="Q107" s="692"/>
      <c r="R107" s="692"/>
      <c r="S107" s="692"/>
      <c r="T107" s="692"/>
      <c r="U107" s="692"/>
      <c r="V107" s="692"/>
      <c r="W107" s="692"/>
      <c r="X107" s="692"/>
      <c r="Y107" s="692"/>
      <c r="Z107" s="692"/>
      <c r="AA107" s="692"/>
      <c r="AB107" s="692"/>
      <c r="AC107" s="692"/>
      <c r="AD107" s="692"/>
      <c r="AE107" s="692"/>
      <c r="AF107" s="692"/>
      <c r="AG107" s="692"/>
      <c r="AH107" s="692"/>
      <c r="AI107" s="692"/>
      <c r="AJ107" s="692"/>
      <c r="AK107" s="692"/>
      <c r="AL107" s="692"/>
      <c r="AM107" s="692"/>
      <c r="AN107" s="692"/>
      <c r="AO107" s="692"/>
      <c r="AP107" s="693">
        <f t="shared" ref="AP107:AP113" si="41">SUM(I107:AN107)</f>
        <v>0</v>
      </c>
    </row>
    <row r="108" spans="1:43" ht="18.75" x14ac:dyDescent="0.3">
      <c r="A108" s="1" t="s">
        <v>336</v>
      </c>
      <c r="B108" s="98" t="s">
        <v>492</v>
      </c>
      <c r="C108" s="188"/>
      <c r="D108" s="187"/>
      <c r="E108" s="188"/>
      <c r="F108" s="530">
        <f>SUM(I108:AO108)</f>
        <v>1485313</v>
      </c>
      <c r="G108" s="76"/>
      <c r="H108" s="536"/>
      <c r="I108" s="692">
        <v>75000</v>
      </c>
      <c r="J108" s="692"/>
      <c r="K108" s="692"/>
      <c r="L108" s="692">
        <v>570000</v>
      </c>
      <c r="M108" s="692"/>
      <c r="N108" s="692"/>
      <c r="O108" s="692"/>
      <c r="P108" s="692"/>
      <c r="Q108" s="692">
        <v>300000</v>
      </c>
      <c r="R108" s="692"/>
      <c r="S108" s="692"/>
      <c r="T108" s="692"/>
      <c r="U108" s="692"/>
      <c r="V108" s="692"/>
      <c r="W108" s="692"/>
      <c r="X108" s="692"/>
      <c r="Y108" s="692"/>
      <c r="Z108" s="692"/>
      <c r="AA108" s="692"/>
      <c r="AB108" s="692">
        <v>500313</v>
      </c>
      <c r="AC108" s="692"/>
      <c r="AD108" s="692"/>
      <c r="AE108" s="692"/>
      <c r="AF108" s="692"/>
      <c r="AG108" s="692"/>
      <c r="AH108" s="692"/>
      <c r="AI108" s="692"/>
      <c r="AJ108" s="692"/>
      <c r="AK108" s="692"/>
      <c r="AL108" s="692"/>
      <c r="AM108" s="692"/>
      <c r="AN108" s="692">
        <v>40000</v>
      </c>
      <c r="AO108" s="692"/>
      <c r="AP108" s="693">
        <f t="shared" si="41"/>
        <v>1485313</v>
      </c>
    </row>
    <row r="109" spans="1:43" ht="18.75" x14ac:dyDescent="0.3">
      <c r="A109" s="1" t="s">
        <v>337</v>
      </c>
      <c r="B109" s="98" t="s">
        <v>210</v>
      </c>
      <c r="C109" s="188"/>
      <c r="D109" s="187"/>
      <c r="E109" s="188"/>
      <c r="F109" s="530"/>
      <c r="G109" s="76"/>
      <c r="H109" s="536"/>
      <c r="I109" s="692"/>
      <c r="J109" s="692"/>
      <c r="K109" s="692"/>
      <c r="L109" s="692"/>
      <c r="M109" s="692"/>
      <c r="N109" s="692"/>
      <c r="O109" s="692"/>
      <c r="P109" s="692"/>
      <c r="Q109" s="692"/>
      <c r="R109" s="692"/>
      <c r="S109" s="692"/>
      <c r="T109" s="692"/>
      <c r="U109" s="692"/>
      <c r="V109" s="692"/>
      <c r="W109" s="692"/>
      <c r="X109" s="692"/>
      <c r="Y109" s="692"/>
      <c r="Z109" s="692"/>
      <c r="AA109" s="692"/>
      <c r="AB109" s="692"/>
      <c r="AC109" s="692"/>
      <c r="AD109" s="692"/>
      <c r="AE109" s="692"/>
      <c r="AF109" s="692"/>
      <c r="AG109" s="692"/>
      <c r="AH109" s="692"/>
      <c r="AI109" s="692"/>
      <c r="AJ109" s="692"/>
      <c r="AK109" s="692"/>
      <c r="AL109" s="692"/>
      <c r="AM109" s="692"/>
      <c r="AN109" s="692"/>
      <c r="AO109" s="692"/>
      <c r="AP109" s="693">
        <f t="shared" si="41"/>
        <v>0</v>
      </c>
    </row>
    <row r="110" spans="1:43" ht="18.75" x14ac:dyDescent="0.3">
      <c r="A110" s="1" t="s">
        <v>338</v>
      </c>
      <c r="B110" s="98" t="s">
        <v>342</v>
      </c>
      <c r="C110" s="188"/>
      <c r="D110" s="187"/>
      <c r="E110" s="188"/>
      <c r="F110" s="530">
        <f>SUM(I110:AO110)</f>
        <v>379000</v>
      </c>
      <c r="G110" s="76"/>
      <c r="H110" s="536"/>
      <c r="I110" s="692">
        <v>0</v>
      </c>
      <c r="J110" s="692">
        <v>177000</v>
      </c>
      <c r="K110" s="692">
        <v>202000</v>
      </c>
      <c r="L110" s="692">
        <v>0</v>
      </c>
      <c r="M110" s="692"/>
      <c r="N110" s="692"/>
      <c r="O110" s="692"/>
      <c r="P110" s="692"/>
      <c r="Q110" s="692"/>
      <c r="R110" s="692"/>
      <c r="S110" s="692"/>
      <c r="T110" s="692"/>
      <c r="U110" s="692"/>
      <c r="V110" s="692"/>
      <c r="W110" s="692"/>
      <c r="X110" s="692"/>
      <c r="Y110" s="692"/>
      <c r="Z110" s="692"/>
      <c r="AA110" s="692"/>
      <c r="AB110" s="692">
        <v>0</v>
      </c>
      <c r="AC110" s="692"/>
      <c r="AD110" s="692"/>
      <c r="AE110" s="692"/>
      <c r="AF110" s="692"/>
      <c r="AG110" s="692"/>
      <c r="AH110" s="692"/>
      <c r="AI110" s="692"/>
      <c r="AJ110" s="692"/>
      <c r="AK110" s="692"/>
      <c r="AL110" s="692"/>
      <c r="AM110" s="692"/>
      <c r="AN110" s="692">
        <v>0</v>
      </c>
      <c r="AO110" s="692"/>
      <c r="AP110" s="693">
        <f t="shared" si="41"/>
        <v>379000</v>
      </c>
    </row>
    <row r="111" spans="1:43" ht="18.75" x14ac:dyDescent="0.3">
      <c r="A111" s="1" t="s">
        <v>339</v>
      </c>
      <c r="B111" s="98" t="s">
        <v>343</v>
      </c>
      <c r="C111" s="188"/>
      <c r="D111" s="187"/>
      <c r="E111" s="188"/>
      <c r="F111" s="530">
        <f>SUM(I111:AO111)</f>
        <v>2194100</v>
      </c>
      <c r="G111" s="76"/>
      <c r="H111" s="536"/>
      <c r="I111" s="692"/>
      <c r="J111" s="692"/>
      <c r="K111" s="692"/>
      <c r="L111" s="692"/>
      <c r="M111" s="692"/>
      <c r="N111" s="692"/>
      <c r="O111" s="692"/>
      <c r="P111" s="692"/>
      <c r="Q111" s="692"/>
      <c r="R111" s="692"/>
      <c r="S111" s="692"/>
      <c r="T111" s="692"/>
      <c r="U111" s="692"/>
      <c r="V111" s="692"/>
      <c r="W111" s="692">
        <f>SUM(Élelm.!K46)</f>
        <v>2194100</v>
      </c>
      <c r="X111" s="692"/>
      <c r="Y111" s="692"/>
      <c r="Z111" s="692"/>
      <c r="AA111" s="692"/>
      <c r="AB111" s="692"/>
      <c r="AC111" s="692"/>
      <c r="AD111" s="692"/>
      <c r="AE111" s="692"/>
      <c r="AF111" s="692"/>
      <c r="AG111" s="692"/>
      <c r="AH111" s="692"/>
      <c r="AI111" s="692"/>
      <c r="AJ111" s="692"/>
      <c r="AK111" s="692"/>
      <c r="AL111" s="692"/>
      <c r="AM111" s="692"/>
      <c r="AN111" s="692"/>
      <c r="AO111" s="692"/>
      <c r="AP111" s="693">
        <f t="shared" si="41"/>
        <v>2194100</v>
      </c>
    </row>
    <row r="112" spans="1:43" ht="18.75" x14ac:dyDescent="0.3">
      <c r="A112" s="1" t="s">
        <v>340</v>
      </c>
      <c r="B112" s="98" t="s">
        <v>397</v>
      </c>
      <c r="C112" s="188"/>
      <c r="D112" s="187"/>
      <c r="E112" s="188"/>
      <c r="F112" s="530">
        <f>SUM(I112:AO112)</f>
        <v>775737</v>
      </c>
      <c r="G112" s="76"/>
      <c r="H112" s="536"/>
      <c r="I112" s="694"/>
      <c r="J112" s="694">
        <v>47790</v>
      </c>
      <c r="K112" s="694">
        <v>54540</v>
      </c>
      <c r="L112" s="694"/>
      <c r="M112" s="694"/>
      <c r="N112" s="694"/>
      <c r="O112" s="694"/>
      <c r="P112" s="694"/>
      <c r="Q112" s="694">
        <v>0</v>
      </c>
      <c r="R112" s="694"/>
      <c r="S112" s="694">
        <v>81000</v>
      </c>
      <c r="T112" s="694"/>
      <c r="U112" s="694"/>
      <c r="V112" s="694"/>
      <c r="W112" s="694">
        <f>SUM(Élelm.!L46)</f>
        <v>592407</v>
      </c>
      <c r="X112" s="694"/>
      <c r="Y112" s="694"/>
      <c r="Z112" s="694"/>
      <c r="AA112" s="692"/>
      <c r="AB112" s="692"/>
      <c r="AC112" s="692"/>
      <c r="AD112" s="692"/>
      <c r="AE112" s="692"/>
      <c r="AF112" s="692"/>
      <c r="AG112" s="692"/>
      <c r="AH112" s="692"/>
      <c r="AI112" s="692"/>
      <c r="AJ112" s="692"/>
      <c r="AK112" s="692"/>
      <c r="AL112" s="692"/>
      <c r="AM112" s="692"/>
      <c r="AN112" s="692"/>
      <c r="AO112" s="692"/>
      <c r="AP112" s="693">
        <f t="shared" si="41"/>
        <v>775737</v>
      </c>
    </row>
    <row r="113" spans="1:43" ht="18.75" x14ac:dyDescent="0.3">
      <c r="A113" s="1" t="s">
        <v>344</v>
      </c>
      <c r="B113" s="98" t="s">
        <v>493</v>
      </c>
      <c r="C113" s="188"/>
      <c r="D113" s="187"/>
      <c r="E113" s="188"/>
      <c r="F113" s="530"/>
      <c r="G113" s="76"/>
      <c r="H113" s="536"/>
      <c r="I113" s="693"/>
      <c r="J113" s="693"/>
      <c r="K113" s="693"/>
      <c r="L113" s="693"/>
      <c r="M113" s="693"/>
      <c r="N113" s="693"/>
      <c r="O113" s="693"/>
      <c r="P113" s="693"/>
      <c r="Q113" s="693"/>
      <c r="R113" s="693"/>
      <c r="S113" s="693"/>
      <c r="T113" s="693"/>
      <c r="U113" s="693"/>
      <c r="V113" s="693"/>
      <c r="W113" s="693"/>
      <c r="X113" s="693"/>
      <c r="Y113" s="693">
        <f t="shared" ref="Y113:AL113" si="42">SUM(Y107:Y112)</f>
        <v>0</v>
      </c>
      <c r="Z113" s="693">
        <f t="shared" si="42"/>
        <v>0</v>
      </c>
      <c r="AA113" s="693">
        <f t="shared" si="42"/>
        <v>0</v>
      </c>
      <c r="AB113" s="693"/>
      <c r="AC113" s="693"/>
      <c r="AD113" s="693"/>
      <c r="AE113" s="693"/>
      <c r="AF113" s="693">
        <f t="shared" si="42"/>
        <v>0</v>
      </c>
      <c r="AG113" s="693"/>
      <c r="AH113" s="693"/>
      <c r="AI113" s="693"/>
      <c r="AJ113" s="693">
        <f t="shared" si="42"/>
        <v>0</v>
      </c>
      <c r="AK113" s="693"/>
      <c r="AL113" s="693">
        <f t="shared" si="42"/>
        <v>0</v>
      </c>
      <c r="AM113" s="693"/>
      <c r="AN113" s="693">
        <v>0</v>
      </c>
      <c r="AO113" s="693"/>
      <c r="AP113" s="693">
        <f t="shared" si="41"/>
        <v>0</v>
      </c>
      <c r="AQ113" s="502"/>
    </row>
    <row r="114" spans="1:43" ht="18.75" x14ac:dyDescent="0.3">
      <c r="A114" s="1" t="s">
        <v>346</v>
      </c>
      <c r="B114" s="98" t="s">
        <v>347</v>
      </c>
      <c r="C114" s="188"/>
      <c r="D114" s="187"/>
      <c r="E114" s="188"/>
      <c r="F114" s="530"/>
      <c r="G114" s="76"/>
      <c r="H114" s="536"/>
      <c r="I114" s="692"/>
      <c r="J114" s="692"/>
      <c r="K114" s="692"/>
      <c r="L114" s="692"/>
      <c r="M114" s="692"/>
      <c r="N114" s="692"/>
      <c r="O114" s="692"/>
      <c r="P114" s="692"/>
      <c r="Q114" s="692"/>
      <c r="R114" s="692"/>
      <c r="S114" s="692"/>
      <c r="T114" s="692"/>
      <c r="U114" s="692"/>
      <c r="V114" s="692"/>
      <c r="W114" s="692"/>
      <c r="X114" s="692"/>
      <c r="Y114" s="692"/>
      <c r="Z114" s="692"/>
      <c r="AA114" s="692"/>
      <c r="AB114" s="692"/>
      <c r="AC114" s="692"/>
      <c r="AD114" s="692"/>
      <c r="AE114" s="692"/>
      <c r="AF114" s="692"/>
      <c r="AG114" s="692"/>
      <c r="AH114" s="692"/>
      <c r="AI114" s="692"/>
      <c r="AJ114" s="692"/>
      <c r="AK114" s="692"/>
      <c r="AL114" s="692"/>
      <c r="AM114" s="692"/>
      <c r="AN114" s="692"/>
      <c r="AO114" s="692"/>
      <c r="AP114" s="660"/>
    </row>
    <row r="115" spans="1:43" ht="18.75" x14ac:dyDescent="0.3">
      <c r="A115" s="1" t="s">
        <v>348</v>
      </c>
      <c r="B115" s="98" t="s">
        <v>349</v>
      </c>
      <c r="C115" s="188"/>
      <c r="D115" s="187"/>
      <c r="E115" s="188"/>
      <c r="F115" s="530">
        <f>SUM(I115:AO115)</f>
        <v>300000</v>
      </c>
      <c r="G115" s="76"/>
      <c r="H115" s="536"/>
      <c r="I115" s="692"/>
      <c r="J115" s="692"/>
      <c r="K115" s="692"/>
      <c r="L115" s="692"/>
      <c r="M115" s="692"/>
      <c r="N115" s="692"/>
      <c r="O115" s="692"/>
      <c r="P115" s="692"/>
      <c r="Q115" s="692"/>
      <c r="R115" s="692"/>
      <c r="S115" s="692">
        <v>300000</v>
      </c>
      <c r="T115" s="692"/>
      <c r="U115" s="692"/>
      <c r="V115" s="692"/>
      <c r="W115" s="692"/>
      <c r="X115" s="692"/>
      <c r="Y115" s="692"/>
      <c r="Z115" s="692"/>
      <c r="AA115" s="692"/>
      <c r="AB115" s="692"/>
      <c r="AC115" s="692"/>
      <c r="AD115" s="692"/>
      <c r="AE115" s="692"/>
      <c r="AF115" s="692"/>
      <c r="AG115" s="692"/>
      <c r="AH115" s="692"/>
      <c r="AI115" s="692"/>
      <c r="AJ115" s="692"/>
      <c r="AK115" s="692"/>
      <c r="AL115" s="692"/>
      <c r="AM115" s="692"/>
      <c r="AN115" s="692"/>
      <c r="AO115" s="692"/>
      <c r="AP115" s="693">
        <f t="shared" ref="AP115:AP131" si="43">SUM(I115:AN115)</f>
        <v>300000</v>
      </c>
    </row>
    <row r="116" spans="1:43" ht="18.75" x14ac:dyDescent="0.3">
      <c r="A116" s="217" t="s">
        <v>333</v>
      </c>
      <c r="B116" s="211" t="s">
        <v>334</v>
      </c>
      <c r="C116" s="506">
        <f>SUM(C107:C115)</f>
        <v>0</v>
      </c>
      <c r="D116" s="218">
        <f>SUM(D107:D115)</f>
        <v>0</v>
      </c>
      <c r="E116" s="506">
        <f>SUM(E107:E115)</f>
        <v>0</v>
      </c>
      <c r="F116" s="212">
        <f>SUM(F107:F115)</f>
        <v>5134150</v>
      </c>
      <c r="G116" s="262">
        <f>SUM(G108:G115)</f>
        <v>0</v>
      </c>
      <c r="H116" s="536"/>
      <c r="I116" s="692"/>
      <c r="J116" s="692"/>
      <c r="K116" s="692"/>
      <c r="L116" s="692"/>
      <c r="M116" s="692"/>
      <c r="N116" s="692"/>
      <c r="O116" s="692"/>
      <c r="P116" s="692"/>
      <c r="Q116" s="692"/>
      <c r="R116" s="692"/>
      <c r="S116" s="692"/>
      <c r="T116" s="692"/>
      <c r="U116" s="692"/>
      <c r="V116" s="692"/>
      <c r="W116" s="692"/>
      <c r="X116" s="692"/>
      <c r="Y116" s="692"/>
      <c r="Z116" s="692"/>
      <c r="AA116" s="692"/>
      <c r="AB116" s="692"/>
      <c r="AC116" s="692"/>
      <c r="AD116" s="692"/>
      <c r="AE116" s="692"/>
      <c r="AF116" s="692"/>
      <c r="AG116" s="692"/>
      <c r="AH116" s="692"/>
      <c r="AI116" s="692"/>
      <c r="AJ116" s="692"/>
      <c r="AK116" s="692"/>
      <c r="AL116" s="692"/>
      <c r="AM116" s="692"/>
      <c r="AN116" s="692"/>
      <c r="AO116" s="692"/>
      <c r="AP116" s="693">
        <f>SUM(AP107:AP115)</f>
        <v>5134150</v>
      </c>
    </row>
    <row r="117" spans="1:43" ht="18.75" x14ac:dyDescent="0.3">
      <c r="A117" s="1" t="s">
        <v>350</v>
      </c>
      <c r="B117" s="87" t="s">
        <v>352</v>
      </c>
      <c r="C117" s="511"/>
      <c r="D117" s="512"/>
      <c r="E117" s="511"/>
      <c r="F117" s="530">
        <v>0</v>
      </c>
      <c r="G117" s="76"/>
      <c r="H117" s="536"/>
      <c r="I117" s="692"/>
      <c r="J117" s="692"/>
      <c r="K117" s="692"/>
      <c r="L117" s="692"/>
      <c r="M117" s="692"/>
      <c r="N117" s="692"/>
      <c r="O117" s="692"/>
      <c r="P117" s="692"/>
      <c r="Q117" s="692">
        <v>0</v>
      </c>
      <c r="R117" s="692"/>
      <c r="S117" s="692"/>
      <c r="T117" s="692"/>
      <c r="U117" s="692"/>
      <c r="V117" s="692"/>
      <c r="W117" s="692"/>
      <c r="X117" s="692"/>
      <c r="Y117" s="692"/>
      <c r="Z117" s="692"/>
      <c r="AA117" s="692"/>
      <c r="AB117" s="692"/>
      <c r="AC117" s="692"/>
      <c r="AD117" s="692"/>
      <c r="AE117" s="692"/>
      <c r="AF117" s="692"/>
      <c r="AG117" s="692"/>
      <c r="AH117" s="692"/>
      <c r="AI117" s="692"/>
      <c r="AJ117" s="692"/>
      <c r="AK117" s="692"/>
      <c r="AL117" s="692"/>
      <c r="AM117" s="692"/>
      <c r="AN117" s="692"/>
      <c r="AO117" s="692"/>
      <c r="AP117" s="693">
        <f t="shared" si="43"/>
        <v>0</v>
      </c>
    </row>
    <row r="118" spans="1:43" ht="18.75" x14ac:dyDescent="0.3">
      <c r="A118" s="1" t="s">
        <v>351</v>
      </c>
      <c r="B118" s="87" t="s">
        <v>353</v>
      </c>
      <c r="C118" s="512"/>
      <c r="D118" s="512"/>
      <c r="E118" s="511"/>
      <c r="F118" s="530"/>
      <c r="G118" s="76"/>
      <c r="H118" s="536"/>
      <c r="I118" s="692"/>
      <c r="J118" s="692"/>
      <c r="K118" s="692"/>
      <c r="L118" s="692"/>
      <c r="M118" s="692"/>
      <c r="N118" s="692"/>
      <c r="O118" s="692"/>
      <c r="P118" s="692"/>
      <c r="Q118" s="692"/>
      <c r="R118" s="692"/>
      <c r="S118" s="692"/>
      <c r="T118" s="692"/>
      <c r="U118" s="692"/>
      <c r="V118" s="692"/>
      <c r="W118" s="692"/>
      <c r="X118" s="692"/>
      <c r="Y118" s="692"/>
      <c r="Z118" s="692"/>
      <c r="AA118" s="692"/>
      <c r="AB118" s="692"/>
      <c r="AC118" s="692"/>
      <c r="AD118" s="692"/>
      <c r="AE118" s="692"/>
      <c r="AF118" s="692"/>
      <c r="AG118" s="692"/>
      <c r="AH118" s="692"/>
      <c r="AI118" s="692"/>
      <c r="AJ118" s="692"/>
      <c r="AK118" s="692"/>
      <c r="AL118" s="692"/>
      <c r="AM118" s="692"/>
      <c r="AN118" s="692"/>
      <c r="AO118" s="692"/>
      <c r="AP118" s="693">
        <f t="shared" si="43"/>
        <v>0</v>
      </c>
    </row>
    <row r="119" spans="1:43" ht="18.75" x14ac:dyDescent="0.3">
      <c r="A119" s="217" t="s">
        <v>354</v>
      </c>
      <c r="B119" s="211" t="s">
        <v>355</v>
      </c>
      <c r="C119" s="506">
        <f>SUM(C117:C118)</f>
        <v>0</v>
      </c>
      <c r="D119" s="263">
        <f>SUM(D117:D118)</f>
        <v>0</v>
      </c>
      <c r="E119" s="506">
        <f>SUM(E117:E118)</f>
        <v>0</v>
      </c>
      <c r="F119" s="510">
        <f>SUM(F117:F118)</f>
        <v>0</v>
      </c>
      <c r="G119" s="506">
        <f>SUM(G117:G118)</f>
        <v>0</v>
      </c>
      <c r="H119" s="538"/>
      <c r="I119" s="692"/>
      <c r="J119" s="692"/>
      <c r="K119" s="692"/>
      <c r="L119" s="692"/>
      <c r="M119" s="692"/>
      <c r="N119" s="692"/>
      <c r="O119" s="692"/>
      <c r="P119" s="692"/>
      <c r="Q119" s="692"/>
      <c r="R119" s="692"/>
      <c r="S119" s="692"/>
      <c r="T119" s="692"/>
      <c r="U119" s="692"/>
      <c r="V119" s="692"/>
      <c r="W119" s="692"/>
      <c r="X119" s="692"/>
      <c r="Y119" s="692"/>
      <c r="Z119" s="692"/>
      <c r="AA119" s="692"/>
      <c r="AB119" s="692"/>
      <c r="AC119" s="692"/>
      <c r="AD119" s="692"/>
      <c r="AE119" s="692"/>
      <c r="AF119" s="692"/>
      <c r="AG119" s="692"/>
      <c r="AH119" s="692"/>
      <c r="AI119" s="692"/>
      <c r="AJ119" s="692"/>
      <c r="AK119" s="692"/>
      <c r="AL119" s="692"/>
      <c r="AM119" s="692"/>
      <c r="AN119" s="692"/>
      <c r="AO119" s="692"/>
      <c r="AP119" s="693">
        <f>SUM(AP117:AP118)</f>
        <v>0</v>
      </c>
    </row>
    <row r="120" spans="1:43" ht="18.75" x14ac:dyDescent="0.3">
      <c r="A120" s="1" t="s">
        <v>356</v>
      </c>
      <c r="B120" s="87" t="s">
        <v>357</v>
      </c>
      <c r="C120" s="511"/>
      <c r="D120" s="512"/>
      <c r="E120" s="511"/>
      <c r="F120" s="530"/>
      <c r="G120" s="76"/>
      <c r="H120" s="536"/>
      <c r="I120" s="692"/>
      <c r="J120" s="692"/>
      <c r="K120" s="692"/>
      <c r="L120" s="692"/>
      <c r="M120" s="692"/>
      <c r="N120" s="692"/>
      <c r="O120" s="692"/>
      <c r="P120" s="692"/>
      <c r="Q120" s="692"/>
      <c r="R120" s="692"/>
      <c r="S120" s="692"/>
      <c r="T120" s="692"/>
      <c r="U120" s="692"/>
      <c r="V120" s="692"/>
      <c r="W120" s="692"/>
      <c r="X120" s="692"/>
      <c r="Y120" s="692"/>
      <c r="Z120" s="692"/>
      <c r="AA120" s="692"/>
      <c r="AB120" s="692"/>
      <c r="AC120" s="692"/>
      <c r="AD120" s="692"/>
      <c r="AE120" s="692"/>
      <c r="AF120" s="692"/>
      <c r="AG120" s="692"/>
      <c r="AH120" s="692"/>
      <c r="AI120" s="692"/>
      <c r="AJ120" s="692"/>
      <c r="AK120" s="692"/>
      <c r="AL120" s="692"/>
      <c r="AM120" s="692"/>
      <c r="AN120" s="692"/>
      <c r="AO120" s="692"/>
      <c r="AP120" s="693">
        <f t="shared" si="43"/>
        <v>0</v>
      </c>
    </row>
    <row r="121" spans="1:43" ht="18.75" x14ac:dyDescent="0.3">
      <c r="A121" s="1" t="s">
        <v>358</v>
      </c>
      <c r="B121" s="87" t="s">
        <v>359</v>
      </c>
      <c r="C121" s="512"/>
      <c r="D121" s="512"/>
      <c r="E121" s="511"/>
      <c r="F121" s="530"/>
      <c r="G121" s="76"/>
      <c r="H121" s="536"/>
      <c r="I121" s="692"/>
      <c r="J121" s="692"/>
      <c r="K121" s="692"/>
      <c r="L121" s="692"/>
      <c r="M121" s="692"/>
      <c r="N121" s="692"/>
      <c r="O121" s="692"/>
      <c r="P121" s="692"/>
      <c r="Q121" s="692"/>
      <c r="R121" s="692"/>
      <c r="S121" s="692"/>
      <c r="T121" s="692"/>
      <c r="U121" s="692"/>
      <c r="V121" s="692"/>
      <c r="W121" s="692"/>
      <c r="X121" s="692"/>
      <c r="Y121" s="692"/>
      <c r="Z121" s="692"/>
      <c r="AA121" s="692"/>
      <c r="AB121" s="692"/>
      <c r="AC121" s="692"/>
      <c r="AD121" s="692"/>
      <c r="AE121" s="692"/>
      <c r="AF121" s="692"/>
      <c r="AG121" s="692"/>
      <c r="AH121" s="692"/>
      <c r="AI121" s="692"/>
      <c r="AJ121" s="692"/>
      <c r="AK121" s="692"/>
      <c r="AL121" s="692"/>
      <c r="AM121" s="692"/>
      <c r="AN121" s="692"/>
      <c r="AO121" s="692"/>
      <c r="AP121" s="693">
        <f t="shared" si="43"/>
        <v>0</v>
      </c>
    </row>
    <row r="122" spans="1:43" ht="18.75" x14ac:dyDescent="0.3">
      <c r="A122" s="217" t="s">
        <v>360</v>
      </c>
      <c r="B122" s="211" t="s">
        <v>363</v>
      </c>
      <c r="C122" s="506">
        <f>SUM(C120:C121)</f>
        <v>0</v>
      </c>
      <c r="D122" s="263">
        <f>SUM(D120:D121)</f>
        <v>0</v>
      </c>
      <c r="E122" s="506">
        <f>SUM(E120:E121)</f>
        <v>0</v>
      </c>
      <c r="F122" s="509">
        <f>SUM(F120:F121)</f>
        <v>0</v>
      </c>
      <c r="G122" s="506">
        <f>SUM(G120:G121)</f>
        <v>0</v>
      </c>
      <c r="H122" s="538"/>
      <c r="I122" s="692"/>
      <c r="J122" s="692"/>
      <c r="K122" s="692"/>
      <c r="L122" s="692"/>
      <c r="M122" s="692"/>
      <c r="N122" s="692"/>
      <c r="O122" s="692"/>
      <c r="P122" s="692"/>
      <c r="Q122" s="692"/>
      <c r="R122" s="692"/>
      <c r="S122" s="692"/>
      <c r="T122" s="692"/>
      <c r="U122" s="692"/>
      <c r="V122" s="692"/>
      <c r="W122" s="692"/>
      <c r="X122" s="692"/>
      <c r="Y122" s="692"/>
      <c r="Z122" s="692"/>
      <c r="AA122" s="692"/>
      <c r="AB122" s="692"/>
      <c r="AC122" s="692"/>
      <c r="AD122" s="692"/>
      <c r="AE122" s="692"/>
      <c r="AF122" s="692"/>
      <c r="AG122" s="692"/>
      <c r="AH122" s="692"/>
      <c r="AI122" s="692"/>
      <c r="AJ122" s="692"/>
      <c r="AK122" s="692"/>
      <c r="AL122" s="692"/>
      <c r="AM122" s="692"/>
      <c r="AN122" s="692"/>
      <c r="AO122" s="692"/>
      <c r="AP122" s="693">
        <f t="shared" si="43"/>
        <v>0</v>
      </c>
    </row>
    <row r="123" spans="1:43" ht="18.75" x14ac:dyDescent="0.3">
      <c r="A123" s="1" t="s">
        <v>364</v>
      </c>
      <c r="B123" s="87" t="s">
        <v>365</v>
      </c>
      <c r="C123" s="511"/>
      <c r="D123" s="512"/>
      <c r="E123" s="511"/>
      <c r="F123" s="530"/>
      <c r="G123" s="76"/>
      <c r="H123" s="536"/>
      <c r="I123" s="692"/>
      <c r="J123" s="692"/>
      <c r="K123" s="692"/>
      <c r="L123" s="692"/>
      <c r="M123" s="692"/>
      <c r="N123" s="692"/>
      <c r="O123" s="692"/>
      <c r="P123" s="692"/>
      <c r="Q123" s="692"/>
      <c r="R123" s="692"/>
      <c r="S123" s="692"/>
      <c r="T123" s="692"/>
      <c r="U123" s="692"/>
      <c r="V123" s="692"/>
      <c r="W123" s="692"/>
      <c r="X123" s="692"/>
      <c r="Y123" s="692"/>
      <c r="Z123" s="692"/>
      <c r="AA123" s="692"/>
      <c r="AB123" s="692"/>
      <c r="AC123" s="692"/>
      <c r="AD123" s="692"/>
      <c r="AE123" s="692"/>
      <c r="AF123" s="692"/>
      <c r="AG123" s="692"/>
      <c r="AH123" s="692"/>
      <c r="AI123" s="692"/>
      <c r="AJ123" s="692"/>
      <c r="AK123" s="692"/>
      <c r="AL123" s="692"/>
      <c r="AM123" s="692"/>
      <c r="AN123" s="692"/>
      <c r="AO123" s="692"/>
      <c r="AP123" s="693">
        <f t="shared" si="43"/>
        <v>0</v>
      </c>
    </row>
    <row r="124" spans="1:43" ht="18.75" x14ac:dyDescent="0.3">
      <c r="A124" s="1" t="s">
        <v>366</v>
      </c>
      <c r="B124" s="87" t="s">
        <v>367</v>
      </c>
      <c r="C124" s="511"/>
      <c r="D124" s="512"/>
      <c r="E124" s="511"/>
      <c r="F124" s="530"/>
      <c r="G124" s="76"/>
      <c r="H124" s="536"/>
      <c r="I124" s="692"/>
      <c r="J124" s="692"/>
      <c r="K124" s="692"/>
      <c r="L124" s="692"/>
      <c r="M124" s="692"/>
      <c r="N124" s="692"/>
      <c r="O124" s="692"/>
      <c r="P124" s="692"/>
      <c r="Q124" s="692"/>
      <c r="R124" s="692"/>
      <c r="S124" s="692"/>
      <c r="T124" s="692"/>
      <c r="U124" s="692"/>
      <c r="V124" s="692"/>
      <c r="W124" s="692"/>
      <c r="X124" s="692"/>
      <c r="Y124" s="692"/>
      <c r="Z124" s="692"/>
      <c r="AA124" s="692"/>
      <c r="AB124" s="692"/>
      <c r="AC124" s="692"/>
      <c r="AD124" s="692"/>
      <c r="AE124" s="692"/>
      <c r="AF124" s="692"/>
      <c r="AG124" s="692"/>
      <c r="AH124" s="692"/>
      <c r="AI124" s="692"/>
      <c r="AJ124" s="692"/>
      <c r="AK124" s="692"/>
      <c r="AL124" s="692"/>
      <c r="AM124" s="692"/>
      <c r="AN124" s="692"/>
      <c r="AO124" s="692"/>
      <c r="AP124" s="693">
        <f t="shared" si="43"/>
        <v>0</v>
      </c>
    </row>
    <row r="125" spans="1:43" ht="18.75" x14ac:dyDescent="0.3">
      <c r="A125" s="217" t="s">
        <v>361</v>
      </c>
      <c r="B125" s="211" t="s">
        <v>362</v>
      </c>
      <c r="C125" s="506"/>
      <c r="D125" s="263"/>
      <c r="E125" s="506"/>
      <c r="F125" s="510"/>
      <c r="G125" s="506">
        <f>SUM(G123:G124)</f>
        <v>0</v>
      </c>
      <c r="H125" s="538"/>
      <c r="I125" s="692"/>
      <c r="J125" s="692"/>
      <c r="K125" s="692"/>
      <c r="L125" s="692"/>
      <c r="M125" s="692"/>
      <c r="N125" s="692"/>
      <c r="O125" s="692"/>
      <c r="P125" s="692"/>
      <c r="Q125" s="692"/>
      <c r="R125" s="692"/>
      <c r="S125" s="692"/>
      <c r="T125" s="692"/>
      <c r="U125" s="692"/>
      <c r="V125" s="692"/>
      <c r="W125" s="692"/>
      <c r="X125" s="692"/>
      <c r="Y125" s="692"/>
      <c r="Z125" s="692"/>
      <c r="AA125" s="692"/>
      <c r="AB125" s="692"/>
      <c r="AC125" s="692"/>
      <c r="AD125" s="692"/>
      <c r="AE125" s="692"/>
      <c r="AF125" s="692"/>
      <c r="AG125" s="692"/>
      <c r="AH125" s="692"/>
      <c r="AI125" s="692"/>
      <c r="AJ125" s="692"/>
      <c r="AK125" s="692"/>
      <c r="AL125" s="692"/>
      <c r="AM125" s="692"/>
      <c r="AN125" s="692"/>
      <c r="AO125" s="692"/>
      <c r="AP125" s="693">
        <f t="shared" si="43"/>
        <v>0</v>
      </c>
    </row>
    <row r="126" spans="1:43" ht="18.75" x14ac:dyDescent="0.3">
      <c r="A126" s="227"/>
      <c r="B126" s="221" t="s">
        <v>80</v>
      </c>
      <c r="C126" s="223">
        <f>SUM(C93,C99,C106,C116,C119,C122,C125)</f>
        <v>0</v>
      </c>
      <c r="D126" s="517">
        <f>SUM(D93,D99,D106,D116,D119,D122,D125)</f>
        <v>0</v>
      </c>
      <c r="E126" s="223">
        <f>SUM(E93,E99,E106,E116,E119,E122,E125)</f>
        <v>0</v>
      </c>
      <c r="F126" s="222">
        <f>SUM(F93,F99,F106,F116,F119,F122,F125)</f>
        <v>144522006</v>
      </c>
      <c r="G126" s="223">
        <f>SUM(G93,G99,G106,G116,G119,G122,G125)</f>
        <v>0</v>
      </c>
      <c r="H126" s="537"/>
      <c r="I126" s="692"/>
      <c r="J126" s="692"/>
      <c r="K126" s="692"/>
      <c r="L126" s="692"/>
      <c r="M126" s="692"/>
      <c r="N126" s="692"/>
      <c r="O126" s="692"/>
      <c r="P126" s="692"/>
      <c r="Q126" s="692"/>
      <c r="R126" s="692"/>
      <c r="S126" s="692"/>
      <c r="T126" s="692"/>
      <c r="U126" s="692"/>
      <c r="V126" s="692"/>
      <c r="W126" s="692">
        <f>SUM(W85:W125)</f>
        <v>2786507</v>
      </c>
      <c r="X126" s="692"/>
      <c r="Y126" s="692"/>
      <c r="Z126" s="692"/>
      <c r="AA126" s="692"/>
      <c r="AB126" s="692"/>
      <c r="AC126" s="692"/>
      <c r="AD126" s="692"/>
      <c r="AE126" s="692"/>
      <c r="AF126" s="692"/>
      <c r="AG126" s="692"/>
      <c r="AH126" s="692"/>
      <c r="AI126" s="692"/>
      <c r="AJ126" s="692"/>
      <c r="AK126" s="692"/>
      <c r="AL126" s="692"/>
      <c r="AM126" s="692"/>
      <c r="AN126" s="692"/>
      <c r="AO126" s="692"/>
      <c r="AP126" s="693">
        <f t="shared" si="43"/>
        <v>2786507</v>
      </c>
    </row>
    <row r="127" spans="1:43" ht="18.75" x14ac:dyDescent="0.3">
      <c r="A127" s="5" t="s">
        <v>371</v>
      </c>
      <c r="B127" s="100" t="s">
        <v>370</v>
      </c>
      <c r="C127" s="226"/>
      <c r="D127" s="208"/>
      <c r="E127" s="14"/>
      <c r="F127" s="29"/>
      <c r="G127" s="76"/>
      <c r="H127" s="536"/>
      <c r="I127" s="692"/>
      <c r="J127" s="692"/>
      <c r="K127" s="692"/>
      <c r="L127" s="692"/>
      <c r="M127" s="692"/>
      <c r="N127" s="692"/>
      <c r="O127" s="692"/>
      <c r="P127" s="692"/>
      <c r="Q127" s="692"/>
      <c r="R127" s="692"/>
      <c r="S127" s="692"/>
      <c r="T127" s="692"/>
      <c r="U127" s="692"/>
      <c r="V127" s="692"/>
      <c r="W127" s="692"/>
      <c r="X127" s="692"/>
      <c r="Y127" s="692"/>
      <c r="Z127" s="692"/>
      <c r="AA127" s="692"/>
      <c r="AB127" s="692"/>
      <c r="AC127" s="692"/>
      <c r="AD127" s="692"/>
      <c r="AE127" s="692"/>
      <c r="AF127" s="692"/>
      <c r="AG127" s="692"/>
      <c r="AH127" s="692"/>
      <c r="AI127" s="692"/>
      <c r="AJ127" s="692"/>
      <c r="AK127" s="692"/>
      <c r="AL127" s="692"/>
      <c r="AM127" s="692"/>
      <c r="AN127" s="692"/>
      <c r="AO127" s="692"/>
      <c r="AP127" s="693">
        <f t="shared" si="43"/>
        <v>0</v>
      </c>
    </row>
    <row r="128" spans="1:43" ht="18.75" x14ac:dyDescent="0.3">
      <c r="A128" s="5" t="s">
        <v>372</v>
      </c>
      <c r="B128" s="100" t="s">
        <v>373</v>
      </c>
      <c r="C128" s="515"/>
      <c r="D128" s="516"/>
      <c r="E128" s="514"/>
      <c r="F128" s="530"/>
      <c r="G128" s="76"/>
      <c r="H128" s="536"/>
      <c r="I128" s="692"/>
      <c r="J128" s="692"/>
      <c r="K128" s="692"/>
      <c r="L128" s="692"/>
      <c r="M128" s="692"/>
      <c r="N128" s="692"/>
      <c r="O128" s="692"/>
      <c r="P128" s="692"/>
      <c r="Q128" s="692"/>
      <c r="R128" s="692"/>
      <c r="S128" s="692"/>
      <c r="T128" s="692"/>
      <c r="U128" s="692"/>
      <c r="V128" s="692"/>
      <c r="W128" s="692"/>
      <c r="X128" s="692"/>
      <c r="Y128" s="692"/>
      <c r="Z128" s="692"/>
      <c r="AA128" s="692"/>
      <c r="AB128" s="692"/>
      <c r="AC128" s="692"/>
      <c r="AD128" s="692"/>
      <c r="AE128" s="692"/>
      <c r="AF128" s="692"/>
      <c r="AG128" s="692"/>
      <c r="AH128" s="692"/>
      <c r="AI128" s="692"/>
      <c r="AJ128" s="692"/>
      <c r="AK128" s="692"/>
      <c r="AL128" s="692"/>
      <c r="AM128" s="692"/>
      <c r="AN128" s="692"/>
      <c r="AO128" s="692"/>
      <c r="AP128" s="693">
        <f t="shared" si="43"/>
        <v>0</v>
      </c>
    </row>
    <row r="129" spans="1:42" ht="18.75" x14ac:dyDescent="0.3">
      <c r="A129" s="5" t="s">
        <v>374</v>
      </c>
      <c r="B129" s="100" t="s">
        <v>79</v>
      </c>
      <c r="C129" s="226"/>
      <c r="D129" s="208"/>
      <c r="E129" s="14"/>
      <c r="F129" s="29"/>
      <c r="G129" s="76"/>
      <c r="H129" s="536"/>
      <c r="I129" s="692"/>
      <c r="J129" s="692"/>
      <c r="K129" s="692"/>
      <c r="L129" s="692"/>
      <c r="M129" s="692"/>
      <c r="N129" s="692"/>
      <c r="O129" s="692"/>
      <c r="P129" s="692"/>
      <c r="Q129" s="692"/>
      <c r="R129" s="692"/>
      <c r="S129" s="692"/>
      <c r="T129" s="692"/>
      <c r="U129" s="692"/>
      <c r="V129" s="692"/>
      <c r="W129" s="692"/>
      <c r="X129" s="692"/>
      <c r="Y129" s="692"/>
      <c r="Z129" s="692"/>
      <c r="AA129" s="692"/>
      <c r="AB129" s="692"/>
      <c r="AC129" s="692"/>
      <c r="AD129" s="692"/>
      <c r="AE129" s="692"/>
      <c r="AF129" s="692"/>
      <c r="AG129" s="692"/>
      <c r="AH129" s="692"/>
      <c r="AI129" s="692"/>
      <c r="AJ129" s="692"/>
      <c r="AK129" s="692"/>
      <c r="AL129" s="692"/>
      <c r="AM129" s="692"/>
      <c r="AN129" s="692"/>
      <c r="AO129" s="692"/>
      <c r="AP129" s="693">
        <f t="shared" si="43"/>
        <v>0</v>
      </c>
    </row>
    <row r="130" spans="1:42" ht="18.75" x14ac:dyDescent="0.3">
      <c r="A130" s="5" t="s">
        <v>375</v>
      </c>
      <c r="B130" s="100" t="s">
        <v>376</v>
      </c>
      <c r="C130" s="226"/>
      <c r="D130" s="208"/>
      <c r="E130" s="14"/>
      <c r="F130" s="29"/>
      <c r="G130" s="76"/>
      <c r="H130" s="536"/>
      <c r="I130" s="692"/>
      <c r="J130" s="692"/>
      <c r="K130" s="692"/>
      <c r="L130" s="692"/>
      <c r="M130" s="692"/>
      <c r="N130" s="692"/>
      <c r="O130" s="692"/>
      <c r="P130" s="692"/>
      <c r="Q130" s="692"/>
      <c r="R130" s="692"/>
      <c r="S130" s="692"/>
      <c r="T130" s="692"/>
      <c r="U130" s="692"/>
      <c r="V130" s="692"/>
      <c r="W130" s="692"/>
      <c r="X130" s="692"/>
      <c r="Y130" s="692"/>
      <c r="Z130" s="692"/>
      <c r="AA130" s="692"/>
      <c r="AB130" s="692"/>
      <c r="AC130" s="692"/>
      <c r="AD130" s="692"/>
      <c r="AE130" s="692"/>
      <c r="AF130" s="692"/>
      <c r="AG130" s="692"/>
      <c r="AH130" s="692"/>
      <c r="AI130" s="692"/>
      <c r="AJ130" s="692"/>
      <c r="AK130" s="692"/>
      <c r="AL130" s="692"/>
      <c r="AM130" s="692"/>
      <c r="AN130" s="692"/>
      <c r="AO130" s="692"/>
      <c r="AP130" s="693">
        <f t="shared" si="43"/>
        <v>0</v>
      </c>
    </row>
    <row r="131" spans="1:42" ht="18.75" x14ac:dyDescent="0.3">
      <c r="A131" s="228"/>
      <c r="B131" s="221" t="s">
        <v>369</v>
      </c>
      <c r="C131" s="223">
        <f>SUM(C126:C130)</f>
        <v>0</v>
      </c>
      <c r="D131" s="223">
        <f>SUM(D126:D130)</f>
        <v>0</v>
      </c>
      <c r="E131" s="223">
        <f>SUM(E126:E130)</f>
        <v>0</v>
      </c>
      <c r="F131" s="222">
        <f>SUM(F126:F130)</f>
        <v>144522006</v>
      </c>
      <c r="G131" s="335">
        <f>SUM(G126:G130)</f>
        <v>0</v>
      </c>
      <c r="H131" s="536"/>
      <c r="I131" s="692">
        <f>SUM(I85:I130)</f>
        <v>75000</v>
      </c>
      <c r="J131" s="692">
        <f t="shared" ref="J131:AO131" si="44">SUM(J85:J130)</f>
        <v>224790</v>
      </c>
      <c r="K131" s="692">
        <f t="shared" si="44"/>
        <v>256540</v>
      </c>
      <c r="L131" s="692">
        <f t="shared" si="44"/>
        <v>570000</v>
      </c>
      <c r="M131" s="692">
        <f t="shared" si="44"/>
        <v>0</v>
      </c>
      <c r="N131" s="692">
        <f t="shared" si="44"/>
        <v>0</v>
      </c>
      <c r="O131" s="692">
        <f t="shared" si="44"/>
        <v>0</v>
      </c>
      <c r="P131" s="692">
        <f t="shared" si="44"/>
        <v>0</v>
      </c>
      <c r="Q131" s="692">
        <f t="shared" si="44"/>
        <v>300000</v>
      </c>
      <c r="R131" s="692">
        <f t="shared" si="44"/>
        <v>0</v>
      </c>
      <c r="S131" s="692">
        <f t="shared" si="44"/>
        <v>381000</v>
      </c>
      <c r="T131" s="692">
        <f t="shared" si="44"/>
        <v>0</v>
      </c>
      <c r="U131" s="692">
        <f t="shared" si="44"/>
        <v>0</v>
      </c>
      <c r="V131" s="692">
        <f t="shared" si="44"/>
        <v>0</v>
      </c>
      <c r="W131" s="692">
        <f>SUM(W85:W125)</f>
        <v>2786507</v>
      </c>
      <c r="X131" s="692">
        <f t="shared" si="44"/>
        <v>0</v>
      </c>
      <c r="Y131" s="692">
        <f t="shared" si="44"/>
        <v>0</v>
      </c>
      <c r="Z131" s="692">
        <f t="shared" si="44"/>
        <v>0</v>
      </c>
      <c r="AA131" s="692">
        <f t="shared" si="44"/>
        <v>0</v>
      </c>
      <c r="AB131" s="692">
        <f t="shared" si="44"/>
        <v>500313</v>
      </c>
      <c r="AC131" s="692">
        <f t="shared" si="44"/>
        <v>0</v>
      </c>
      <c r="AD131" s="692">
        <f t="shared" si="44"/>
        <v>0</v>
      </c>
      <c r="AE131" s="692">
        <f t="shared" si="44"/>
        <v>0</v>
      </c>
      <c r="AF131" s="692">
        <f t="shared" si="44"/>
        <v>0</v>
      </c>
      <c r="AG131" s="692">
        <f t="shared" si="44"/>
        <v>0</v>
      </c>
      <c r="AH131" s="692">
        <f t="shared" si="44"/>
        <v>0</v>
      </c>
      <c r="AI131" s="692">
        <f t="shared" si="44"/>
        <v>0</v>
      </c>
      <c r="AJ131" s="692">
        <f t="shared" si="44"/>
        <v>0</v>
      </c>
      <c r="AK131" s="692">
        <f t="shared" si="44"/>
        <v>0</v>
      </c>
      <c r="AL131" s="692">
        <f t="shared" si="44"/>
        <v>5966400</v>
      </c>
      <c r="AM131" s="692">
        <f t="shared" si="44"/>
        <v>0</v>
      </c>
      <c r="AN131" s="692">
        <f t="shared" si="44"/>
        <v>40000</v>
      </c>
      <c r="AO131" s="692">
        <f t="shared" si="44"/>
        <v>0</v>
      </c>
      <c r="AP131" s="693">
        <f t="shared" si="43"/>
        <v>11100550</v>
      </c>
    </row>
    <row r="132" spans="1:42" ht="15" x14ac:dyDescent="0.2">
      <c r="C132" s="229"/>
      <c r="D132" s="229"/>
      <c r="E132" s="229"/>
      <c r="G132" s="336"/>
      <c r="H132" s="539"/>
    </row>
    <row r="133" spans="1:42" ht="18.75" x14ac:dyDescent="0.3">
      <c r="A133" s="338"/>
      <c r="B133" s="339" t="s">
        <v>137</v>
      </c>
      <c r="C133" s="518"/>
      <c r="D133" s="519"/>
      <c r="E133" s="518"/>
      <c r="F133" s="340">
        <v>11</v>
      </c>
      <c r="G133" s="341"/>
      <c r="H133" s="536"/>
    </row>
    <row r="134" spans="1:42" x14ac:dyDescent="0.2">
      <c r="A134" s="150"/>
      <c r="B134" s="152"/>
      <c r="C134" s="154"/>
      <c r="D134" s="153"/>
      <c r="E134" s="155" t="s">
        <v>496</v>
      </c>
      <c r="F134" s="156">
        <v>2</v>
      </c>
    </row>
    <row r="135" spans="1:42" x14ac:dyDescent="0.2">
      <c r="A135" s="150"/>
      <c r="B135" s="152"/>
      <c r="C135" s="156"/>
      <c r="D135" s="157"/>
      <c r="E135" s="155"/>
      <c r="F135" s="156"/>
    </row>
    <row r="136" spans="1:42" x14ac:dyDescent="0.2">
      <c r="A136" s="150"/>
      <c r="B136" s="152"/>
      <c r="C136" s="156"/>
      <c r="D136" s="152"/>
      <c r="E136" s="155"/>
      <c r="F136" s="156"/>
    </row>
    <row r="137" spans="1:42" x14ac:dyDescent="0.2">
      <c r="A137" s="150"/>
      <c r="B137" s="152"/>
      <c r="C137" s="156"/>
      <c r="D137" s="152"/>
      <c r="E137" s="155"/>
      <c r="F137" s="156"/>
    </row>
    <row r="138" spans="1:42" x14ac:dyDescent="0.2">
      <c r="A138" s="150"/>
      <c r="B138" s="152"/>
      <c r="C138" s="156"/>
      <c r="D138" s="152"/>
      <c r="E138" s="155"/>
      <c r="F138" s="156"/>
    </row>
    <row r="139" spans="1:42" x14ac:dyDescent="0.2">
      <c r="A139" s="150"/>
      <c r="B139" s="152"/>
      <c r="C139" s="156"/>
      <c r="D139" s="152"/>
      <c r="E139" s="155"/>
      <c r="F139" s="156"/>
    </row>
    <row r="140" spans="1:42" x14ac:dyDescent="0.2">
      <c r="A140" s="150"/>
      <c r="B140" s="152"/>
      <c r="C140" s="156"/>
      <c r="D140" s="152"/>
      <c r="E140" s="155"/>
      <c r="F140" s="156"/>
    </row>
    <row r="141" spans="1:42" x14ac:dyDescent="0.2">
      <c r="A141" s="150"/>
      <c r="B141" s="152"/>
      <c r="C141" s="152"/>
      <c r="D141" s="152"/>
      <c r="E141" s="155"/>
      <c r="F141" s="156"/>
    </row>
    <row r="142" spans="1:42" x14ac:dyDescent="0.2">
      <c r="A142" s="150"/>
      <c r="B142" s="152"/>
      <c r="C142" s="156"/>
      <c r="D142" s="157"/>
      <c r="E142" s="155"/>
      <c r="F142" s="156"/>
    </row>
    <row r="143" spans="1:42" x14ac:dyDescent="0.2">
      <c r="A143" s="150"/>
      <c r="B143" s="152"/>
      <c r="C143" s="156"/>
      <c r="D143" s="157"/>
      <c r="E143" s="155"/>
      <c r="F143" s="156"/>
    </row>
    <row r="144" spans="1:42" x14ac:dyDescent="0.2">
      <c r="A144" s="150"/>
      <c r="B144" s="152"/>
      <c r="C144" s="156"/>
      <c r="D144" s="157"/>
      <c r="E144" s="155"/>
      <c r="F144" s="156"/>
    </row>
    <row r="145" spans="1:6" x14ac:dyDescent="0.2">
      <c r="A145" s="150"/>
      <c r="B145" s="152"/>
      <c r="C145" s="156"/>
      <c r="D145" s="157"/>
      <c r="E145" s="155"/>
      <c r="F145" s="156"/>
    </row>
    <row r="146" spans="1:6" x14ac:dyDescent="0.2">
      <c r="A146" s="150"/>
      <c r="B146" s="152"/>
      <c r="C146" s="152"/>
      <c r="D146" s="152"/>
      <c r="E146" s="155"/>
      <c r="F146" s="156"/>
    </row>
    <row r="147" spans="1:6" x14ac:dyDescent="0.2">
      <c r="A147" s="150"/>
      <c r="B147" s="152"/>
      <c r="C147" s="152"/>
      <c r="D147" s="152"/>
      <c r="E147" s="155"/>
      <c r="F147" s="156"/>
    </row>
    <row r="148" spans="1:6" x14ac:dyDescent="0.2">
      <c r="A148" s="150"/>
      <c r="B148" s="152"/>
      <c r="C148" s="152"/>
      <c r="D148" s="152"/>
      <c r="E148" s="155"/>
      <c r="F148" s="156"/>
    </row>
    <row r="149" spans="1:6" x14ac:dyDescent="0.2">
      <c r="A149" s="150"/>
      <c r="B149" s="152"/>
      <c r="C149" s="152"/>
      <c r="D149" s="152"/>
      <c r="E149" s="155"/>
      <c r="F149" s="156"/>
    </row>
    <row r="150" spans="1:6" x14ac:dyDescent="0.2">
      <c r="A150" s="150"/>
      <c r="B150" s="908"/>
      <c r="C150" s="908"/>
      <c r="D150" s="908"/>
      <c r="E150" s="158"/>
      <c r="F150" s="155"/>
    </row>
    <row r="151" spans="1:6" x14ac:dyDescent="0.2">
      <c r="A151" s="150"/>
      <c r="B151" s="151"/>
      <c r="C151" s="153"/>
      <c r="D151" s="154"/>
      <c r="E151" s="155"/>
      <c r="F151" s="154"/>
    </row>
    <row r="152" spans="1:6" x14ac:dyDescent="0.2">
      <c r="A152" s="150"/>
      <c r="B152" s="152"/>
      <c r="C152" s="154"/>
      <c r="D152" s="154"/>
      <c r="E152" s="154"/>
      <c r="F152" s="156"/>
    </row>
    <row r="153" spans="1:6" x14ac:dyDescent="0.2">
      <c r="A153" s="150"/>
      <c r="B153" s="152"/>
      <c r="C153" s="154"/>
      <c r="D153" s="154"/>
      <c r="E153" s="155"/>
      <c r="F153" s="156"/>
    </row>
    <row r="154" spans="1:6" x14ac:dyDescent="0.2">
      <c r="A154" s="150"/>
      <c r="B154" s="152"/>
      <c r="C154" s="154"/>
      <c r="D154" s="153"/>
      <c r="E154" s="155"/>
      <c r="F154" s="156"/>
    </row>
    <row r="155" spans="1:6" x14ac:dyDescent="0.2">
      <c r="A155" s="150"/>
      <c r="B155" s="152"/>
      <c r="C155" s="154"/>
      <c r="D155" s="153"/>
      <c r="E155" s="155"/>
      <c r="F155" s="156"/>
    </row>
    <row r="156" spans="1:6" x14ac:dyDescent="0.2">
      <c r="A156" s="150"/>
      <c r="B156" s="152"/>
      <c r="C156" s="154"/>
      <c r="D156" s="153"/>
      <c r="E156" s="155"/>
      <c r="F156" s="156"/>
    </row>
    <row r="157" spans="1:6" x14ac:dyDescent="0.2">
      <c r="A157" s="150"/>
      <c r="B157" s="152"/>
      <c r="C157" s="154"/>
      <c r="D157" s="153"/>
      <c r="E157" s="155"/>
      <c r="F157" s="156"/>
    </row>
    <row r="158" spans="1:6" x14ac:dyDescent="0.2">
      <c r="A158" s="150"/>
      <c r="B158" s="152"/>
      <c r="C158" s="156"/>
      <c r="D158" s="152"/>
      <c r="E158" s="155"/>
      <c r="F158" s="156"/>
    </row>
    <row r="159" spans="1:6" x14ac:dyDescent="0.2">
      <c r="A159" s="150"/>
      <c r="B159" s="152"/>
      <c r="C159" s="152"/>
      <c r="D159" s="152"/>
      <c r="E159" s="155"/>
      <c r="F159" s="156"/>
    </row>
    <row r="160" spans="1:6" x14ac:dyDescent="0.2">
      <c r="A160" s="150"/>
      <c r="B160" s="908"/>
      <c r="C160" s="908"/>
      <c r="D160" s="908"/>
      <c r="E160" s="158"/>
      <c r="F160" s="155"/>
    </row>
    <row r="161" spans="1:6" x14ac:dyDescent="0.2">
      <c r="A161" s="150"/>
      <c r="B161" s="151"/>
      <c r="C161" s="153"/>
      <c r="D161" s="154"/>
      <c r="E161" s="155"/>
      <c r="F161" s="154"/>
    </row>
    <row r="162" spans="1:6" x14ac:dyDescent="0.2">
      <c r="A162" s="150"/>
      <c r="B162" s="152"/>
      <c r="C162" s="154"/>
      <c r="D162" s="154"/>
      <c r="E162" s="154"/>
      <c r="F162" s="156"/>
    </row>
    <row r="163" spans="1:6" x14ac:dyDescent="0.2">
      <c r="A163" s="150"/>
      <c r="B163" s="152"/>
      <c r="C163" s="154"/>
      <c r="D163" s="153"/>
      <c r="E163" s="155"/>
      <c r="F163" s="156"/>
    </row>
    <row r="164" spans="1:6" x14ac:dyDescent="0.2">
      <c r="A164" s="150"/>
      <c r="B164" s="152"/>
      <c r="C164" s="154"/>
      <c r="D164" s="153"/>
      <c r="E164" s="155"/>
      <c r="F164" s="156"/>
    </row>
    <row r="165" spans="1:6" x14ac:dyDescent="0.2">
      <c r="A165" s="150"/>
      <c r="B165" s="152"/>
      <c r="C165" s="154"/>
      <c r="D165" s="153"/>
      <c r="E165" s="155"/>
      <c r="F165" s="156"/>
    </row>
    <row r="166" spans="1:6" x14ac:dyDescent="0.2">
      <c r="A166" s="150"/>
      <c r="B166" s="152"/>
      <c r="C166" s="154"/>
      <c r="D166" s="153"/>
      <c r="E166" s="155"/>
      <c r="F166" s="156"/>
    </row>
    <row r="167" spans="1:6" x14ac:dyDescent="0.2">
      <c r="A167" s="150"/>
      <c r="B167" s="152"/>
      <c r="C167" s="154"/>
      <c r="D167" s="153"/>
      <c r="E167" s="155"/>
      <c r="F167" s="156"/>
    </row>
    <row r="168" spans="1:6" x14ac:dyDescent="0.2">
      <c r="A168" s="150"/>
      <c r="B168" s="152"/>
      <c r="C168" s="156"/>
      <c r="D168" s="152"/>
      <c r="E168" s="155"/>
      <c r="F168" s="156"/>
    </row>
    <row r="169" spans="1:6" x14ac:dyDescent="0.2">
      <c r="A169" s="150"/>
      <c r="B169" s="152"/>
      <c r="C169" s="152"/>
      <c r="D169" s="152"/>
      <c r="E169" s="155"/>
      <c r="F169" s="156"/>
    </row>
    <row r="170" spans="1:6" x14ac:dyDescent="0.2">
      <c r="A170" s="150"/>
      <c r="B170" s="908"/>
      <c r="C170" s="908"/>
      <c r="D170" s="908"/>
      <c r="E170" s="158"/>
      <c r="F170" s="155"/>
    </row>
    <row r="171" spans="1:6" x14ac:dyDescent="0.2">
      <c r="A171" s="150"/>
      <c r="B171" s="151"/>
      <c r="C171" s="153"/>
      <c r="D171" s="154"/>
      <c r="E171" s="155"/>
      <c r="F171" s="154"/>
    </row>
    <row r="172" spans="1:6" x14ac:dyDescent="0.2">
      <c r="A172" s="150"/>
      <c r="B172" s="152"/>
      <c r="C172" s="154"/>
      <c r="D172" s="154"/>
      <c r="E172" s="154"/>
      <c r="F172" s="156"/>
    </row>
    <row r="173" spans="1:6" x14ac:dyDescent="0.2">
      <c r="A173" s="150"/>
      <c r="B173" s="152"/>
      <c r="C173" s="154"/>
      <c r="D173" s="153"/>
      <c r="E173" s="155"/>
      <c r="F173" s="156"/>
    </row>
    <row r="174" spans="1:6" x14ac:dyDescent="0.2">
      <c r="A174" s="150"/>
      <c r="B174" s="152"/>
      <c r="C174" s="154"/>
      <c r="D174" s="153"/>
      <c r="E174" s="155"/>
      <c r="F174" s="156"/>
    </row>
    <row r="175" spans="1:6" x14ac:dyDescent="0.2">
      <c r="A175" s="150"/>
      <c r="B175" s="152"/>
      <c r="C175" s="154"/>
      <c r="D175" s="153"/>
      <c r="E175" s="155"/>
      <c r="F175" s="156"/>
    </row>
    <row r="176" spans="1:6" x14ac:dyDescent="0.2">
      <c r="A176" s="150"/>
      <c r="B176" s="152"/>
      <c r="C176" s="154"/>
      <c r="D176" s="153"/>
      <c r="E176" s="155"/>
      <c r="F176" s="156"/>
    </row>
    <row r="177" spans="1:6" x14ac:dyDescent="0.2">
      <c r="A177" s="150"/>
      <c r="B177" s="152"/>
      <c r="C177" s="154"/>
      <c r="D177" s="153"/>
      <c r="E177" s="155"/>
      <c r="F177" s="156"/>
    </row>
    <row r="178" spans="1:6" x14ac:dyDescent="0.2">
      <c r="A178" s="150"/>
      <c r="B178" s="152"/>
      <c r="C178" s="156"/>
      <c r="D178" s="152"/>
      <c r="E178" s="155"/>
      <c r="F178" s="156"/>
    </row>
    <row r="179" spans="1:6" x14ac:dyDescent="0.2">
      <c r="A179" s="150"/>
      <c r="B179" s="152"/>
      <c r="C179" s="152"/>
      <c r="D179" s="152"/>
      <c r="E179" s="155"/>
      <c r="F179" s="156"/>
    </row>
    <row r="180" spans="1:6" x14ac:dyDescent="0.2">
      <c r="A180" s="150"/>
      <c r="B180" s="908"/>
      <c r="C180" s="908"/>
      <c r="D180" s="908"/>
      <c r="E180" s="158"/>
      <c r="F180" s="155"/>
    </row>
    <row r="181" spans="1:6" x14ac:dyDescent="0.2">
      <c r="A181" s="150"/>
      <c r="B181" s="151"/>
      <c r="C181" s="153"/>
      <c r="D181" s="154"/>
      <c r="E181" s="155"/>
      <c r="F181" s="154"/>
    </row>
    <row r="182" spans="1:6" x14ac:dyDescent="0.2">
      <c r="A182" s="150"/>
      <c r="B182" s="152"/>
      <c r="C182" s="154"/>
      <c r="D182" s="154"/>
      <c r="E182" s="154"/>
      <c r="F182" s="156"/>
    </row>
    <row r="183" spans="1:6" x14ac:dyDescent="0.2">
      <c r="A183" s="150"/>
      <c r="B183" s="152"/>
      <c r="C183" s="154"/>
      <c r="D183" s="153"/>
      <c r="E183" s="155"/>
      <c r="F183" s="156"/>
    </row>
    <row r="184" spans="1:6" x14ac:dyDescent="0.2">
      <c r="A184" s="150"/>
      <c r="B184" s="152"/>
      <c r="C184" s="154"/>
      <c r="D184" s="153"/>
      <c r="E184" s="155"/>
      <c r="F184" s="156"/>
    </row>
    <row r="185" spans="1:6" x14ac:dyDescent="0.2">
      <c r="A185" s="150"/>
      <c r="B185" s="152"/>
      <c r="C185" s="154"/>
      <c r="D185" s="153"/>
      <c r="E185" s="155"/>
      <c r="F185" s="156"/>
    </row>
    <row r="186" spans="1:6" x14ac:dyDescent="0.2">
      <c r="A186" s="150"/>
      <c r="B186" s="152"/>
      <c r="C186" s="154"/>
      <c r="D186" s="153"/>
      <c r="E186" s="155"/>
      <c r="F186" s="156"/>
    </row>
    <row r="187" spans="1:6" x14ac:dyDescent="0.2">
      <c r="A187" s="150"/>
      <c r="B187" s="152"/>
      <c r="C187" s="154"/>
      <c r="D187" s="153"/>
      <c r="E187" s="155"/>
      <c r="F187" s="156"/>
    </row>
    <row r="188" spans="1:6" x14ac:dyDescent="0.2">
      <c r="A188" s="150"/>
      <c r="B188" s="152"/>
      <c r="C188" s="156"/>
      <c r="D188" s="152"/>
      <c r="E188" s="155"/>
      <c r="F188" s="156"/>
    </row>
    <row r="189" spans="1:6" x14ac:dyDescent="0.2">
      <c r="A189" s="150"/>
      <c r="B189" s="152"/>
      <c r="C189" s="152"/>
      <c r="D189" s="152"/>
      <c r="E189" s="155"/>
      <c r="F189" s="156"/>
    </row>
    <row r="190" spans="1:6" x14ac:dyDescent="0.2">
      <c r="A190" s="150"/>
      <c r="B190" s="908"/>
      <c r="C190" s="908"/>
      <c r="D190" s="908"/>
      <c r="E190" s="158"/>
      <c r="F190" s="155"/>
    </row>
    <row r="191" spans="1:6" x14ac:dyDescent="0.2">
      <c r="A191" s="150"/>
      <c r="B191" s="150"/>
      <c r="C191" s="150"/>
      <c r="D191" s="150"/>
      <c r="E191" s="150"/>
      <c r="F191" s="150"/>
    </row>
    <row r="192" spans="1:6" x14ac:dyDescent="0.2">
      <c r="A192" s="150"/>
      <c r="B192" s="150"/>
      <c r="C192" s="150"/>
      <c r="D192" s="150"/>
      <c r="E192" s="150"/>
      <c r="F192" s="150"/>
    </row>
    <row r="193" spans="1:6" x14ac:dyDescent="0.2">
      <c r="A193" s="150"/>
      <c r="B193" s="150"/>
      <c r="C193" s="150"/>
      <c r="D193" s="150"/>
      <c r="E193" s="150"/>
      <c r="F193" s="150"/>
    </row>
    <row r="194" spans="1:6" x14ac:dyDescent="0.2">
      <c r="A194" s="150"/>
      <c r="B194" s="150"/>
      <c r="C194" s="150"/>
      <c r="D194" s="150"/>
      <c r="E194" s="150"/>
      <c r="F194" s="150"/>
    </row>
    <row r="195" spans="1:6" x14ac:dyDescent="0.2">
      <c r="A195" s="150"/>
      <c r="B195" s="150"/>
      <c r="C195" s="150"/>
      <c r="D195" s="150"/>
      <c r="E195" s="150"/>
      <c r="F195" s="150"/>
    </row>
    <row r="196" spans="1:6" x14ac:dyDescent="0.2">
      <c r="A196" s="150"/>
      <c r="B196" s="150"/>
      <c r="C196" s="150"/>
      <c r="D196" s="150"/>
      <c r="E196" s="150"/>
      <c r="F196" s="150"/>
    </row>
    <row r="197" spans="1:6" x14ac:dyDescent="0.2">
      <c r="A197" s="150"/>
      <c r="B197" s="150"/>
      <c r="C197" s="150"/>
      <c r="D197" s="150"/>
      <c r="E197" s="150"/>
      <c r="F197" s="150"/>
    </row>
    <row r="198" spans="1:6" x14ac:dyDescent="0.2">
      <c r="A198" s="150"/>
      <c r="B198" s="150"/>
      <c r="C198" s="150"/>
      <c r="D198" s="150"/>
      <c r="E198" s="150"/>
      <c r="F198" s="150"/>
    </row>
    <row r="199" spans="1:6" x14ac:dyDescent="0.2">
      <c r="A199" s="150"/>
      <c r="B199" s="150"/>
      <c r="C199" s="150"/>
      <c r="D199" s="150"/>
      <c r="E199" s="150"/>
      <c r="F199" s="150"/>
    </row>
    <row r="200" spans="1:6" x14ac:dyDescent="0.2">
      <c r="A200" s="150"/>
      <c r="B200" s="150"/>
      <c r="C200" s="150"/>
      <c r="D200" s="150"/>
      <c r="E200" s="150"/>
      <c r="F200" s="150"/>
    </row>
    <row r="201" spans="1:6" x14ac:dyDescent="0.2">
      <c r="A201" s="150"/>
      <c r="B201" s="150"/>
      <c r="C201" s="150"/>
      <c r="D201" s="150"/>
      <c r="E201" s="150"/>
      <c r="F201" s="150"/>
    </row>
  </sheetData>
  <mergeCells count="53">
    <mergeCell ref="I1:AP1"/>
    <mergeCell ref="Y2:Y4"/>
    <mergeCell ref="Z2:Z4"/>
    <mergeCell ref="AA2:AA4"/>
    <mergeCell ref="AF2:AF4"/>
    <mergeCell ref="AJ2:AJ4"/>
    <mergeCell ref="AN2:AN4"/>
    <mergeCell ref="AP2:AP4"/>
    <mergeCell ref="AL2:AL4"/>
    <mergeCell ref="V2:V4"/>
    <mergeCell ref="Q2:Q4"/>
    <mergeCell ref="S2:S4"/>
    <mergeCell ref="T2:T4"/>
    <mergeCell ref="W2:W4"/>
    <mergeCell ref="AI2:AI4"/>
    <mergeCell ref="I2:I4"/>
    <mergeCell ref="AN82:AN84"/>
    <mergeCell ref="AP82:AP84"/>
    <mergeCell ref="I82:I84"/>
    <mergeCell ref="Y82:Y84"/>
    <mergeCell ref="Z82:Z84"/>
    <mergeCell ref="AA82:AA84"/>
    <mergeCell ref="AF82:AF84"/>
    <mergeCell ref="AO2:AO4"/>
    <mergeCell ref="B180:D180"/>
    <mergeCell ref="B190:D190"/>
    <mergeCell ref="B160:D160"/>
    <mergeCell ref="B150:D150"/>
    <mergeCell ref="I81:AP81"/>
    <mergeCell ref="AK2:AK4"/>
    <mergeCell ref="AM2:AM4"/>
    <mergeCell ref="X2:X4"/>
    <mergeCell ref="AG2:AG4"/>
    <mergeCell ref="AH2:AH4"/>
    <mergeCell ref="AB2:AB4"/>
    <mergeCell ref="J2:J4"/>
    <mergeCell ref="K2:K4"/>
    <mergeCell ref="AC2:AC4"/>
    <mergeCell ref="AJ82:AJ84"/>
    <mergeCell ref="A1:A4"/>
    <mergeCell ref="C1:E2"/>
    <mergeCell ref="C3:D3"/>
    <mergeCell ref="E3:E4"/>
    <mergeCell ref="B170:D170"/>
    <mergeCell ref="AD2:AD4"/>
    <mergeCell ref="AE2:AE4"/>
    <mergeCell ref="U2:U4"/>
    <mergeCell ref="L2:L4"/>
    <mergeCell ref="N2:N4"/>
    <mergeCell ref="M2:M4"/>
    <mergeCell ref="O2:O4"/>
    <mergeCell ref="P2:P4"/>
    <mergeCell ref="R2:R4"/>
  </mergeCells>
  <phoneticPr fontId="2" type="noConversion"/>
  <pageMargins left="0.35433070866141736" right="0.35433070866141736" top="0.98425196850393704" bottom="0.98425196850393704" header="0.51181102362204722" footer="0.51181102362204722"/>
  <pageSetup paperSize="8" scale="27" fitToHeight="2" orientation="landscape" r:id="rId1"/>
  <headerFooter alignWithMargins="0">
    <oddHeader>&amp;L&amp;"Times,Félkövér"&amp;36Bezenye Község Önkormányzata&amp;C&amp;"Times,Félkövér"&amp;36Önkormányzat
2018. év&amp;R&amp;"Times,Normál"&amp;26 9. melléklet
&amp;36Adatok: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8</vt:i4>
      </vt:variant>
    </vt:vector>
  </HeadingPairs>
  <TitlesOfParts>
    <vt:vector size="26" baseType="lpstr">
      <vt:lpstr>Ktvetési mérleg</vt:lpstr>
      <vt:lpstr>Műk-felh.mérleg</vt:lpstr>
      <vt:lpstr>Bevétel össz.</vt:lpstr>
      <vt:lpstr>Kiadás ktgvszervenként</vt:lpstr>
      <vt:lpstr>Állami</vt:lpstr>
      <vt:lpstr>Ber.-felú.</vt:lpstr>
      <vt:lpstr>Pénze.átadás</vt:lpstr>
      <vt:lpstr>Szoc.jutt.</vt:lpstr>
      <vt:lpstr>Önkormányzat</vt:lpstr>
      <vt:lpstr>Óvoda</vt:lpstr>
      <vt:lpstr>Áth.köt.</vt:lpstr>
      <vt:lpstr>Ei. felh.terv</vt:lpstr>
      <vt:lpstr>Élelm.</vt:lpstr>
      <vt:lpstr>Címrend</vt:lpstr>
      <vt:lpstr>Létszám</vt:lpstr>
      <vt:lpstr>gördülő</vt:lpstr>
      <vt:lpstr>stab.tv saját bevétel</vt:lpstr>
      <vt:lpstr>Munka1</vt:lpstr>
      <vt:lpstr>Állami!Nyomtatási_terület</vt:lpstr>
      <vt:lpstr>'Ber.-felú.'!Nyomtatási_terület</vt:lpstr>
      <vt:lpstr>'Bevétel össz.'!Nyomtatási_terület</vt:lpstr>
      <vt:lpstr>'Kiadás ktgvszervenként'!Nyomtatási_terület</vt:lpstr>
      <vt:lpstr>Óvoda!Nyomtatási_terület</vt:lpstr>
      <vt:lpstr>Önkormányzat!Nyomtatási_terület</vt:lpstr>
      <vt:lpstr>Pénze.átadás!Nyomtatási_terület</vt:lpstr>
      <vt:lpstr>Szoc.jutt.!Nyomtatási_terület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Matusich Jánosné</cp:lastModifiedBy>
  <cp:lastPrinted>2017-02-27T09:46:48Z</cp:lastPrinted>
  <dcterms:created xsi:type="dcterms:W3CDTF">1997-01-17T14:02:09Z</dcterms:created>
  <dcterms:modified xsi:type="dcterms:W3CDTF">2018-03-20T13:09:07Z</dcterms:modified>
</cp:coreProperties>
</file>